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 総括\0104 条例・規則・要綱改廃関係\010402　条例・要綱・規則等\仙台市自転車等駐車場の附置及び建設奨励に関する条例\【過去の条例等】改正履歴\要領改正Ｒ３（条例改正）\令和4年4月1日付改正後様式\"/>
    </mc:Choice>
  </mc:AlternateContent>
  <bookViews>
    <workbookView xWindow="0" yWindow="0" windowWidth="20490" windowHeight="7530"/>
  </bookViews>
  <sheets>
    <sheet name="はじめに" sheetId="5" r:id="rId1"/>
    <sheet name="様式第19号" sheetId="6" r:id="rId2"/>
    <sheet name="様式第20号" sheetId="7" r:id="rId3"/>
    <sheet name="様式第21号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C6" i="6"/>
  <c r="C7" i="6"/>
  <c r="C8" i="6"/>
  <c r="H53" i="3" l="1"/>
  <c r="E26" i="7" l="1"/>
  <c r="D15" i="6"/>
  <c r="F8" i="5" l="1"/>
  <c r="F9" i="5"/>
  <c r="F10" i="5"/>
  <c r="F11" i="5"/>
  <c r="F7" i="5"/>
  <c r="C18" i="7"/>
  <c r="E18" i="7" s="1"/>
  <c r="C16" i="7"/>
  <c r="E16" i="7" s="1"/>
  <c r="C12" i="7"/>
  <c r="E15" i="7" s="1"/>
  <c r="C8" i="7"/>
  <c r="E8" i="7" s="1"/>
  <c r="C4" i="7"/>
  <c r="E7" i="7" s="1"/>
  <c r="E8" i="5"/>
  <c r="E9" i="5"/>
  <c r="E10" i="5"/>
  <c r="E11" i="5"/>
  <c r="E7" i="5"/>
  <c r="B40" i="3"/>
  <c r="B34" i="3"/>
  <c r="B24" i="3"/>
  <c r="B14" i="3"/>
  <c r="B4" i="3"/>
  <c r="E11" i="7" l="1"/>
  <c r="C20" i="7"/>
  <c r="E12" i="7"/>
  <c r="E4" i="7"/>
  <c r="G18" i="7"/>
  <c r="G16" i="7"/>
  <c r="E17" i="7"/>
  <c r="G17" i="7" s="1"/>
  <c r="E19" i="7"/>
  <c r="G19" i="7" s="1"/>
  <c r="E12" i="5"/>
  <c r="F8" i="6"/>
  <c r="F7" i="6"/>
  <c r="F6" i="6"/>
  <c r="C4" i="6"/>
  <c r="F4" i="6" s="1"/>
  <c r="C16" i="5" l="1"/>
  <c r="F5" i="6"/>
  <c r="C9" i="6"/>
  <c r="G8" i="7"/>
  <c r="E9" i="7"/>
  <c r="G12" i="7"/>
  <c r="E13" i="7"/>
  <c r="G13" i="7" s="1"/>
  <c r="G4" i="7"/>
  <c r="E5" i="7"/>
  <c r="G5" i="7" s="1"/>
  <c r="F12" i="5"/>
  <c r="C12" i="5"/>
  <c r="C14" i="5" s="1"/>
  <c r="D16" i="5" l="1"/>
  <c r="C19" i="5"/>
  <c r="C18" i="5"/>
  <c r="E6" i="7"/>
  <c r="G6" i="7" s="1"/>
  <c r="E14" i="7"/>
  <c r="G14" i="7" s="1"/>
  <c r="G9" i="7"/>
  <c r="E10" i="7"/>
  <c r="G10" i="7" l="1"/>
  <c r="G20" i="7" s="1"/>
  <c r="E20" i="7"/>
  <c r="F25" i="7" l="1"/>
  <c r="F23" i="7"/>
  <c r="F24" i="7"/>
  <c r="G24" i="7" s="1"/>
  <c r="F9" i="6"/>
  <c r="E14" i="6" l="1"/>
  <c r="E13" i="6"/>
  <c r="F13" i="6" s="1"/>
  <c r="E12" i="6"/>
  <c r="F12" i="6" s="1"/>
  <c r="F26" i="7"/>
  <c r="G26" i="7" s="1"/>
  <c r="G23" i="7"/>
  <c r="G25" i="7" l="1"/>
  <c r="B46" i="3"/>
  <c r="C4" i="3" s="1"/>
  <c r="F4" i="3" s="1"/>
  <c r="C40" i="3" l="1"/>
  <c r="F44" i="3" s="1"/>
  <c r="I44" i="3" s="1"/>
  <c r="C34" i="3"/>
  <c r="F36" i="3" s="1"/>
  <c r="I36" i="3" s="1"/>
  <c r="C14" i="3"/>
  <c r="F14" i="3" s="1"/>
  <c r="C24" i="3"/>
  <c r="F24" i="3" s="1"/>
  <c r="F10" i="3" l="1"/>
  <c r="I10" i="3" s="1"/>
  <c r="F20" i="3"/>
  <c r="I20" i="3" s="1"/>
  <c r="F30" i="3"/>
  <c r="I30" i="3" s="1"/>
  <c r="F8" i="3"/>
  <c r="I8" i="3" s="1"/>
  <c r="F28" i="3"/>
  <c r="I28" i="3" s="1"/>
  <c r="F26" i="3"/>
  <c r="I26" i="3" s="1"/>
  <c r="F16" i="3"/>
  <c r="I16" i="3" s="1"/>
  <c r="F6" i="3"/>
  <c r="I6" i="3" s="1"/>
  <c r="F40" i="3"/>
  <c r="I40" i="3" s="1"/>
  <c r="F34" i="3"/>
  <c r="I34" i="3" s="1"/>
  <c r="F42" i="3"/>
  <c r="I42" i="3" s="1"/>
  <c r="F18" i="3"/>
  <c r="I18" i="3" s="1"/>
  <c r="F38" i="3"/>
  <c r="I38" i="3" s="1"/>
  <c r="C46" i="3"/>
  <c r="F12" i="3"/>
  <c r="I12" i="3" s="1"/>
  <c r="I14" i="3"/>
  <c r="I24" i="3"/>
  <c r="J40" i="3" l="1"/>
  <c r="J34" i="3"/>
  <c r="F22" i="3"/>
  <c r="I22" i="3" s="1"/>
  <c r="J14" i="3" s="1"/>
  <c r="I4" i="3"/>
  <c r="J4" i="3" s="1"/>
  <c r="F32" i="3"/>
  <c r="I32" i="3" s="1"/>
  <c r="J24" i="3" s="1"/>
  <c r="F46" i="3" l="1"/>
  <c r="J46" i="3"/>
  <c r="I46" i="3"/>
  <c r="E15" i="6"/>
  <c r="F15" i="6" s="1"/>
  <c r="F14" i="6" s="1"/>
  <c r="I51" i="3" l="1"/>
  <c r="J51" i="3" s="1"/>
  <c r="I52" i="3"/>
  <c r="I50" i="3"/>
  <c r="J50" i="3" l="1"/>
  <c r="I53" i="3"/>
  <c r="J53" i="3" s="1"/>
  <c r="J52" i="3" l="1"/>
</calcChain>
</file>

<file path=xl/sharedStrings.xml><?xml version="1.0" encoding="utf-8"?>
<sst xmlns="http://schemas.openxmlformats.org/spreadsheetml/2006/main" count="231" uniqueCount="157">
  <si>
    <t>施設の用途</t>
  </si>
  <si>
    <t>自転車等駐車場の台数の基準</t>
  </si>
  <si>
    <t>小売店舗</t>
  </si>
  <si>
    <t>０台</t>
  </si>
  <si>
    <t>銀行等</t>
  </si>
  <si>
    <t>遊技場等</t>
  </si>
  <si>
    <t>専門学校等</t>
  </si>
  <si>
    <t>事務所</t>
  </si>
  <si>
    <t>合計面積の区分</t>
  </si>
  <si>
    <t>自転車等駐車場の台数</t>
  </si>
  <si>
    <t>専修学校等</t>
  </si>
  <si>
    <t>備考</t>
  </si>
  <si>
    <t>　１　この表における次に掲げる用語の意義は，それぞれ次に定めるとおりとする。</t>
  </si>
  <si>
    <t>　　ア　小売店舗面積割合　合計面積に対する小売店舗の用途に供する部分の床面積の割合</t>
  </si>
  <si>
    <t>　　イ　銀行等面積割合　合計面積に対する銀行等の用途に供する部分の床面積の割合</t>
  </si>
  <si>
    <t>　　ウ　遊技場等面積割合　合計面積に対する遊技場等の用途に供する部分の床面積の割合</t>
  </si>
  <si>
    <t>　　エ　専修学校等面積割合　合計面積に対する専修学校等の用途に供する部分の床面積の割合</t>
  </si>
  <si>
    <t>　　オ　事務所面積割合　合計面積に対する事務所の用途に供する部分の床面積の割合</t>
  </si>
  <si>
    <t>1,000㎡を超え5,000㎡までの部分</t>
  </si>
  <si>
    <t>合計面積が5,000㎡未満である場合</t>
  </si>
  <si>
    <t>合計面積が5,000㎡以上である場合</t>
  </si>
  <si>
    <t>5,000㎡を超え10,000㎡までの部分</t>
  </si>
  <si>
    <t>小売店舗の用途に供する部分の床面積が10,000㎡未満である場合</t>
  </si>
  <si>
    <t>小売店舗の用途に供する部分の床面積が10,000㎡以上である場合</t>
  </si>
  <si>
    <t>1,000㎡までの部分</t>
  </si>
  <si>
    <t>銀行等の用途に供する部分の床面積が10,000㎡未満である場合</t>
  </si>
  <si>
    <t>銀行等の用途に供する部分の床面積が10,000㎡以上である場合</t>
  </si>
  <si>
    <t>遊技場等の用途に供する部分の床面積が10,000㎡未満である場合</t>
  </si>
  <si>
    <t>遊技場等の用途に供する部分の床面積が10,000㎡以上である場合</t>
  </si>
  <si>
    <t>5,000㎡までの部分</t>
  </si>
  <si>
    <t>5,000㎡を超える部分</t>
  </si>
  <si>
    <t>1,000㎡までの部分</t>
    <phoneticPr fontId="2"/>
  </si>
  <si>
    <t>（A／20）台</t>
  </si>
  <si>
    <t>A＝1,000×（小売店舗面積割合）</t>
  </si>
  <si>
    <t>（B／40）台</t>
  </si>
  <si>
    <t>B＝{（合計面積）－1,000}×（小売店舗面積割合）</t>
  </si>
  <si>
    <t>（C／40）台</t>
  </si>
  <si>
    <t>C＝4,000×（小売店舗面積割合）</t>
  </si>
  <si>
    <t>（D／80）台</t>
  </si>
  <si>
    <t>D＝{（合計面積）－5,000}×（小売店舗面積割合）</t>
  </si>
  <si>
    <t>（E／80）台</t>
  </si>
  <si>
    <t>E＝10,000－A－C</t>
  </si>
  <si>
    <t>（F／25）台</t>
  </si>
  <si>
    <t>F＝1,000×（銀行等面積割合）</t>
  </si>
  <si>
    <t>（G／50）台</t>
  </si>
  <si>
    <t>G＝{（合計面積）－1,000}×（銀行等面積割合）</t>
  </si>
  <si>
    <t>（H／50）台</t>
  </si>
  <si>
    <t>H＝4,000×（銀行等面積割合）</t>
  </si>
  <si>
    <t>（I／100）台</t>
  </si>
  <si>
    <t>I＝{（合計面積）－5,000}×（銀行等面積割合）</t>
  </si>
  <si>
    <t>（J／100）台</t>
  </si>
  <si>
    <t>J＝10,000－F－H</t>
  </si>
  <si>
    <t>（K／15）台</t>
  </si>
  <si>
    <t>K＝1,000×（遊技場等面積割合）</t>
  </si>
  <si>
    <t>（L／30）台</t>
  </si>
  <si>
    <t>L＝{（合計面積）－1,000}×（遊技場等面積割合）</t>
  </si>
  <si>
    <t>（M／30）台</t>
  </si>
  <si>
    <t>M＝4,000×（遊技場等面積割合）</t>
  </si>
  <si>
    <t>（N／60）台</t>
  </si>
  <si>
    <t>N＝{（合計面積）－5,000}×（遊技場等面積割合）</t>
  </si>
  <si>
    <t>（O／60）台</t>
  </si>
  <si>
    <t>O＝10,000－K－M</t>
  </si>
  <si>
    <t>（P／30）台</t>
  </si>
  <si>
    <t>（Q／30）台</t>
  </si>
  <si>
    <t>Q＝5,000×（専修学校等面積割合）</t>
  </si>
  <si>
    <t>（R／60）台</t>
  </si>
  <si>
    <t>R＝{（合計面積）－5,000}×（専修学校等面積割合）</t>
  </si>
  <si>
    <t>（S／100）台</t>
  </si>
  <si>
    <t>S­＝（合計面積）×（事務所面積割合）</t>
  </si>
  <si>
    <t>（T／100）台</t>
  </si>
  <si>
    <t>T­＝5,000×（事務所面積割合）</t>
  </si>
  <si>
    <t>（U／200）台</t>
  </si>
  <si>
    <t>U＝{（合計面積）－5,000}×（事務所面積割合）</t>
  </si>
  <si>
    <t>20㎡ごとに１台</t>
  </si>
  <si>
    <t>40㎡ごとに１台</t>
  </si>
  <si>
    <t>80㎡ごとに１台</t>
  </si>
  <si>
    <t>10,000㎡を超える部分</t>
  </si>
  <si>
    <t>25㎡ごとに１台</t>
  </si>
  <si>
    <t>50㎡ごとに１台</t>
  </si>
  <si>
    <t>100㎡ごとに１台</t>
  </si>
  <si>
    <t>15㎡ごとに１台</t>
  </si>
  <si>
    <t>30㎡ごとに１台</t>
  </si>
  <si>
    <t>60㎡ごとに１台</t>
  </si>
  <si>
    <t>200㎡ごとに１台</t>
  </si>
  <si>
    <t>60方メートルごとに１台</t>
  </si>
  <si>
    <t>面積割合</t>
    <rPh sb="0" eb="2">
      <t>メンセキ</t>
    </rPh>
    <rPh sb="2" eb="4">
      <t>ワリアイ</t>
    </rPh>
    <phoneticPr fontId="2"/>
  </si>
  <si>
    <t>台数</t>
    <rPh sb="0" eb="2">
      <t>ダイスウ</t>
    </rPh>
    <phoneticPr fontId="2"/>
  </si>
  <si>
    <t>計算面積</t>
    <rPh sb="0" eb="2">
      <t>ケイサン</t>
    </rPh>
    <rPh sb="2" eb="4">
      <t>メンセキ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</si>
  <si>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</si>
  <si>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</si>
  <si>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</si>
  <si>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</si>
  <si>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</si>
  <si>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</si>
  <si>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</si>
  <si>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</si>
  <si>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</si>
  <si>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</si>
  <si>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</si>
  <si>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</si>
  <si>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</si>
  <si>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</si>
  <si>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</si>
  <si>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</si>
  <si>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</si>
  <si>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</si>
  <si>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</si>
  <si>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</si>
  <si>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</si>
  <si>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合計</t>
    <rPh sb="0" eb="2">
      <t>ゴウケイ</t>
    </rPh>
    <phoneticPr fontId="2"/>
  </si>
  <si>
    <r>
      <t>　２　この表の（ウ）欄の面積の単位は，平方メートルとする。</t>
    </r>
    <r>
      <rPr>
        <sz val="9"/>
        <color theme="1"/>
        <rFont val="ＭＳ 明朝"/>
        <family val="1"/>
        <charset val="128"/>
      </rPr>
      <t> </t>
    </r>
  </si>
  <si>
    <t>店舗面積</t>
    <rPh sb="0" eb="2">
      <t>テンポ</t>
    </rPh>
    <rPh sb="2" eb="4">
      <t>メンセキ</t>
    </rPh>
    <phoneticPr fontId="2"/>
  </si>
  <si>
    <t>店舗面積等の区分</t>
    <phoneticPr fontId="2"/>
  </si>
  <si>
    <t>店舗面積</t>
    <phoneticPr fontId="2"/>
  </si>
  <si>
    <t>5,000㎡を超える部分</t>
    <phoneticPr fontId="2"/>
  </si>
  <si>
    <t>小売店舗</t>
    <rPh sb="0" eb="2">
      <t>コウリ</t>
    </rPh>
    <rPh sb="2" eb="4">
      <t>テンポ</t>
    </rPh>
    <phoneticPr fontId="2"/>
  </si>
  <si>
    <t>銀行等</t>
    <rPh sb="0" eb="2">
      <t>ギンコウ</t>
    </rPh>
    <rPh sb="2" eb="3">
      <t>トウ</t>
    </rPh>
    <phoneticPr fontId="2"/>
  </si>
  <si>
    <t>遊技場等</t>
    <rPh sb="0" eb="2">
      <t>ユウギ</t>
    </rPh>
    <rPh sb="2" eb="3">
      <t>ジョウ</t>
    </rPh>
    <rPh sb="3" eb="4">
      <t>トウ</t>
    </rPh>
    <phoneticPr fontId="2"/>
  </si>
  <si>
    <t>専修学校等</t>
    <rPh sb="0" eb="2">
      <t>センシュウ</t>
    </rPh>
    <rPh sb="2" eb="4">
      <t>ガッコウ</t>
    </rPh>
    <rPh sb="4" eb="5">
      <t>トウ</t>
    </rPh>
    <phoneticPr fontId="2"/>
  </si>
  <si>
    <t>事務所</t>
    <rPh sb="0" eb="2">
      <t>ジム</t>
    </rPh>
    <rPh sb="2" eb="3">
      <t>ショ</t>
    </rPh>
    <phoneticPr fontId="2"/>
  </si>
  <si>
    <t>小計</t>
    <rPh sb="0" eb="2">
      <t>ショウケイ</t>
    </rPh>
    <phoneticPr fontId="2"/>
  </si>
  <si>
    <t>簡易判定</t>
    <rPh sb="0" eb="2">
      <t>カンイ</t>
    </rPh>
    <rPh sb="2" eb="4">
      <t>ハンテイ</t>
    </rPh>
    <phoneticPr fontId="2"/>
  </si>
  <si>
    <t>用途数</t>
    <rPh sb="0" eb="2">
      <t>ヨウト</t>
    </rPh>
    <rPh sb="2" eb="3">
      <t>スウ</t>
    </rPh>
    <phoneticPr fontId="2"/>
  </si>
  <si>
    <t>下記の着色部分</t>
    <rPh sb="0" eb="2">
      <t>カキ</t>
    </rPh>
    <rPh sb="3" eb="5">
      <t>チャクショク</t>
    </rPh>
    <rPh sb="5" eb="7">
      <t>ブブン</t>
    </rPh>
    <phoneticPr fontId="2"/>
  </si>
  <si>
    <t>店舗面積等の規模</t>
    <rPh sb="6" eb="8">
      <t>キボ</t>
    </rPh>
    <phoneticPr fontId="2"/>
  </si>
  <si>
    <t>400㎡以上</t>
    <rPh sb="4" eb="6">
      <t>イジョウ</t>
    </rPh>
    <phoneticPr fontId="2"/>
  </si>
  <si>
    <t>500㎡以上</t>
    <phoneticPr fontId="2"/>
  </si>
  <si>
    <t>300㎡以上</t>
    <phoneticPr fontId="2"/>
  </si>
  <si>
    <t>600㎡以上</t>
    <phoneticPr fontId="2"/>
  </si>
  <si>
    <t>2,000㎡以上</t>
    <phoneticPr fontId="2"/>
  </si>
  <si>
    <t>自転車</t>
    <rPh sb="0" eb="3">
      <t>ジテンシャ</t>
    </rPh>
    <phoneticPr fontId="2"/>
  </si>
  <si>
    <t>原動機付自転車</t>
    <rPh sb="0" eb="3">
      <t>ゲンドウキ</t>
    </rPh>
    <rPh sb="3" eb="4">
      <t>ツ</t>
    </rPh>
    <rPh sb="4" eb="7">
      <t>ジテンシャ</t>
    </rPh>
    <phoneticPr fontId="2"/>
  </si>
  <si>
    <t>自動二輪車</t>
    <rPh sb="0" eb="2">
      <t>ジドウ</t>
    </rPh>
    <rPh sb="2" eb="5">
      <t>ニリンシャ</t>
    </rPh>
    <phoneticPr fontId="2"/>
  </si>
  <si>
    <t>車種</t>
    <rPh sb="0" eb="2">
      <t>シャシュ</t>
    </rPh>
    <phoneticPr fontId="2"/>
  </si>
  <si>
    <t>割合</t>
    <rPh sb="0" eb="2">
      <t>ワリアイ</t>
    </rPh>
    <phoneticPr fontId="2"/>
  </si>
  <si>
    <t>台数</t>
    <rPh sb="0" eb="2">
      <t>ダイスウ</t>
    </rPh>
    <phoneticPr fontId="2"/>
  </si>
  <si>
    <t>合計</t>
    <rPh sb="0" eb="2">
      <t>ゴウケイ</t>
    </rPh>
    <phoneticPr fontId="2"/>
  </si>
  <si>
    <t>台数（案）</t>
    <rPh sb="0" eb="2">
      <t>ダイスウ</t>
    </rPh>
    <rPh sb="3" eb="4">
      <t>アン</t>
    </rPh>
    <phoneticPr fontId="2"/>
  </si>
  <si>
    <t>建物床面積合計</t>
    <rPh sb="0" eb="2">
      <t>タテモノ</t>
    </rPh>
    <rPh sb="2" eb="3">
      <t>ユカ</t>
    </rPh>
    <rPh sb="3" eb="5">
      <t>メンセキ</t>
    </rPh>
    <rPh sb="5" eb="7">
      <t>ゴウケイ</t>
    </rPh>
    <phoneticPr fontId="2"/>
  </si>
  <si>
    <t>合計</t>
    <rPh sb="0" eb="2">
      <t>ゴウケイ</t>
    </rPh>
    <phoneticPr fontId="2"/>
  </si>
  <si>
    <r>
      <t>P＝（合計面積）×（専修学校等面積割合）</t>
    </r>
    <r>
      <rPr>
        <sz val="11"/>
        <color theme="1"/>
        <rFont val="ＭＳ 明朝"/>
        <family val="1"/>
        <charset val="128"/>
      </rPr>
      <t> </t>
    </r>
  </si>
  <si>
    <t>面積（㎡）</t>
    <rPh sb="0" eb="2">
      <t>メンセキ</t>
    </rPh>
    <phoneticPr fontId="2"/>
  </si>
  <si>
    <t>台数（台）</t>
    <rPh sb="0" eb="2">
      <t>ダイスウ</t>
    </rPh>
    <rPh sb="3" eb="4">
      <t>ダイ</t>
    </rPh>
    <phoneticPr fontId="2"/>
  </si>
  <si>
    <t>原単位（㎡）</t>
    <rPh sb="0" eb="3">
      <t>ゲンタンイ</t>
    </rPh>
    <phoneticPr fontId="2"/>
  </si>
  <si>
    <t>■はじめに</t>
    <phoneticPr fontId="2"/>
  </si>
  <si>
    <t>その他の用途等</t>
    <rPh sb="2" eb="3">
      <t>タ</t>
    </rPh>
    <rPh sb="4" eb="6">
      <t>ヨウト</t>
    </rPh>
    <rPh sb="6" eb="7">
      <t>トウ</t>
    </rPh>
    <phoneticPr fontId="2"/>
  </si>
  <si>
    <t>用途</t>
    <rPh sb="0" eb="2">
      <t>ヨウト</t>
    </rPh>
    <phoneticPr fontId="2"/>
  </si>
  <si>
    <t>附置義務駐輪場条例の概要をご確認ください。</t>
    <rPh sb="14" eb="16">
      <t>カクニン</t>
    </rPh>
    <phoneticPr fontId="2"/>
  </si>
  <si>
    <t>〇</t>
    <phoneticPr fontId="2"/>
  </si>
  <si>
    <t>に用途ごとの床面積を入力して下さい。</t>
    <rPh sb="1" eb="3">
      <t>ヨウト</t>
    </rPh>
    <rPh sb="6" eb="7">
      <t>ユカ</t>
    </rPh>
    <rPh sb="7" eb="9">
      <t>メンセキ</t>
    </rPh>
    <rPh sb="10" eb="12">
      <t>ニュウリョク</t>
    </rPh>
    <rPh sb="14" eb="15">
      <t>クダ</t>
    </rPh>
    <phoneticPr fontId="2"/>
  </si>
  <si>
    <t>該当が無い項目への入力は必要ありません。</t>
    <rPh sb="0" eb="2">
      <t>ガイトウ</t>
    </rPh>
    <rPh sb="3" eb="4">
      <t>ナ</t>
    </rPh>
    <rPh sb="5" eb="7">
      <t>コウモク</t>
    </rPh>
    <rPh sb="9" eb="11">
      <t>ニュウリョク</t>
    </rPh>
    <rPh sb="12" eb="14">
      <t>ヒツヨウ</t>
    </rPh>
    <phoneticPr fontId="2"/>
  </si>
  <si>
    <t>様式第１９号</t>
    <phoneticPr fontId="2"/>
  </si>
  <si>
    <t>様式第２０号</t>
    <phoneticPr fontId="2"/>
  </si>
  <si>
    <t>附置義務台数算定表(一般規模・単一及び複合用途用）</t>
    <phoneticPr fontId="2"/>
  </si>
  <si>
    <t>附置義務台数算定表（大規模・単一用途用）</t>
    <phoneticPr fontId="2"/>
  </si>
  <si>
    <t>附置義務台数算定表（大規模・複合用途用）</t>
    <phoneticPr fontId="2"/>
  </si>
  <si>
    <t>様式第２１号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</si>
</sst>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0"/>
    <numFmt numFmtId="177" formatCode="#,##0.000;[Red]\-#,##0.000"/>
    <numFmt numFmtId="178" formatCode="0.0%"/>
    <numFmt numFmtId="179" formatCode="#,###&quot;㎡&quot;"/>
    <numFmt numFmtId="180" formatCode="0.0000"/>
    <numFmt numFmtId="181" formatCode="#,###.00&quot;㎡&quot;"/>
    <numFmt numFmtId="182" formatCode="0.000%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5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38" fontId="3" fillId="0" borderId="1" xfId="1" applyFont="1" applyBorder="1">
      <alignment vertical="center"/>
    </xf>
    <xf numFmtId="179" fontId="3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9" fontId="3" fillId="0" borderId="1" xfId="2" applyFont="1" applyBorder="1">
      <alignment vertical="center"/>
    </xf>
    <xf numFmtId="9" fontId="3" fillId="0" borderId="1" xfId="0" applyNumberFormat="1" applyFont="1" applyBorder="1">
      <alignment vertical="center"/>
    </xf>
    <xf numFmtId="2" fontId="3" fillId="0" borderId="1" xfId="0" applyNumberFormat="1" applyFont="1" applyBorder="1">
      <alignment vertical="center"/>
    </xf>
    <xf numFmtId="38" fontId="3" fillId="0" borderId="0" xfId="1" applyFont="1" applyBorder="1" applyAlignment="1">
      <alignment horizontal="right" vertical="center"/>
    </xf>
    <xf numFmtId="9" fontId="3" fillId="0" borderId="0" xfId="2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38" fontId="3" fillId="0" borderId="0" xfId="1" applyFont="1" applyFill="1" applyBorder="1">
      <alignment vertical="center"/>
    </xf>
    <xf numFmtId="0" fontId="1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38" fontId="3" fillId="0" borderId="7" xfId="1" applyFont="1" applyBorder="1" applyAlignment="1">
      <alignment horizontal="right" vertical="center"/>
    </xf>
    <xf numFmtId="9" fontId="3" fillId="0" borderId="7" xfId="2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8" fontId="3" fillId="0" borderId="7" xfId="1" applyFont="1" applyBorder="1" applyAlignment="1">
      <alignment horizontal="center" vertical="center"/>
    </xf>
    <xf numFmtId="177" fontId="3" fillId="0" borderId="7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3" fillId="0" borderId="12" xfId="0" applyFont="1" applyBorder="1">
      <alignment vertical="center"/>
    </xf>
    <xf numFmtId="0" fontId="7" fillId="0" borderId="13" xfId="0" applyFont="1" applyBorder="1" applyAlignment="1">
      <alignment vertical="center"/>
    </xf>
    <xf numFmtId="38" fontId="3" fillId="0" borderId="14" xfId="1" applyFont="1" applyFill="1" applyBorder="1">
      <alignment vertical="center"/>
    </xf>
    <xf numFmtId="0" fontId="3" fillId="0" borderId="14" xfId="0" applyFont="1" applyBorder="1">
      <alignment vertical="center"/>
    </xf>
    <xf numFmtId="0" fontId="7" fillId="0" borderId="14" xfId="0" applyFont="1" applyBorder="1" applyAlignment="1">
      <alignment vertical="center" wrapText="1"/>
    </xf>
    <xf numFmtId="38" fontId="3" fillId="0" borderId="14" xfId="1" applyFont="1" applyBorder="1" applyAlignment="1">
      <alignment horizontal="right" vertical="center"/>
    </xf>
    <xf numFmtId="0" fontId="3" fillId="0" borderId="15" xfId="0" applyFont="1" applyBorder="1">
      <alignment vertical="center"/>
    </xf>
    <xf numFmtId="179" fontId="3" fillId="2" borderId="1" xfId="1" applyNumberFormat="1" applyFont="1" applyFill="1" applyBorder="1">
      <alignment vertical="center"/>
    </xf>
    <xf numFmtId="180" fontId="3" fillId="2" borderId="1" xfId="0" applyNumberFormat="1" applyFont="1" applyFill="1" applyBorder="1">
      <alignment vertical="center"/>
    </xf>
    <xf numFmtId="180" fontId="3" fillId="2" borderId="2" xfId="0" applyNumberFormat="1" applyFont="1" applyFill="1" applyBorder="1">
      <alignment vertical="center"/>
    </xf>
    <xf numFmtId="181" fontId="3" fillId="2" borderId="1" xfId="0" applyNumberFormat="1" applyFont="1" applyFill="1" applyBorder="1" applyAlignment="1">
      <alignment vertical="center"/>
    </xf>
    <xf numFmtId="38" fontId="3" fillId="0" borderId="12" xfId="1" applyNumberFormat="1" applyFont="1" applyBorder="1" applyAlignment="1">
      <alignment horizontal="center" vertical="center"/>
    </xf>
    <xf numFmtId="0" fontId="11" fillId="2" borderId="8" xfId="0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>
      <alignment vertical="center"/>
    </xf>
    <xf numFmtId="179" fontId="3" fillId="2" borderId="2" xfId="1" applyNumberFormat="1" applyFont="1" applyFill="1" applyBorder="1">
      <alignment vertical="center"/>
    </xf>
    <xf numFmtId="181" fontId="3" fillId="2" borderId="1" xfId="0" applyNumberFormat="1" applyFont="1" applyFill="1" applyBorder="1">
      <alignment vertical="center"/>
    </xf>
    <xf numFmtId="0" fontId="0" fillId="0" borderId="6" xfId="0" applyBorder="1">
      <alignment vertical="center"/>
    </xf>
    <xf numFmtId="0" fontId="0" fillId="3" borderId="0" xfId="0" applyFill="1">
      <alignment vertical="center"/>
    </xf>
    <xf numFmtId="40" fontId="0" fillId="3" borderId="5" xfId="1" applyNumberFormat="1" applyFont="1" applyFill="1" applyBorder="1">
      <alignment vertical="center"/>
    </xf>
    <xf numFmtId="40" fontId="0" fillId="3" borderId="9" xfId="1" applyNumberFormat="1" applyFont="1" applyFill="1" applyBorder="1">
      <alignment vertical="center"/>
    </xf>
    <xf numFmtId="40" fontId="0" fillId="3" borderId="1" xfId="1" applyNumberFormat="1" applyFont="1" applyFill="1" applyBorder="1">
      <alignment vertical="center"/>
    </xf>
    <xf numFmtId="40" fontId="0" fillId="0" borderId="1" xfId="1" applyNumberFormat="1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81" fontId="3" fillId="2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181" fontId="3" fillId="2" borderId="2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9" fontId="3" fillId="2" borderId="1" xfId="2" applyFont="1" applyFill="1" applyBorder="1" applyAlignment="1">
      <alignment horizontal="center" vertical="center"/>
    </xf>
    <xf numFmtId="182" fontId="3" fillId="2" borderId="1" xfId="2" applyNumberFormat="1" applyFont="1" applyFill="1" applyBorder="1" applyAlignment="1">
      <alignment horizontal="center" vertical="center"/>
    </xf>
    <xf numFmtId="181" fontId="3" fillId="2" borderId="1" xfId="1" applyNumberFormat="1" applyFont="1" applyFill="1" applyBorder="1" applyAlignment="1">
      <alignment horizontal="right" vertical="center"/>
    </xf>
    <xf numFmtId="178" fontId="3" fillId="2" borderId="1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81" fontId="3" fillId="2" borderId="5" xfId="1" applyNumberFormat="1" applyFont="1" applyFill="1" applyBorder="1" applyAlignment="1">
      <alignment horizontal="right" vertical="center"/>
    </xf>
    <xf numFmtId="180" fontId="3" fillId="2" borderId="6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177" fontId="3" fillId="2" borderId="1" xfId="1" applyNumberFormat="1" applyFont="1" applyFill="1" applyBorder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38" fontId="11" fillId="2" borderId="17" xfId="1" applyNumberFormat="1" applyFont="1" applyFill="1" applyBorder="1" applyAlignment="1">
      <alignment horizontal="center" vertical="center"/>
    </xf>
    <xf numFmtId="38" fontId="11" fillId="2" borderId="18" xfId="1" applyNumberFormat="1" applyFont="1" applyFill="1" applyBorder="1" applyAlignment="1">
      <alignment horizontal="center" vertical="center"/>
    </xf>
    <xf numFmtId="180" fontId="3" fillId="2" borderId="16" xfId="1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14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C8" sqref="C8"/>
    </sheetView>
  </sheetViews>
  <sheetFormatPr defaultRowHeight="18.75" x14ac:dyDescent="0.4"/>
  <cols>
    <col min="2" max="2" width="16.25" customWidth="1"/>
    <col min="3" max="3" width="14.875" customWidth="1"/>
    <col min="4" max="6" width="12.875" customWidth="1"/>
  </cols>
  <sheetData>
    <row r="1" spans="1:6" x14ac:dyDescent="0.4">
      <c r="A1" t="s">
        <v>144</v>
      </c>
    </row>
    <row r="2" spans="1:6" x14ac:dyDescent="0.4">
      <c r="A2" s="15" t="s">
        <v>148</v>
      </c>
      <c r="B2" t="s">
        <v>147</v>
      </c>
    </row>
    <row r="3" spans="1:6" x14ac:dyDescent="0.4">
      <c r="A3" s="15" t="s">
        <v>148</v>
      </c>
      <c r="B3" s="64" t="s">
        <v>123</v>
      </c>
      <c r="C3" t="s">
        <v>149</v>
      </c>
    </row>
    <row r="4" spans="1:6" x14ac:dyDescent="0.4">
      <c r="A4" s="15" t="s">
        <v>148</v>
      </c>
      <c r="B4" t="s">
        <v>150</v>
      </c>
    </row>
    <row r="5" spans="1:6" x14ac:dyDescent="0.4">
      <c r="C5" s="15"/>
    </row>
    <row r="6" spans="1:6" x14ac:dyDescent="0.4">
      <c r="B6" s="14" t="s">
        <v>146</v>
      </c>
      <c r="C6" s="59" t="s">
        <v>141</v>
      </c>
      <c r="D6" s="13" t="s">
        <v>143</v>
      </c>
      <c r="E6" s="14" t="s">
        <v>142</v>
      </c>
      <c r="F6" s="14" t="s">
        <v>122</v>
      </c>
    </row>
    <row r="7" spans="1:6" x14ac:dyDescent="0.4">
      <c r="B7" s="13" t="s">
        <v>115</v>
      </c>
      <c r="C7" s="65"/>
      <c r="D7" s="13">
        <v>20</v>
      </c>
      <c r="E7" s="13">
        <f>+C7/D7</f>
        <v>0</v>
      </c>
      <c r="F7" s="14" t="str">
        <f>IF(C7,"〇","　")</f>
        <v>　</v>
      </c>
    </row>
    <row r="8" spans="1:6" x14ac:dyDescent="0.4">
      <c r="B8" s="13" t="s">
        <v>116</v>
      </c>
      <c r="C8" s="65"/>
      <c r="D8" s="13">
        <v>25</v>
      </c>
      <c r="E8" s="13">
        <f>+C8/D8</f>
        <v>0</v>
      </c>
      <c r="F8" s="14" t="str">
        <f t="shared" ref="F8:F11" si="0">IF(C8,"〇","　")</f>
        <v>　</v>
      </c>
    </row>
    <row r="9" spans="1:6" x14ac:dyDescent="0.4">
      <c r="B9" s="13" t="s">
        <v>117</v>
      </c>
      <c r="C9" s="65"/>
      <c r="D9" s="13">
        <v>15</v>
      </c>
      <c r="E9" s="13">
        <f>+C9/D9</f>
        <v>0</v>
      </c>
      <c r="F9" s="14" t="str">
        <f t="shared" si="0"/>
        <v>　</v>
      </c>
    </row>
    <row r="10" spans="1:6" x14ac:dyDescent="0.4">
      <c r="B10" s="13" t="s">
        <v>118</v>
      </c>
      <c r="C10" s="65"/>
      <c r="D10" s="13">
        <v>30</v>
      </c>
      <c r="E10" s="13">
        <f>+C10/D10</f>
        <v>0</v>
      </c>
      <c r="F10" s="14" t="str">
        <f t="shared" si="0"/>
        <v>　</v>
      </c>
    </row>
    <row r="11" spans="1:6" x14ac:dyDescent="0.4">
      <c r="B11" s="13" t="s">
        <v>119</v>
      </c>
      <c r="C11" s="66"/>
      <c r="D11" s="13">
        <v>100</v>
      </c>
      <c r="E11" s="13">
        <f>+C11/D11</f>
        <v>0</v>
      </c>
      <c r="F11" s="14" t="str">
        <f t="shared" si="0"/>
        <v>　</v>
      </c>
    </row>
    <row r="12" spans="1:6" x14ac:dyDescent="0.4">
      <c r="B12" s="59" t="s">
        <v>120</v>
      </c>
      <c r="C12" s="68">
        <f>SUM(C7:C11)</f>
        <v>0</v>
      </c>
      <c r="D12" s="63"/>
      <c r="E12" s="13">
        <f>SUM(E7:E11)</f>
        <v>0</v>
      </c>
      <c r="F12" s="14">
        <f>COUNTIFS(F7:F11,"〇")</f>
        <v>0</v>
      </c>
    </row>
    <row r="13" spans="1:6" x14ac:dyDescent="0.4">
      <c r="B13" s="13" t="s">
        <v>145</v>
      </c>
      <c r="C13" s="67"/>
    </row>
    <row r="14" spans="1:6" x14ac:dyDescent="0.4">
      <c r="B14" s="13" t="s">
        <v>138</v>
      </c>
      <c r="C14" s="68">
        <f>+C12+C13</f>
        <v>0</v>
      </c>
    </row>
    <row r="15" spans="1:6" ht="19.5" thickBot="1" x14ac:dyDescent="0.45"/>
    <row r="16" spans="1:6" ht="19.5" thickBot="1" x14ac:dyDescent="0.45">
      <c r="B16" s="72" t="s">
        <v>121</v>
      </c>
      <c r="C16" s="20" t="str">
        <f>IF(E12&gt;=20,"必要","不要")</f>
        <v>不要</v>
      </c>
      <c r="D16" t="str">
        <f>IF(C16="必要","下記の別表を届出書に添付してください。","駐輪場は必要ありません。")</f>
        <v>駐輪場は必要ありません。</v>
      </c>
    </row>
    <row r="18" spans="3:3" ht="19.5" thickBot="1" x14ac:dyDescent="0.45">
      <c r="C18" s="72" t="str">
        <f>IF(C16="不要","　",IF(F12=1,"単独用途","混合用途"))</f>
        <v>　</v>
      </c>
    </row>
    <row r="19" spans="3:3" ht="22.5" customHeight="1" thickBot="1" x14ac:dyDescent="0.45">
      <c r="C19" s="20" t="str">
        <f>IF(C16="不要","　",IF(AND(F12=1,OR(C7&gt;1000,C8&gt;1000,C9&gt;1000,C10&gt;1000,C11&gt;2000)),"様式第20号",IF(AND(F12&gt;1,C12&gt;1000),"様式第21号","様式第19号")))</f>
        <v>　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F2"/>
    </sheetView>
  </sheetViews>
  <sheetFormatPr defaultRowHeight="13.5" x14ac:dyDescent="0.4"/>
  <cols>
    <col min="1" max="1" width="3.125" style="1" customWidth="1"/>
    <col min="2" max="2" width="14.75" style="1" customWidth="1"/>
    <col min="3" max="3" width="15" style="1" customWidth="1"/>
    <col min="4" max="4" width="15.75" style="1" customWidth="1"/>
    <col min="5" max="5" width="23.375" style="1" customWidth="1"/>
    <col min="6" max="6" width="11.75" style="1" customWidth="1"/>
    <col min="7" max="16384" width="9" style="1"/>
  </cols>
  <sheetData>
    <row r="1" spans="2:6" ht="25.5" customHeight="1" x14ac:dyDescent="0.4">
      <c r="B1" s="108" t="s">
        <v>151</v>
      </c>
      <c r="E1" s="73"/>
      <c r="F1" s="73"/>
    </row>
    <row r="2" spans="2:6" ht="24.75" customHeight="1" x14ac:dyDescent="0.4">
      <c r="B2" s="74" t="s">
        <v>153</v>
      </c>
      <c r="C2" s="74"/>
      <c r="D2" s="74"/>
      <c r="E2" s="74"/>
      <c r="F2" s="74"/>
    </row>
    <row r="3" spans="2:6" ht="24.75" customHeight="1" x14ac:dyDescent="0.4">
      <c r="B3" s="16" t="s">
        <v>0</v>
      </c>
      <c r="C3" s="10" t="s">
        <v>113</v>
      </c>
      <c r="D3" s="16" t="s">
        <v>124</v>
      </c>
      <c r="E3" s="16" t="s">
        <v>1</v>
      </c>
      <c r="F3" s="10" t="s">
        <v>86</v>
      </c>
    </row>
    <row r="4" spans="2:6" ht="24.75" customHeight="1" x14ac:dyDescent="0.4">
      <c r="B4" s="22" t="s">
        <v>2</v>
      </c>
      <c r="C4" s="56">
        <f>+はじめに!C7</f>
        <v>0</v>
      </c>
      <c r="D4" s="23" t="s">
        <v>125</v>
      </c>
      <c r="E4" s="17" t="s">
        <v>73</v>
      </c>
      <c r="F4" s="54">
        <f>+C4/20</f>
        <v>0</v>
      </c>
    </row>
    <row r="5" spans="2:6" ht="24.75" customHeight="1" x14ac:dyDescent="0.4">
      <c r="B5" s="22" t="s">
        <v>4</v>
      </c>
      <c r="C5" s="56">
        <f>+はじめに!C8</f>
        <v>0</v>
      </c>
      <c r="D5" s="23" t="s">
        <v>126</v>
      </c>
      <c r="E5" s="17" t="s">
        <v>77</v>
      </c>
      <c r="F5" s="54">
        <f>+C5/25</f>
        <v>0</v>
      </c>
    </row>
    <row r="6" spans="2:6" ht="24.75" customHeight="1" x14ac:dyDescent="0.4">
      <c r="B6" s="22" t="s">
        <v>5</v>
      </c>
      <c r="C6" s="56">
        <f>+はじめに!C9</f>
        <v>0</v>
      </c>
      <c r="D6" s="23" t="s">
        <v>127</v>
      </c>
      <c r="E6" s="17" t="s">
        <v>80</v>
      </c>
      <c r="F6" s="54">
        <f>+C6/15</f>
        <v>0</v>
      </c>
    </row>
    <row r="7" spans="2:6" ht="24.75" customHeight="1" x14ac:dyDescent="0.4">
      <c r="B7" s="22" t="s">
        <v>6</v>
      </c>
      <c r="C7" s="56">
        <f>+はじめに!C10</f>
        <v>0</v>
      </c>
      <c r="D7" s="23" t="s">
        <v>128</v>
      </c>
      <c r="E7" s="17" t="s">
        <v>81</v>
      </c>
      <c r="F7" s="54">
        <f>+C7/30</f>
        <v>0</v>
      </c>
    </row>
    <row r="8" spans="2:6" ht="24.75" customHeight="1" thickBot="1" x14ac:dyDescent="0.45">
      <c r="B8" s="22" t="s">
        <v>7</v>
      </c>
      <c r="C8" s="56">
        <f>+はじめに!C11</f>
        <v>0</v>
      </c>
      <c r="D8" s="23" t="s">
        <v>129</v>
      </c>
      <c r="E8" s="17" t="s">
        <v>79</v>
      </c>
      <c r="F8" s="54">
        <f>+C8/100</f>
        <v>0</v>
      </c>
    </row>
    <row r="9" spans="2:6" ht="24.75" customHeight="1" thickBot="1" x14ac:dyDescent="0.45">
      <c r="B9" s="6" t="s">
        <v>139</v>
      </c>
      <c r="C9" s="62">
        <f>SUM(C4:C8)</f>
        <v>0</v>
      </c>
      <c r="D9" s="6"/>
      <c r="E9" s="60"/>
      <c r="F9" s="58">
        <f>ROUNDDOWN(SUM(F4:F8),0)</f>
        <v>0</v>
      </c>
    </row>
    <row r="10" spans="2:6" ht="24.75" customHeight="1" x14ac:dyDescent="0.4"/>
    <row r="11" spans="2:6" ht="24.75" customHeight="1" x14ac:dyDescent="0.4">
      <c r="C11" s="19" t="s">
        <v>133</v>
      </c>
      <c r="D11" s="19" t="s">
        <v>134</v>
      </c>
      <c r="E11" s="19" t="s">
        <v>135</v>
      </c>
      <c r="F11" s="19" t="s">
        <v>137</v>
      </c>
    </row>
    <row r="12" spans="2:6" ht="24.75" customHeight="1" x14ac:dyDescent="0.4">
      <c r="C12" s="6" t="s">
        <v>130</v>
      </c>
      <c r="D12" s="24">
        <v>0.9</v>
      </c>
      <c r="E12" s="26">
        <f>+D12*$F$9</f>
        <v>0</v>
      </c>
      <c r="F12" s="8">
        <f>ROUND(E12,0)</f>
        <v>0</v>
      </c>
    </row>
    <row r="13" spans="2:6" ht="24.75" customHeight="1" x14ac:dyDescent="0.4">
      <c r="C13" s="6" t="s">
        <v>131</v>
      </c>
      <c r="D13" s="24">
        <v>0.05</v>
      </c>
      <c r="E13" s="26">
        <f t="shared" ref="E13:E14" si="0">+D13*$F$9</f>
        <v>0</v>
      </c>
      <c r="F13" s="8">
        <f>ROUND(E13,0)</f>
        <v>0</v>
      </c>
    </row>
    <row r="14" spans="2:6" ht="24.75" customHeight="1" x14ac:dyDescent="0.4">
      <c r="C14" s="6" t="s">
        <v>132</v>
      </c>
      <c r="D14" s="24">
        <v>0.05</v>
      </c>
      <c r="E14" s="26">
        <f t="shared" si="0"/>
        <v>0</v>
      </c>
      <c r="F14" s="8">
        <f>+F15-F12-F13</f>
        <v>0</v>
      </c>
    </row>
    <row r="15" spans="2:6" ht="24.75" customHeight="1" x14ac:dyDescent="0.4">
      <c r="C15" s="6" t="s">
        <v>136</v>
      </c>
      <c r="D15" s="25">
        <f>SUM(D12:D14)</f>
        <v>1</v>
      </c>
      <c r="E15" s="26">
        <f>SUM(E12:E14)</f>
        <v>0</v>
      </c>
      <c r="F15" s="8">
        <f>+E15</f>
        <v>0</v>
      </c>
    </row>
    <row r="16" spans="2:6" ht="24.75" customHeight="1" x14ac:dyDescent="0.4"/>
    <row r="17" ht="24.75" customHeight="1" x14ac:dyDescent="0.4"/>
    <row r="18" ht="24.75" customHeight="1" x14ac:dyDescent="0.4"/>
    <row r="19" ht="24.75" customHeight="1" x14ac:dyDescent="0.4"/>
    <row r="20" ht="24.75" customHeight="1" x14ac:dyDescent="0.4"/>
    <row r="21" ht="24.75" customHeight="1" x14ac:dyDescent="0.4"/>
    <row r="22" ht="24.75" customHeight="1" x14ac:dyDescent="0.4"/>
    <row r="23" ht="37.5" customHeight="1" x14ac:dyDescent="0.4"/>
    <row r="24" ht="25.5" customHeight="1" x14ac:dyDescent="0.4"/>
    <row r="25" ht="61.5" customHeight="1" x14ac:dyDescent="0.4"/>
    <row r="26" ht="25.5" customHeight="1" x14ac:dyDescent="0.4"/>
    <row r="27" ht="49.5" customHeight="1" x14ac:dyDescent="0.4"/>
    <row r="28" ht="29.25" customHeight="1" x14ac:dyDescent="0.4"/>
    <row r="29" ht="37.5" customHeight="1" x14ac:dyDescent="0.4"/>
    <row r="31" ht="36" customHeight="1" x14ac:dyDescent="0.4"/>
    <row r="32" ht="36" customHeight="1" x14ac:dyDescent="0.4"/>
    <row r="33" ht="36" customHeight="1" x14ac:dyDescent="0.4"/>
    <row r="34" ht="36" customHeight="1" x14ac:dyDescent="0.4"/>
    <row r="35" ht="36" customHeight="1" x14ac:dyDescent="0.4"/>
    <row r="36" ht="36" customHeight="1" x14ac:dyDescent="0.4"/>
    <row r="37" ht="27.75" customHeight="1" x14ac:dyDescent="0.4"/>
    <row r="38" ht="64.5" customHeight="1" x14ac:dyDescent="0.4"/>
  </sheetData>
  <mergeCells count="2">
    <mergeCell ref="E1:F1"/>
    <mergeCell ref="B2:F2"/>
  </mergeCells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5" sqref="D5"/>
    </sheetView>
  </sheetViews>
  <sheetFormatPr defaultRowHeight="13.5" x14ac:dyDescent="0.4"/>
  <cols>
    <col min="1" max="1" width="3.125" style="1" customWidth="1"/>
    <col min="2" max="2" width="14.25" style="1" customWidth="1"/>
    <col min="3" max="3" width="11.75" style="1" customWidth="1"/>
    <col min="4" max="4" width="28.75" style="1" customWidth="1"/>
    <col min="5" max="5" width="11.75" style="1" customWidth="1"/>
    <col min="6" max="6" width="23.375" style="1" customWidth="1"/>
    <col min="7" max="7" width="11.75" style="1" customWidth="1"/>
    <col min="8" max="16384" width="9" style="1"/>
  </cols>
  <sheetData>
    <row r="1" spans="2:9" ht="25.5" customHeight="1" x14ac:dyDescent="0.4">
      <c r="B1" s="1" t="s">
        <v>152</v>
      </c>
      <c r="F1" s="73"/>
      <c r="G1" s="73"/>
    </row>
    <row r="2" spans="2:9" ht="24.75" customHeight="1" x14ac:dyDescent="0.4">
      <c r="B2" s="109" t="s">
        <v>154</v>
      </c>
      <c r="C2" s="109"/>
      <c r="D2" s="109"/>
      <c r="E2" s="109"/>
      <c r="F2" s="109"/>
      <c r="G2" s="109"/>
    </row>
    <row r="3" spans="2:9" ht="24.75" customHeight="1" x14ac:dyDescent="0.4">
      <c r="B3" s="16" t="s">
        <v>0</v>
      </c>
      <c r="C3" s="11" t="s">
        <v>113</v>
      </c>
      <c r="D3" s="16" t="s">
        <v>112</v>
      </c>
      <c r="E3" s="12" t="s">
        <v>87</v>
      </c>
      <c r="F3" s="16" t="s">
        <v>1</v>
      </c>
      <c r="G3" s="11" t="s">
        <v>86</v>
      </c>
    </row>
    <row r="4" spans="2:9" ht="24.75" customHeight="1" x14ac:dyDescent="0.4">
      <c r="B4" s="75" t="s">
        <v>2</v>
      </c>
      <c r="C4" s="76">
        <f>+はじめに!C7</f>
        <v>0</v>
      </c>
      <c r="D4" s="17" t="s">
        <v>24</v>
      </c>
      <c r="E4" s="53">
        <f>IF(C4&lt;=1000,C4,1000)</f>
        <v>0</v>
      </c>
      <c r="F4" s="17" t="s">
        <v>73</v>
      </c>
      <c r="G4" s="54">
        <f>+E4/20</f>
        <v>0</v>
      </c>
    </row>
    <row r="5" spans="2:9" ht="24.75" customHeight="1" x14ac:dyDescent="0.4">
      <c r="B5" s="75"/>
      <c r="C5" s="76"/>
      <c r="D5" s="17" t="s">
        <v>18</v>
      </c>
      <c r="E5" s="53">
        <f>IF(C4&gt;=5000,4000,IF(C4&lt;5000,C4-E4,0))</f>
        <v>0</v>
      </c>
      <c r="F5" s="17" t="s">
        <v>74</v>
      </c>
      <c r="G5" s="54">
        <f>+E5/40</f>
        <v>0</v>
      </c>
      <c r="I5" s="9"/>
    </row>
    <row r="6" spans="2:9" ht="24.75" customHeight="1" x14ac:dyDescent="0.4">
      <c r="B6" s="75"/>
      <c r="C6" s="76"/>
      <c r="D6" s="17" t="s">
        <v>21</v>
      </c>
      <c r="E6" s="53">
        <f>IF(C4&gt;=10000,5000,IF(C4&lt;10000,C4-E4-E5,0))</f>
        <v>0</v>
      </c>
      <c r="F6" s="17" t="s">
        <v>75</v>
      </c>
      <c r="G6" s="54">
        <f>+E6/80</f>
        <v>0</v>
      </c>
    </row>
    <row r="7" spans="2:9" ht="24.75" customHeight="1" x14ac:dyDescent="0.4">
      <c r="B7" s="75"/>
      <c r="C7" s="76"/>
      <c r="D7" s="17" t="s">
        <v>76</v>
      </c>
      <c r="E7" s="53">
        <f>IF(C4&gt;=10000,C4-10000,0)</f>
        <v>0</v>
      </c>
      <c r="F7" s="17" t="s">
        <v>3</v>
      </c>
      <c r="G7" s="54">
        <v>0</v>
      </c>
    </row>
    <row r="8" spans="2:9" ht="24.75" customHeight="1" x14ac:dyDescent="0.4">
      <c r="B8" s="75" t="s">
        <v>4</v>
      </c>
      <c r="C8" s="76">
        <f>+はじめに!C8</f>
        <v>0</v>
      </c>
      <c r="D8" s="17" t="s">
        <v>24</v>
      </c>
      <c r="E8" s="53">
        <f>IF(C8&lt;=1000,C8,1000)</f>
        <v>0</v>
      </c>
      <c r="F8" s="17" t="s">
        <v>77</v>
      </c>
      <c r="G8" s="54">
        <f>+E8/25</f>
        <v>0</v>
      </c>
    </row>
    <row r="9" spans="2:9" ht="24.75" customHeight="1" x14ac:dyDescent="0.4">
      <c r="B9" s="75"/>
      <c r="C9" s="76"/>
      <c r="D9" s="17" t="s">
        <v>18</v>
      </c>
      <c r="E9" s="53">
        <f>IF(C8&gt;=5000,4000,IF(C8&lt;5000,C8-E8,0))</f>
        <v>0</v>
      </c>
      <c r="F9" s="17" t="s">
        <v>78</v>
      </c>
      <c r="G9" s="54">
        <f>+E9/50</f>
        <v>0</v>
      </c>
    </row>
    <row r="10" spans="2:9" ht="24.75" customHeight="1" x14ac:dyDescent="0.4">
      <c r="B10" s="75"/>
      <c r="C10" s="76"/>
      <c r="D10" s="17" t="s">
        <v>21</v>
      </c>
      <c r="E10" s="53">
        <f>IF(C8&gt;=10000,5000,IF(C8&lt;10000,C8-E8-E9,0))</f>
        <v>0</v>
      </c>
      <c r="F10" s="17" t="s">
        <v>79</v>
      </c>
      <c r="G10" s="54">
        <f>+E10/100</f>
        <v>0</v>
      </c>
    </row>
    <row r="11" spans="2:9" ht="24.75" customHeight="1" x14ac:dyDescent="0.4">
      <c r="B11" s="75"/>
      <c r="C11" s="76"/>
      <c r="D11" s="17" t="s">
        <v>76</v>
      </c>
      <c r="E11" s="53">
        <f>IF(C8&gt;=10000,C8-10000,0)</f>
        <v>0</v>
      </c>
      <c r="F11" s="17" t="s">
        <v>3</v>
      </c>
      <c r="G11" s="54">
        <v>0</v>
      </c>
    </row>
    <row r="12" spans="2:9" ht="24.75" customHeight="1" x14ac:dyDescent="0.4">
      <c r="B12" s="75" t="s">
        <v>5</v>
      </c>
      <c r="C12" s="76">
        <f>+はじめに!C9</f>
        <v>0</v>
      </c>
      <c r="D12" s="17" t="s">
        <v>24</v>
      </c>
      <c r="E12" s="53">
        <f>IF(C12&lt;=1000,C12,1000)</f>
        <v>0</v>
      </c>
      <c r="F12" s="17" t="s">
        <v>80</v>
      </c>
      <c r="G12" s="54">
        <f>+E12/15</f>
        <v>0</v>
      </c>
    </row>
    <row r="13" spans="2:9" ht="24.75" customHeight="1" x14ac:dyDescent="0.4">
      <c r="B13" s="75"/>
      <c r="C13" s="76"/>
      <c r="D13" s="17" t="s">
        <v>18</v>
      </c>
      <c r="E13" s="53">
        <f>IF(C12&gt;=5000,4000,IF(C12&lt;5000,C12-E12,0))</f>
        <v>0</v>
      </c>
      <c r="F13" s="17" t="s">
        <v>81</v>
      </c>
      <c r="G13" s="54">
        <f>+E13/30</f>
        <v>0</v>
      </c>
    </row>
    <row r="14" spans="2:9" ht="24.75" customHeight="1" x14ac:dyDescent="0.4">
      <c r="B14" s="75"/>
      <c r="C14" s="76"/>
      <c r="D14" s="17" t="s">
        <v>21</v>
      </c>
      <c r="E14" s="53">
        <f>IF(C12&gt;=10000,5000,IF(C12&lt;10000,C12-E12-E13,0))</f>
        <v>0</v>
      </c>
      <c r="F14" s="17" t="s">
        <v>82</v>
      </c>
      <c r="G14" s="54">
        <f>+E14/60</f>
        <v>0</v>
      </c>
    </row>
    <row r="15" spans="2:9" ht="24.75" customHeight="1" x14ac:dyDescent="0.4">
      <c r="B15" s="75"/>
      <c r="C15" s="76"/>
      <c r="D15" s="17" t="s">
        <v>76</v>
      </c>
      <c r="E15" s="53">
        <f>IF(C12&gt;=10000,C12-10000,0)</f>
        <v>0</v>
      </c>
      <c r="F15" s="17" t="s">
        <v>3</v>
      </c>
      <c r="G15" s="54">
        <v>0</v>
      </c>
    </row>
    <row r="16" spans="2:9" ht="24.75" customHeight="1" x14ac:dyDescent="0.4">
      <c r="B16" s="75" t="s">
        <v>6</v>
      </c>
      <c r="C16" s="76">
        <f>+はじめに!C10</f>
        <v>0</v>
      </c>
      <c r="D16" s="17" t="s">
        <v>29</v>
      </c>
      <c r="E16" s="53">
        <f>IF(C16&lt;=5000,C16,5000)</f>
        <v>0</v>
      </c>
      <c r="F16" s="17" t="s">
        <v>81</v>
      </c>
      <c r="G16" s="54">
        <f>+E16/30</f>
        <v>0</v>
      </c>
    </row>
    <row r="17" spans="2:7" ht="24.75" customHeight="1" x14ac:dyDescent="0.4">
      <c r="B17" s="75"/>
      <c r="C17" s="76"/>
      <c r="D17" s="17" t="s">
        <v>30</v>
      </c>
      <c r="E17" s="53">
        <f>IF(C16&gt;=5000,C16-5000,IF(C16&lt;5000,C16-E16,0))</f>
        <v>0</v>
      </c>
      <c r="F17" s="17" t="s">
        <v>84</v>
      </c>
      <c r="G17" s="54">
        <f>+E17/60</f>
        <v>0</v>
      </c>
    </row>
    <row r="18" spans="2:7" ht="24.75" customHeight="1" x14ac:dyDescent="0.4">
      <c r="B18" s="75" t="s">
        <v>7</v>
      </c>
      <c r="C18" s="76">
        <f>+はじめに!C11</f>
        <v>0</v>
      </c>
      <c r="D18" s="17" t="s">
        <v>29</v>
      </c>
      <c r="E18" s="53">
        <f>IF(C18&lt;=5000,C18,5000)</f>
        <v>0</v>
      </c>
      <c r="F18" s="17" t="s">
        <v>79</v>
      </c>
      <c r="G18" s="54">
        <f>+E18/100</f>
        <v>0</v>
      </c>
    </row>
    <row r="19" spans="2:7" ht="24.75" customHeight="1" thickBot="1" x14ac:dyDescent="0.45">
      <c r="B19" s="77"/>
      <c r="C19" s="78"/>
      <c r="D19" s="34" t="s">
        <v>30</v>
      </c>
      <c r="E19" s="61">
        <f>IF(C18&gt;=5000,C18-5000,IF(C18&lt;5000,C18-E18,0))</f>
        <v>0</v>
      </c>
      <c r="F19" s="34" t="s">
        <v>83</v>
      </c>
      <c r="G19" s="55">
        <f>+E19/200</f>
        <v>0</v>
      </c>
    </row>
    <row r="20" spans="2:7" ht="24.75" customHeight="1" thickBot="1" x14ac:dyDescent="0.45">
      <c r="B20" s="6" t="s">
        <v>139</v>
      </c>
      <c r="C20" s="62">
        <f>SUM(C4:C19)</f>
        <v>0</v>
      </c>
      <c r="D20" s="6"/>
      <c r="E20" s="62">
        <f>SUM(E4:E19)</f>
        <v>0</v>
      </c>
      <c r="F20" s="60"/>
      <c r="G20" s="58">
        <f>ROUNDDOWN(SUM(G4:G19),0)</f>
        <v>0</v>
      </c>
    </row>
    <row r="21" spans="2:7" ht="24.75" customHeight="1" x14ac:dyDescent="0.4"/>
    <row r="22" spans="2:7" ht="24.75" customHeight="1" x14ac:dyDescent="0.4">
      <c r="D22" s="19" t="s">
        <v>133</v>
      </c>
      <c r="E22" s="19" t="s">
        <v>134</v>
      </c>
      <c r="F22" s="19" t="s">
        <v>135</v>
      </c>
      <c r="G22" s="19" t="s">
        <v>137</v>
      </c>
    </row>
    <row r="23" spans="2:7" ht="24.75" customHeight="1" x14ac:dyDescent="0.4">
      <c r="D23" s="6" t="s">
        <v>130</v>
      </c>
      <c r="E23" s="24">
        <v>0.9</v>
      </c>
      <c r="F23" s="26">
        <f>+E23*$G$20</f>
        <v>0</v>
      </c>
      <c r="G23" s="8">
        <f>ROUND(F23,0)</f>
        <v>0</v>
      </c>
    </row>
    <row r="24" spans="2:7" ht="24.75" customHeight="1" x14ac:dyDescent="0.4">
      <c r="D24" s="6" t="s">
        <v>131</v>
      </c>
      <c r="E24" s="24">
        <v>0.05</v>
      </c>
      <c r="F24" s="26">
        <f t="shared" ref="F24:F25" si="0">+E24*$G$20</f>
        <v>0</v>
      </c>
      <c r="G24" s="8">
        <f>ROUND(F24,0)</f>
        <v>0</v>
      </c>
    </row>
    <row r="25" spans="2:7" ht="24.75" customHeight="1" x14ac:dyDescent="0.4">
      <c r="D25" s="6" t="s">
        <v>132</v>
      </c>
      <c r="E25" s="24">
        <v>0.05</v>
      </c>
      <c r="F25" s="26">
        <f t="shared" si="0"/>
        <v>0</v>
      </c>
      <c r="G25" s="8">
        <f>+G26-G23-G24</f>
        <v>0</v>
      </c>
    </row>
    <row r="26" spans="2:7" ht="24.75" customHeight="1" x14ac:dyDescent="0.4">
      <c r="D26" s="6" t="s">
        <v>136</v>
      </c>
      <c r="E26" s="25">
        <f>SUM(E23:E25)</f>
        <v>1</v>
      </c>
      <c r="F26" s="26">
        <f>SUM(F23:F25)</f>
        <v>0</v>
      </c>
      <c r="G26" s="8">
        <f>+F26</f>
        <v>0</v>
      </c>
    </row>
    <row r="27" spans="2:7" ht="24.75" customHeight="1" x14ac:dyDescent="0.4"/>
    <row r="28" spans="2:7" ht="24.75" customHeight="1" x14ac:dyDescent="0.4"/>
    <row r="29" spans="2:7" ht="24.75" customHeight="1" x14ac:dyDescent="0.4"/>
    <row r="30" spans="2:7" ht="24.75" customHeight="1" x14ac:dyDescent="0.4"/>
    <row r="31" spans="2:7" ht="24.75" customHeight="1" x14ac:dyDescent="0.4"/>
    <row r="32" spans="2:7" ht="24.75" customHeight="1" x14ac:dyDescent="0.4"/>
    <row r="33" ht="24.75" customHeight="1" x14ac:dyDescent="0.4"/>
    <row r="34" ht="37.5" customHeight="1" x14ac:dyDescent="0.4"/>
    <row r="35" ht="25.5" customHeight="1" x14ac:dyDescent="0.4"/>
    <row r="36" ht="61.5" customHeight="1" x14ac:dyDescent="0.4"/>
    <row r="37" ht="25.5" customHeight="1" x14ac:dyDescent="0.4"/>
    <row r="38" ht="49.5" customHeight="1" x14ac:dyDescent="0.4"/>
    <row r="39" ht="29.25" customHeight="1" x14ac:dyDescent="0.4"/>
    <row r="40" ht="37.5" customHeight="1" x14ac:dyDescent="0.4"/>
    <row r="42" ht="36" customHeight="1" x14ac:dyDescent="0.4"/>
    <row r="43" ht="36" customHeight="1" x14ac:dyDescent="0.4"/>
    <row r="44" ht="36" customHeight="1" x14ac:dyDescent="0.4"/>
    <row r="45" ht="36" customHeight="1" x14ac:dyDescent="0.4"/>
    <row r="46" ht="36" customHeight="1" x14ac:dyDescent="0.4"/>
    <row r="47" ht="36" customHeight="1" x14ac:dyDescent="0.4"/>
    <row r="48" ht="27.75" customHeight="1" x14ac:dyDescent="0.4"/>
    <row r="49" ht="64.5" customHeight="1" x14ac:dyDescent="0.4"/>
  </sheetData>
  <mergeCells count="12">
    <mergeCell ref="B18:B19"/>
    <mergeCell ref="C18:C19"/>
    <mergeCell ref="B4:B7"/>
    <mergeCell ref="C4:C7"/>
    <mergeCell ref="B8:B11"/>
    <mergeCell ref="C8:C11"/>
    <mergeCell ref="F1:G1"/>
    <mergeCell ref="B12:B15"/>
    <mergeCell ref="C12:C15"/>
    <mergeCell ref="B16:B17"/>
    <mergeCell ref="C16:C17"/>
    <mergeCell ref="B2:G2"/>
  </mergeCells>
  <phoneticPr fontId="2"/>
  <pageMargins left="0.70866141732283472" right="0.28999999999999998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view="pageBreakPreview" zoomScale="60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:J2"/>
    </sheetView>
  </sheetViews>
  <sheetFormatPr defaultRowHeight="18.75" x14ac:dyDescent="0.4"/>
  <cols>
    <col min="1" max="1" width="12.875" style="1" customWidth="1"/>
    <col min="2" max="2" width="11.75" style="1" customWidth="1"/>
    <col min="3" max="3" width="8.625" style="1" customWidth="1"/>
    <col min="4" max="4" width="15.875" style="1" customWidth="1"/>
    <col min="5" max="5" width="2.875" style="1" customWidth="1"/>
    <col min="6" max="6" width="12.75" style="4" bestFit="1" customWidth="1"/>
    <col min="7" max="7" width="29.75" style="1" customWidth="1"/>
    <col min="8" max="8" width="42.75" style="1" customWidth="1"/>
    <col min="9" max="9" width="8.5" style="1" bestFit="1" customWidth="1"/>
    <col min="10" max="10" width="9.25" style="1" customWidth="1"/>
    <col min="11" max="11" width="2.375" style="1" customWidth="1"/>
  </cols>
  <sheetData>
    <row r="1" spans="1:11" ht="21.75" customHeight="1" x14ac:dyDescent="0.4">
      <c r="A1" s="110" t="s">
        <v>156</v>
      </c>
      <c r="I1" s="86"/>
      <c r="J1" s="86"/>
    </row>
    <row r="2" spans="1:11" ht="21.75" customHeight="1" x14ac:dyDescent="0.4">
      <c r="A2" s="111" t="s">
        <v>155</v>
      </c>
      <c r="B2" s="111"/>
      <c r="C2" s="111"/>
      <c r="D2" s="111"/>
      <c r="E2" s="111"/>
      <c r="F2" s="111"/>
      <c r="G2" s="111"/>
      <c r="H2" s="111"/>
      <c r="I2" s="111"/>
      <c r="J2" s="111"/>
      <c r="K2" s="5"/>
    </row>
    <row r="3" spans="1:11" ht="21.75" customHeight="1" x14ac:dyDescent="0.4">
      <c r="A3" s="69" t="s">
        <v>0</v>
      </c>
      <c r="B3" s="21" t="s">
        <v>111</v>
      </c>
      <c r="C3" s="21" t="s">
        <v>85</v>
      </c>
      <c r="D3" s="69" t="s">
        <v>8</v>
      </c>
      <c r="E3" s="88" t="s">
        <v>87</v>
      </c>
      <c r="F3" s="88"/>
      <c r="G3" s="87" t="s">
        <v>9</v>
      </c>
      <c r="H3" s="87"/>
      <c r="I3" s="21" t="s">
        <v>86</v>
      </c>
      <c r="J3" s="21" t="s">
        <v>86</v>
      </c>
      <c r="K3" s="5"/>
    </row>
    <row r="4" spans="1:11" ht="21.75" customHeight="1" x14ac:dyDescent="0.4">
      <c r="A4" s="79" t="s">
        <v>2</v>
      </c>
      <c r="B4" s="84">
        <f>+はじめに!C7</f>
        <v>0</v>
      </c>
      <c r="C4" s="83" t="e">
        <f>+B4/$B$46</f>
        <v>#DIV/0!</v>
      </c>
      <c r="D4" s="79" t="s">
        <v>31</v>
      </c>
      <c r="E4" s="82" t="s">
        <v>88</v>
      </c>
      <c r="F4" s="84" t="e">
        <f>1000*C4</f>
        <v>#DIV/0!</v>
      </c>
      <c r="G4" s="80" t="s">
        <v>32</v>
      </c>
      <c r="H4" s="80"/>
      <c r="I4" s="89" t="e">
        <f>+F4/20</f>
        <v>#DIV/0!</v>
      </c>
      <c r="J4" s="90" t="e">
        <f>I4+I6+I8+I10+I12</f>
        <v>#DIV/0!</v>
      </c>
      <c r="K4" s="7"/>
    </row>
    <row r="5" spans="1:11" ht="21.75" customHeight="1" x14ac:dyDescent="0.4">
      <c r="A5" s="79"/>
      <c r="B5" s="84"/>
      <c r="C5" s="83"/>
      <c r="D5" s="79"/>
      <c r="E5" s="82"/>
      <c r="F5" s="84"/>
      <c r="G5" s="81" t="s">
        <v>33</v>
      </c>
      <c r="H5" s="81"/>
      <c r="I5" s="89"/>
      <c r="J5" s="90"/>
      <c r="K5" s="7"/>
    </row>
    <row r="6" spans="1:11" ht="21.75" customHeight="1" x14ac:dyDescent="0.4">
      <c r="A6" s="79"/>
      <c r="B6" s="84"/>
      <c r="C6" s="83"/>
      <c r="D6" s="79" t="s">
        <v>18</v>
      </c>
      <c r="E6" s="82" t="s">
        <v>89</v>
      </c>
      <c r="F6" s="84" t="e">
        <f>IF($B$46&lt;5000,($B$46-1000)*C4,0)</f>
        <v>#DIV/0!</v>
      </c>
      <c r="G6" s="79" t="s">
        <v>19</v>
      </c>
      <c r="H6" s="70" t="s">
        <v>34</v>
      </c>
      <c r="I6" s="89" t="e">
        <f>+F6/40</f>
        <v>#DIV/0!</v>
      </c>
      <c r="J6" s="90"/>
      <c r="K6" s="7"/>
    </row>
    <row r="7" spans="1:11" ht="21.75" customHeight="1" x14ac:dyDescent="0.4">
      <c r="A7" s="79"/>
      <c r="B7" s="84"/>
      <c r="C7" s="83"/>
      <c r="D7" s="79"/>
      <c r="E7" s="82"/>
      <c r="F7" s="84"/>
      <c r="G7" s="79"/>
      <c r="H7" s="71" t="s">
        <v>35</v>
      </c>
      <c r="I7" s="89"/>
      <c r="J7" s="90"/>
      <c r="K7" s="7"/>
    </row>
    <row r="8" spans="1:11" ht="21.75" customHeight="1" x14ac:dyDescent="0.4">
      <c r="A8" s="79"/>
      <c r="B8" s="84"/>
      <c r="C8" s="83"/>
      <c r="D8" s="79"/>
      <c r="E8" s="82" t="s">
        <v>90</v>
      </c>
      <c r="F8" s="84">
        <f>IF($B$46&gt;=5000,(4000)*C4,0)</f>
        <v>0</v>
      </c>
      <c r="G8" s="79" t="s">
        <v>20</v>
      </c>
      <c r="H8" s="70" t="s">
        <v>36</v>
      </c>
      <c r="I8" s="89">
        <f>+F8/40</f>
        <v>0</v>
      </c>
      <c r="J8" s="90"/>
      <c r="K8" s="7"/>
    </row>
    <row r="9" spans="1:11" ht="21.75" customHeight="1" x14ac:dyDescent="0.4">
      <c r="A9" s="79"/>
      <c r="B9" s="84"/>
      <c r="C9" s="83"/>
      <c r="D9" s="79"/>
      <c r="E9" s="82"/>
      <c r="F9" s="84"/>
      <c r="G9" s="79"/>
      <c r="H9" s="71" t="s">
        <v>37</v>
      </c>
      <c r="I9" s="89"/>
      <c r="J9" s="90"/>
      <c r="K9" s="7"/>
    </row>
    <row r="10" spans="1:11" ht="21.75" customHeight="1" x14ac:dyDescent="0.4">
      <c r="A10" s="79"/>
      <c r="B10" s="84"/>
      <c r="C10" s="83"/>
      <c r="D10" s="79" t="s">
        <v>114</v>
      </c>
      <c r="E10" s="82" t="s">
        <v>91</v>
      </c>
      <c r="F10" s="84">
        <f>IF(AND(B4&lt;10000,$B$46&gt;5000),($B$46-5000)*C4,0)</f>
        <v>0</v>
      </c>
      <c r="G10" s="79" t="s">
        <v>22</v>
      </c>
      <c r="H10" s="70" t="s">
        <v>38</v>
      </c>
      <c r="I10" s="89">
        <f>+F10/80</f>
        <v>0</v>
      </c>
      <c r="J10" s="90"/>
      <c r="K10" s="7"/>
    </row>
    <row r="11" spans="1:11" ht="21.75" customHeight="1" x14ac:dyDescent="0.4">
      <c r="A11" s="79"/>
      <c r="B11" s="84"/>
      <c r="C11" s="83"/>
      <c r="D11" s="79"/>
      <c r="E11" s="82"/>
      <c r="F11" s="84"/>
      <c r="G11" s="79"/>
      <c r="H11" s="71" t="s">
        <v>39</v>
      </c>
      <c r="I11" s="89"/>
      <c r="J11" s="90"/>
      <c r="K11" s="7"/>
    </row>
    <row r="12" spans="1:11" ht="21.75" customHeight="1" x14ac:dyDescent="0.4">
      <c r="A12" s="79"/>
      <c r="B12" s="84"/>
      <c r="C12" s="83"/>
      <c r="D12" s="79"/>
      <c r="E12" s="82" t="s">
        <v>92</v>
      </c>
      <c r="F12" s="84">
        <f>IF(B4&gt;=10000,(10000-F4-F8),0)</f>
        <v>0</v>
      </c>
      <c r="G12" s="79" t="s">
        <v>23</v>
      </c>
      <c r="H12" s="70" t="s">
        <v>40</v>
      </c>
      <c r="I12" s="89">
        <f>+F12/80</f>
        <v>0</v>
      </c>
      <c r="J12" s="90"/>
      <c r="K12" s="7"/>
    </row>
    <row r="13" spans="1:11" ht="21.75" customHeight="1" x14ac:dyDescent="0.4">
      <c r="A13" s="79"/>
      <c r="B13" s="84"/>
      <c r="C13" s="83"/>
      <c r="D13" s="79"/>
      <c r="E13" s="82"/>
      <c r="F13" s="84"/>
      <c r="G13" s="79"/>
      <c r="H13" s="71" t="s">
        <v>41</v>
      </c>
      <c r="I13" s="89"/>
      <c r="J13" s="90"/>
      <c r="K13" s="7"/>
    </row>
    <row r="14" spans="1:11" ht="21.75" customHeight="1" x14ac:dyDescent="0.4">
      <c r="A14" s="80" t="s">
        <v>4</v>
      </c>
      <c r="B14" s="84">
        <f>+はじめに!C8</f>
        <v>0</v>
      </c>
      <c r="C14" s="85" t="e">
        <f>+B14/$B$46</f>
        <v>#DIV/0!</v>
      </c>
      <c r="D14" s="79" t="s">
        <v>24</v>
      </c>
      <c r="E14" s="82" t="s">
        <v>93</v>
      </c>
      <c r="F14" s="84" t="e">
        <f>1000*C14</f>
        <v>#DIV/0!</v>
      </c>
      <c r="G14" s="80" t="s">
        <v>42</v>
      </c>
      <c r="H14" s="80"/>
      <c r="I14" s="89" t="e">
        <f>+F14/25</f>
        <v>#DIV/0!</v>
      </c>
      <c r="J14" s="90" t="e">
        <f>I14+I16+I18+I20+I22</f>
        <v>#DIV/0!</v>
      </c>
      <c r="K14" s="7"/>
    </row>
    <row r="15" spans="1:11" ht="21.75" customHeight="1" x14ac:dyDescent="0.4">
      <c r="A15" s="101"/>
      <c r="B15" s="84"/>
      <c r="C15" s="85"/>
      <c r="D15" s="79"/>
      <c r="E15" s="82"/>
      <c r="F15" s="84"/>
      <c r="G15" s="81" t="s">
        <v>43</v>
      </c>
      <c r="H15" s="81"/>
      <c r="I15" s="89"/>
      <c r="J15" s="90"/>
      <c r="K15" s="7"/>
    </row>
    <row r="16" spans="1:11" ht="21.75" customHeight="1" x14ac:dyDescent="0.4">
      <c r="A16" s="101"/>
      <c r="B16" s="84"/>
      <c r="C16" s="85"/>
      <c r="D16" s="79" t="s">
        <v>18</v>
      </c>
      <c r="E16" s="82" t="s">
        <v>94</v>
      </c>
      <c r="F16" s="99" t="e">
        <f>IF($B$46&lt;5000,($B$46-1000)*C14,0)</f>
        <v>#DIV/0!</v>
      </c>
      <c r="G16" s="80" t="s">
        <v>19</v>
      </c>
      <c r="H16" s="70" t="s">
        <v>44</v>
      </c>
      <c r="I16" s="100" t="e">
        <f>+F16/50</f>
        <v>#DIV/0!</v>
      </c>
      <c r="J16" s="90"/>
      <c r="K16" s="7"/>
    </row>
    <row r="17" spans="1:11" ht="21.75" customHeight="1" x14ac:dyDescent="0.4">
      <c r="A17" s="101"/>
      <c r="B17" s="84"/>
      <c r="C17" s="85"/>
      <c r="D17" s="79"/>
      <c r="E17" s="82"/>
      <c r="F17" s="99"/>
      <c r="G17" s="101"/>
      <c r="H17" s="71" t="s">
        <v>45</v>
      </c>
      <c r="I17" s="100"/>
      <c r="J17" s="90"/>
      <c r="K17" s="7"/>
    </row>
    <row r="18" spans="1:11" ht="21.75" customHeight="1" x14ac:dyDescent="0.4">
      <c r="A18" s="101"/>
      <c r="B18" s="84"/>
      <c r="C18" s="85"/>
      <c r="D18" s="79"/>
      <c r="E18" s="82" t="s">
        <v>95</v>
      </c>
      <c r="F18" s="99">
        <f>IF($B$46&gt;=5000,(4000)*C14,0)</f>
        <v>0</v>
      </c>
      <c r="G18" s="80" t="s">
        <v>20</v>
      </c>
      <c r="H18" s="70" t="s">
        <v>46</v>
      </c>
      <c r="I18" s="100">
        <f>+F18/50</f>
        <v>0</v>
      </c>
      <c r="J18" s="90"/>
      <c r="K18" s="7"/>
    </row>
    <row r="19" spans="1:11" ht="21.75" customHeight="1" x14ac:dyDescent="0.4">
      <c r="A19" s="101"/>
      <c r="B19" s="84"/>
      <c r="C19" s="85"/>
      <c r="D19" s="79"/>
      <c r="E19" s="82"/>
      <c r="F19" s="99"/>
      <c r="G19" s="81"/>
      <c r="H19" s="71" t="s">
        <v>47</v>
      </c>
      <c r="I19" s="100"/>
      <c r="J19" s="90"/>
      <c r="K19" s="7"/>
    </row>
    <row r="20" spans="1:11" ht="21.75" customHeight="1" x14ac:dyDescent="0.4">
      <c r="A20" s="101"/>
      <c r="B20" s="84"/>
      <c r="C20" s="85"/>
      <c r="D20" s="79" t="s">
        <v>114</v>
      </c>
      <c r="E20" s="82" t="s">
        <v>96</v>
      </c>
      <c r="F20" s="99">
        <f>IF(AND(B14&lt;10000,$B$46&gt;5000),($B$46-5000)*C14,0)</f>
        <v>0</v>
      </c>
      <c r="G20" s="80" t="s">
        <v>25</v>
      </c>
      <c r="H20" s="70" t="s">
        <v>48</v>
      </c>
      <c r="I20" s="100">
        <f>+F20/100</f>
        <v>0</v>
      </c>
      <c r="J20" s="90"/>
      <c r="K20" s="7"/>
    </row>
    <row r="21" spans="1:11" ht="21.75" customHeight="1" x14ac:dyDescent="0.4">
      <c r="A21" s="101"/>
      <c r="B21" s="84"/>
      <c r="C21" s="85"/>
      <c r="D21" s="79"/>
      <c r="E21" s="82"/>
      <c r="F21" s="99"/>
      <c r="G21" s="81"/>
      <c r="H21" s="71" t="s">
        <v>49</v>
      </c>
      <c r="I21" s="100"/>
      <c r="J21" s="90"/>
      <c r="K21" s="7"/>
    </row>
    <row r="22" spans="1:11" ht="21.75" customHeight="1" x14ac:dyDescent="0.4">
      <c r="A22" s="101"/>
      <c r="B22" s="84"/>
      <c r="C22" s="85"/>
      <c r="D22" s="79"/>
      <c r="E22" s="82" t="s">
        <v>97</v>
      </c>
      <c r="F22" s="99">
        <f>IF(B14&gt;=10000,(10000-F14-F18),0)</f>
        <v>0</v>
      </c>
      <c r="G22" s="101" t="s">
        <v>26</v>
      </c>
      <c r="H22" s="70" t="s">
        <v>50</v>
      </c>
      <c r="I22" s="100">
        <f>+F22/100</f>
        <v>0</v>
      </c>
      <c r="J22" s="90"/>
      <c r="K22" s="7"/>
    </row>
    <row r="23" spans="1:11" ht="21.75" customHeight="1" x14ac:dyDescent="0.4">
      <c r="A23" s="81"/>
      <c r="B23" s="84"/>
      <c r="C23" s="85"/>
      <c r="D23" s="79"/>
      <c r="E23" s="82"/>
      <c r="F23" s="99"/>
      <c r="G23" s="81"/>
      <c r="H23" s="71" t="s">
        <v>51</v>
      </c>
      <c r="I23" s="100"/>
      <c r="J23" s="90"/>
      <c r="K23" s="7"/>
    </row>
    <row r="24" spans="1:11" ht="21.75" customHeight="1" x14ac:dyDescent="0.4">
      <c r="A24" s="79" t="s">
        <v>5</v>
      </c>
      <c r="B24" s="84">
        <f>+はじめに!C9</f>
        <v>0</v>
      </c>
      <c r="C24" s="85" t="e">
        <f>+B24/$B$46</f>
        <v>#DIV/0!</v>
      </c>
      <c r="D24" s="79" t="s">
        <v>24</v>
      </c>
      <c r="E24" s="82" t="s">
        <v>98</v>
      </c>
      <c r="F24" s="99" t="e">
        <f>1000*C24</f>
        <v>#DIV/0!</v>
      </c>
      <c r="G24" s="97" t="s">
        <v>52</v>
      </c>
      <c r="H24" s="98"/>
      <c r="I24" s="100" t="e">
        <f>+F24/15</f>
        <v>#DIV/0!</v>
      </c>
      <c r="J24" s="90" t="e">
        <f>I24+I26+I28+I30+I32</f>
        <v>#DIV/0!</v>
      </c>
      <c r="K24" s="7"/>
    </row>
    <row r="25" spans="1:11" ht="21.75" customHeight="1" x14ac:dyDescent="0.4">
      <c r="A25" s="79"/>
      <c r="B25" s="84"/>
      <c r="C25" s="85"/>
      <c r="D25" s="79"/>
      <c r="E25" s="82"/>
      <c r="F25" s="99"/>
      <c r="G25" s="102" t="s">
        <v>53</v>
      </c>
      <c r="H25" s="92"/>
      <c r="I25" s="100"/>
      <c r="J25" s="90"/>
      <c r="K25" s="7"/>
    </row>
    <row r="26" spans="1:11" ht="21.75" customHeight="1" x14ac:dyDescent="0.4">
      <c r="A26" s="79"/>
      <c r="B26" s="84"/>
      <c r="C26" s="85"/>
      <c r="D26" s="79" t="s">
        <v>18</v>
      </c>
      <c r="E26" s="82" t="s">
        <v>99</v>
      </c>
      <c r="F26" s="99" t="e">
        <f>IF($B$46&lt;5000,($B$46-1000)*C24,0)</f>
        <v>#DIV/0!</v>
      </c>
      <c r="G26" s="80" t="s">
        <v>19</v>
      </c>
      <c r="H26" s="70" t="s">
        <v>54</v>
      </c>
      <c r="I26" s="100" t="e">
        <f>+F26/30</f>
        <v>#DIV/0!</v>
      </c>
      <c r="J26" s="90"/>
      <c r="K26" s="7"/>
    </row>
    <row r="27" spans="1:11" ht="21.75" customHeight="1" x14ac:dyDescent="0.4">
      <c r="A27" s="79"/>
      <c r="B27" s="84"/>
      <c r="C27" s="85"/>
      <c r="D27" s="79"/>
      <c r="E27" s="82"/>
      <c r="F27" s="99"/>
      <c r="G27" s="101"/>
      <c r="H27" s="71" t="s">
        <v>55</v>
      </c>
      <c r="I27" s="100"/>
      <c r="J27" s="90"/>
      <c r="K27" s="7"/>
    </row>
    <row r="28" spans="1:11" ht="21.75" customHeight="1" x14ac:dyDescent="0.4">
      <c r="A28" s="79"/>
      <c r="B28" s="84"/>
      <c r="C28" s="85"/>
      <c r="D28" s="79"/>
      <c r="E28" s="82" t="s">
        <v>100</v>
      </c>
      <c r="F28" s="99">
        <f>IF($B$46&gt;=5000,(4000)*C24,0)</f>
        <v>0</v>
      </c>
      <c r="G28" s="80" t="s">
        <v>20</v>
      </c>
      <c r="H28" s="70" t="s">
        <v>56</v>
      </c>
      <c r="I28" s="100">
        <f>+F28/30</f>
        <v>0</v>
      </c>
      <c r="J28" s="90"/>
      <c r="K28" s="7"/>
    </row>
    <row r="29" spans="1:11" ht="21.75" customHeight="1" x14ac:dyDescent="0.4">
      <c r="A29" s="79"/>
      <c r="B29" s="84"/>
      <c r="C29" s="85"/>
      <c r="D29" s="79"/>
      <c r="E29" s="82"/>
      <c r="F29" s="99"/>
      <c r="G29" s="81"/>
      <c r="H29" s="71" t="s">
        <v>57</v>
      </c>
      <c r="I29" s="100"/>
      <c r="J29" s="90"/>
      <c r="K29" s="7"/>
    </row>
    <row r="30" spans="1:11" ht="21.75" customHeight="1" x14ac:dyDescent="0.4">
      <c r="A30" s="79"/>
      <c r="B30" s="84"/>
      <c r="C30" s="85"/>
      <c r="D30" s="79" t="s">
        <v>114</v>
      </c>
      <c r="E30" s="82" t="s">
        <v>101</v>
      </c>
      <c r="F30" s="99">
        <f>IF(AND(B24&lt;10000,$B$46&gt;5000),($B$46-5000)*C24,0)</f>
        <v>0</v>
      </c>
      <c r="G30" s="80" t="s">
        <v>27</v>
      </c>
      <c r="H30" s="70" t="s">
        <v>58</v>
      </c>
      <c r="I30" s="100">
        <f>+F30/60</f>
        <v>0</v>
      </c>
      <c r="J30" s="90"/>
      <c r="K30" s="7"/>
    </row>
    <row r="31" spans="1:11" ht="21.75" customHeight="1" x14ac:dyDescent="0.4">
      <c r="A31" s="79"/>
      <c r="B31" s="84"/>
      <c r="C31" s="85"/>
      <c r="D31" s="79"/>
      <c r="E31" s="82"/>
      <c r="F31" s="99"/>
      <c r="G31" s="81"/>
      <c r="H31" s="71" t="s">
        <v>59</v>
      </c>
      <c r="I31" s="100"/>
      <c r="J31" s="90"/>
      <c r="K31" s="7"/>
    </row>
    <row r="32" spans="1:11" ht="21.75" customHeight="1" x14ac:dyDescent="0.4">
      <c r="A32" s="79"/>
      <c r="B32" s="84"/>
      <c r="C32" s="85"/>
      <c r="D32" s="79"/>
      <c r="E32" s="82" t="s">
        <v>102</v>
      </c>
      <c r="F32" s="99">
        <f>IF(B24&gt;=10000,(10000-F24-F28),0)</f>
        <v>0</v>
      </c>
      <c r="G32" s="80" t="s">
        <v>28</v>
      </c>
      <c r="H32" s="70" t="s">
        <v>60</v>
      </c>
      <c r="I32" s="100">
        <f>+F32/60</f>
        <v>0</v>
      </c>
      <c r="J32" s="90"/>
      <c r="K32" s="7"/>
    </row>
    <row r="33" spans="1:11" ht="21.75" customHeight="1" x14ac:dyDescent="0.4">
      <c r="A33" s="79"/>
      <c r="B33" s="84"/>
      <c r="C33" s="85"/>
      <c r="D33" s="79"/>
      <c r="E33" s="82"/>
      <c r="F33" s="99"/>
      <c r="G33" s="81"/>
      <c r="H33" s="71" t="s">
        <v>61</v>
      </c>
      <c r="I33" s="100"/>
      <c r="J33" s="90"/>
      <c r="K33" s="7"/>
    </row>
    <row r="34" spans="1:11" ht="21.75" customHeight="1" x14ac:dyDescent="0.4">
      <c r="A34" s="79" t="s">
        <v>10</v>
      </c>
      <c r="B34" s="84">
        <f>+はじめに!C10</f>
        <v>0</v>
      </c>
      <c r="C34" s="85" t="e">
        <f>+B34/B46</f>
        <v>#DIV/0!</v>
      </c>
      <c r="D34" s="79" t="s">
        <v>29</v>
      </c>
      <c r="E34" s="82" t="s">
        <v>103</v>
      </c>
      <c r="F34" s="99" t="e">
        <f>IF($B$46&lt;5000,($B$46)*C34,0)</f>
        <v>#DIV/0!</v>
      </c>
      <c r="G34" s="80" t="s">
        <v>19</v>
      </c>
      <c r="H34" s="70" t="s">
        <v>62</v>
      </c>
      <c r="I34" s="100" t="e">
        <f>+F34/30</f>
        <v>#DIV/0!</v>
      </c>
      <c r="J34" s="103" t="e">
        <f>+I34+I36+I38</f>
        <v>#DIV/0!</v>
      </c>
      <c r="K34" s="7"/>
    </row>
    <row r="35" spans="1:11" ht="21.75" customHeight="1" x14ac:dyDescent="0.4">
      <c r="A35" s="79"/>
      <c r="B35" s="84"/>
      <c r="C35" s="85"/>
      <c r="D35" s="79"/>
      <c r="E35" s="82"/>
      <c r="F35" s="99"/>
      <c r="G35" s="81"/>
      <c r="H35" s="71" t="s">
        <v>140</v>
      </c>
      <c r="I35" s="100"/>
      <c r="J35" s="103"/>
      <c r="K35" s="7"/>
    </row>
    <row r="36" spans="1:11" ht="21.75" customHeight="1" x14ac:dyDescent="0.4">
      <c r="A36" s="79"/>
      <c r="B36" s="84"/>
      <c r="C36" s="85"/>
      <c r="D36" s="79"/>
      <c r="E36" s="82" t="s">
        <v>104</v>
      </c>
      <c r="F36" s="99">
        <f>IF($B$46&gt;=5000,(5000)*C34,0)</f>
        <v>0</v>
      </c>
      <c r="G36" s="80" t="s">
        <v>20</v>
      </c>
      <c r="H36" s="70" t="s">
        <v>63</v>
      </c>
      <c r="I36" s="100">
        <f>+F36/30</f>
        <v>0</v>
      </c>
      <c r="J36" s="103"/>
      <c r="K36" s="7"/>
    </row>
    <row r="37" spans="1:11" ht="21.75" customHeight="1" x14ac:dyDescent="0.4">
      <c r="A37" s="79"/>
      <c r="B37" s="84"/>
      <c r="C37" s="85"/>
      <c r="D37" s="79"/>
      <c r="E37" s="82"/>
      <c r="F37" s="99"/>
      <c r="G37" s="81"/>
      <c r="H37" s="71" t="s">
        <v>64</v>
      </c>
      <c r="I37" s="100"/>
      <c r="J37" s="103"/>
      <c r="K37" s="7"/>
    </row>
    <row r="38" spans="1:11" ht="21.75" customHeight="1" x14ac:dyDescent="0.4">
      <c r="A38" s="79"/>
      <c r="B38" s="84"/>
      <c r="C38" s="85"/>
      <c r="D38" s="79" t="s">
        <v>30</v>
      </c>
      <c r="E38" s="82" t="s">
        <v>105</v>
      </c>
      <c r="F38" s="99">
        <f>IF($B$46&gt;=5000,($B$46-5000)*C34,0)</f>
        <v>0</v>
      </c>
      <c r="G38" s="97" t="s">
        <v>65</v>
      </c>
      <c r="H38" s="98"/>
      <c r="I38" s="100">
        <f>+F38/60</f>
        <v>0</v>
      </c>
      <c r="J38" s="103"/>
      <c r="K38" s="7"/>
    </row>
    <row r="39" spans="1:11" ht="21.75" customHeight="1" x14ac:dyDescent="0.4">
      <c r="A39" s="79"/>
      <c r="B39" s="84"/>
      <c r="C39" s="85"/>
      <c r="D39" s="79"/>
      <c r="E39" s="82"/>
      <c r="F39" s="99"/>
      <c r="G39" s="91" t="s">
        <v>66</v>
      </c>
      <c r="H39" s="92"/>
      <c r="I39" s="100"/>
      <c r="J39" s="103"/>
      <c r="K39" s="7"/>
    </row>
    <row r="40" spans="1:11" ht="21.75" customHeight="1" x14ac:dyDescent="0.4">
      <c r="A40" s="79" t="s">
        <v>7</v>
      </c>
      <c r="B40" s="84">
        <f>+はじめに!C11</f>
        <v>0</v>
      </c>
      <c r="C40" s="83" t="e">
        <f>+B40/B46</f>
        <v>#DIV/0!</v>
      </c>
      <c r="D40" s="79" t="s">
        <v>29</v>
      </c>
      <c r="E40" s="82" t="s">
        <v>106</v>
      </c>
      <c r="F40" s="99" t="e">
        <f>IF($B$46&lt;5000,($B$46)*C40,0)</f>
        <v>#DIV/0!</v>
      </c>
      <c r="G40" s="80" t="s">
        <v>19</v>
      </c>
      <c r="H40" s="70" t="s">
        <v>67</v>
      </c>
      <c r="I40" s="100" t="e">
        <f>+F40/100</f>
        <v>#DIV/0!</v>
      </c>
      <c r="J40" s="103" t="e">
        <f>+I40+I42+I44</f>
        <v>#DIV/0!</v>
      </c>
      <c r="K40" s="7"/>
    </row>
    <row r="41" spans="1:11" ht="21.75" customHeight="1" x14ac:dyDescent="0.4">
      <c r="A41" s="79"/>
      <c r="B41" s="84"/>
      <c r="C41" s="83"/>
      <c r="D41" s="79"/>
      <c r="E41" s="82"/>
      <c r="F41" s="99"/>
      <c r="G41" s="81"/>
      <c r="H41" s="71" t="s">
        <v>68</v>
      </c>
      <c r="I41" s="100"/>
      <c r="J41" s="103"/>
      <c r="K41" s="7"/>
    </row>
    <row r="42" spans="1:11" ht="21.75" customHeight="1" x14ac:dyDescent="0.4">
      <c r="A42" s="79"/>
      <c r="B42" s="84"/>
      <c r="C42" s="83"/>
      <c r="D42" s="79"/>
      <c r="E42" s="82" t="s">
        <v>107</v>
      </c>
      <c r="F42" s="99">
        <f>IF($B$46&gt;=5000,(5000)*C40,0)</f>
        <v>0</v>
      </c>
      <c r="G42" s="80" t="s">
        <v>20</v>
      </c>
      <c r="H42" s="70" t="s">
        <v>69</v>
      </c>
      <c r="I42" s="100">
        <f>+F42/100</f>
        <v>0</v>
      </c>
      <c r="J42" s="103"/>
      <c r="K42" s="7"/>
    </row>
    <row r="43" spans="1:11" ht="21.75" customHeight="1" x14ac:dyDescent="0.4">
      <c r="A43" s="79"/>
      <c r="B43" s="84"/>
      <c r="C43" s="83"/>
      <c r="D43" s="79"/>
      <c r="E43" s="82"/>
      <c r="F43" s="99"/>
      <c r="G43" s="81"/>
      <c r="H43" s="71" t="s">
        <v>70</v>
      </c>
      <c r="I43" s="100"/>
      <c r="J43" s="103"/>
      <c r="K43" s="7"/>
    </row>
    <row r="44" spans="1:11" ht="21.75" customHeight="1" x14ac:dyDescent="0.4">
      <c r="A44" s="79"/>
      <c r="B44" s="84"/>
      <c r="C44" s="83"/>
      <c r="D44" s="79" t="s">
        <v>30</v>
      </c>
      <c r="E44" s="82" t="s">
        <v>108</v>
      </c>
      <c r="F44" s="99">
        <f>IF($B$46&gt;=5000,($B$46-5000)*C40,0)</f>
        <v>0</v>
      </c>
      <c r="G44" s="97" t="s">
        <v>71</v>
      </c>
      <c r="H44" s="98"/>
      <c r="I44" s="100">
        <f>+F44/200</f>
        <v>0</v>
      </c>
      <c r="J44" s="103"/>
      <c r="K44" s="7"/>
    </row>
    <row r="45" spans="1:11" ht="21.75" customHeight="1" thickBot="1" x14ac:dyDescent="0.45">
      <c r="A45" s="79"/>
      <c r="B45" s="84"/>
      <c r="C45" s="83"/>
      <c r="D45" s="79"/>
      <c r="E45" s="82"/>
      <c r="F45" s="99"/>
      <c r="G45" s="102" t="s">
        <v>72</v>
      </c>
      <c r="H45" s="92"/>
      <c r="I45" s="100"/>
      <c r="J45" s="104"/>
      <c r="K45" s="7"/>
    </row>
    <row r="46" spans="1:11" ht="21.75" customHeight="1" x14ac:dyDescent="0.4">
      <c r="A46" s="93" t="s">
        <v>139</v>
      </c>
      <c r="B46" s="84">
        <f>SUM(B4:B45)</f>
        <v>0</v>
      </c>
      <c r="C46" s="82" t="e">
        <f>SUM(C4:C45)</f>
        <v>#DIV/0!</v>
      </c>
      <c r="D46" s="95"/>
      <c r="E46" s="82"/>
      <c r="F46" s="99" t="e">
        <f>SUM(F4:F45)</f>
        <v>#DIV/0!</v>
      </c>
      <c r="G46" s="36"/>
      <c r="H46" s="37"/>
      <c r="I46" s="107" t="e">
        <f>ROUNDDOWN(SUM(I4:I45),2)</f>
        <v>#DIV/0!</v>
      </c>
      <c r="J46" s="105" t="e">
        <f>ROUNDDOWN(SUM(J4:J45),0)</f>
        <v>#DIV/0!</v>
      </c>
      <c r="K46" s="7"/>
    </row>
    <row r="47" spans="1:11" ht="21.75" customHeight="1" thickBot="1" x14ac:dyDescent="0.45">
      <c r="A47" s="94"/>
      <c r="B47" s="84"/>
      <c r="C47" s="82"/>
      <c r="D47" s="96"/>
      <c r="E47" s="82"/>
      <c r="F47" s="99"/>
      <c r="G47" s="38"/>
      <c r="H47" s="39"/>
      <c r="I47" s="107"/>
      <c r="J47" s="106"/>
      <c r="K47" s="7"/>
    </row>
    <row r="48" spans="1:11" ht="21.75" customHeight="1" x14ac:dyDescent="0.4">
      <c r="A48" s="35" t="s">
        <v>11</v>
      </c>
      <c r="B48" s="40"/>
      <c r="C48" s="41"/>
      <c r="D48" s="42"/>
      <c r="E48" s="41"/>
      <c r="F48" s="43"/>
      <c r="G48" s="42"/>
      <c r="H48" s="42"/>
      <c r="I48" s="44"/>
      <c r="J48" s="57"/>
      <c r="K48" s="7"/>
    </row>
    <row r="49" spans="1:11" ht="21.75" customHeight="1" x14ac:dyDescent="0.4">
      <c r="A49" s="45" t="s">
        <v>12</v>
      </c>
      <c r="B49" s="27"/>
      <c r="C49" s="28"/>
      <c r="D49" s="18"/>
      <c r="E49" s="28"/>
      <c r="F49" s="29"/>
      <c r="G49" s="21" t="s">
        <v>133</v>
      </c>
      <c r="H49" s="21" t="s">
        <v>134</v>
      </c>
      <c r="I49" s="21" t="s">
        <v>86</v>
      </c>
      <c r="J49" s="21" t="s">
        <v>137</v>
      </c>
      <c r="K49" s="7"/>
    </row>
    <row r="50" spans="1:11" ht="21.75" customHeight="1" x14ac:dyDescent="0.4">
      <c r="A50" s="45" t="s">
        <v>13</v>
      </c>
      <c r="B50" s="30"/>
      <c r="C50" s="30"/>
      <c r="D50" s="18"/>
      <c r="E50" s="30"/>
      <c r="F50" s="27"/>
      <c r="G50" s="6" t="s">
        <v>130</v>
      </c>
      <c r="H50" s="24">
        <v>0.9</v>
      </c>
      <c r="I50" s="26" t="e">
        <f>+H50*$J$46</f>
        <v>#DIV/0!</v>
      </c>
      <c r="J50" s="8" t="e">
        <f>ROUND(I50,0)</f>
        <v>#DIV/0!</v>
      </c>
      <c r="K50" s="7"/>
    </row>
    <row r="51" spans="1:11" ht="21.75" customHeight="1" x14ac:dyDescent="0.4">
      <c r="A51" s="45" t="s">
        <v>14</v>
      </c>
      <c r="B51" s="33"/>
      <c r="C51" s="30"/>
      <c r="D51" s="18"/>
      <c r="E51" s="30"/>
      <c r="F51" s="27"/>
      <c r="G51" s="6" t="s">
        <v>131</v>
      </c>
      <c r="H51" s="24">
        <v>0.05</v>
      </c>
      <c r="I51" s="26" t="e">
        <f t="shared" ref="I51:I52" si="0">+H51*$J$46</f>
        <v>#DIV/0!</v>
      </c>
      <c r="J51" s="8" t="e">
        <f>ROUND(I51,0)</f>
        <v>#DIV/0!</v>
      </c>
      <c r="K51" s="7"/>
    </row>
    <row r="52" spans="1:11" ht="21.75" customHeight="1" x14ac:dyDescent="0.4">
      <c r="A52" s="45" t="s">
        <v>15</v>
      </c>
      <c r="B52" s="33"/>
      <c r="C52" s="30"/>
      <c r="D52" s="18"/>
      <c r="E52" s="30"/>
      <c r="F52" s="27"/>
      <c r="G52" s="6" t="s">
        <v>132</v>
      </c>
      <c r="H52" s="24">
        <v>0.05</v>
      </c>
      <c r="I52" s="26" t="e">
        <f t="shared" si="0"/>
        <v>#DIV/0!</v>
      </c>
      <c r="J52" s="8" t="e">
        <f>+J53-J50-J51</f>
        <v>#DIV/0!</v>
      </c>
      <c r="K52" s="7"/>
    </row>
    <row r="53" spans="1:11" ht="21.75" customHeight="1" x14ac:dyDescent="0.4">
      <c r="A53" s="45" t="s">
        <v>16</v>
      </c>
      <c r="B53" s="33"/>
      <c r="C53" s="30"/>
      <c r="D53" s="18"/>
      <c r="E53" s="30"/>
      <c r="F53" s="27"/>
      <c r="G53" s="6" t="s">
        <v>109</v>
      </c>
      <c r="H53" s="25">
        <f>SUM(H50:H52)</f>
        <v>1</v>
      </c>
      <c r="I53" s="26" t="e">
        <f>SUM(I50:I52)</f>
        <v>#DIV/0!</v>
      </c>
      <c r="J53" s="8" t="e">
        <f>+I53</f>
        <v>#DIV/0!</v>
      </c>
      <c r="K53" s="7"/>
    </row>
    <row r="54" spans="1:11" ht="21.75" customHeight="1" x14ac:dyDescent="0.4">
      <c r="A54" s="45" t="s">
        <v>17</v>
      </c>
      <c r="B54" s="33"/>
      <c r="C54" s="30"/>
      <c r="D54" s="18"/>
      <c r="E54" s="30"/>
      <c r="F54" s="27"/>
      <c r="G54" s="18"/>
      <c r="H54" s="18"/>
      <c r="I54" s="30"/>
      <c r="J54" s="46"/>
      <c r="K54" s="7"/>
    </row>
    <row r="55" spans="1:11" ht="21.75" customHeight="1" x14ac:dyDescent="0.4">
      <c r="A55" s="47" t="s">
        <v>110</v>
      </c>
      <c r="B55" s="48"/>
      <c r="C55" s="49"/>
      <c r="D55" s="50"/>
      <c r="E55" s="49"/>
      <c r="F55" s="51"/>
      <c r="G55" s="50"/>
      <c r="H55" s="50"/>
      <c r="I55" s="49"/>
      <c r="J55" s="52"/>
      <c r="K55" s="7"/>
    </row>
    <row r="56" spans="1:11" ht="29.25" customHeight="1" x14ac:dyDescent="0.4">
      <c r="A56" s="2"/>
      <c r="B56" s="31"/>
      <c r="C56" s="32"/>
      <c r="K56" s="7"/>
    </row>
    <row r="57" spans="1:11" x14ac:dyDescent="0.4">
      <c r="A57" s="3"/>
    </row>
    <row r="58" spans="1:11" x14ac:dyDescent="0.4">
      <c r="A58" s="3"/>
    </row>
    <row r="59" spans="1:11" x14ac:dyDescent="0.4">
      <c r="A59" s="3"/>
    </row>
    <row r="60" spans="1:11" x14ac:dyDescent="0.4">
      <c r="A60" s="3"/>
    </row>
    <row r="61" spans="1:11" x14ac:dyDescent="0.4">
      <c r="A61" s="3"/>
    </row>
    <row r="62" spans="1:11" x14ac:dyDescent="0.4">
      <c r="A62" s="3"/>
    </row>
    <row r="63" spans="1:11" x14ac:dyDescent="0.4">
      <c r="A63" s="3"/>
    </row>
    <row r="64" spans="1:11" x14ac:dyDescent="0.4">
      <c r="A64" s="3"/>
    </row>
    <row r="65" spans="1:1" x14ac:dyDescent="0.4">
      <c r="A65" s="3"/>
    </row>
    <row r="66" spans="1:1" x14ac:dyDescent="0.4">
      <c r="A66" s="3"/>
    </row>
    <row r="67" spans="1:1" x14ac:dyDescent="0.4">
      <c r="A67" s="3"/>
    </row>
    <row r="68" spans="1:1" x14ac:dyDescent="0.4">
      <c r="A68" s="3"/>
    </row>
    <row r="69" spans="1:1" x14ac:dyDescent="0.4">
      <c r="A69" s="3"/>
    </row>
    <row r="70" spans="1:1" x14ac:dyDescent="0.4">
      <c r="A70" s="3"/>
    </row>
    <row r="71" spans="1:1" x14ac:dyDescent="0.4">
      <c r="A71" s="3"/>
    </row>
    <row r="72" spans="1:1" x14ac:dyDescent="0.4">
      <c r="A72" s="3"/>
    </row>
    <row r="73" spans="1:1" x14ac:dyDescent="0.4">
      <c r="A73" s="3"/>
    </row>
    <row r="74" spans="1:1" x14ac:dyDescent="0.4">
      <c r="A74" s="3"/>
    </row>
    <row r="75" spans="1:1" x14ac:dyDescent="0.4">
      <c r="A75" s="3"/>
    </row>
    <row r="76" spans="1:1" x14ac:dyDescent="0.4">
      <c r="A76" s="3"/>
    </row>
    <row r="77" spans="1:1" x14ac:dyDescent="0.4">
      <c r="A77" s="3"/>
    </row>
    <row r="78" spans="1:1" x14ac:dyDescent="0.4">
      <c r="A78" s="3"/>
    </row>
    <row r="79" spans="1:1" x14ac:dyDescent="0.4">
      <c r="A79" s="3"/>
    </row>
    <row r="80" spans="1:1" x14ac:dyDescent="0.4">
      <c r="A80" s="3"/>
    </row>
    <row r="81" spans="1:1" x14ac:dyDescent="0.4">
      <c r="A81" s="3"/>
    </row>
    <row r="82" spans="1:1" x14ac:dyDescent="0.4">
      <c r="A82" s="3"/>
    </row>
    <row r="83" spans="1:1" x14ac:dyDescent="0.4">
      <c r="A83" s="3"/>
    </row>
    <row r="84" spans="1:1" x14ac:dyDescent="0.4">
      <c r="A84" s="3"/>
    </row>
    <row r="85" spans="1:1" x14ac:dyDescent="0.4">
      <c r="A85" s="3"/>
    </row>
    <row r="86" spans="1:1" x14ac:dyDescent="0.4">
      <c r="A86" s="3"/>
    </row>
    <row r="87" spans="1:1" x14ac:dyDescent="0.4">
      <c r="A87" s="3"/>
    </row>
    <row r="88" spans="1:1" x14ac:dyDescent="0.4">
      <c r="A88" s="3"/>
    </row>
    <row r="89" spans="1:1" x14ac:dyDescent="0.4">
      <c r="A89" s="3"/>
    </row>
    <row r="90" spans="1:1" x14ac:dyDescent="0.4">
      <c r="A90" s="3"/>
    </row>
    <row r="91" spans="1:1" x14ac:dyDescent="0.4">
      <c r="A91" s="3"/>
    </row>
    <row r="92" spans="1:1" x14ac:dyDescent="0.4">
      <c r="A92" s="3"/>
    </row>
    <row r="93" spans="1:1" x14ac:dyDescent="0.4">
      <c r="A93" s="3"/>
    </row>
    <row r="94" spans="1:1" x14ac:dyDescent="0.4">
      <c r="A94" s="3"/>
    </row>
    <row r="95" spans="1:1" x14ac:dyDescent="0.4">
      <c r="A95" s="3"/>
    </row>
    <row r="96" spans="1:1" x14ac:dyDescent="0.4">
      <c r="A96" s="3"/>
    </row>
    <row r="97" spans="1:1" x14ac:dyDescent="0.4">
      <c r="A97" s="3"/>
    </row>
    <row r="98" spans="1:1" x14ac:dyDescent="0.4">
      <c r="A98" s="3"/>
    </row>
    <row r="99" spans="1:1" x14ac:dyDescent="0.4">
      <c r="A99" s="3"/>
    </row>
    <row r="100" spans="1:1" x14ac:dyDescent="0.4">
      <c r="A100" s="3"/>
    </row>
    <row r="101" spans="1:1" x14ac:dyDescent="0.4">
      <c r="A101" s="3"/>
    </row>
    <row r="102" spans="1:1" x14ac:dyDescent="0.4">
      <c r="A102" s="3"/>
    </row>
    <row r="103" spans="1:1" x14ac:dyDescent="0.4">
      <c r="A103" s="3"/>
    </row>
    <row r="104" spans="1:1" x14ac:dyDescent="0.4">
      <c r="A104" s="3"/>
    </row>
    <row r="105" spans="1:1" x14ac:dyDescent="0.4">
      <c r="A105" s="3"/>
    </row>
    <row r="106" spans="1:1" x14ac:dyDescent="0.4">
      <c r="A106" s="3"/>
    </row>
    <row r="107" spans="1:1" x14ac:dyDescent="0.4">
      <c r="A107" s="3"/>
    </row>
    <row r="108" spans="1:1" x14ac:dyDescent="0.4">
      <c r="A108" s="3"/>
    </row>
    <row r="109" spans="1:1" x14ac:dyDescent="0.4">
      <c r="A109" s="3"/>
    </row>
    <row r="110" spans="1:1" x14ac:dyDescent="0.4">
      <c r="A110" s="3"/>
    </row>
    <row r="111" spans="1:1" x14ac:dyDescent="0.4">
      <c r="A111" s="3"/>
    </row>
    <row r="112" spans="1:1" x14ac:dyDescent="0.4">
      <c r="A112" s="3"/>
    </row>
    <row r="113" spans="1:1" x14ac:dyDescent="0.4">
      <c r="A113" s="3"/>
    </row>
    <row r="114" spans="1:1" x14ac:dyDescent="0.4">
      <c r="A114" s="3"/>
    </row>
    <row r="115" spans="1:1" x14ac:dyDescent="0.4">
      <c r="A115" s="3"/>
    </row>
    <row r="116" spans="1:1" x14ac:dyDescent="0.4">
      <c r="A116" s="3"/>
    </row>
    <row r="117" spans="1:1" x14ac:dyDescent="0.4">
      <c r="A117" s="3"/>
    </row>
    <row r="118" spans="1:1" x14ac:dyDescent="0.4">
      <c r="A118" s="3"/>
    </row>
    <row r="119" spans="1:1" x14ac:dyDescent="0.4">
      <c r="A119" s="3"/>
    </row>
    <row r="120" spans="1:1" x14ac:dyDescent="0.4">
      <c r="A120" s="3"/>
    </row>
    <row r="121" spans="1:1" x14ac:dyDescent="0.4">
      <c r="A121" s="3"/>
    </row>
    <row r="122" spans="1:1" x14ac:dyDescent="0.4">
      <c r="A122" s="3"/>
    </row>
    <row r="123" spans="1:1" x14ac:dyDescent="0.4">
      <c r="A123" s="3"/>
    </row>
    <row r="124" spans="1:1" x14ac:dyDescent="0.4">
      <c r="A124" s="3"/>
    </row>
    <row r="125" spans="1:1" x14ac:dyDescent="0.4">
      <c r="A125" s="3"/>
    </row>
    <row r="126" spans="1:1" x14ac:dyDescent="0.4">
      <c r="A126" s="3"/>
    </row>
    <row r="127" spans="1:1" x14ac:dyDescent="0.4">
      <c r="A127" s="3"/>
    </row>
    <row r="128" spans="1:1" x14ac:dyDescent="0.4">
      <c r="A128" s="3"/>
    </row>
    <row r="129" spans="1:1" x14ac:dyDescent="0.4">
      <c r="A129" s="3"/>
    </row>
    <row r="130" spans="1:1" x14ac:dyDescent="0.4">
      <c r="A130" s="3"/>
    </row>
    <row r="131" spans="1:1" x14ac:dyDescent="0.4">
      <c r="A131" s="3"/>
    </row>
    <row r="132" spans="1:1" x14ac:dyDescent="0.4">
      <c r="A132" s="3"/>
    </row>
    <row r="133" spans="1:1" x14ac:dyDescent="0.4">
      <c r="A133" s="3"/>
    </row>
    <row r="134" spans="1:1" x14ac:dyDescent="0.4">
      <c r="A134" s="3"/>
    </row>
    <row r="135" spans="1:1" x14ac:dyDescent="0.4">
      <c r="A135" s="3"/>
    </row>
    <row r="136" spans="1:1" x14ac:dyDescent="0.4">
      <c r="A136" s="3"/>
    </row>
    <row r="137" spans="1:1" x14ac:dyDescent="0.4">
      <c r="A137" s="3"/>
    </row>
    <row r="138" spans="1:1" x14ac:dyDescent="0.4">
      <c r="A138" s="3"/>
    </row>
    <row r="139" spans="1:1" x14ac:dyDescent="0.4">
      <c r="A139" s="3"/>
    </row>
    <row r="140" spans="1:1" x14ac:dyDescent="0.4">
      <c r="A140" s="3"/>
    </row>
    <row r="141" spans="1:1" x14ac:dyDescent="0.4">
      <c r="A141" s="3"/>
    </row>
    <row r="142" spans="1:1" x14ac:dyDescent="0.4">
      <c r="A142" s="3"/>
    </row>
    <row r="143" spans="1:1" x14ac:dyDescent="0.4">
      <c r="A143" s="3"/>
    </row>
    <row r="144" spans="1:1" x14ac:dyDescent="0.4">
      <c r="A144" s="3"/>
    </row>
    <row r="145" spans="1:1" x14ac:dyDescent="0.4">
      <c r="A145" s="3"/>
    </row>
    <row r="146" spans="1:1" x14ac:dyDescent="0.4">
      <c r="A146" s="3"/>
    </row>
    <row r="147" spans="1:1" x14ac:dyDescent="0.4">
      <c r="A147" s="3"/>
    </row>
    <row r="148" spans="1:1" x14ac:dyDescent="0.4">
      <c r="A148" s="3"/>
    </row>
    <row r="149" spans="1:1" x14ac:dyDescent="0.4">
      <c r="A149" s="3"/>
    </row>
    <row r="150" spans="1:1" x14ac:dyDescent="0.4">
      <c r="A150" s="3"/>
    </row>
    <row r="151" spans="1:1" x14ac:dyDescent="0.4">
      <c r="A151" s="3"/>
    </row>
    <row r="152" spans="1:1" x14ac:dyDescent="0.4">
      <c r="A152" s="3"/>
    </row>
    <row r="153" spans="1:1" x14ac:dyDescent="0.4">
      <c r="A153" s="3"/>
    </row>
    <row r="154" spans="1:1" x14ac:dyDescent="0.4">
      <c r="A154" s="3"/>
    </row>
    <row r="155" spans="1:1" x14ac:dyDescent="0.4">
      <c r="A155" s="3"/>
    </row>
    <row r="156" spans="1:1" x14ac:dyDescent="0.4">
      <c r="A156" s="3"/>
    </row>
    <row r="157" spans="1:1" x14ac:dyDescent="0.4">
      <c r="A157" s="3"/>
    </row>
    <row r="158" spans="1:1" x14ac:dyDescent="0.4">
      <c r="A158" s="3"/>
    </row>
    <row r="159" spans="1:1" x14ac:dyDescent="0.4">
      <c r="A159" s="3"/>
    </row>
    <row r="160" spans="1:1" x14ac:dyDescent="0.4">
      <c r="A160" s="3"/>
    </row>
    <row r="161" spans="1:1" x14ac:dyDescent="0.4">
      <c r="A161" s="3"/>
    </row>
    <row r="162" spans="1:1" x14ac:dyDescent="0.4">
      <c r="A162" s="3"/>
    </row>
    <row r="163" spans="1:1" x14ac:dyDescent="0.4">
      <c r="A163" s="3"/>
    </row>
    <row r="164" spans="1:1" x14ac:dyDescent="0.4">
      <c r="A164" s="3"/>
    </row>
    <row r="165" spans="1:1" x14ac:dyDescent="0.4">
      <c r="A165" s="3"/>
    </row>
    <row r="166" spans="1:1" x14ac:dyDescent="0.4">
      <c r="A166" s="3"/>
    </row>
    <row r="167" spans="1:1" x14ac:dyDescent="0.4">
      <c r="A167" s="3"/>
    </row>
    <row r="168" spans="1:1" x14ac:dyDescent="0.4">
      <c r="A168" s="3"/>
    </row>
    <row r="169" spans="1:1" x14ac:dyDescent="0.4">
      <c r="A169" s="3"/>
    </row>
    <row r="170" spans="1:1" x14ac:dyDescent="0.4">
      <c r="A170" s="3"/>
    </row>
    <row r="171" spans="1:1" x14ac:dyDescent="0.4">
      <c r="A171" s="3"/>
    </row>
    <row r="172" spans="1:1" x14ac:dyDescent="0.4">
      <c r="A172" s="3"/>
    </row>
    <row r="173" spans="1:1" x14ac:dyDescent="0.4">
      <c r="A173" s="3"/>
    </row>
    <row r="174" spans="1:1" x14ac:dyDescent="0.4">
      <c r="A174" s="3"/>
    </row>
    <row r="175" spans="1:1" x14ac:dyDescent="0.4">
      <c r="A175" s="3"/>
    </row>
    <row r="176" spans="1:1" x14ac:dyDescent="0.4">
      <c r="A176" s="3"/>
    </row>
    <row r="177" spans="1:1" x14ac:dyDescent="0.4">
      <c r="A177" s="3"/>
    </row>
    <row r="178" spans="1:1" x14ac:dyDescent="0.4">
      <c r="A178" s="3"/>
    </row>
    <row r="179" spans="1:1" x14ac:dyDescent="0.4">
      <c r="A179" s="3"/>
    </row>
    <row r="180" spans="1:1" x14ac:dyDescent="0.4">
      <c r="A180" s="3"/>
    </row>
    <row r="181" spans="1:1" x14ac:dyDescent="0.4">
      <c r="A181" s="3"/>
    </row>
    <row r="182" spans="1:1" x14ac:dyDescent="0.4">
      <c r="A182" s="3"/>
    </row>
    <row r="183" spans="1:1" x14ac:dyDescent="0.4">
      <c r="A183" s="3"/>
    </row>
    <row r="184" spans="1:1" x14ac:dyDescent="0.4">
      <c r="A184" s="3"/>
    </row>
    <row r="185" spans="1:1" x14ac:dyDescent="0.4">
      <c r="A185" s="3"/>
    </row>
    <row r="186" spans="1:1" x14ac:dyDescent="0.4">
      <c r="A186" s="3"/>
    </row>
    <row r="187" spans="1:1" x14ac:dyDescent="0.4">
      <c r="A187" s="3"/>
    </row>
    <row r="188" spans="1:1" x14ac:dyDescent="0.4">
      <c r="A188" s="3"/>
    </row>
    <row r="189" spans="1:1" x14ac:dyDescent="0.4">
      <c r="A189" s="3"/>
    </row>
    <row r="190" spans="1:1" x14ac:dyDescent="0.4">
      <c r="A190" s="3"/>
    </row>
    <row r="191" spans="1:1" x14ac:dyDescent="0.4">
      <c r="A191" s="3"/>
    </row>
    <row r="192" spans="1:1" x14ac:dyDescent="0.4">
      <c r="A192" s="3"/>
    </row>
    <row r="193" spans="1:1" x14ac:dyDescent="0.4">
      <c r="A193" s="3"/>
    </row>
    <row r="194" spans="1:1" x14ac:dyDescent="0.4">
      <c r="A194" s="3"/>
    </row>
    <row r="195" spans="1:1" x14ac:dyDescent="0.4">
      <c r="A195" s="3"/>
    </row>
    <row r="196" spans="1:1" x14ac:dyDescent="0.4">
      <c r="A196" s="3"/>
    </row>
    <row r="197" spans="1:1" x14ac:dyDescent="0.4">
      <c r="A197" s="3"/>
    </row>
    <row r="198" spans="1:1" x14ac:dyDescent="0.4">
      <c r="A198" s="2"/>
    </row>
    <row r="199" spans="1:1" x14ac:dyDescent="0.4">
      <c r="A199" s="2"/>
    </row>
  </sheetData>
  <mergeCells count="134">
    <mergeCell ref="A2:J2"/>
    <mergeCell ref="J40:J45"/>
    <mergeCell ref="F42:F43"/>
    <mergeCell ref="I42:I43"/>
    <mergeCell ref="F44:F45"/>
    <mergeCell ref="I44:I45"/>
    <mergeCell ref="J46:J47"/>
    <mergeCell ref="E44:E45"/>
    <mergeCell ref="J34:J39"/>
    <mergeCell ref="I38:I39"/>
    <mergeCell ref="F46:F47"/>
    <mergeCell ref="I46:I47"/>
    <mergeCell ref="E40:E41"/>
    <mergeCell ref="E42:E43"/>
    <mergeCell ref="F40:F41"/>
    <mergeCell ref="I40:I41"/>
    <mergeCell ref="E46:E47"/>
    <mergeCell ref="I34:I35"/>
    <mergeCell ref="F36:F37"/>
    <mergeCell ref="I36:I37"/>
    <mergeCell ref="E34:E35"/>
    <mergeCell ref="E36:E37"/>
    <mergeCell ref="G45:H45"/>
    <mergeCell ref="I6:I7"/>
    <mergeCell ref="I8:I9"/>
    <mergeCell ref="G15:H15"/>
    <mergeCell ref="I32:I33"/>
    <mergeCell ref="F38:F39"/>
    <mergeCell ref="G30:G31"/>
    <mergeCell ref="G32:G33"/>
    <mergeCell ref="G28:G29"/>
    <mergeCell ref="F28:F29"/>
    <mergeCell ref="I28:I29"/>
    <mergeCell ref="E32:E33"/>
    <mergeCell ref="F32:F33"/>
    <mergeCell ref="E38:E39"/>
    <mergeCell ref="F12:F13"/>
    <mergeCell ref="E14:E15"/>
    <mergeCell ref="I10:I11"/>
    <mergeCell ref="I12:I13"/>
    <mergeCell ref="D16:D19"/>
    <mergeCell ref="G16:G17"/>
    <mergeCell ref="G18:G19"/>
    <mergeCell ref="D20:D23"/>
    <mergeCell ref="G20:G21"/>
    <mergeCell ref="G22:G23"/>
    <mergeCell ref="A24:A33"/>
    <mergeCell ref="D24:D25"/>
    <mergeCell ref="G24:H24"/>
    <mergeCell ref="G25:H25"/>
    <mergeCell ref="A14:A23"/>
    <mergeCell ref="D26:D29"/>
    <mergeCell ref="G26:G27"/>
    <mergeCell ref="D30:D33"/>
    <mergeCell ref="I20:I21"/>
    <mergeCell ref="E22:E23"/>
    <mergeCell ref="F22:F23"/>
    <mergeCell ref="I22:I23"/>
    <mergeCell ref="F14:F15"/>
    <mergeCell ref="I14:I15"/>
    <mergeCell ref="J24:J33"/>
    <mergeCell ref="E24:E25"/>
    <mergeCell ref="F24:F25"/>
    <mergeCell ref="I24:I25"/>
    <mergeCell ref="E26:E27"/>
    <mergeCell ref="I26:I27"/>
    <mergeCell ref="F26:F27"/>
    <mergeCell ref="B46:B47"/>
    <mergeCell ref="A34:A39"/>
    <mergeCell ref="D34:D37"/>
    <mergeCell ref="G34:G35"/>
    <mergeCell ref="G39:H39"/>
    <mergeCell ref="A40:A45"/>
    <mergeCell ref="D40:D43"/>
    <mergeCell ref="G40:G41"/>
    <mergeCell ref="G42:G43"/>
    <mergeCell ref="D44:D45"/>
    <mergeCell ref="G36:G37"/>
    <mergeCell ref="A46:A47"/>
    <mergeCell ref="D46:D47"/>
    <mergeCell ref="D38:D39"/>
    <mergeCell ref="G38:H38"/>
    <mergeCell ref="G44:H44"/>
    <mergeCell ref="B34:B39"/>
    <mergeCell ref="B40:B45"/>
    <mergeCell ref="C34:C39"/>
    <mergeCell ref="C40:C45"/>
    <mergeCell ref="C46:C47"/>
    <mergeCell ref="F34:F35"/>
    <mergeCell ref="C14:C23"/>
    <mergeCell ref="C24:C33"/>
    <mergeCell ref="B14:B23"/>
    <mergeCell ref="B24:B33"/>
    <mergeCell ref="D14:D15"/>
    <mergeCell ref="G14:H14"/>
    <mergeCell ref="E28:E29"/>
    <mergeCell ref="I1:J1"/>
    <mergeCell ref="G3:H3"/>
    <mergeCell ref="E3:F3"/>
    <mergeCell ref="I4:I5"/>
    <mergeCell ref="J4:J13"/>
    <mergeCell ref="J14:J23"/>
    <mergeCell ref="E16:E17"/>
    <mergeCell ref="F16:F17"/>
    <mergeCell ref="I16:I17"/>
    <mergeCell ref="E18:E19"/>
    <mergeCell ref="F18:F19"/>
    <mergeCell ref="I18:I19"/>
    <mergeCell ref="E20:E21"/>
    <mergeCell ref="E30:E31"/>
    <mergeCell ref="F30:F31"/>
    <mergeCell ref="I30:I31"/>
    <mergeCell ref="F20:F21"/>
    <mergeCell ref="A4:A13"/>
    <mergeCell ref="D4:D5"/>
    <mergeCell ref="G4:H4"/>
    <mergeCell ref="G5:H5"/>
    <mergeCell ref="D6:D9"/>
    <mergeCell ref="G6:G7"/>
    <mergeCell ref="G8:G9"/>
    <mergeCell ref="D10:D13"/>
    <mergeCell ref="G10:G11"/>
    <mergeCell ref="G12:G13"/>
    <mergeCell ref="E4:E5"/>
    <mergeCell ref="E6:E7"/>
    <mergeCell ref="E8:E9"/>
    <mergeCell ref="E10:E11"/>
    <mergeCell ref="E12:E13"/>
    <mergeCell ref="C4:C13"/>
    <mergeCell ref="B4:B13"/>
    <mergeCell ref="F10:F11"/>
    <mergeCell ref="F4:F5"/>
    <mergeCell ref="F6:F7"/>
    <mergeCell ref="F8:F9"/>
  </mergeCells>
  <phoneticPr fontId="2"/>
  <printOptions horizontalCentered="1"/>
  <pageMargins left="0.55118110236220474" right="0.15748031496062992" top="0.55118110236220474" bottom="0.43307086614173229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はじめに</vt:lpstr>
      <vt:lpstr>様式第19号</vt:lpstr>
      <vt:lpstr>様式第20号</vt:lpstr>
      <vt:lpstr>様式第21号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2022-03-28T02:29:22Z</cp:lastPrinted>
  <dcterms:created xsi:type="dcterms:W3CDTF">2021-10-19T01:07:17Z</dcterms:created>
  <dcterms:modified xsi:type="dcterms:W3CDTF">2022-03-28T02:32:18Z</dcterms:modified>
</cp:coreProperties>
</file>