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drawings/drawing7.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drawings/drawing8.xml" ContentType="application/vnd.openxmlformats-officedocument.drawing+xml"/>
  <Override PartName="/xl/comments14.xml" ContentType="application/vnd.openxmlformats-officedocument.spreadsheetml.comments+xml"/>
  <Override PartName="/xl/drawings/drawing9.xml" ContentType="application/vnd.openxmlformats-officedocument.drawing+xml"/>
  <Override PartName="/xl/comments15.xml" ContentType="application/vnd.openxmlformats-officedocument.spreadsheetml.comments+xml"/>
  <Override PartName="/xl/drawings/drawing10.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預かり\04_R6実績報告案内(R7.3.13送付）\ホームページ更新事績報告\"/>
    </mc:Choice>
  </mc:AlternateContent>
  <workbookProtection workbookAlgorithmName="SHA-512" workbookHashValue="Pjc3faJzoZ/8A70IyAUWKbHQFt7jYK/sKPP0E4BmaCscSEWW/4UFZad6DnFu2elrEy3tvZQuOvI3vXaE9+U45g==" workbookSaltValue="W80P7797RGJi7PlwgryoFw==" workbookSpinCount="100000" lockStructure="1"/>
  <bookViews>
    <workbookView xWindow="10230" yWindow="-15" windowWidth="10275" windowHeight="7545" tabRatio="743"/>
  </bookViews>
  <sheets>
    <sheet name="一番最初に入力" sheetId="19" r:id="rId1"/>
    <sheet name="交付申請書1" sheetId="20" r:id="rId2"/>
    <sheet name="交付申請書2" sheetId="21" r:id="rId3"/>
    <sheet name="請求書１" sheetId="23" r:id="rId4"/>
    <sheet name="請求書2" sheetId="24" r:id="rId5"/>
    <sheet name="実績報告書１ページ " sheetId="7" r:id="rId6"/>
    <sheet name="２ページ" sheetId="2" r:id="rId7"/>
    <sheet name="２-２ページ" sheetId="10" r:id="rId8"/>
    <sheet name="３ページ" sheetId="14" r:id="rId9"/>
    <sheet name="４ページ" sheetId="3" r:id="rId10"/>
    <sheet name="5ページ" sheetId="18" r:id="rId11"/>
    <sheet name="6ページ" sheetId="17" r:id="rId12"/>
    <sheet name="7ページ" sheetId="16" r:id="rId13"/>
    <sheet name="8ページ" sheetId="15" r:id="rId14"/>
    <sheet name="9ページ" sheetId="5" r:id="rId15"/>
    <sheet name="10ページ" sheetId="12" r:id="rId16"/>
    <sheet name="施設情報" sheetId="22" state="hidden" r:id="rId17"/>
  </sheets>
  <definedNames>
    <definedName name="_xlnm._FilterDatabase" localSheetId="7" hidden="1">'２-２ページ'!$L$1:$L$1</definedName>
    <definedName name="_xlnm._FilterDatabase" localSheetId="6" hidden="1">'２ページ'!$L$1:$L$3</definedName>
    <definedName name="_xlnm._FilterDatabase" localSheetId="8" hidden="1">'３ページ'!#REF!</definedName>
    <definedName name="_xlnm.Print_Area" localSheetId="15">'10ページ'!$A$1:$K$48</definedName>
    <definedName name="_xlnm.Print_Area" localSheetId="7">'２-２ページ'!$A$1:$J$24</definedName>
    <definedName name="_xlnm.Print_Area" localSheetId="6">'２ページ'!$A$1:$J$35</definedName>
    <definedName name="_xlnm.Print_Area" localSheetId="8">'３ページ'!$A$1:$K$59</definedName>
    <definedName name="_xlnm.Print_Area" localSheetId="9">'４ページ'!$A$1:$X$33</definedName>
    <definedName name="_xlnm.Print_Area" localSheetId="10">'5ページ'!$A$1:$P$33</definedName>
    <definedName name="_xlnm.Print_Area" localSheetId="11">'6ページ'!$A$1:$P$36</definedName>
    <definedName name="_xlnm.Print_Area" localSheetId="12">'7ページ'!$A$1:$M$52</definedName>
    <definedName name="_xlnm.Print_Area" localSheetId="13">'8ページ'!$A$1:$Y$51</definedName>
    <definedName name="_xlnm.Print_Area" localSheetId="14">'9ページ'!$A$1:$H$37</definedName>
    <definedName name="_xlnm.Print_Area" localSheetId="0">一番最初に入力!$A$1:$M$176</definedName>
    <definedName name="_xlnm.Print_Area" localSheetId="1">交付申請書1!$A$1:$S$31</definedName>
    <definedName name="_xlnm.Print_Area" localSheetId="2">交付申請書2!$A$1:$S$31</definedName>
    <definedName name="_xlnm.Print_Area" localSheetId="16">施設情報!#REF!</definedName>
    <definedName name="_xlnm.Print_Area" localSheetId="5">'実績報告書１ページ '!$A$1:$AG$62</definedName>
    <definedName name="_xlnm.Print_Area" localSheetId="3">請求書１!$A$2:$AV$92</definedName>
    <definedName name="_xlnm.Print_Area" localSheetId="4">請求書2!$A$2:$AV$92</definedName>
  </definedNames>
  <calcPr calcId="162913" calcOnSave="0"/>
</workbook>
</file>

<file path=xl/calcChain.xml><?xml version="1.0" encoding="utf-8"?>
<calcChain xmlns="http://schemas.openxmlformats.org/spreadsheetml/2006/main">
  <c r="M14" i="20" l="1"/>
  <c r="V2" i="7" l="1"/>
  <c r="T46" i="24" l="1"/>
  <c r="T46" i="23"/>
  <c r="R1" i="21" l="1"/>
  <c r="R1" i="20"/>
  <c r="AB64" i="24" l="1"/>
  <c r="N15" i="24"/>
  <c r="AB64" i="23"/>
  <c r="N15" i="23"/>
  <c r="B5" i="15"/>
  <c r="F6" i="7" l="1"/>
  <c r="D9" i="21"/>
  <c r="E9" i="20"/>
  <c r="M15" i="21"/>
  <c r="AB60" i="24" s="1"/>
  <c r="M14" i="21"/>
  <c r="AB56" i="24" s="1"/>
  <c r="K13" i="21"/>
  <c r="K12" i="21"/>
  <c r="K2" i="7" s="1"/>
  <c r="O2" i="7" l="1"/>
  <c r="P1" i="17" s="1"/>
  <c r="AB52" i="24"/>
  <c r="M15" i="20"/>
  <c r="AB60" i="23" s="1"/>
  <c r="AB56" i="23"/>
  <c r="K13" i="20"/>
  <c r="AB52" i="23" s="1"/>
  <c r="K12" i="20"/>
  <c r="N4" i="21"/>
  <c r="N4" i="20"/>
  <c r="X1" i="3" l="1"/>
  <c r="P1" i="18"/>
  <c r="I34" i="17" l="1"/>
  <c r="O26" i="17"/>
  <c r="O20" i="17"/>
  <c r="D30" i="16" l="1"/>
  <c r="H30" i="16"/>
  <c r="H29" i="16"/>
  <c r="O14" i="17"/>
  <c r="O8" i="17"/>
  <c r="H37" i="16" l="1"/>
  <c r="H36" i="16"/>
  <c r="H35" i="16"/>
  <c r="H33" i="16"/>
  <c r="K32" i="18"/>
  <c r="H28" i="16" s="1"/>
  <c r="H41" i="16" l="1"/>
  <c r="H40" i="16"/>
  <c r="H39" i="16"/>
  <c r="I32" i="16"/>
  <c r="F32" i="16"/>
  <c r="K28" i="16" l="1"/>
  <c r="K29" i="16" l="1"/>
  <c r="C7" i="16" l="1"/>
  <c r="W2" i="15"/>
  <c r="K1" i="14"/>
  <c r="F5" i="12" l="1"/>
  <c r="AC61" i="7" l="1"/>
  <c r="AC60" i="7"/>
  <c r="X61" i="7" l="1"/>
  <c r="X60" i="7"/>
  <c r="AA19" i="7"/>
  <c r="W61" i="7" l="1"/>
  <c r="AD61" i="7"/>
  <c r="W60" i="7"/>
  <c r="AD60" i="7"/>
  <c r="AE60" i="7" l="1"/>
  <c r="D5" i="12" s="1"/>
  <c r="H5" i="12" s="1"/>
  <c r="G15" i="7"/>
  <c r="G34" i="5" l="1"/>
  <c r="G8" i="5"/>
  <c r="AA29" i="7" l="1"/>
  <c r="AC44" i="7"/>
  <c r="AC39" i="7"/>
  <c r="AC35" i="7"/>
  <c r="AC30" i="7"/>
  <c r="AC27" i="7"/>
  <c r="AC26" i="7"/>
  <c r="AC25" i="7"/>
  <c r="AC22" i="7"/>
  <c r="AC21" i="7"/>
  <c r="Z14" i="7"/>
  <c r="S41" i="15" l="1"/>
  <c r="L29" i="15"/>
  <c r="AE29" i="15" s="1"/>
  <c r="L30" i="15"/>
  <c r="AE30" i="15" s="1"/>
  <c r="G29" i="15"/>
  <c r="G30" i="15"/>
  <c r="U29" i="15" l="1"/>
  <c r="K41" i="16" l="1"/>
  <c r="K40" i="16"/>
  <c r="K39" i="16"/>
  <c r="G15" i="15"/>
  <c r="I15" i="15" s="1"/>
  <c r="O24" i="15" l="1"/>
  <c r="K37" i="16" l="1"/>
  <c r="K36" i="16"/>
  <c r="K35" i="16"/>
  <c r="K33" i="16"/>
  <c r="K17" i="16"/>
  <c r="K14" i="16"/>
  <c r="K11" i="16"/>
  <c r="O9" i="16"/>
  <c r="K9" i="16"/>
  <c r="R6" i="16"/>
  <c r="Q6" i="16"/>
  <c r="P6" i="16"/>
  <c r="M2" i="16"/>
  <c r="K32" i="16" l="1"/>
  <c r="K42" i="16" s="1"/>
  <c r="P7" i="16"/>
  <c r="S39" i="15" l="1"/>
  <c r="S37" i="15"/>
  <c r="L32" i="15" l="1"/>
  <c r="L31" i="15"/>
  <c r="AE31" i="15" s="1"/>
  <c r="U31" i="15" s="1"/>
  <c r="U30" i="15" s="1"/>
  <c r="L28" i="15"/>
  <c r="AE32" i="15" l="1"/>
  <c r="U32" i="15" s="1"/>
  <c r="G31" i="15"/>
  <c r="G32" i="15"/>
  <c r="G28" i="15"/>
  <c r="T32" i="15" l="1"/>
  <c r="T31" i="15" s="1"/>
  <c r="T30" i="15" s="1"/>
  <c r="Q32" i="15"/>
  <c r="AE28" i="15"/>
  <c r="U28" i="15" s="1"/>
  <c r="W40" i="15" s="1"/>
  <c r="B17" i="15"/>
  <c r="T29" i="15" l="1"/>
  <c r="T28" i="15" s="1"/>
  <c r="I17" i="15"/>
  <c r="Q31" i="15"/>
  <c r="Q30" i="15" s="1"/>
  <c r="W38" i="15" l="1"/>
  <c r="Q29" i="15"/>
  <c r="Q28" i="15" l="1"/>
  <c r="W36" i="15" s="1"/>
  <c r="W42" i="15" s="1"/>
  <c r="D49" i="16" l="1"/>
  <c r="U8" i="3" l="1"/>
  <c r="U31" i="3"/>
  <c r="D24" i="12" s="1"/>
  <c r="U3" i="3" l="1"/>
  <c r="AB42" i="7"/>
  <c r="AB41" i="7"/>
  <c r="AB37" i="7"/>
  <c r="AB33" i="7"/>
  <c r="AC33" i="7" l="1"/>
  <c r="Z42" i="7" l="1"/>
  <c r="Z41" i="7"/>
  <c r="Z37" i="7"/>
  <c r="Z33" i="7"/>
  <c r="E15" i="5" l="1"/>
  <c r="E11" i="5"/>
  <c r="U13" i="3" l="1"/>
  <c r="U15" i="3"/>
  <c r="F18" i="12" l="1"/>
  <c r="U11" i="3" l="1"/>
  <c r="K16" i="16" s="1"/>
  <c r="E16" i="16" l="1"/>
  <c r="S28" i="3"/>
  <c r="U4" i="3"/>
  <c r="W3" i="3" s="1"/>
  <c r="K6" i="16" l="1"/>
  <c r="E6" i="16"/>
  <c r="U26" i="3"/>
  <c r="E25" i="5" l="1"/>
  <c r="E23" i="5" l="1"/>
  <c r="E21" i="5"/>
  <c r="C29" i="12" l="1"/>
  <c r="K1" i="12"/>
  <c r="F45" i="12" l="1"/>
  <c r="F29" i="12"/>
  <c r="F47" i="12" s="1"/>
  <c r="U20" i="3"/>
  <c r="E13" i="16" s="1"/>
  <c r="U18" i="3" l="1"/>
  <c r="K13" i="16" s="1"/>
  <c r="F16" i="12" l="1"/>
  <c r="F17" i="12" l="1"/>
  <c r="J1" i="2"/>
  <c r="J1" i="10"/>
  <c r="H1" i="5"/>
  <c r="Z15" i="7"/>
  <c r="X24" i="7"/>
  <c r="W24" i="7" s="1"/>
  <c r="X25" i="7"/>
  <c r="X26" i="7"/>
  <c r="W26" i="7" s="1"/>
  <c r="X27" i="7"/>
  <c r="AB27" i="7" s="1"/>
  <c r="X19" i="7"/>
  <c r="X20" i="7"/>
  <c r="X21" i="7"/>
  <c r="X22" i="7"/>
  <c r="AB22" i="7" s="1"/>
  <c r="G28" i="3"/>
  <c r="U29" i="3" s="1"/>
  <c r="T28" i="3"/>
  <c r="R28" i="3"/>
  <c r="Q28" i="3"/>
  <c r="P28" i="3"/>
  <c r="O28" i="3"/>
  <c r="N28" i="3"/>
  <c r="L28" i="3"/>
  <c r="H28" i="3"/>
  <c r="I28" i="3"/>
  <c r="J28" i="3"/>
  <c r="U24" i="3"/>
  <c r="U22" i="3"/>
  <c r="X51" i="7"/>
  <c r="W51" i="7" s="1"/>
  <c r="X50" i="7"/>
  <c r="W50" i="7" s="1"/>
  <c r="X49" i="7"/>
  <c r="W49" i="7" s="1"/>
  <c r="X47" i="7"/>
  <c r="X44" i="7"/>
  <c r="AB44" i="7" s="1"/>
  <c r="X43" i="7"/>
  <c r="W43" i="7" s="1"/>
  <c r="X39" i="7"/>
  <c r="X38" i="7"/>
  <c r="W38" i="7" s="1"/>
  <c r="X35" i="7"/>
  <c r="W35" i="7" s="1"/>
  <c r="X34" i="7"/>
  <c r="W34" i="7" s="1"/>
  <c r="X30" i="7"/>
  <c r="W30" i="7" s="1"/>
  <c r="X29" i="7"/>
  <c r="W29" i="7" s="1"/>
  <c r="D3" i="2"/>
  <c r="D2" i="2"/>
  <c r="Z24" i="7"/>
  <c r="AA24" i="7"/>
  <c r="AB49" i="7"/>
  <c r="AB50" i="7"/>
  <c r="AB51" i="7"/>
  <c r="Z29" i="7"/>
  <c r="Z19" i="7"/>
  <c r="Z20" i="7"/>
  <c r="AA20" i="7"/>
  <c r="Z21" i="7"/>
  <c r="AA21" i="7"/>
  <c r="Z22" i="7"/>
  <c r="AA22" i="7"/>
  <c r="Z26" i="7"/>
  <c r="AA26" i="7"/>
  <c r="Z25" i="7"/>
  <c r="AA25" i="7"/>
  <c r="Z27" i="7"/>
  <c r="AA27" i="7"/>
  <c r="Z30" i="7"/>
  <c r="AA30" i="7"/>
  <c r="Z35" i="7"/>
  <c r="AA35" i="7"/>
  <c r="Z34" i="7"/>
  <c r="AA34" i="7"/>
  <c r="Z38" i="7"/>
  <c r="AA38" i="7"/>
  <c r="Z39" i="7"/>
  <c r="AA39" i="7"/>
  <c r="Z43" i="7"/>
  <c r="AA43" i="7"/>
  <c r="Z44" i="7"/>
  <c r="AA44" i="7"/>
  <c r="D47" i="7"/>
  <c r="D4" i="2"/>
  <c r="Z47" i="7"/>
  <c r="AA47" i="7"/>
  <c r="W47" i="7" l="1"/>
  <c r="AB19" i="7"/>
  <c r="AC19" i="7" s="1"/>
  <c r="AD19" i="7" s="1"/>
  <c r="E8" i="16"/>
  <c r="K7" i="16"/>
  <c r="K18" i="16" s="1"/>
  <c r="D48" i="16" s="1"/>
  <c r="E7" i="16"/>
  <c r="W22" i="7"/>
  <c r="AD22" i="7"/>
  <c r="AD44" i="7"/>
  <c r="AD35" i="7"/>
  <c r="AB30" i="7"/>
  <c r="W44" i="7"/>
  <c r="AD51" i="7"/>
  <c r="AB25" i="7"/>
  <c r="AD25" i="7" s="1"/>
  <c r="AB21" i="7"/>
  <c r="AD21" i="7" s="1"/>
  <c r="AB20" i="7"/>
  <c r="AC20" i="7" s="1"/>
  <c r="AD20" i="7" s="1"/>
  <c r="W25" i="7"/>
  <c r="AB35" i="7"/>
  <c r="AD50" i="7"/>
  <c r="AD39" i="7"/>
  <c r="AD27" i="7"/>
  <c r="W27" i="7"/>
  <c r="W20" i="7"/>
  <c r="AB39" i="7"/>
  <c r="AD30" i="7"/>
  <c r="W39" i="7"/>
  <c r="AB26" i="7"/>
  <c r="AD26" i="7" s="1"/>
  <c r="W21" i="7"/>
  <c r="AB24" i="7"/>
  <c r="AC24" i="7" s="1"/>
  <c r="AB29" i="7"/>
  <c r="AC29" i="7" s="1"/>
  <c r="AD29" i="7" s="1"/>
  <c r="AB38" i="7"/>
  <c r="AB47" i="7"/>
  <c r="AC47" i="7" s="1"/>
  <c r="AD47" i="7" s="1"/>
  <c r="AD49" i="7"/>
  <c r="AE49" i="7" s="1"/>
  <c r="AF49" i="7" s="1"/>
  <c r="AB43" i="7"/>
  <c r="AC43" i="7" s="1"/>
  <c r="AB34" i="7"/>
  <c r="AC34" i="7" s="1"/>
  <c r="W19" i="7"/>
  <c r="AE19" i="7" l="1"/>
  <c r="B24" i="12" s="1"/>
  <c r="F24" i="12" s="1"/>
  <c r="AE47" i="7"/>
  <c r="AF47" i="7" s="1"/>
  <c r="AC38" i="7"/>
  <c r="AD38" i="7" s="1"/>
  <c r="AE38" i="7" s="1"/>
  <c r="AF38" i="7" s="1"/>
  <c r="AE29" i="7"/>
  <c r="AD24" i="7"/>
  <c r="AE24" i="7"/>
  <c r="D16" i="12" s="1"/>
  <c r="AD33" i="7"/>
  <c r="F10" i="16" s="1"/>
  <c r="AD43" i="7"/>
  <c r="AE43" i="7" s="1"/>
  <c r="AF43" i="7" s="1"/>
  <c r="AD34" i="7"/>
  <c r="AE34" i="7" s="1"/>
  <c r="AF34" i="7" s="1"/>
  <c r="AG34" i="7" l="1"/>
  <c r="D18" i="12" s="1"/>
  <c r="H18" i="12" s="1"/>
  <c r="D17" i="12"/>
  <c r="H17" i="12" s="1"/>
  <c r="H16" i="12"/>
  <c r="H19" i="12" l="1"/>
  <c r="H11" i="12" l="1"/>
  <c r="H10" i="12"/>
  <c r="J10" i="12"/>
  <c r="D36" i="12" s="1"/>
  <c r="E38" i="12"/>
  <c r="E36" i="12"/>
  <c r="J36" i="12"/>
  <c r="E13" i="5" s="1"/>
  <c r="G13" i="5" s="1"/>
  <c r="D11" i="12"/>
  <c r="D10" i="12"/>
  <c r="E19" i="5"/>
  <c r="E6" i="5"/>
  <c r="G5" i="5" s="1"/>
  <c r="E48" i="16" s="1"/>
  <c r="D45" i="12" l="1"/>
  <c r="H45" i="12"/>
  <c r="G19" i="5"/>
  <c r="G31" i="5" s="1"/>
  <c r="F48" i="16" l="1"/>
  <c r="H48" i="16" s="1"/>
  <c r="J49" i="16" l="1"/>
  <c r="B7" i="15" l="1"/>
  <c r="I7" i="15" s="1"/>
  <c r="J48" i="16" s="1"/>
  <c r="I43" i="15" s="1"/>
  <c r="W43" i="15" s="1"/>
  <c r="A1" i="24" l="1"/>
  <c r="A1" i="23"/>
  <c r="AG9" i="23" s="1"/>
  <c r="L9" i="23" l="1"/>
  <c r="X9" i="23"/>
  <c r="AM9" i="23"/>
  <c r="I9" i="23"/>
  <c r="U9" i="23"/>
  <c r="AJ9" i="23"/>
  <c r="AA9" i="23"/>
  <c r="AP9" i="23"/>
  <c r="R9" i="23"/>
  <c r="O9" i="23"/>
  <c r="AD9" i="23"/>
  <c r="AG9" i="24"/>
  <c r="U9" i="24"/>
  <c r="I9" i="24"/>
  <c r="AJ9" i="24"/>
  <c r="X9" i="24"/>
  <c r="L9" i="24"/>
  <c r="AP9" i="24"/>
  <c r="AD9" i="24"/>
  <c r="R9" i="24"/>
  <c r="AM9" i="24"/>
  <c r="AA9" i="24"/>
  <c r="O9" i="24"/>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令和６年度
→６を入力</t>
        </r>
      </text>
    </comment>
  </commentList>
</comments>
</file>

<file path=xl/comments10.xml><?xml version="1.0" encoding="utf-8"?>
<comments xmlns="http://schemas.openxmlformats.org/spreadsheetml/2006/main">
  <authors>
    <author>仙台市</author>
  </authors>
  <commentList>
    <comment ref="C8" authorId="0" shapeId="0">
      <text>
        <r>
          <rPr>
            <b/>
            <u/>
            <sz val="14"/>
            <color indexed="10"/>
            <rFont val="ＭＳ Ｐゴシック"/>
            <family val="3"/>
            <charset val="128"/>
          </rPr>
          <t>開設日数ではなく，実際に預かり保育の利用があった日数</t>
        </r>
        <r>
          <rPr>
            <b/>
            <sz val="14"/>
            <color indexed="10"/>
            <rFont val="ＭＳ Ｐゴシック"/>
            <family val="3"/>
            <charset val="128"/>
          </rPr>
          <t>を記入します。</t>
        </r>
        <r>
          <rPr>
            <sz val="14"/>
            <color indexed="10"/>
            <rFont val="ＭＳ Ｐゴシック"/>
            <family val="3"/>
            <charset val="128"/>
          </rPr>
          <t xml:space="preserve">
</t>
        </r>
      </text>
    </comment>
    <comment ref="D8" authorId="0" shapeId="0">
      <text>
        <r>
          <rPr>
            <sz val="11"/>
            <color indexed="81"/>
            <rFont val="HGPｺﾞｼｯｸM"/>
            <family val="3"/>
            <charset val="128"/>
          </rPr>
          <t>通常の教育時間・行事終了後に</t>
        </r>
        <r>
          <rPr>
            <b/>
            <sz val="11"/>
            <color indexed="10"/>
            <rFont val="HGPｺﾞｼｯｸM"/>
            <family val="3"/>
            <charset val="128"/>
          </rPr>
          <t>２時間以上</t>
        </r>
        <r>
          <rPr>
            <sz val="11"/>
            <color indexed="81"/>
            <rFont val="HGPｺﾞｼｯｸM"/>
            <family val="3"/>
            <charset val="128"/>
          </rPr>
          <t>預かり保育を実施した日数を月ごとに入力してください。
※各月の</t>
        </r>
        <r>
          <rPr>
            <b/>
            <sz val="11"/>
            <color indexed="10"/>
            <rFont val="HGPｺﾞｼｯｸM"/>
            <family val="3"/>
            <charset val="128"/>
          </rPr>
          <t>教育日数より多くなることはありません</t>
        </r>
        <r>
          <rPr>
            <sz val="11"/>
            <color indexed="81"/>
            <rFont val="HGPｺﾞｼｯｸM"/>
            <family val="3"/>
            <charset val="128"/>
          </rPr>
          <t>のでご注意ください。</t>
        </r>
      </text>
    </comment>
    <comment ref="D10" authorId="0" shapeId="0">
      <text>
        <r>
          <rPr>
            <sz val="11"/>
            <color indexed="81"/>
            <rFont val="HGPｺﾞｼｯｸM"/>
            <family val="3"/>
            <charset val="128"/>
          </rPr>
          <t>通常の教育時間・行事開始前の</t>
        </r>
        <r>
          <rPr>
            <b/>
            <sz val="11"/>
            <color indexed="10"/>
            <rFont val="HGPｺﾞｼｯｸM"/>
            <family val="3"/>
            <charset val="128"/>
          </rPr>
          <t>午前8時以前から</t>
        </r>
        <r>
          <rPr>
            <sz val="11"/>
            <color indexed="81"/>
            <rFont val="HGPｺﾞｼｯｸM"/>
            <family val="3"/>
            <charset val="128"/>
          </rPr>
          <t>預かり保育を実施した日数を月ごとに入力してください。
※各月の</t>
        </r>
        <r>
          <rPr>
            <b/>
            <sz val="11"/>
            <color indexed="10"/>
            <rFont val="HGPｺﾞｼｯｸM"/>
            <family val="3"/>
            <charset val="128"/>
          </rPr>
          <t>教育日数より多くなることはありません</t>
        </r>
        <r>
          <rPr>
            <sz val="11"/>
            <color indexed="81"/>
            <rFont val="HGPｺﾞｼｯｸM"/>
            <family val="3"/>
            <charset val="128"/>
          </rPr>
          <t>のでご注意ください。</t>
        </r>
      </text>
    </comment>
    <comment ref="D13" authorId="0" shapeId="0">
      <text>
        <r>
          <rPr>
            <sz val="11"/>
            <color indexed="81"/>
            <rFont val="HGPｺﾞｼｯｸM"/>
            <family val="3"/>
            <charset val="128"/>
          </rPr>
          <t>長期休業中の月曜から金曜に</t>
        </r>
        <r>
          <rPr>
            <b/>
            <sz val="11"/>
            <color indexed="10"/>
            <rFont val="HGPｺﾞｼｯｸM"/>
            <family val="3"/>
            <charset val="128"/>
          </rPr>
          <t>２時間以上</t>
        </r>
        <r>
          <rPr>
            <sz val="11"/>
            <color indexed="81"/>
            <rFont val="HGPｺﾞｼｯｸM"/>
            <family val="3"/>
            <charset val="128"/>
          </rPr>
          <t>預かり保育を実施した日数を月ごとに入力してください。</t>
        </r>
      </text>
    </comment>
    <comment ref="E15" authorId="0" shapeId="0">
      <text>
        <r>
          <rPr>
            <sz val="11"/>
            <color indexed="81"/>
            <rFont val="HGPｺﾞｼｯｸM"/>
            <family val="3"/>
            <charset val="128"/>
          </rPr>
          <t>土日祝日，その他各園が定める休日に</t>
        </r>
        <r>
          <rPr>
            <b/>
            <sz val="11"/>
            <color indexed="10"/>
            <rFont val="HGPｺﾞｼｯｸM"/>
            <family val="3"/>
            <charset val="128"/>
          </rPr>
          <t>２時間以上</t>
        </r>
        <r>
          <rPr>
            <sz val="11"/>
            <color indexed="81"/>
            <rFont val="HGPｺﾞｼｯｸM"/>
            <family val="3"/>
            <charset val="128"/>
          </rPr>
          <t xml:space="preserve">預かり保育を実施した日数を月ごとに入力してください。
</t>
        </r>
      </text>
    </comment>
    <comment ref="E17" authorId="0" shapeId="0">
      <text>
        <r>
          <rPr>
            <sz val="14"/>
            <color indexed="81"/>
            <rFont val="ＭＳ Ｐゴシック"/>
            <family val="3"/>
            <charset val="128"/>
          </rPr>
          <t>教育日以外に実施したの預かり保育のことですので，各月の対応する</t>
        </r>
        <r>
          <rPr>
            <b/>
            <sz val="14"/>
            <color indexed="10"/>
            <rFont val="ＭＳ Ｐゴシック"/>
            <family val="3"/>
            <charset val="128"/>
          </rPr>
          <t>教育日数との合計が，当該月の総日数より多くなることはありません。</t>
        </r>
        <r>
          <rPr>
            <sz val="14"/>
            <color indexed="81"/>
            <rFont val="ＭＳ Ｐゴシック"/>
            <family val="3"/>
            <charset val="128"/>
          </rPr>
          <t>ご注意ください。</t>
        </r>
      </text>
    </comment>
    <comment ref="U18" authorId="0" shapeId="0">
      <text>
        <r>
          <rPr>
            <sz val="14"/>
            <color indexed="81"/>
            <rFont val="ＭＳ Ｐゴシック"/>
            <family val="3"/>
            <charset val="128"/>
          </rPr>
          <t>４月～３月の休業日（夏休み中を除く）の実施日数の合計が記載されます。</t>
        </r>
      </text>
    </comment>
    <comment ref="U20" authorId="0" shapeId="0">
      <text>
        <r>
          <rPr>
            <sz val="14"/>
            <color indexed="81"/>
            <rFont val="ＭＳ Ｐゴシック"/>
            <family val="3"/>
            <charset val="128"/>
          </rPr>
          <t>２ページ５④で補助対象となっている場合は，０日と記載されます。</t>
        </r>
      </text>
    </comment>
    <comment ref="C31" authorId="0" shapeId="0">
      <text>
        <r>
          <rPr>
            <sz val="11"/>
            <color indexed="81"/>
            <rFont val="HGPｺﾞｼｯｸM"/>
            <family val="3"/>
            <charset val="128"/>
          </rPr>
          <t>通常の教育課程に係る教育・行事の日数を月ごとに入力してください。</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仙台市</author>
  </authors>
  <commentList>
    <comment ref="F4" authorId="0" shapeId="0">
      <text>
        <r>
          <rPr>
            <sz val="14"/>
            <color indexed="81"/>
            <rFont val="HGPｺﾞｼｯｸM"/>
            <family val="3"/>
            <charset val="128"/>
          </rPr>
          <t>「障害児単価の適用」について，要件を満たして対象となる施設は「適用」をチェックし，「障害児単価適用の要件」に該当しているかを確認してください。
非適用の場合は「非適用」をチェックし，以下の記入は不要です。</t>
        </r>
      </text>
    </comment>
    <comment ref="C20" authorId="0" shapeId="0">
      <text>
        <r>
          <rPr>
            <sz val="14"/>
            <color indexed="81"/>
            <rFont val="HGPｺﾞｼｯｸM"/>
            <family val="3"/>
            <charset val="128"/>
          </rPr>
          <t>対象児童の「氏名」，「生年月日」，「該当事由」及び「預かり保育年間利用日数」を記入してください。
また，</t>
        </r>
        <r>
          <rPr>
            <sz val="14"/>
            <color indexed="10"/>
            <rFont val="HGPｺﾞｼｯｸM"/>
            <family val="3"/>
            <charset val="128"/>
          </rPr>
          <t>該当事由が「ⅱ宮城県の特別支援教育教育費補助金の対象児童」または「ⅲその他の健康面・発達面において特別な支援を要する児童」の場合は，添付書類をつけてください。</t>
        </r>
        <r>
          <rPr>
            <sz val="14"/>
            <color indexed="81"/>
            <rFont val="HGPｺﾞｼｯｸM"/>
            <family val="3"/>
            <charset val="128"/>
          </rPr>
          <t xml:space="preserve">
</t>
        </r>
        <r>
          <rPr>
            <sz val="14"/>
            <color indexed="10"/>
            <rFont val="HGPｺﾞｼｯｸM"/>
            <family val="3"/>
            <charset val="128"/>
          </rPr>
          <t>また、令和６年度からの県の要配慮園児支援事業費補助金の対象になる児童は含めないでください。</t>
        </r>
      </text>
    </comment>
    <comment ref="I20" authorId="0" shapeId="0">
      <text>
        <r>
          <rPr>
            <sz val="12"/>
            <color indexed="81"/>
            <rFont val="HGPｺﾞｼｯｸM"/>
            <family val="3"/>
            <charset val="128"/>
          </rPr>
          <t>上表の該当事由を選択してください。</t>
        </r>
        <r>
          <rPr>
            <sz val="9"/>
            <color indexed="81"/>
            <rFont val="MS P ゴシック"/>
            <family val="3"/>
            <charset val="128"/>
          </rPr>
          <t xml:space="preserve">
</t>
        </r>
      </text>
    </comment>
  </commentList>
</comments>
</file>

<file path=xl/comments12.xml><?xml version="1.0" encoding="utf-8"?>
<comments xmlns="http://schemas.openxmlformats.org/spreadsheetml/2006/main">
  <authors>
    <author>仙台市</author>
  </authors>
  <commentList>
    <comment ref="E29" authorId="0" shapeId="0">
      <text>
        <r>
          <rPr>
            <sz val="10"/>
            <color indexed="81"/>
            <rFont val="ＭＳ Ｐゴシック"/>
            <family val="3"/>
            <charset val="128"/>
          </rPr>
          <t>仙台市以外の児童がいない場合は（ウ）と同数です。</t>
        </r>
      </text>
    </comment>
    <comment ref="G30" authorId="0" shapeId="0">
      <text>
        <r>
          <rPr>
            <sz val="10"/>
            <color indexed="81"/>
            <rFont val="ＭＳ Ｐゴシック"/>
            <family val="3"/>
            <charset val="128"/>
            <scheme val="minor"/>
          </rPr>
          <t>仙台市以外の児童がいない場合は（エ）～（キ）の合計の数です。</t>
        </r>
      </text>
    </comment>
    <comment ref="I30" authorId="0" shapeId="0">
      <text>
        <r>
          <rPr>
            <sz val="10"/>
            <color indexed="81"/>
            <rFont val="MS P ゴシック"/>
            <family val="3"/>
            <charset val="128"/>
          </rPr>
          <t>仙台市以外の児童がいない場合は（ク）～（ソ）の合計の数です。</t>
        </r>
      </text>
    </comment>
    <comment ref="L30" authorId="0" shapeId="0">
      <text>
        <r>
          <rPr>
            <sz val="10"/>
            <color indexed="81"/>
            <rFont val="MS P ゴシック"/>
            <family val="3"/>
            <charset val="128"/>
          </rPr>
          <t>仙台市以外の児童がいない場合は（タ）～（テ）の合計の数です。</t>
        </r>
      </text>
    </comment>
  </commentList>
</comments>
</file>

<file path=xl/comments13.xml><?xml version="1.0" encoding="utf-8"?>
<comments xmlns="http://schemas.openxmlformats.org/spreadsheetml/2006/main">
  <authors>
    <author>仙台市</author>
  </authors>
  <commentList>
    <comment ref="E9" authorId="0" shapeId="0">
      <text>
        <r>
          <rPr>
            <sz val="14"/>
            <color indexed="81"/>
            <rFont val="HGPｺﾞｼｯｸM"/>
            <family val="3"/>
            <charset val="128"/>
          </rPr>
          <t>当初の実施計画どおりに，17時30分または18時30分を超えて預かり保育を実施した月数（実際にこの時間を超えて預かり保育を利用した園児がいた月数）を入力してください。
※年度当初の申請時の</t>
        </r>
        <r>
          <rPr>
            <b/>
            <sz val="14"/>
            <color indexed="10"/>
            <rFont val="HGPｺﾞｼｯｸM"/>
            <family val="3"/>
            <charset val="128"/>
          </rPr>
          <t>実施計画書で，17時30分または18時30分を超えて通常時の預かり保育を実施するとした園のみ対象</t>
        </r>
        <r>
          <rPr>
            <sz val="14"/>
            <color indexed="81"/>
            <rFont val="HGPｺﾞｼｯｸM"/>
            <family val="3"/>
            <charset val="128"/>
          </rPr>
          <t>となります。
実際に超えた月があっても，計画していなかった場合は計上することはできません。
※18:30超に計上した月を17:30超に二重で計上することはできません。
※該当する月がない場合は「0」を入力してください。</t>
        </r>
      </text>
    </comment>
    <comment ref="D30" authorId="0" shapeId="0">
      <text>
        <r>
          <rPr>
            <b/>
            <sz val="11"/>
            <color indexed="81"/>
            <rFont val="ＭＳ Ｐゴシック"/>
            <family val="3"/>
            <charset val="128"/>
          </rPr>
          <t>５ページの（フ）の年間延べ利用児童数が2000人以下の場合は，「又は」の金額が単価になります。</t>
        </r>
      </text>
    </comment>
    <comment ref="F47" authorId="0" shapeId="0">
      <text>
        <r>
          <rPr>
            <sz val="12"/>
            <color indexed="81"/>
            <rFont val="HGPｺﾞｼｯｸM"/>
            <family val="3"/>
            <charset val="128"/>
          </rPr>
          <t>就労支援型施設加算の対象園においては，「13就労支援型施設加算の補助額」のうち，交付申請額に充てきれなかった対象経費も加わります。</t>
        </r>
      </text>
    </comment>
  </commentList>
</comments>
</file>

<file path=xl/comments14.xml><?xml version="1.0" encoding="utf-8"?>
<comments xmlns="http://schemas.openxmlformats.org/spreadsheetml/2006/main">
  <authors>
    <author>仙台市</author>
  </authors>
  <commentList>
    <comment ref="G24" authorId="0" shapeId="0">
      <text>
        <r>
          <rPr>
            <sz val="12"/>
            <color indexed="81"/>
            <rFont val="HGPｺﾞｼｯｸM"/>
            <family val="3"/>
            <charset val="128"/>
          </rPr>
          <t>令和５年４月１日時点で締結している全協定について，受入れ人数の合計を記入してください。</t>
        </r>
      </text>
    </comment>
    <comment ref="B26" authorId="0" shapeId="0">
      <text>
        <r>
          <rPr>
            <sz val="12"/>
            <color indexed="10"/>
            <rFont val="HGPｺﾞｼｯｸM"/>
            <family val="3"/>
            <charset val="128"/>
          </rPr>
          <t>令和６年４月２日～令和７年３月１日の期間に</t>
        </r>
        <r>
          <rPr>
            <sz val="12"/>
            <color indexed="81"/>
            <rFont val="HGPｺﾞｼｯｸM"/>
            <family val="3"/>
            <charset val="128"/>
          </rPr>
          <t>締結（解除）した協定がある場合は，有に☑をし，</t>
        </r>
        <r>
          <rPr>
            <sz val="12"/>
            <color indexed="10"/>
            <rFont val="HGPｺﾞｼｯｸM"/>
            <family val="3"/>
            <charset val="128"/>
          </rPr>
          <t>締結・解除年月日の古い順</t>
        </r>
        <r>
          <rPr>
            <sz val="12"/>
            <color indexed="81"/>
            <rFont val="HGPｺﾞｼｯｸM"/>
            <family val="3"/>
            <charset val="128"/>
          </rPr>
          <t>に下表を入力してください。
新たな締結（解除）がない場合は，無に☑をしてください。</t>
        </r>
      </text>
    </comment>
    <comment ref="F27" authorId="0" shapeId="0">
      <text>
        <r>
          <rPr>
            <sz val="12"/>
            <color indexed="81"/>
            <rFont val="HGPｺﾞｼｯｸM"/>
            <family val="3"/>
            <charset val="128"/>
          </rPr>
          <t>新たに締結（解除）した後の全協定について，</t>
        </r>
        <r>
          <rPr>
            <sz val="12"/>
            <color indexed="10"/>
            <rFont val="HGPｺﾞｼｯｸM"/>
            <family val="3"/>
            <charset val="128"/>
          </rPr>
          <t>受入れ人数の合計</t>
        </r>
        <r>
          <rPr>
            <sz val="12"/>
            <color indexed="81"/>
            <rFont val="HGPｺﾞｼｯｸM"/>
            <family val="3"/>
            <charset val="128"/>
          </rPr>
          <t>を記入してください。
※新たに締結（解除）した協定分の受入れ人数ではありません。</t>
        </r>
      </text>
    </comment>
  </commentList>
</comments>
</file>

<file path=xl/comments15.xml><?xml version="1.0" encoding="utf-8"?>
<comments xmlns="http://schemas.openxmlformats.org/spreadsheetml/2006/main">
  <authors>
    <author>仙台市</author>
  </authors>
  <commentList>
    <comment ref="E5" authorId="0" shapeId="0">
      <text>
        <r>
          <rPr>
            <sz val="12"/>
            <color indexed="81"/>
            <rFont val="HGPｺﾞｼｯｸM"/>
            <family val="3"/>
            <charset val="128"/>
          </rPr>
          <t>預かり保育に専任で従事する職員がいる場合，その職員の年間の人件費総額（複数いる場合は合算額）を入力してください。</t>
        </r>
      </text>
    </comment>
    <comment ref="E6" authorId="0" shapeId="0">
      <text>
        <r>
          <rPr>
            <b/>
            <sz val="12"/>
            <color indexed="81"/>
            <rFont val="ＭＳ Ｐゴシック"/>
            <family val="3"/>
            <charset val="128"/>
          </rPr>
          <t>按分後の金額は自動計算で入力されます。</t>
        </r>
      </text>
    </comment>
    <comment ref="E7" authorId="0" shapeId="0">
      <text>
        <r>
          <rPr>
            <sz val="12"/>
            <color indexed="81"/>
            <rFont val="HGPｺﾞｼｯｸM"/>
            <family val="3"/>
            <charset val="128"/>
          </rPr>
          <t xml:space="preserve">預かり保育に兼任で従事する職員分の年間の人件費総額を入力してください。
</t>
        </r>
        <r>
          <rPr>
            <sz val="12"/>
            <color indexed="10"/>
            <rFont val="HGPｺﾞｼｯｸM"/>
            <family val="3"/>
            <charset val="128"/>
          </rPr>
          <t>※施設型給付を受ける施設（新制度幼稚園及び認定こども園）においては、公定価格で人件費が措置されている職員分を計上することはできません（超勤代・休日給を除く）のでご注意ください。</t>
        </r>
      </text>
    </comment>
    <comment ref="D11" authorId="0" shapeId="0">
      <text>
        <r>
          <rPr>
            <b/>
            <sz val="14"/>
            <color indexed="81"/>
            <rFont val="HGPｺﾞｼｯｸM"/>
            <family val="3"/>
            <charset val="128"/>
          </rPr>
          <t>預かり保育に係る分として特定できないものを計上できます。</t>
        </r>
      </text>
    </comment>
    <comment ref="D17" authorId="0" shapeId="0">
      <text>
        <r>
          <rPr>
            <b/>
            <sz val="14"/>
            <color indexed="81"/>
            <rFont val="HGPｺﾞｼｯｸM"/>
            <family val="3"/>
            <charset val="128"/>
          </rPr>
          <t>預かり保育に係る分として特定できるもののみ計上できます。</t>
        </r>
      </text>
    </comment>
    <comment ref="D27" authorId="0" shapeId="0">
      <text>
        <r>
          <rPr>
            <b/>
            <sz val="14"/>
            <color indexed="81"/>
            <rFont val="HGPｺﾞｼｯｸM"/>
            <family val="3"/>
            <charset val="128"/>
          </rPr>
          <t>預かり保育に係る分として特定できるもののみ計上できます。</t>
        </r>
      </text>
    </comment>
  </commentList>
</comments>
</file>

<file path=xl/comments16.xml><?xml version="1.0" encoding="utf-8"?>
<comments xmlns="http://schemas.openxmlformats.org/spreadsheetml/2006/main">
  <authors>
    <author>仙台市</author>
  </authors>
  <commentList>
    <comment ref="D36" authorId="0" shapeId="0">
      <text>
        <r>
          <rPr>
            <sz val="9"/>
            <color indexed="81"/>
            <rFont val="MS P ゴシック"/>
            <family val="3"/>
            <charset val="128"/>
          </rPr>
          <t>幼稚園の場合は１</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14" authorId="1" shapeId="0">
      <text>
        <r>
          <rPr>
            <b/>
            <sz val="12"/>
            <color indexed="81"/>
            <rFont val="HGPｺﾞｼｯｸM"/>
            <family val="3"/>
            <charset val="128"/>
          </rPr>
          <t>施設コードを入力すると、法人の所在地又は住所が自動で入力されます。
異なる場合は直接入力してください。</t>
        </r>
      </text>
    </comment>
    <comment ref="M16" authorId="0" shapeId="0">
      <text>
        <r>
          <rPr>
            <b/>
            <sz val="12"/>
            <color indexed="81"/>
            <rFont val="HGPｺﾞｼｯｸM"/>
            <family val="3"/>
            <charset val="128"/>
          </rPr>
          <t>代表者職名・氏名を直接入力してください。
【例】理事長　青葉　花子</t>
        </r>
      </text>
    </comment>
    <comment ref="R16" authorId="1" shapeId="0">
      <text>
        <r>
          <rPr>
            <b/>
            <sz val="12"/>
            <color indexed="81"/>
            <rFont val="HGPｺﾞｼｯｸM"/>
            <family val="3"/>
            <charset val="128"/>
          </rPr>
          <t>押印してください（上部の捨印も）。</t>
        </r>
      </text>
    </comment>
    <comment ref="L20" authorId="0" shapeId="0">
      <text>
        <r>
          <rPr>
            <b/>
            <sz val="12"/>
            <color indexed="81"/>
            <rFont val="HGPｺﾞｼｯｸM"/>
            <family val="3"/>
            <charset val="128"/>
          </rPr>
          <t>交付対象決定時の指令番号を入力してください。</t>
        </r>
      </text>
    </comment>
    <comment ref="J28" authorId="0" shapeId="0">
      <text>
        <r>
          <rPr>
            <b/>
            <sz val="12"/>
            <color indexed="81"/>
            <rFont val="HGPｺﾞｼｯｸM"/>
            <family val="3"/>
            <charset val="128"/>
          </rPr>
          <t>空欄のままご提出ください。</t>
        </r>
      </text>
    </comment>
  </commentList>
</comments>
</file>

<file path=xl/comments3.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14" authorId="1" shapeId="0">
      <text>
        <r>
          <rPr>
            <b/>
            <sz val="12"/>
            <color indexed="81"/>
            <rFont val="HGPｺﾞｼｯｸM"/>
            <family val="3"/>
            <charset val="128"/>
          </rPr>
          <t>施設コードを入力すると、法人の所在地又は住所が自動で入力されます。
異なる場合は直接入力してください。</t>
        </r>
      </text>
    </comment>
    <comment ref="M16" authorId="0" shapeId="0">
      <text>
        <r>
          <rPr>
            <b/>
            <sz val="12"/>
            <color indexed="81"/>
            <rFont val="HGPｺﾞｼｯｸM"/>
            <family val="3"/>
            <charset val="128"/>
          </rPr>
          <t>代表者職名・氏名を直接入力してください。
【例】　理事長　青葉　花子</t>
        </r>
      </text>
    </comment>
    <comment ref="R16" authorId="1" shapeId="0">
      <text>
        <r>
          <rPr>
            <b/>
            <sz val="12"/>
            <color indexed="81"/>
            <rFont val="HGPｺﾞｼｯｸM"/>
            <family val="3"/>
            <charset val="128"/>
          </rPr>
          <t>押印してください（上部の捨印も）。</t>
        </r>
      </text>
    </comment>
    <comment ref="L20" authorId="0" shapeId="0">
      <text>
        <r>
          <rPr>
            <b/>
            <sz val="12"/>
            <color indexed="81"/>
            <rFont val="HGPｺﾞｼｯｸM"/>
            <family val="3"/>
            <charset val="128"/>
          </rPr>
          <t>交付対象決定時の指令番号を入力してください。</t>
        </r>
      </text>
    </comment>
    <comment ref="J28" authorId="0" shapeId="0">
      <text>
        <r>
          <rPr>
            <b/>
            <sz val="12"/>
            <color indexed="81"/>
            <rFont val="HGPｺﾞｼｯｸM"/>
            <family val="3"/>
            <charset val="128"/>
          </rPr>
          <t>空欄のままご提出ください。</t>
        </r>
      </text>
    </comment>
  </commentList>
</comments>
</file>

<file path=xl/comments4.xml><?xml version="1.0" encoding="utf-8"?>
<comments xmlns="http://schemas.openxmlformats.org/spreadsheetml/2006/main">
  <authors>
    <author>仙台市</author>
  </authors>
  <commentList>
    <comment ref="AV46" authorId="0" shapeId="0">
      <text>
        <r>
          <rPr>
            <sz val="12"/>
            <color indexed="81"/>
            <rFont val="HGPｺﾞｼｯｸM"/>
            <family val="3"/>
            <charset val="128"/>
          </rPr>
          <t>指令番号及び日付は未記入のままご提出ください。</t>
        </r>
      </text>
    </comment>
    <comment ref="A61" authorId="0" shapeId="0">
      <text>
        <r>
          <rPr>
            <sz val="12"/>
            <color indexed="81"/>
            <rFont val="HGPｺﾞｼｯｸM"/>
            <family val="3"/>
            <charset val="128"/>
          </rPr>
          <t>債権者登録をしている場合に☑（プルダウン選択）を入れ、債権者電話番号下４桁）をご記入ください。</t>
        </r>
      </text>
    </comment>
    <comment ref="AO68" authorId="0" shapeId="0">
      <text>
        <r>
          <rPr>
            <sz val="12"/>
            <color indexed="81"/>
            <rFont val="HGPｺﾞｼｯｸM"/>
            <family val="3"/>
            <charset val="128"/>
          </rPr>
          <t>電話番号をご記入ください</t>
        </r>
      </text>
    </comment>
    <comment ref="A73" authorId="0" shapeId="0">
      <text>
        <r>
          <rPr>
            <sz val="12"/>
            <color indexed="81"/>
            <rFont val="HGPｺﾞｼｯｸM"/>
            <family val="3"/>
            <charset val="128"/>
          </rPr>
          <t>複数口座を債権者登録している場合に☑（プルダウン選択）を入れ、右欄に口座情報を記入してください。</t>
        </r>
      </text>
    </comment>
    <comment ref="A77" authorId="0" shapeId="0">
      <text>
        <r>
          <rPr>
            <sz val="12"/>
            <color indexed="81"/>
            <rFont val="HGPｺﾞｼｯｸM"/>
            <family val="3"/>
            <charset val="128"/>
          </rPr>
          <t>債権者登録をしていない場合に☑（プルダウン選択）を入れ、右欄に口座情報を記入してください。</t>
        </r>
      </text>
    </comment>
  </commentList>
</comments>
</file>

<file path=xl/comments5.xml><?xml version="1.0" encoding="utf-8"?>
<comments xmlns="http://schemas.openxmlformats.org/spreadsheetml/2006/main">
  <authors>
    <author>仙台市</author>
  </authors>
  <commentList>
    <comment ref="AV46" authorId="0" shapeId="0">
      <text>
        <r>
          <rPr>
            <sz val="12"/>
            <color indexed="81"/>
            <rFont val="HGPｺﾞｼｯｸM"/>
            <family val="3"/>
            <charset val="128"/>
          </rPr>
          <t>指令番号及び日付は未記入のままご提出ください。</t>
        </r>
      </text>
    </comment>
    <comment ref="A61" authorId="0" shapeId="0">
      <text>
        <r>
          <rPr>
            <sz val="12"/>
            <color indexed="81"/>
            <rFont val="HGPｺﾞｼｯｸM"/>
            <family val="3"/>
            <charset val="128"/>
          </rPr>
          <t>債権者登録をしている場合に☑（プルダウン選択）を入れ、債権者電話番号下４桁）をご記入ください。</t>
        </r>
      </text>
    </comment>
    <comment ref="AO68" authorId="0" shapeId="0">
      <text>
        <r>
          <rPr>
            <sz val="12"/>
            <color indexed="81"/>
            <rFont val="HGPｺﾞｼｯｸM"/>
            <family val="3"/>
            <charset val="128"/>
          </rPr>
          <t>電話番号をご記入ください</t>
        </r>
      </text>
    </comment>
    <comment ref="A73" authorId="0" shapeId="0">
      <text>
        <r>
          <rPr>
            <sz val="12"/>
            <color indexed="81"/>
            <rFont val="HGPｺﾞｼｯｸM"/>
            <family val="3"/>
            <charset val="128"/>
          </rPr>
          <t>複数口座を債権者登録している場合に☑（プルダウン選択）を入れ、右欄に口座情報を記入してください。</t>
        </r>
      </text>
    </comment>
    <comment ref="A77" authorId="0" shapeId="0">
      <text>
        <r>
          <rPr>
            <sz val="12"/>
            <color indexed="81"/>
            <rFont val="HGPｺﾞｼｯｸM"/>
            <family val="3"/>
            <charset val="128"/>
          </rPr>
          <t>債権者登録をしていない場合に☑（プルダウン選択）を入れ、右欄に口座情報を記入してください。</t>
        </r>
      </text>
    </comment>
  </commentList>
</comments>
</file>

<file path=xl/comments6.xml><?xml version="1.0" encoding="utf-8"?>
<comments xmlns="http://schemas.openxmlformats.org/spreadsheetml/2006/main">
  <authors>
    <author>仙台市</author>
  </authors>
  <commentList>
    <comment ref="Z14" authorId="0" shapeId="0">
      <text>
        <r>
          <rPr>
            <b/>
            <sz val="9"/>
            <color indexed="81"/>
            <rFont val="ＭＳ Ｐゴシック"/>
            <family val="3"/>
            <charset val="128"/>
          </rPr>
          <t>年間（365日÷7日）週とする。</t>
        </r>
      </text>
    </comment>
    <comment ref="G15" authorId="0" shapeId="0">
      <text>
        <r>
          <rPr>
            <sz val="11"/>
            <color indexed="81"/>
            <rFont val="ＭＳ Ｐゴシック"/>
            <family val="3"/>
            <charset val="128"/>
          </rPr>
          <t>2「幼稚園教育時間と預かり保育時間」(5)「休日の預かり保育時間」②「その他の日の場合」を入力すると自動計算されます。</t>
        </r>
      </text>
    </comment>
    <comment ref="K15" authorId="0" shapeId="0">
      <text>
        <r>
          <rPr>
            <sz val="11"/>
            <color indexed="81"/>
            <rFont val="ＭＳ Ｐゴシック"/>
            <family val="3"/>
            <charset val="128"/>
          </rPr>
          <t>「秋季休業日」など，休業日の内容を入力してください。</t>
        </r>
      </text>
    </comment>
    <comment ref="AC28" authorId="0" shapeId="0">
      <text>
        <r>
          <rPr>
            <b/>
            <sz val="9"/>
            <color indexed="81"/>
            <rFont val="ＭＳ Ｐゴシック"/>
            <family val="3"/>
            <charset val="128"/>
          </rPr>
          <t>1ヶ月は365日÷12月÷7日とする</t>
        </r>
      </text>
    </comment>
    <comment ref="AC45" authorId="0" shapeId="0">
      <text>
        <r>
          <rPr>
            <b/>
            <sz val="9"/>
            <color indexed="81"/>
            <rFont val="ＭＳ Ｐゴシック"/>
            <family val="3"/>
            <charset val="128"/>
          </rPr>
          <t>1ヶ月は365日÷12月÷7日とする</t>
        </r>
      </text>
    </comment>
    <comment ref="E60" authorId="0" shapeId="0">
      <text>
        <r>
          <rPr>
            <sz val="14"/>
            <color indexed="81"/>
            <rFont val="HGPｺﾞｼｯｸM"/>
            <family val="3"/>
            <charset val="128"/>
          </rPr>
          <t>保育標準時間（</t>
        </r>
        <r>
          <rPr>
            <u/>
            <sz val="14"/>
            <color indexed="81"/>
            <rFont val="HGPｺﾞｼｯｸM"/>
            <family val="3"/>
            <charset val="128"/>
          </rPr>
          <t>延長保育時間を含めない</t>
        </r>
        <r>
          <rPr>
            <sz val="14"/>
            <color indexed="81"/>
            <rFont val="HGPｺﾞｼｯｸM"/>
            <family val="3"/>
            <charset val="128"/>
          </rPr>
          <t>）を入力してください。</t>
        </r>
      </text>
    </comment>
    <comment ref="W60" authorId="0" shapeId="0">
      <text>
        <r>
          <rPr>
            <sz val="12"/>
            <color indexed="81"/>
            <rFont val="HGPｺﾞｼｯｸM"/>
            <family val="3"/>
            <charset val="128"/>
          </rPr>
          <t>11時間00分を超えている場合、延長保育の時間が含まれていませんか？ご確認ください。</t>
        </r>
      </text>
    </comment>
  </commentList>
</comments>
</file>

<file path=xl/comments7.xml><?xml version="1.0" encoding="utf-8"?>
<comments xmlns="http://schemas.openxmlformats.org/spreadsheetml/2006/main">
  <authors>
    <author>仙台市</author>
  </authors>
  <commentList>
    <comment ref="D2" authorId="0" shapeId="0">
      <text>
        <r>
          <rPr>
            <sz val="11"/>
            <color indexed="81"/>
            <rFont val="ＭＳ Ｐゴシック"/>
            <family val="3"/>
            <charset val="128"/>
          </rPr>
          <t>1ページ 「１　預かり保育の実施状況」でチェックを入れると自動入力されます。</t>
        </r>
      </text>
    </comment>
    <comment ref="E6" authorId="0" shapeId="0">
      <text>
        <r>
          <rPr>
            <sz val="12"/>
            <color indexed="81"/>
            <rFont val="HGPｺﾞｼｯｸM"/>
            <family val="3"/>
            <charset val="128"/>
          </rPr>
          <t>預かり保育業務以外の業務にも従事している職員は，「兼任」としてください。</t>
        </r>
      </text>
    </comment>
    <comment ref="I6"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 ref="G26" authorId="0" shapeId="0">
      <text>
        <r>
          <rPr>
            <b/>
            <sz val="12"/>
            <color indexed="10"/>
            <rFont val="HGPｺﾞｼｯｸM"/>
            <family val="3"/>
            <charset val="128"/>
          </rPr>
          <t>一時預かり事業（幼稚園型）補助金を受ける施設は，宮城県の「預かり保育に対する補助」の対象となりません。各項目について，「対象となっていない」ことを確認してください。</t>
        </r>
      </text>
    </comment>
  </commentList>
</comments>
</file>

<file path=xl/comments8.xml><?xml version="1.0" encoding="utf-8"?>
<comments xmlns="http://schemas.openxmlformats.org/spreadsheetml/2006/main">
  <authors>
    <author>仙台市</author>
  </authors>
  <commentList>
    <comment ref="E3" authorId="0" shapeId="0">
      <text>
        <r>
          <rPr>
            <sz val="12"/>
            <color indexed="81"/>
            <rFont val="HGPｺﾞｼｯｸM"/>
            <family val="3"/>
            <charset val="128"/>
          </rPr>
          <t>預かり保育業務以外の業務にも従事している職員は，「兼任」としてください。</t>
        </r>
      </text>
    </comment>
    <comment ref="I3"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List>
</comments>
</file>

<file path=xl/comments9.xml><?xml version="1.0" encoding="utf-8"?>
<comments xmlns="http://schemas.openxmlformats.org/spreadsheetml/2006/main">
  <authors>
    <author>仙台市</author>
  </authors>
  <commentList>
    <comment ref="D25" authorId="0" shapeId="0">
      <text>
        <r>
          <rPr>
            <sz val="11"/>
            <color indexed="81"/>
            <rFont val="HGPｺﾞｼｯｸM"/>
            <family val="3"/>
            <charset val="128"/>
          </rPr>
          <t>預かり保育業務以外の業務にも従事している職員は，「兼任」としてください。</t>
        </r>
      </text>
    </comment>
    <comment ref="J25" authorId="0" shapeId="0">
      <text>
        <r>
          <rPr>
            <sz val="11"/>
            <color indexed="81"/>
            <rFont val="HGPｺﾞｼｯｸM"/>
            <family val="3"/>
            <charset val="128"/>
          </rPr>
          <t>例えば、４月～３月まで配置した場合は12月、11月～３月まで配置した場合は５月としてください。</t>
        </r>
      </text>
    </comment>
  </commentList>
</comments>
</file>

<file path=xl/sharedStrings.xml><?xml version="1.0" encoding="utf-8"?>
<sst xmlns="http://schemas.openxmlformats.org/spreadsheetml/2006/main" count="2348" uniqueCount="1180">
  <si>
    <t>宮城県の実施する「預かり保育推進事業」の状況</t>
  </si>
  <si>
    <t>該当する□内にレ印をしてください</t>
  </si>
  <si>
    <t>４月</t>
  </si>
  <si>
    <t>５月</t>
  </si>
  <si>
    <t>６月</t>
  </si>
  <si>
    <t>８月</t>
  </si>
  <si>
    <t>９月</t>
  </si>
  <si>
    <t>１月</t>
  </si>
  <si>
    <t>２月</t>
  </si>
  <si>
    <t>３月</t>
  </si>
  <si>
    <t>計</t>
  </si>
  <si>
    <t>記載上の留意点</t>
  </si>
  <si>
    <t>預かり保育実施日数</t>
  </si>
  <si>
    <t>通常時</t>
  </si>
  <si>
    <t>日</t>
  </si>
  <si>
    <t>休業日</t>
  </si>
  <si>
    <t>預かり保育対象園児数</t>
  </si>
  <si>
    <t>人</t>
  </si>
  <si>
    <t>補助単価</t>
  </si>
  <si>
    <t>(a)</t>
  </si>
  <si>
    <t>(a)×(b)</t>
  </si>
  <si>
    <t>備考</t>
  </si>
  <si>
    <t>①　幼稚園割</t>
  </si>
  <si>
    <t>－</t>
  </si>
  <si>
    <t>円</t>
  </si>
  <si>
    <t>④　休業日割</t>
  </si>
  <si>
    <t>補助額</t>
  </si>
  <si>
    <t>補助対象経費</t>
  </si>
  <si>
    <t>合　　　計</t>
  </si>
  <si>
    <t>分　　　　類</t>
  </si>
  <si>
    <t>経　　費　　名</t>
  </si>
  <si>
    <t>金　　　　額</t>
  </si>
  <si>
    <t>合　　　　計</t>
  </si>
  <si>
    <t>人　件　費</t>
  </si>
  <si>
    <t>人件費（専任職員分）</t>
  </si>
  <si>
    <t>そ　　の　　他　　の　　経　　費</t>
  </si>
  <si>
    <t>一日当り実施時間</t>
  </si>
  <si>
    <t>年間実施日数</t>
  </si>
  <si>
    <t>年間実施時間</t>
  </si>
  <si>
    <t>通常時の預かり保育</t>
  </si>
  <si>
    <t>時間</t>
  </si>
  <si>
    <t>早朝時の預かり保育</t>
  </si>
  <si>
    <t>通常時の預かり保育担当者数</t>
  </si>
  <si>
    <t>曜日</t>
    <rPh sb="0" eb="2">
      <t>ヨウビ</t>
    </rPh>
    <phoneticPr fontId="4"/>
  </si>
  <si>
    <t>月</t>
    <rPh sb="0" eb="1">
      <t>ゲツ</t>
    </rPh>
    <phoneticPr fontId="4"/>
  </si>
  <si>
    <t>午前</t>
    <rPh sb="0" eb="2">
      <t>ゴゼン</t>
    </rPh>
    <phoneticPr fontId="4"/>
  </si>
  <si>
    <t>時</t>
    <rPh sb="0" eb="1">
      <t>ジ</t>
    </rPh>
    <phoneticPr fontId="4"/>
  </si>
  <si>
    <t>分</t>
    <rPh sb="0" eb="1">
      <t>フン</t>
    </rPh>
    <phoneticPr fontId="4"/>
  </si>
  <si>
    <t>年</t>
    <rPh sb="0" eb="1">
      <t>ネン</t>
    </rPh>
    <phoneticPr fontId="4"/>
  </si>
  <si>
    <t>月</t>
    <rPh sb="0" eb="1">
      <t>ガツ</t>
    </rPh>
    <phoneticPr fontId="4"/>
  </si>
  <si>
    <t>日</t>
    <rPh sb="0" eb="1">
      <t>ニチ</t>
    </rPh>
    <phoneticPr fontId="4"/>
  </si>
  <si>
    <t>☐</t>
  </si>
  <si>
    <t>園コード</t>
    <rPh sb="0" eb="1">
      <t>エン</t>
    </rPh>
    <phoneticPr fontId="4"/>
  </si>
  <si>
    <t>日々</t>
    <rPh sb="0" eb="2">
      <t>ヒビ</t>
    </rPh>
    <phoneticPr fontId="4"/>
  </si>
  <si>
    <t>名</t>
    <rPh sb="0" eb="1">
      <t>メイ</t>
    </rPh>
    <phoneticPr fontId="4"/>
  </si>
  <si>
    <t>専任</t>
    <rPh sb="0" eb="1">
      <t>セン</t>
    </rPh>
    <rPh sb="1" eb="2">
      <t>ニン</t>
    </rPh>
    <phoneticPr fontId="4"/>
  </si>
  <si>
    <t>常勤</t>
    <rPh sb="0" eb="2">
      <t>ジョウキン</t>
    </rPh>
    <phoneticPr fontId="4"/>
  </si>
  <si>
    <t>非常勤</t>
    <rPh sb="0" eb="3">
      <t>ヒジョウキン</t>
    </rPh>
    <phoneticPr fontId="4"/>
  </si>
  <si>
    <t>なっている</t>
    <phoneticPr fontId="4"/>
  </si>
  <si>
    <t>なっていない</t>
    <phoneticPr fontId="4"/>
  </si>
  <si>
    <t>加算あり</t>
    <rPh sb="0" eb="2">
      <t>カサン</t>
    </rPh>
    <phoneticPr fontId="4"/>
  </si>
  <si>
    <t>加算なし</t>
    <rPh sb="0" eb="2">
      <t>カサン</t>
    </rPh>
    <phoneticPr fontId="4"/>
  </si>
  <si>
    <t>日</t>
    <rPh sb="0" eb="1">
      <t>ヒ</t>
    </rPh>
    <phoneticPr fontId="4"/>
  </si>
  <si>
    <t>円</t>
    <rPh sb="0" eb="1">
      <t>エン</t>
    </rPh>
    <phoneticPr fontId="4"/>
  </si>
  <si>
    <t>合計</t>
    <rPh sb="0" eb="2">
      <t>ゴウケイ</t>
    </rPh>
    <phoneticPr fontId="4"/>
  </si>
  <si>
    <t>火</t>
    <rPh sb="0" eb="1">
      <t>カ</t>
    </rPh>
    <phoneticPr fontId="4"/>
  </si>
  <si>
    <t>水</t>
  </si>
  <si>
    <t>木</t>
  </si>
  <si>
    <t>土</t>
  </si>
  <si>
    <t>始日</t>
    <rPh sb="0" eb="1">
      <t>ハジ</t>
    </rPh>
    <rPh sb="1" eb="2">
      <t>ヒ</t>
    </rPh>
    <phoneticPr fontId="4"/>
  </si>
  <si>
    <t>終日</t>
    <rPh sb="0" eb="1">
      <t>オ</t>
    </rPh>
    <rPh sb="1" eb="2">
      <t>ヒ</t>
    </rPh>
    <phoneticPr fontId="4"/>
  </si>
  <si>
    <t>日数</t>
    <rPh sb="0" eb="2">
      <t>ニッスウ</t>
    </rPh>
    <phoneticPr fontId="4"/>
  </si>
  <si>
    <t>隔週</t>
    <rPh sb="0" eb="2">
      <t>カクシュウ</t>
    </rPh>
    <phoneticPr fontId="4"/>
  </si>
  <si>
    <t>毎週</t>
    <rPh sb="0" eb="2">
      <t>マイシュウ</t>
    </rPh>
    <phoneticPr fontId="4"/>
  </si>
  <si>
    <t>土曜日</t>
    <rPh sb="0" eb="3">
      <t>ドヨウビ</t>
    </rPh>
    <phoneticPr fontId="4"/>
  </si>
  <si>
    <t>計</t>
    <rPh sb="0" eb="1">
      <t>ケイ</t>
    </rPh>
    <phoneticPr fontId="4"/>
  </si>
  <si>
    <t>日（年間）</t>
    <rPh sb="0" eb="1">
      <t>ヒ</t>
    </rPh>
    <rPh sb="2" eb="4">
      <t>ネンカン</t>
    </rPh>
    <phoneticPr fontId="4"/>
  </si>
  <si>
    <t>実施頻度</t>
    <rPh sb="0" eb="2">
      <t>ジッシ</t>
    </rPh>
    <rPh sb="2" eb="4">
      <t>ヒンド</t>
    </rPh>
    <phoneticPr fontId="4"/>
  </si>
  <si>
    <t>土曜日の場合</t>
    <rPh sb="0" eb="3">
      <t>ドヨウビ</t>
    </rPh>
    <rPh sb="4" eb="6">
      <t>バアイ</t>
    </rPh>
    <phoneticPr fontId="4"/>
  </si>
  <si>
    <t>（３）通常時の預かり終了時間（分換算）</t>
    <rPh sb="3" eb="5">
      <t>ツウジョウ</t>
    </rPh>
    <rPh sb="5" eb="6">
      <t>ジ</t>
    </rPh>
    <rPh sb="7" eb="8">
      <t>アズ</t>
    </rPh>
    <rPh sb="10" eb="12">
      <t>シュウリョウ</t>
    </rPh>
    <rPh sb="12" eb="14">
      <t>ジカン</t>
    </rPh>
    <rPh sb="15" eb="16">
      <t>フン</t>
    </rPh>
    <rPh sb="16" eb="18">
      <t>カンサン</t>
    </rPh>
    <phoneticPr fontId="4"/>
  </si>
  <si>
    <t>（最遅）</t>
    <rPh sb="1" eb="2">
      <t>サイ</t>
    </rPh>
    <rPh sb="2" eb="3">
      <t>オソ</t>
    </rPh>
    <phoneticPr fontId="4"/>
  </si>
  <si>
    <t>→（時間換算）</t>
    <rPh sb="2" eb="4">
      <t>ジカン</t>
    </rPh>
    <rPh sb="4" eb="6">
      <t>カンサン</t>
    </rPh>
    <phoneticPr fontId="4"/>
  </si>
  <si>
    <t>年間</t>
    <rPh sb="0" eb="2">
      <t>ネンカン</t>
    </rPh>
    <phoneticPr fontId="4"/>
  </si>
  <si>
    <t>（物件費あん分不要な場合）</t>
    <rPh sb="1" eb="3">
      <t>ブッケン</t>
    </rPh>
    <rPh sb="3" eb="4">
      <t>ヒ</t>
    </rPh>
    <rPh sb="6" eb="7">
      <t>ブン</t>
    </rPh>
    <rPh sb="7" eb="9">
      <t>フヨウ</t>
    </rPh>
    <rPh sb="10" eb="12">
      <t>バアイ</t>
    </rPh>
    <phoneticPr fontId="4"/>
  </si>
  <si>
    <t>日</t>
    <phoneticPr fontId="4"/>
  </si>
  <si>
    <t>合　　　計</t>
    <rPh sb="0" eb="1">
      <t>ゴウ</t>
    </rPh>
    <rPh sb="4" eb="5">
      <t>ケイ</t>
    </rPh>
    <phoneticPr fontId="4"/>
  </si>
  <si>
    <t>日</t>
    <phoneticPr fontId="4"/>
  </si>
  <si>
    <r>
      <t>第</t>
    </r>
    <r>
      <rPr>
        <sz val="12"/>
        <rFont val="Century"/>
        <family val="1"/>
      </rPr>
      <t>1</t>
    </r>
    <rPh sb="0" eb="1">
      <t>ダイ</t>
    </rPh>
    <phoneticPr fontId="4"/>
  </si>
  <si>
    <t>☑</t>
    <phoneticPr fontId="4"/>
  </si>
  <si>
    <r>
      <t>第</t>
    </r>
    <r>
      <rPr>
        <sz val="12"/>
        <rFont val="Century"/>
        <family val="1"/>
      </rPr>
      <t>3</t>
    </r>
    <rPh sb="0" eb="1">
      <t>ダイ</t>
    </rPh>
    <phoneticPr fontId="4"/>
  </si>
  <si>
    <t>金</t>
    <phoneticPr fontId="4"/>
  </si>
  <si>
    <r>
      <t>第</t>
    </r>
    <r>
      <rPr>
        <sz val="12"/>
        <rFont val="Century"/>
        <family val="1"/>
      </rPr>
      <t>4</t>
    </r>
    <rPh sb="0" eb="1">
      <t>ダイ</t>
    </rPh>
    <phoneticPr fontId="4"/>
  </si>
  <si>
    <r>
      <t>第</t>
    </r>
    <r>
      <rPr>
        <sz val="12"/>
        <rFont val="Century"/>
        <family val="1"/>
      </rPr>
      <t>5</t>
    </r>
    <rPh sb="0" eb="1">
      <t>ダイ</t>
    </rPh>
    <phoneticPr fontId="4"/>
  </si>
  <si>
    <t>①夏季休業日</t>
    <phoneticPr fontId="4"/>
  </si>
  <si>
    <t>～</t>
    <phoneticPr fontId="4"/>
  </si>
  <si>
    <t>①</t>
    <phoneticPr fontId="4"/>
  </si>
  <si>
    <t>②冬季休業日</t>
    <phoneticPr fontId="4"/>
  </si>
  <si>
    <t>②</t>
    <phoneticPr fontId="4"/>
  </si>
  <si>
    <t>③春季休業日</t>
    <phoneticPr fontId="4"/>
  </si>
  <si>
    <t>③</t>
    <phoneticPr fontId="4"/>
  </si>
  <si>
    <t>④</t>
    <phoneticPr fontId="4"/>
  </si>
  <si>
    <t>・・・</t>
    <phoneticPr fontId="4"/>
  </si>
  <si>
    <t>(</t>
    <phoneticPr fontId="4"/>
  </si>
  <si>
    <t>)</t>
    <phoneticPr fontId="4"/>
  </si>
  <si>
    <r>
      <t>→（</t>
    </r>
    <r>
      <rPr>
        <sz val="12"/>
        <rFont val="Century"/>
        <family val="1"/>
      </rPr>
      <t>×</t>
    </r>
    <r>
      <rPr>
        <sz val="12"/>
        <rFont val="HGPｺﾞｼｯｸM"/>
        <family val="3"/>
        <charset val="128"/>
      </rPr>
      <t>倍率）</t>
    </r>
    <rPh sb="3" eb="5">
      <t>バイリツ</t>
    </rPh>
    <phoneticPr fontId="4"/>
  </si>
  <si>
    <r>
      <t>→（</t>
    </r>
    <r>
      <rPr>
        <sz val="12"/>
        <rFont val="Century"/>
        <family val="1"/>
      </rPr>
      <t>×</t>
    </r>
    <r>
      <rPr>
        <sz val="12"/>
        <rFont val="HGPｺﾞｼｯｸM"/>
        <family val="3"/>
        <charset val="128"/>
      </rPr>
      <t>分間）</t>
    </r>
    <rPh sb="3" eb="5">
      <t>フンカン</t>
    </rPh>
    <phoneticPr fontId="4"/>
  </si>
  <si>
    <r>
      <t>→（１日当りの平均時間）小数点第</t>
    </r>
    <r>
      <rPr>
        <sz val="12"/>
        <rFont val="Century"/>
        <family val="1"/>
      </rPr>
      <t>3</t>
    </r>
    <r>
      <rPr>
        <sz val="12"/>
        <rFont val="HGPｺﾞｼｯｸM"/>
        <family val="3"/>
        <charset val="128"/>
      </rPr>
      <t>位を四捨五入</t>
    </r>
    <rPh sb="3" eb="4">
      <t>ニチ</t>
    </rPh>
    <rPh sb="4" eb="5">
      <t>アタ</t>
    </rPh>
    <rPh sb="7" eb="9">
      <t>ヘイキン</t>
    </rPh>
    <rPh sb="9" eb="11">
      <t>ジカン</t>
    </rPh>
    <rPh sb="12" eb="15">
      <t>ショウスウテン</t>
    </rPh>
    <rPh sb="15" eb="16">
      <t>ダイ</t>
    </rPh>
    <rPh sb="17" eb="18">
      <t>イ</t>
    </rPh>
    <rPh sb="19" eb="23">
      <t>シシャゴニュウ</t>
    </rPh>
    <phoneticPr fontId="4"/>
  </si>
  <si>
    <t>～</t>
    <phoneticPr fontId="4"/>
  </si>
  <si>
    <t>～</t>
    <phoneticPr fontId="4"/>
  </si>
  <si>
    <t>②</t>
    <phoneticPr fontId="4"/>
  </si>
  <si>
    <t>①</t>
    <phoneticPr fontId="4"/>
  </si>
  <si>
    <t>③</t>
    <phoneticPr fontId="4"/>
  </si>
  <si>
    <t>④</t>
    <phoneticPr fontId="4"/>
  </si>
  <si>
    <t>夏季休業日の場合</t>
    <phoneticPr fontId="4"/>
  </si>
  <si>
    <r>
      <t>→（</t>
    </r>
    <r>
      <rPr>
        <sz val="12"/>
        <rFont val="Century"/>
        <family val="1"/>
      </rPr>
      <t>×</t>
    </r>
    <r>
      <rPr>
        <sz val="12"/>
        <rFont val="HGPｺﾞｼｯｸM"/>
        <family val="3"/>
        <charset val="128"/>
      </rPr>
      <t>日数）</t>
    </r>
    <rPh sb="3" eb="5">
      <t>ニッスウ</t>
    </rPh>
    <phoneticPr fontId="4"/>
  </si>
  <si>
    <r>
      <t>→（休業日全体の</t>
    </r>
    <r>
      <rPr>
        <sz val="12"/>
        <rFont val="Century"/>
        <family val="1"/>
      </rPr>
      <t>1</t>
    </r>
    <r>
      <rPr>
        <sz val="12"/>
        <rFont val="HGPｺﾞｼｯｸM"/>
        <family val="3"/>
        <charset val="128"/>
      </rPr>
      <t>日当りの平均時間）小数点第</t>
    </r>
    <r>
      <rPr>
        <sz val="12"/>
        <rFont val="Century"/>
        <family val="1"/>
      </rPr>
      <t>3</t>
    </r>
    <r>
      <rPr>
        <sz val="12"/>
        <rFont val="HGPｺﾞｼｯｸM"/>
        <family val="3"/>
        <charset val="128"/>
      </rPr>
      <t>位を四捨五入</t>
    </r>
    <rPh sb="2" eb="5">
      <t>キュウギョウビ</t>
    </rPh>
    <rPh sb="5" eb="7">
      <t>ゼンタイ</t>
    </rPh>
    <rPh sb="9" eb="10">
      <t>ニチ</t>
    </rPh>
    <rPh sb="10" eb="11">
      <t>アタ</t>
    </rPh>
    <rPh sb="13" eb="15">
      <t>ヘイキン</t>
    </rPh>
    <rPh sb="15" eb="17">
      <t>ジカン</t>
    </rPh>
    <rPh sb="18" eb="21">
      <t>ショウスウテン</t>
    </rPh>
    <rPh sb="21" eb="22">
      <t>ダイ</t>
    </rPh>
    <rPh sb="23" eb="24">
      <t>イ</t>
    </rPh>
    <rPh sb="25" eb="29">
      <t>シシャゴニュウ</t>
    </rPh>
    <phoneticPr fontId="4"/>
  </si>
  <si>
    <t>冬季休業日の場合</t>
    <phoneticPr fontId="4"/>
  </si>
  <si>
    <t>春季休業日の場合</t>
    <phoneticPr fontId="4"/>
  </si>
  <si>
    <t>その他の日の場合</t>
    <phoneticPr fontId="4"/>
  </si>
  <si>
    <t>預かり保育担当者数</t>
    <phoneticPr fontId="4"/>
  </si>
  <si>
    <r>
      <t>担</t>
    </r>
    <r>
      <rPr>
        <sz val="12"/>
        <rFont val="Century"/>
        <family val="1"/>
      </rPr>
      <t xml:space="preserve">  </t>
    </r>
    <r>
      <rPr>
        <sz val="12"/>
        <rFont val="HGPｺﾞｼｯｸM"/>
        <family val="3"/>
        <charset val="128"/>
      </rPr>
      <t>当</t>
    </r>
    <r>
      <rPr>
        <sz val="12"/>
        <rFont val="Century"/>
        <family val="1"/>
      </rPr>
      <t xml:space="preserve">  </t>
    </r>
    <r>
      <rPr>
        <sz val="12"/>
        <rFont val="HGPｺﾞｼｯｸM"/>
        <family val="3"/>
        <charset val="128"/>
      </rPr>
      <t>者</t>
    </r>
    <r>
      <rPr>
        <sz val="12"/>
        <rFont val="Century"/>
        <family val="1"/>
      </rPr>
      <t xml:space="preserve">  </t>
    </r>
    <r>
      <rPr>
        <sz val="12"/>
        <rFont val="HGPｺﾞｼｯｸM"/>
        <family val="3"/>
        <charset val="128"/>
      </rPr>
      <t>氏</t>
    </r>
    <r>
      <rPr>
        <sz val="12"/>
        <rFont val="Century"/>
        <family val="1"/>
      </rPr>
      <t xml:space="preserve">  </t>
    </r>
    <r>
      <rPr>
        <sz val="12"/>
        <rFont val="HGPｺﾞｼｯｸM"/>
        <family val="3"/>
        <charset val="128"/>
      </rPr>
      <t>名</t>
    </r>
  </si>
  <si>
    <t>☑</t>
    <phoneticPr fontId="4"/>
  </si>
  <si>
    <t>なっている</t>
    <phoneticPr fontId="4"/>
  </si>
  <si>
    <t>なっていない</t>
    <phoneticPr fontId="4"/>
  </si>
  <si>
    <r>
      <t>10</t>
    </r>
    <r>
      <rPr>
        <sz val="14"/>
        <rFont val="HGPｺﾞｼｯｸM"/>
        <family val="3"/>
        <charset val="128"/>
      </rPr>
      <t>月</t>
    </r>
  </si>
  <si>
    <r>
      <t>11</t>
    </r>
    <r>
      <rPr>
        <sz val="14"/>
        <rFont val="HGPｺﾞｼｯｸM"/>
        <family val="3"/>
        <charset val="128"/>
      </rPr>
      <t>月</t>
    </r>
  </si>
  <si>
    <r>
      <t>12</t>
    </r>
    <r>
      <rPr>
        <sz val="14"/>
        <rFont val="HGPｺﾞｼｯｸM"/>
        <family val="3"/>
        <charset val="128"/>
      </rPr>
      <t>月</t>
    </r>
  </si>
  <si>
    <r>
      <t>(</t>
    </r>
    <r>
      <rPr>
        <sz val="12"/>
        <rFont val="HGPｺﾞｼｯｸM"/>
        <family val="3"/>
        <charset val="128"/>
      </rPr>
      <t>ウ</t>
    </r>
    <r>
      <rPr>
        <sz val="12"/>
        <rFont val="Century"/>
        <family val="1"/>
      </rPr>
      <t>)</t>
    </r>
    <phoneticPr fontId="4"/>
  </si>
  <si>
    <t>日</t>
    <phoneticPr fontId="4"/>
  </si>
  <si>
    <t>日</t>
    <phoneticPr fontId="4"/>
  </si>
  <si>
    <t>早朝時</t>
    <phoneticPr fontId="4"/>
  </si>
  <si>
    <r>
      <t>(</t>
    </r>
    <r>
      <rPr>
        <sz val="12"/>
        <rFont val="HGPｺﾞｼｯｸM"/>
        <family val="3"/>
        <charset val="128"/>
      </rPr>
      <t>イ</t>
    </r>
    <r>
      <rPr>
        <sz val="12"/>
        <rFont val="Century"/>
        <family val="1"/>
      </rPr>
      <t>)</t>
    </r>
  </si>
  <si>
    <t>日</t>
    <phoneticPr fontId="4"/>
  </si>
  <si>
    <t>＝</t>
    <phoneticPr fontId="4"/>
  </si>
  <si>
    <t>教育研究経費
（図書やビデオ代・研修会費など）</t>
    <phoneticPr fontId="4"/>
  </si>
  <si>
    <t>管理経費
（光熱水費など）</t>
    <phoneticPr fontId="4"/>
  </si>
  <si>
    <r>
      <t>(</t>
    </r>
    <r>
      <rPr>
        <sz val="10"/>
        <rFont val="HGPｺﾞｼｯｸM"/>
        <family val="3"/>
        <charset val="128"/>
      </rPr>
      <t>小数点第</t>
    </r>
    <r>
      <rPr>
        <sz val="10"/>
        <rFont val="Century"/>
        <family val="1"/>
      </rPr>
      <t>4</t>
    </r>
    <r>
      <rPr>
        <sz val="10"/>
        <rFont val="HGPｺﾞｼｯｸM"/>
        <family val="3"/>
        <charset val="128"/>
      </rPr>
      <t>位切上げ）</t>
    </r>
  </si>
  <si>
    <t>×</t>
    <phoneticPr fontId="4"/>
  </si>
  <si>
    <r>
      <t xml:space="preserve"> (</t>
    </r>
    <r>
      <rPr>
        <sz val="12"/>
        <rFont val="HGPｺﾞｼｯｸM"/>
        <family val="3"/>
        <charset val="128"/>
      </rPr>
      <t>小数点第４位切上げ</t>
    </r>
    <r>
      <rPr>
        <sz val="12"/>
        <rFont val="Century"/>
        <family val="1"/>
      </rPr>
      <t>)</t>
    </r>
    <phoneticPr fontId="4"/>
  </si>
  <si>
    <t>土</t>
    <rPh sb="0" eb="1">
      <t>ツチ</t>
    </rPh>
    <phoneticPr fontId="4"/>
  </si>
  <si>
    <t>施設名称</t>
    <rPh sb="0" eb="2">
      <t>シセツ</t>
    </rPh>
    <rPh sb="2" eb="4">
      <t>メイショウ</t>
    </rPh>
    <phoneticPr fontId="4"/>
  </si>
  <si>
    <t>７月</t>
    <phoneticPr fontId="4"/>
  </si>
  <si>
    <t>免許・資格</t>
    <rPh sb="0" eb="2">
      <t>メンキョ</t>
    </rPh>
    <rPh sb="3" eb="5">
      <t>シカク</t>
    </rPh>
    <phoneticPr fontId="4"/>
  </si>
  <si>
    <t>②　宮城県の「通常の預かり保育」のうち，「１日の平均預かり保育時間が5時間以上」の加算措置の適用の有無</t>
    <rPh sb="7" eb="9">
      <t>ツウジョウ</t>
    </rPh>
    <rPh sb="10" eb="11">
      <t>アズ</t>
    </rPh>
    <rPh sb="13" eb="15">
      <t>ホイク</t>
    </rPh>
    <rPh sb="22" eb="23">
      <t>ニチ</t>
    </rPh>
    <rPh sb="24" eb="26">
      <t>ヘイキン</t>
    </rPh>
    <rPh sb="26" eb="27">
      <t>アズ</t>
    </rPh>
    <rPh sb="29" eb="31">
      <t>ホイク</t>
    </rPh>
    <rPh sb="31" eb="33">
      <t>ジカン</t>
    </rPh>
    <rPh sb="35" eb="39">
      <t>ジカンイジョウ</t>
    </rPh>
    <phoneticPr fontId="4"/>
  </si>
  <si>
    <t>無</t>
    <rPh sb="0" eb="1">
      <t>ム</t>
    </rPh>
    <phoneticPr fontId="4"/>
  </si>
  <si>
    <t>常勤職員･
非常勤の別</t>
    <rPh sb="2" eb="4">
      <t>ショクイン</t>
    </rPh>
    <phoneticPr fontId="4"/>
  </si>
  <si>
    <r>
      <t>１　預かり保育の実施状況　</t>
    </r>
    <r>
      <rPr>
        <b/>
        <sz val="11"/>
        <rFont val="HGPｺﾞｼｯｸM"/>
        <family val="3"/>
        <charset val="128"/>
      </rPr>
      <t>（実施しているものについて，該当する□にチェック（レ印）を入れてください。）</t>
    </r>
    <rPh sb="10" eb="12">
      <t>ジョウキョウ</t>
    </rPh>
    <rPh sb="14" eb="16">
      <t>ジッシ</t>
    </rPh>
    <rPh sb="27" eb="29">
      <t>ガイトウ</t>
    </rPh>
    <rPh sb="42" eb="43">
      <t>イ</t>
    </rPh>
    <phoneticPr fontId="4"/>
  </si>
  <si>
    <r>
      <t>２　幼稚園教育時間と預かり保育時間　</t>
    </r>
    <r>
      <rPr>
        <b/>
        <sz val="11"/>
        <rFont val="HGPｺﾞｼｯｸM"/>
        <family val="3"/>
        <charset val="128"/>
      </rPr>
      <t>（預かり保育時間は，上記１でチェックしたものについて，その実施状況を記入してください。）</t>
    </r>
    <rPh sb="2" eb="5">
      <t>ヨウチエン</t>
    </rPh>
    <rPh sb="5" eb="7">
      <t>キョウイク</t>
    </rPh>
    <rPh sb="7" eb="9">
      <t>ジカン</t>
    </rPh>
    <rPh sb="10" eb="11">
      <t>アズ</t>
    </rPh>
    <rPh sb="13" eb="15">
      <t>ホイク</t>
    </rPh>
    <rPh sb="19" eb="20">
      <t>アズ</t>
    </rPh>
    <rPh sb="22" eb="24">
      <t>ホイク</t>
    </rPh>
    <rPh sb="24" eb="26">
      <t>ジカン</t>
    </rPh>
    <rPh sb="28" eb="30">
      <t>ジョウキ</t>
    </rPh>
    <rPh sb="47" eb="49">
      <t>ジッシ</t>
    </rPh>
    <rPh sb="49" eb="51">
      <t>ジョウキョウ</t>
    </rPh>
    <rPh sb="52" eb="54">
      <t>キニュウ</t>
    </rPh>
    <phoneticPr fontId="4"/>
  </si>
  <si>
    <r>
      <t>(</t>
    </r>
    <r>
      <rPr>
        <sz val="12"/>
        <rFont val="HGPｺﾞｼｯｸM"/>
        <family val="3"/>
        <charset val="128"/>
      </rPr>
      <t>２</t>
    </r>
    <r>
      <rPr>
        <sz val="12"/>
        <rFont val="Century"/>
        <family val="1"/>
      </rPr>
      <t>)</t>
    </r>
    <r>
      <rPr>
        <sz val="12"/>
        <rFont val="HGPｺﾞｼｯｸM"/>
        <family val="3"/>
        <charset val="128"/>
      </rPr>
      <t>　通常時の預かり保育時間</t>
    </r>
    <phoneticPr fontId="4"/>
  </si>
  <si>
    <t>～</t>
    <phoneticPr fontId="4"/>
  </si>
  <si>
    <t>～</t>
    <phoneticPr fontId="4"/>
  </si>
  <si>
    <t>～</t>
    <phoneticPr fontId="4"/>
  </si>
  <si>
    <t>～</t>
    <phoneticPr fontId="4"/>
  </si>
  <si>
    <t>～</t>
    <phoneticPr fontId="4"/>
  </si>
  <si>
    <t>夏休み中
休業日預かり
実施日数</t>
    <rPh sb="12" eb="14">
      <t>ジッシ</t>
    </rPh>
    <rPh sb="14" eb="16">
      <t>ニッスウ</t>
    </rPh>
    <phoneticPr fontId="4"/>
  </si>
  <si>
    <t>夏休み中以外
休業日預かり
実施日数</t>
    <rPh sb="0" eb="2">
      <t>ナツヤス</t>
    </rPh>
    <rPh sb="3" eb="4">
      <t>チュウ</t>
    </rPh>
    <rPh sb="7" eb="10">
      <t>キュウギョウビ</t>
    </rPh>
    <rPh sb="10" eb="11">
      <t>アズ</t>
    </rPh>
    <rPh sb="14" eb="16">
      <t>ジッシ</t>
    </rPh>
    <rPh sb="16" eb="18">
      <t>ニッスウ</t>
    </rPh>
    <phoneticPr fontId="4"/>
  </si>
  <si>
    <t>（物件費あん分が必要な場合）</t>
    <rPh sb="1" eb="3">
      <t>ブッケン</t>
    </rPh>
    <rPh sb="3" eb="4">
      <t>ヒ</t>
    </rPh>
    <rPh sb="6" eb="7">
      <t>ブン</t>
    </rPh>
    <rPh sb="8" eb="10">
      <t>ヒツヨウ</t>
    </rPh>
    <rPh sb="11" eb="13">
      <t>バアイ</t>
    </rPh>
    <phoneticPr fontId="4"/>
  </si>
  <si>
    <t>物件費
（教材費・印刷製本費・通信費など）</t>
    <phoneticPr fontId="4"/>
  </si>
  <si>
    <t>円</t>
    <phoneticPr fontId="4"/>
  </si>
  <si>
    <t>日</t>
    <phoneticPr fontId="4"/>
  </si>
  <si>
    <t>時間延長実施月数</t>
    <phoneticPr fontId="4"/>
  </si>
  <si>
    <t>早朝時</t>
    <rPh sb="0" eb="2">
      <t>ソウチョウ</t>
    </rPh>
    <rPh sb="2" eb="3">
      <t>ジ</t>
    </rPh>
    <phoneticPr fontId="4"/>
  </si>
  <si>
    <t>通常時</t>
    <rPh sb="0" eb="2">
      <t>ツウジョウ</t>
    </rPh>
    <phoneticPr fontId="4"/>
  </si>
  <si>
    <t>備　　考</t>
    <phoneticPr fontId="4"/>
  </si>
  <si>
    <r>
      <t>（注）</t>
    </r>
    <r>
      <rPr>
        <b/>
        <sz val="12"/>
        <rFont val="HGPｺﾞｼｯｸM"/>
        <family val="3"/>
        <charset val="128"/>
      </rPr>
      <t>添付書類として，必ず領収書等の写しを提出してください</t>
    </r>
    <r>
      <rPr>
        <b/>
        <sz val="13"/>
        <color indexed="10"/>
        <rFont val="HGPｺﾞｼｯｸM"/>
        <family val="3"/>
        <charset val="128"/>
      </rPr>
      <t>（</t>
    </r>
    <r>
      <rPr>
        <b/>
        <u/>
        <sz val="13"/>
        <color indexed="10"/>
        <rFont val="HGPｺﾞｼｯｸM"/>
        <family val="3"/>
        <charset val="128"/>
      </rPr>
      <t>請求書は不可</t>
    </r>
    <r>
      <rPr>
        <b/>
        <sz val="13"/>
        <color indexed="10"/>
        <rFont val="HGPｺﾞｼｯｸM"/>
        <family val="3"/>
        <charset val="128"/>
      </rPr>
      <t>）</t>
    </r>
    <r>
      <rPr>
        <b/>
        <sz val="12"/>
        <rFont val="HGPｺﾞｼｯｸM"/>
        <family val="3"/>
        <charset val="128"/>
      </rPr>
      <t>。</t>
    </r>
    <rPh sb="11" eb="12">
      <t>カナラ</t>
    </rPh>
    <rPh sb="30" eb="33">
      <t>セイキュウショ</t>
    </rPh>
    <rPh sb="34" eb="36">
      <t>フカ</t>
    </rPh>
    <phoneticPr fontId="4"/>
  </si>
  <si>
    <t>備　　考</t>
    <phoneticPr fontId="4"/>
  </si>
  <si>
    <t>通常時預かり保育実施日数（上表１段目の太枠囲い欄）</t>
    <rPh sb="13" eb="14">
      <t>ウエ</t>
    </rPh>
    <rPh sb="14" eb="15">
      <t>ヒョウ</t>
    </rPh>
    <rPh sb="16" eb="18">
      <t>ダンメ</t>
    </rPh>
    <rPh sb="19" eb="21">
      <t>フトワク</t>
    </rPh>
    <rPh sb="21" eb="22">
      <t>カコ</t>
    </rPh>
    <rPh sb="23" eb="24">
      <t>ラン</t>
    </rPh>
    <phoneticPr fontId="4"/>
  </si>
  <si>
    <r>
      <t>(</t>
    </r>
    <r>
      <rPr>
        <sz val="12"/>
        <rFont val="HGPｺﾞｼｯｸM"/>
        <family val="3"/>
        <charset val="128"/>
      </rPr>
      <t>１</t>
    </r>
    <r>
      <rPr>
        <sz val="12"/>
        <rFont val="Century"/>
        <family val="1"/>
      </rPr>
      <t>)</t>
    </r>
    <r>
      <rPr>
        <sz val="12"/>
        <rFont val="HGPｺﾞｼｯｸM"/>
        <family val="3"/>
        <charset val="128"/>
      </rPr>
      <t>通常時（</t>
    </r>
    <r>
      <rPr>
        <u/>
        <sz val="12"/>
        <rFont val="HGPｺﾞｼｯｸM"/>
        <family val="3"/>
        <charset val="128"/>
      </rPr>
      <t>教育時間･行事の終了後</t>
    </r>
    <r>
      <rPr>
        <sz val="12"/>
        <rFont val="HGPｺﾞｼｯｸM"/>
        <family val="3"/>
        <charset val="128"/>
      </rPr>
      <t>）に実施</t>
    </r>
    <rPh sb="9" eb="11">
      <t>ジカン</t>
    </rPh>
    <rPh sb="12" eb="14">
      <t>ギョウジ</t>
    </rPh>
    <phoneticPr fontId="4"/>
  </si>
  <si>
    <r>
      <t>(</t>
    </r>
    <r>
      <rPr>
        <sz val="12"/>
        <rFont val="HGPｺﾞｼｯｸM"/>
        <family val="3"/>
        <charset val="128"/>
      </rPr>
      <t>２</t>
    </r>
    <r>
      <rPr>
        <sz val="12"/>
        <rFont val="Century"/>
        <family val="1"/>
      </rPr>
      <t>)</t>
    </r>
    <r>
      <rPr>
        <sz val="12"/>
        <rFont val="HGPｺﾞｼｯｸM"/>
        <family val="3"/>
        <charset val="128"/>
      </rPr>
      <t>早朝時（教育時間･行事の開始前</t>
    </r>
    <r>
      <rPr>
        <u/>
        <sz val="12"/>
        <rFont val="HGPｺﾞｼｯｸM"/>
        <family val="3"/>
        <charset val="128"/>
      </rPr>
      <t>午前８時以前</t>
    </r>
    <r>
      <rPr>
        <sz val="12"/>
        <rFont val="HGPｺﾞｼｯｸM"/>
        <family val="3"/>
        <charset val="128"/>
      </rPr>
      <t>）に実施</t>
    </r>
    <phoneticPr fontId="4"/>
  </si>
  <si>
    <r>
      <t>(</t>
    </r>
    <r>
      <rPr>
        <sz val="12"/>
        <rFont val="HGPｺﾞｼｯｸM"/>
        <family val="3"/>
        <charset val="128"/>
      </rPr>
      <t>１</t>
    </r>
    <r>
      <rPr>
        <sz val="12"/>
        <rFont val="Century"/>
        <family val="1"/>
      </rPr>
      <t>)</t>
    </r>
    <r>
      <rPr>
        <sz val="12"/>
        <rFont val="HGPｺﾞｼｯｸM"/>
        <family val="3"/>
        <charset val="128"/>
      </rPr>
      <t>　教育課程に係る教育時間</t>
    </r>
    <phoneticPr fontId="4"/>
  </si>
  <si>
    <r>
      <t xml:space="preserve">教育日数
</t>
    </r>
    <r>
      <rPr>
        <sz val="12"/>
        <rFont val="Century"/>
        <family val="1"/>
      </rPr>
      <t>(</t>
    </r>
    <r>
      <rPr>
        <sz val="12"/>
        <rFont val="HGPｺﾞｼｯｸM"/>
        <family val="3"/>
        <charset val="128"/>
      </rPr>
      <t>教育課程に係る教育･行事日数）</t>
    </r>
    <rPh sb="0" eb="2">
      <t>キョウイク</t>
    </rPh>
    <rPh sb="2" eb="3">
      <t>ビ</t>
    </rPh>
    <rPh sb="3" eb="4">
      <t>スウ</t>
    </rPh>
    <rPh sb="6" eb="8">
      <t>キョウイク</t>
    </rPh>
    <rPh sb="8" eb="10">
      <t>カテイ</t>
    </rPh>
    <rPh sb="11" eb="12">
      <t>カカワ</t>
    </rPh>
    <rPh sb="13" eb="15">
      <t>キョウイク</t>
    </rPh>
    <rPh sb="16" eb="18">
      <t>ギョウジ</t>
    </rPh>
    <rPh sb="18" eb="20">
      <t>ニッスウ</t>
    </rPh>
    <phoneticPr fontId="4"/>
  </si>
  <si>
    <r>
      <t>←教育時間･行事の終了後に，</t>
    </r>
    <r>
      <rPr>
        <b/>
        <sz val="14"/>
        <rFont val="HGPｺﾞｼｯｸM"/>
        <family val="3"/>
        <charset val="128"/>
      </rPr>
      <t>２時間以上</t>
    </r>
    <r>
      <rPr>
        <sz val="14"/>
        <rFont val="HGPｺﾞｼｯｸM"/>
        <family val="3"/>
        <charset val="128"/>
      </rPr>
      <t>，預かり保育を実施した日数を記載してください。</t>
    </r>
    <rPh sb="6" eb="8">
      <t>ギョウジ</t>
    </rPh>
    <phoneticPr fontId="4"/>
  </si>
  <si>
    <r>
      <t>←</t>
    </r>
    <r>
      <rPr>
        <b/>
        <sz val="14"/>
        <rFont val="HGPｺﾞｼｯｸM"/>
        <family val="3"/>
        <charset val="128"/>
      </rPr>
      <t>教育時間･行事の開始前，午前８時以前</t>
    </r>
    <r>
      <rPr>
        <sz val="14"/>
        <rFont val="HGPｺﾞｼｯｸM"/>
        <family val="3"/>
        <charset val="128"/>
      </rPr>
      <t>（午前８時を含む。以下同じ。）から預かり保育を実施した日数を記載してください。</t>
    </r>
    <rPh sb="6" eb="8">
      <t>ギョウジ</t>
    </rPh>
    <phoneticPr fontId="4"/>
  </si>
  <si>
    <r>
      <t>←教育時間･行事の終了後に，</t>
    </r>
    <r>
      <rPr>
        <b/>
        <sz val="14"/>
        <rFont val="HGPｺﾞｼｯｸM"/>
        <family val="3"/>
        <charset val="128"/>
      </rPr>
      <t>２時間以上</t>
    </r>
    <r>
      <rPr>
        <sz val="14"/>
        <rFont val="HGPｺﾞｼｯｸM"/>
        <family val="3"/>
        <charset val="128"/>
      </rPr>
      <t>，預かり保育を受けた園児数を記載してください。</t>
    </r>
    <rPh sb="6" eb="8">
      <t>ギョウジ</t>
    </rPh>
    <phoneticPr fontId="4"/>
  </si>
  <si>
    <r>
      <t>年間の教育</t>
    </r>
    <r>
      <rPr>
        <sz val="12"/>
        <rFont val="Century"/>
        <family val="1"/>
      </rPr>
      <t>(</t>
    </r>
    <r>
      <rPr>
        <sz val="12"/>
        <rFont val="HGPｺﾞｼｯｸM"/>
        <family val="3"/>
        <charset val="128"/>
      </rPr>
      <t>園児登園</t>
    </r>
    <r>
      <rPr>
        <sz val="12"/>
        <rFont val="Century"/>
        <family val="1"/>
      </rPr>
      <t>)</t>
    </r>
    <r>
      <rPr>
        <sz val="12"/>
        <rFont val="HGPｺﾞｼｯｸM"/>
        <family val="3"/>
        <charset val="128"/>
      </rPr>
      <t>日数</t>
    </r>
    <rPh sb="3" eb="5">
      <t>キョウイク</t>
    </rPh>
    <phoneticPr fontId="4"/>
  </si>
  <si>
    <t>年間教育時間</t>
    <rPh sb="2" eb="4">
      <t>キョウイク</t>
    </rPh>
    <phoneticPr fontId="4"/>
  </si>
  <si>
    <t>人件費（兼任職員分）</t>
    <rPh sb="4" eb="6">
      <t>ケンニン</t>
    </rPh>
    <phoneticPr fontId="4"/>
  </si>
  <si>
    <t>預かり保育専任･
幼稚園業務との兼任の別</t>
    <rPh sb="0" eb="1">
      <t>アズ</t>
    </rPh>
    <rPh sb="3" eb="5">
      <t>ホイク</t>
    </rPh>
    <rPh sb="9" eb="12">
      <t>ヨウチエン</t>
    </rPh>
    <rPh sb="12" eb="14">
      <t>ギョウム</t>
    </rPh>
    <rPh sb="16" eb="18">
      <t>ケンニン</t>
    </rPh>
    <phoneticPr fontId="4"/>
  </si>
  <si>
    <t>兼任</t>
    <rPh sb="0" eb="2">
      <t>ケンニン</t>
    </rPh>
    <phoneticPr fontId="4"/>
  </si>
  <si>
    <t>兼任で預かり保育に</t>
    <rPh sb="0" eb="2">
      <t>ケンニン</t>
    </rPh>
    <phoneticPr fontId="4"/>
  </si>
  <si>
    <t>※3</t>
    <phoneticPr fontId="4"/>
  </si>
  <si>
    <r>
      <t>←</t>
    </r>
    <r>
      <rPr>
        <b/>
        <sz val="12"/>
        <rFont val="HGPｺﾞｼｯｸM"/>
        <family val="3"/>
        <charset val="128"/>
      </rPr>
      <t>午前８時以前から</t>
    </r>
    <r>
      <rPr>
        <sz val="12"/>
        <rFont val="HGPｺﾞｼｯｸM"/>
        <family val="3"/>
        <charset val="128"/>
      </rPr>
      <t>預かり保育を受けた園児数を記載してください。（</t>
    </r>
    <r>
      <rPr>
        <b/>
        <sz val="12"/>
        <rFont val="HGPｺﾞｼｯｸM"/>
        <family val="3"/>
        <charset val="128"/>
      </rPr>
      <t>保護者負担軽減制度適用の園児は，午前８時以後から預かり保育を受けた場合も計上できます</t>
    </r>
    <r>
      <rPr>
        <sz val="12"/>
        <rFont val="HGPｺﾞｼｯｸM"/>
        <family val="3"/>
        <charset val="128"/>
      </rPr>
      <t>。）</t>
    </r>
    <r>
      <rPr>
        <sz val="12"/>
        <rFont val="Century"/>
        <family val="1"/>
      </rPr>
      <t xml:space="preserve"> </t>
    </r>
    <r>
      <rPr>
        <sz val="12"/>
        <rFont val="HGPｺﾞｼｯｸM"/>
        <family val="3"/>
        <charset val="128"/>
      </rPr>
      <t>ただし，同一日に早朝時と通常時の両方の預かり保育を受けた園児は，</t>
    </r>
    <r>
      <rPr>
        <b/>
        <sz val="12"/>
        <rFont val="HGPｺﾞｼｯｸM"/>
        <family val="3"/>
        <charset val="128"/>
      </rPr>
      <t>通常時のみに計上</t>
    </r>
    <r>
      <rPr>
        <sz val="12"/>
        <rFont val="HGPｺﾞｼｯｸM"/>
        <family val="3"/>
        <charset val="128"/>
      </rPr>
      <t>してください。</t>
    </r>
    <rPh sb="32" eb="35">
      <t>ホゴシャ</t>
    </rPh>
    <rPh sb="35" eb="37">
      <t>フタン</t>
    </rPh>
    <rPh sb="37" eb="39">
      <t>ケイゲン</t>
    </rPh>
    <rPh sb="39" eb="41">
      <t>セイド</t>
    </rPh>
    <rPh sb="41" eb="43">
      <t>テキヨウ</t>
    </rPh>
    <rPh sb="44" eb="46">
      <t>エンジ</t>
    </rPh>
    <rPh sb="48" eb="50">
      <t>ゴゼン</t>
    </rPh>
    <rPh sb="51" eb="52">
      <t>ジ</t>
    </rPh>
    <rPh sb="52" eb="54">
      <t>イゴ</t>
    </rPh>
    <rPh sb="56" eb="57">
      <t>アズ</t>
    </rPh>
    <rPh sb="59" eb="61">
      <t>ホイク</t>
    </rPh>
    <rPh sb="62" eb="63">
      <t>ウ</t>
    </rPh>
    <rPh sb="65" eb="67">
      <t>バアイ</t>
    </rPh>
    <rPh sb="68" eb="70">
      <t>ケイジョウ</t>
    </rPh>
    <rPh sb="81" eb="83">
      <t>ドウイツ</t>
    </rPh>
    <rPh sb="83" eb="84">
      <t>ビ</t>
    </rPh>
    <rPh sb="85" eb="87">
      <t>ソウチョウ</t>
    </rPh>
    <rPh sb="87" eb="88">
      <t>ジ</t>
    </rPh>
    <rPh sb="89" eb="91">
      <t>ツウジョウ</t>
    </rPh>
    <rPh sb="91" eb="92">
      <t>ジ</t>
    </rPh>
    <rPh sb="93" eb="95">
      <t>リョウホウ</t>
    </rPh>
    <rPh sb="96" eb="97">
      <t>アズ</t>
    </rPh>
    <rPh sb="99" eb="101">
      <t>ホイク</t>
    </rPh>
    <rPh sb="102" eb="103">
      <t>ウ</t>
    </rPh>
    <rPh sb="105" eb="107">
      <t>エンジ</t>
    </rPh>
    <rPh sb="109" eb="111">
      <t>ツウジョウ</t>
    </rPh>
    <rPh sb="111" eb="112">
      <t>ジ</t>
    </rPh>
    <rPh sb="115" eb="117">
      <t>ケイジョウ</t>
    </rPh>
    <phoneticPr fontId="4"/>
  </si>
  <si>
    <t>⑤　上記④が「なっている」場合は，宮城県の補助額のうち休業日預かり保育に係る加算額を記入すること</t>
    <rPh sb="2" eb="4">
      <t>ジョウキ</t>
    </rPh>
    <rPh sb="13" eb="15">
      <t>バアイ</t>
    </rPh>
    <rPh sb="17" eb="20">
      <t>ミヤギケン</t>
    </rPh>
    <rPh sb="21" eb="23">
      <t>ホジョ</t>
    </rPh>
    <rPh sb="23" eb="24">
      <t>ガク</t>
    </rPh>
    <rPh sb="36" eb="37">
      <t>カカ</t>
    </rPh>
    <rPh sb="38" eb="41">
      <t>カサンガク</t>
    </rPh>
    <rPh sb="42" eb="44">
      <t>キニュウ</t>
    </rPh>
    <phoneticPr fontId="4"/>
  </si>
  <si>
    <t>有</t>
    <rPh sb="0" eb="1">
      <t>アリ</t>
    </rPh>
    <phoneticPr fontId="4"/>
  </si>
  <si>
    <t>時間</t>
    <phoneticPr fontId="4"/>
  </si>
  <si>
    <t>１日当りの教育時間</t>
    <phoneticPr fontId="4"/>
  </si>
  <si>
    <t>従事する職員の人数</t>
    <phoneticPr fontId="4"/>
  </si>
  <si>
    <t>日々</t>
    <phoneticPr fontId="4"/>
  </si>
  <si>
    <t>計</t>
    <phoneticPr fontId="4"/>
  </si>
  <si>
    <t>物件費あん分率</t>
    <phoneticPr fontId="4"/>
  </si>
  <si>
    <t>＝</t>
    <phoneticPr fontId="4"/>
  </si>
  <si>
    <t>人件費等あん分率</t>
    <phoneticPr fontId="4"/>
  </si>
  <si>
    <t>×</t>
    <phoneticPr fontId="4"/>
  </si>
  <si>
    <t>左記以外の幼稚園（個人立など）又は幼保連携型認定こども園</t>
    <rPh sb="0" eb="2">
      <t>サキ</t>
    </rPh>
    <rPh sb="2" eb="4">
      <t>イガイ</t>
    </rPh>
    <rPh sb="5" eb="8">
      <t>ヨウチエン</t>
    </rPh>
    <rPh sb="9" eb="11">
      <t>コジン</t>
    </rPh>
    <rPh sb="11" eb="12">
      <t>リツ</t>
    </rPh>
    <rPh sb="15" eb="16">
      <t>マタ</t>
    </rPh>
    <rPh sb="17" eb="18">
      <t>ヨウ</t>
    </rPh>
    <rPh sb="18" eb="19">
      <t>ホ</t>
    </rPh>
    <rPh sb="19" eb="22">
      <t>レンケイガタ</t>
    </rPh>
    <rPh sb="22" eb="24">
      <t>ニンテイ</t>
    </rPh>
    <rPh sb="27" eb="28">
      <t>エン</t>
    </rPh>
    <phoneticPr fontId="4"/>
  </si>
  <si>
    <t>学校法人立の幼稚園又は幼保連携型認定こども園</t>
    <rPh sb="0" eb="2">
      <t>ガッコウ</t>
    </rPh>
    <rPh sb="2" eb="4">
      <t>ホウジン</t>
    </rPh>
    <rPh sb="4" eb="5">
      <t>リツ</t>
    </rPh>
    <rPh sb="6" eb="8">
      <t>ヨウチ</t>
    </rPh>
    <rPh sb="8" eb="9">
      <t>エン</t>
    </rPh>
    <rPh sb="9" eb="10">
      <t>マタ</t>
    </rPh>
    <rPh sb="11" eb="12">
      <t>ヨウ</t>
    </rPh>
    <rPh sb="12" eb="13">
      <t>ホ</t>
    </rPh>
    <rPh sb="13" eb="16">
      <t>レンケイガタ</t>
    </rPh>
    <rPh sb="16" eb="18">
      <t>ニンテイ</t>
    </rPh>
    <rPh sb="21" eb="22">
      <t>エン</t>
    </rPh>
    <phoneticPr fontId="4"/>
  </si>
  <si>
    <r>
      <t xml:space="preserve">←宮城県の「長期休業日預かり保育」の対象となる場合は，７月と８月の夏休み中の実施日数は除いて合計してください。（上段に記載）
</t>
    </r>
    <r>
      <rPr>
        <b/>
        <sz val="14"/>
        <rFont val="HGPｺﾞｼｯｸM"/>
        <family val="3"/>
        <charset val="128"/>
      </rPr>
      <t>※学校法人立以外の幼稚園等で，</t>
    </r>
    <r>
      <rPr>
        <b/>
        <u/>
        <sz val="14"/>
        <rFont val="HGPｺﾞｼｯｸM"/>
        <family val="3"/>
        <charset val="128"/>
      </rPr>
      <t>７月と８月の夏休み中の実施日数の合計が9日以上の場合は「8日」として合計</t>
    </r>
    <r>
      <rPr>
        <b/>
        <sz val="14"/>
        <rFont val="HGPｺﾞｼｯｸM"/>
        <family val="3"/>
        <charset val="128"/>
      </rPr>
      <t xml:space="preserve">してください。（10日の場合も8日として計算。）
</t>
    </r>
    <r>
      <rPr>
        <sz val="14"/>
        <color rgb="FFFF0000"/>
        <rFont val="HGPｺﾞｼｯｸM"/>
        <family val="3"/>
        <charset val="128"/>
      </rPr>
      <t>←宮城県の「休業日預かり保育」の対象となる場合は，０日と記載してください。（下段に記載）</t>
    </r>
    <rPh sb="28" eb="29">
      <t>ガツ</t>
    </rPh>
    <rPh sb="31" eb="32">
      <t>ガツ</t>
    </rPh>
    <rPh sb="43" eb="44">
      <t>ノゾ</t>
    </rPh>
    <rPh sb="56" eb="58">
      <t>ジョウダン</t>
    </rPh>
    <rPh sb="59" eb="61">
      <t>キサイ</t>
    </rPh>
    <rPh sb="64" eb="66">
      <t>ガッコウ</t>
    </rPh>
    <rPh sb="66" eb="68">
      <t>ホウジン</t>
    </rPh>
    <rPh sb="68" eb="69">
      <t>リツ</t>
    </rPh>
    <rPh sb="69" eb="71">
      <t>イガイ</t>
    </rPh>
    <rPh sb="72" eb="75">
      <t>ヨウチエン</t>
    </rPh>
    <rPh sb="75" eb="76">
      <t>トウ</t>
    </rPh>
    <rPh sb="94" eb="96">
      <t>ゴウケイ</t>
    </rPh>
    <rPh sb="98" eb="99">
      <t>ニチ</t>
    </rPh>
    <rPh sb="99" eb="101">
      <t>イジョウ</t>
    </rPh>
    <rPh sb="102" eb="104">
      <t>バアイ</t>
    </rPh>
    <rPh sb="107" eb="108">
      <t>ニチ</t>
    </rPh>
    <rPh sb="112" eb="114">
      <t>ゴウケイ</t>
    </rPh>
    <rPh sb="124" eb="125">
      <t>ニチ</t>
    </rPh>
    <rPh sb="126" eb="128">
      <t>バアイ</t>
    </rPh>
    <rPh sb="130" eb="131">
      <t>ニチ</t>
    </rPh>
    <rPh sb="134" eb="136">
      <t>ケイサン</t>
    </rPh>
    <phoneticPr fontId="4"/>
  </si>
  <si>
    <t>人</t>
    <rPh sb="0" eb="1">
      <t>ニン</t>
    </rPh>
    <phoneticPr fontId="4"/>
  </si>
  <si>
    <r>
      <t>←幼稚園の休業日に，</t>
    </r>
    <r>
      <rPr>
        <b/>
        <sz val="14"/>
        <rFont val="HGPｺﾞｼｯｸM"/>
        <family val="3"/>
        <charset val="128"/>
      </rPr>
      <t>２時間以上</t>
    </r>
    <r>
      <rPr>
        <sz val="14"/>
        <rFont val="HGPｺﾞｼｯｸM"/>
        <family val="3"/>
        <charset val="128"/>
      </rPr>
      <t>預かり保育を受けた園児数を記載してください。</t>
    </r>
    <phoneticPr fontId="4"/>
  </si>
  <si>
    <t>☑</t>
  </si>
  <si>
    <r>
      <t>(</t>
    </r>
    <r>
      <rPr>
        <sz val="12"/>
        <color rgb="FF0070C0"/>
        <rFont val="ＭＳ Ｐ明朝"/>
        <family val="1"/>
        <charset val="128"/>
      </rPr>
      <t>イ</t>
    </r>
    <r>
      <rPr>
        <sz val="12"/>
        <color rgb="FF0070C0"/>
        <rFont val="Century"/>
        <family val="1"/>
      </rPr>
      <t>)</t>
    </r>
    <phoneticPr fontId="4"/>
  </si>
  <si>
    <t>（1）　預かり保育推進事業補助金の交付基準額</t>
    <rPh sb="4" eb="5">
      <t>アズ</t>
    </rPh>
    <rPh sb="7" eb="9">
      <t>ホイク</t>
    </rPh>
    <rPh sb="9" eb="11">
      <t>スイシン</t>
    </rPh>
    <rPh sb="11" eb="13">
      <t>ジギョウ</t>
    </rPh>
    <rPh sb="13" eb="16">
      <t>ホジョキン</t>
    </rPh>
    <rPh sb="17" eb="19">
      <t>コウフ</t>
    </rPh>
    <rPh sb="19" eb="21">
      <t>キジュン</t>
    </rPh>
    <rPh sb="21" eb="22">
      <t>ガク</t>
    </rPh>
    <phoneticPr fontId="4"/>
  </si>
  <si>
    <t>合                                  計</t>
  </si>
  <si>
    <t>（</t>
    <phoneticPr fontId="4"/>
  </si>
  <si>
    <t>）</t>
    <phoneticPr fontId="4"/>
  </si>
  <si>
    <t>（２）　一時預かり事業（幼稚園型）補助金の交付基準額</t>
    <rPh sb="4" eb="6">
      <t>イチジ</t>
    </rPh>
    <rPh sb="6" eb="7">
      <t>アズ</t>
    </rPh>
    <rPh sb="9" eb="11">
      <t>ジギョウ</t>
    </rPh>
    <rPh sb="12" eb="15">
      <t>ヨウチエン</t>
    </rPh>
    <rPh sb="15" eb="16">
      <t>ガタ</t>
    </rPh>
    <rPh sb="17" eb="20">
      <t>ホジョキン</t>
    </rPh>
    <rPh sb="21" eb="23">
      <t>コウフ</t>
    </rPh>
    <rPh sb="23" eb="25">
      <t>キジュン</t>
    </rPh>
    <rPh sb="25" eb="26">
      <t>ガク</t>
    </rPh>
    <phoneticPr fontId="4"/>
  </si>
  <si>
    <t>⑥　幼稚園の種別
※　宮城県「私立学校教育改革推進特別経費補助金交付要綱」及び「私立幼稚園預かり保育等推進事業補助金交付要綱」のいずれの要綱の対象となる施設か</t>
    <rPh sb="2" eb="5">
      <t>ヨウチエン</t>
    </rPh>
    <rPh sb="6" eb="8">
      <t>シュベツ</t>
    </rPh>
    <rPh sb="11" eb="14">
      <t>ミヤギケン</t>
    </rPh>
    <rPh sb="15" eb="17">
      <t>シリツ</t>
    </rPh>
    <rPh sb="17" eb="19">
      <t>ガッコウ</t>
    </rPh>
    <rPh sb="19" eb="21">
      <t>キョウイク</t>
    </rPh>
    <rPh sb="21" eb="23">
      <t>カイカク</t>
    </rPh>
    <rPh sb="23" eb="25">
      <t>スイシン</t>
    </rPh>
    <rPh sb="25" eb="27">
      <t>トクベツ</t>
    </rPh>
    <rPh sb="27" eb="29">
      <t>ケイヒ</t>
    </rPh>
    <rPh sb="29" eb="32">
      <t>ホジョキン</t>
    </rPh>
    <rPh sb="32" eb="34">
      <t>コウフ</t>
    </rPh>
    <rPh sb="34" eb="36">
      <t>ヨウコウ</t>
    </rPh>
    <rPh sb="37" eb="38">
      <t>オヨ</t>
    </rPh>
    <rPh sb="40" eb="42">
      <t>シリツ</t>
    </rPh>
    <rPh sb="42" eb="45">
      <t>ヨウチエン</t>
    </rPh>
    <rPh sb="45" eb="46">
      <t>アズ</t>
    </rPh>
    <rPh sb="48" eb="50">
      <t>ホイク</t>
    </rPh>
    <rPh sb="50" eb="51">
      <t>トウ</t>
    </rPh>
    <rPh sb="51" eb="53">
      <t>スイシン</t>
    </rPh>
    <rPh sb="53" eb="55">
      <t>ジギョウ</t>
    </rPh>
    <rPh sb="55" eb="58">
      <t>ホジョキン</t>
    </rPh>
    <rPh sb="58" eb="60">
      <t>コウフ</t>
    </rPh>
    <rPh sb="60" eb="62">
      <t>ヨウコウ</t>
    </rPh>
    <rPh sb="68" eb="70">
      <t>ヨウコウ</t>
    </rPh>
    <rPh sb="71" eb="73">
      <t>タイショウ</t>
    </rPh>
    <rPh sb="76" eb="78">
      <t>シセツ</t>
    </rPh>
    <phoneticPr fontId="4"/>
  </si>
  <si>
    <t>区    分</t>
  </si>
  <si>
    <t>対      象    (b)</t>
    <phoneticPr fontId="4"/>
  </si>
  <si>
    <t>補助額(交付上限額)</t>
  </si>
  <si>
    <t>(17:30超</t>
    <phoneticPr fontId="4"/>
  </si>
  <si>
    <t>月/18:30超</t>
    <phoneticPr fontId="4"/>
  </si>
  <si>
    <t>月)</t>
    <phoneticPr fontId="4"/>
  </si>
  <si>
    <t>144,000円(A)</t>
    <rPh sb="7" eb="8">
      <t>エン</t>
    </rPh>
    <phoneticPr fontId="4"/>
  </si>
  <si>
    <t>又は72,000円(B)</t>
    <rPh sb="0" eb="1">
      <t>マタ</t>
    </rPh>
    <rPh sb="8" eb="9">
      <t>エン</t>
    </rPh>
    <phoneticPr fontId="4"/>
  </si>
  <si>
    <t>1,500,000円(A)</t>
    <rPh sb="9" eb="10">
      <t>エン</t>
    </rPh>
    <phoneticPr fontId="4"/>
  </si>
  <si>
    <t>又は1,300,000円(B)</t>
    <rPh sb="0" eb="1">
      <t>マタ</t>
    </rPh>
    <rPh sb="11" eb="12">
      <t>エン</t>
    </rPh>
    <phoneticPr fontId="4"/>
  </si>
  <si>
    <t>576,000円(A)(B)</t>
    <rPh sb="7" eb="8">
      <t>エン</t>
    </rPh>
    <phoneticPr fontId="4"/>
  </si>
  <si>
    <t>(交付上限額)</t>
  </si>
  <si>
    <t>土日祝日等</t>
    <rPh sb="0" eb="2">
      <t>ドニチ</t>
    </rPh>
    <rPh sb="2" eb="4">
      <t>シュクジツ</t>
    </rPh>
    <rPh sb="4" eb="5">
      <t>トウ</t>
    </rPh>
    <phoneticPr fontId="4"/>
  </si>
  <si>
    <t>通常時</t>
    <phoneticPr fontId="4"/>
  </si>
  <si>
    <t>早朝時</t>
    <phoneticPr fontId="4"/>
  </si>
  <si>
    <t>担  当  者  氏  名</t>
  </si>
  <si>
    <t>①　宮城県の「通常の預かり保育(※)」の補助対象となっているか</t>
    <rPh sb="7" eb="9">
      <t>ツウジョウ</t>
    </rPh>
    <rPh sb="10" eb="11">
      <t>アズ</t>
    </rPh>
    <rPh sb="13" eb="15">
      <t>ホイク</t>
    </rPh>
    <phoneticPr fontId="4"/>
  </si>
  <si>
    <t>※　７月及び８月中の，土日を除いた休業日(＝ 夏季休業期間中)に，１日２時間以上，かつ10日以上預かり保育を実施する園が対象</t>
    <rPh sb="3" eb="4">
      <t>ガツ</t>
    </rPh>
    <rPh sb="4" eb="5">
      <t>オヨ</t>
    </rPh>
    <rPh sb="7" eb="8">
      <t>ガツ</t>
    </rPh>
    <rPh sb="8" eb="9">
      <t>チュウ</t>
    </rPh>
    <rPh sb="60" eb="62">
      <t>タイショウ</t>
    </rPh>
    <phoneticPr fontId="4"/>
  </si>
  <si>
    <t>※　長期休業日を除く休業日に，１日２時間以上，かつ年間19日以上預かり保育を実施する園が対象</t>
    <rPh sb="2" eb="4">
      <t>チョウキ</t>
    </rPh>
    <rPh sb="4" eb="6">
      <t>キュウギョウ</t>
    </rPh>
    <rPh sb="6" eb="7">
      <t>ヒ</t>
    </rPh>
    <rPh sb="25" eb="27">
      <t>ネンカン</t>
    </rPh>
    <rPh sb="44" eb="46">
      <t>タイショウ</t>
    </rPh>
    <phoneticPr fontId="4"/>
  </si>
  <si>
    <t>③　宮城県の「長期休業日預かり保育(※)」の補助対象となっているか</t>
    <phoneticPr fontId="4"/>
  </si>
  <si>
    <t>④　宮城県の「休業日預かり保育(※)」の補助対象となっているか</t>
    <phoneticPr fontId="4"/>
  </si>
  <si>
    <r>
      <t>※「免許・資格」欄には，幼稚園教諭免許または保育士資格を有する方に「有」，有しない方に「無」と記入します。
※「専任・兼任の別」欄には，</t>
    </r>
    <r>
      <rPr>
        <u/>
        <sz val="12"/>
        <rFont val="HGPｺﾞｼｯｸM"/>
        <family val="3"/>
        <charset val="128"/>
      </rPr>
      <t>預かり保育業務のみに従事する（幼稚園業務に従事しない）職員は「専任」</t>
    </r>
    <r>
      <rPr>
        <sz val="12"/>
        <rFont val="HGPｺﾞｼｯｸM"/>
        <family val="3"/>
        <charset val="128"/>
      </rPr>
      <t>と，</t>
    </r>
    <r>
      <rPr>
        <u/>
        <sz val="12"/>
        <rFont val="HGPｺﾞｼｯｸM"/>
        <family val="3"/>
        <charset val="128"/>
      </rPr>
      <t>預かり保育業務と幼稚園業務のいずれにも従事する職員は「兼任」</t>
    </r>
    <r>
      <rPr>
        <sz val="12"/>
        <rFont val="HGPｺﾞｼｯｸM"/>
        <family val="3"/>
        <charset val="128"/>
      </rPr>
      <t>と記入します。</t>
    </r>
    <rPh sb="5" eb="7">
      <t>シカク</t>
    </rPh>
    <rPh sb="12" eb="15">
      <t>ヨウチエン</t>
    </rPh>
    <rPh sb="15" eb="17">
      <t>キョウユ</t>
    </rPh>
    <rPh sb="17" eb="19">
      <t>メンキョ</t>
    </rPh>
    <rPh sb="22" eb="25">
      <t>ホイクシ</t>
    </rPh>
    <rPh sb="25" eb="27">
      <t>シカク</t>
    </rPh>
    <rPh sb="34" eb="35">
      <t>アリ</t>
    </rPh>
    <rPh sb="37" eb="38">
      <t>ユウ</t>
    </rPh>
    <rPh sb="41" eb="42">
      <t>カタ</t>
    </rPh>
    <rPh sb="44" eb="45">
      <t>ム</t>
    </rPh>
    <rPh sb="135" eb="137">
      <t>キニュウ</t>
    </rPh>
    <phoneticPr fontId="4"/>
  </si>
  <si>
    <t>※仙台市一時預かり事業（幼稚園型）補助金を受ける場合は，宮城県の実施する「預かり保育推進事業」に係る補助金は対象になりません。</t>
    <rPh sb="1" eb="4">
      <t>センダイシ</t>
    </rPh>
    <rPh sb="4" eb="6">
      <t>イチジ</t>
    </rPh>
    <rPh sb="6" eb="7">
      <t>アズ</t>
    </rPh>
    <rPh sb="9" eb="11">
      <t>ジギョウ</t>
    </rPh>
    <rPh sb="12" eb="15">
      <t>ヨウチエン</t>
    </rPh>
    <rPh sb="15" eb="16">
      <t>ガタ</t>
    </rPh>
    <rPh sb="17" eb="20">
      <t>ホジョキン</t>
    </rPh>
    <rPh sb="21" eb="22">
      <t>ウ</t>
    </rPh>
    <rPh sb="24" eb="26">
      <t>バアイ</t>
    </rPh>
    <rPh sb="28" eb="31">
      <t>ミヤギケン</t>
    </rPh>
    <rPh sb="32" eb="34">
      <t>ジッシ</t>
    </rPh>
    <rPh sb="37" eb="38">
      <t>アズ</t>
    </rPh>
    <rPh sb="40" eb="42">
      <t>ホイク</t>
    </rPh>
    <rPh sb="42" eb="44">
      <t>スイシン</t>
    </rPh>
    <rPh sb="44" eb="46">
      <t>ジギョウ</t>
    </rPh>
    <rPh sb="48" eb="49">
      <t>カカ</t>
    </rPh>
    <rPh sb="50" eb="53">
      <t>ホジョキン</t>
    </rPh>
    <rPh sb="54" eb="56">
      <t>タイショウ</t>
    </rPh>
    <phoneticPr fontId="4"/>
  </si>
  <si>
    <t>■預かり保育実施割合</t>
    <phoneticPr fontId="4"/>
  </si>
  <si>
    <t>教育（開園）日数（上表最下段の太枠囲い欄）</t>
    <rPh sb="0" eb="2">
      <t>キョウイク</t>
    </rPh>
    <rPh sb="3" eb="5">
      <t>カイエン</t>
    </rPh>
    <rPh sb="6" eb="8">
      <t>ニッスウ</t>
    </rPh>
    <rPh sb="9" eb="11">
      <t>ジョウヒョウ</t>
    </rPh>
    <rPh sb="11" eb="13">
      <t>サイカ</t>
    </rPh>
    <rPh sb="13" eb="14">
      <t>ダン</t>
    </rPh>
    <rPh sb="15" eb="17">
      <t>フトワク</t>
    </rPh>
    <rPh sb="17" eb="18">
      <t>カコ</t>
    </rPh>
    <rPh sb="19" eb="20">
      <t>ラン</t>
    </rPh>
    <phoneticPr fontId="4"/>
  </si>
  <si>
    <t>長期休業中の
月曜から金曜</t>
    <rPh sb="0" eb="2">
      <t>チョウキ</t>
    </rPh>
    <rPh sb="2" eb="4">
      <t>キュウギョウ</t>
    </rPh>
    <rPh sb="4" eb="5">
      <t>チュウ</t>
    </rPh>
    <rPh sb="5" eb="6">
      <t>アイダジュウ</t>
    </rPh>
    <rPh sb="7" eb="9">
      <t>ゲツヨウ</t>
    </rPh>
    <rPh sb="11" eb="13">
      <t>キンヨウ</t>
    </rPh>
    <phoneticPr fontId="4"/>
  </si>
  <si>
    <t>様式第8号（第10条関係）</t>
    <rPh sb="6" eb="7">
      <t>ダイ</t>
    </rPh>
    <rPh sb="9" eb="10">
      <t>ジョウ</t>
    </rPh>
    <rPh sb="10" eb="12">
      <t>カンケイ</t>
    </rPh>
    <phoneticPr fontId="4"/>
  </si>
  <si>
    <r>
      <t>←夏季休業・冬季休業・春季休業中の月曜から金曜に，</t>
    </r>
    <r>
      <rPr>
        <b/>
        <sz val="14"/>
        <rFont val="HGPｺﾞｼｯｸM"/>
        <family val="3"/>
        <charset val="128"/>
      </rPr>
      <t>２時間以上，</t>
    </r>
    <r>
      <rPr>
        <sz val="14"/>
        <rFont val="HGPｺﾞｼｯｸM"/>
        <family val="3"/>
        <charset val="128"/>
      </rPr>
      <t>預かり保育を実施した日数を記載してください。</t>
    </r>
    <rPh sb="1" eb="3">
      <t>カキ</t>
    </rPh>
    <rPh sb="3" eb="5">
      <t>キュウギョウ</t>
    </rPh>
    <rPh sb="6" eb="8">
      <t>トウキ</t>
    </rPh>
    <rPh sb="8" eb="10">
      <t>キュウギョウ</t>
    </rPh>
    <rPh sb="11" eb="13">
      <t>シュンキ</t>
    </rPh>
    <rPh sb="13" eb="15">
      <t>キュウギョウ</t>
    </rPh>
    <rPh sb="15" eb="16">
      <t>チュウ</t>
    </rPh>
    <rPh sb="17" eb="19">
      <t>ゲツヨウ</t>
    </rPh>
    <rPh sb="21" eb="23">
      <t>キンヨウ</t>
    </rPh>
    <phoneticPr fontId="4"/>
  </si>
  <si>
    <r>
      <t>←土日祝日，その他各園が定める休日（行事の振替休日等）に，</t>
    </r>
    <r>
      <rPr>
        <b/>
        <sz val="14"/>
        <rFont val="HGPｺﾞｼｯｸM"/>
        <family val="3"/>
        <charset val="128"/>
      </rPr>
      <t>２時間以上，</t>
    </r>
    <r>
      <rPr>
        <sz val="14"/>
        <rFont val="HGPｺﾞｼｯｸM"/>
        <family val="3"/>
        <charset val="128"/>
      </rPr>
      <t>預かり保育を実施した日数を記載してください。</t>
    </r>
    <rPh sb="1" eb="3">
      <t>ドニチ</t>
    </rPh>
    <rPh sb="3" eb="5">
      <t>シュクジツ</t>
    </rPh>
    <rPh sb="8" eb="9">
      <t>タ</t>
    </rPh>
    <rPh sb="9" eb="11">
      <t>カクエン</t>
    </rPh>
    <rPh sb="12" eb="13">
      <t>サダ</t>
    </rPh>
    <rPh sb="15" eb="17">
      <t>キュウジツ</t>
    </rPh>
    <rPh sb="18" eb="20">
      <t>ギョウジ</t>
    </rPh>
    <rPh sb="21" eb="22">
      <t>フ</t>
    </rPh>
    <rPh sb="22" eb="23">
      <t>カ</t>
    </rPh>
    <rPh sb="23" eb="25">
      <t>キュウジツ</t>
    </rPh>
    <rPh sb="25" eb="26">
      <t>トウ</t>
    </rPh>
    <phoneticPr fontId="4"/>
  </si>
  <si>
    <r>
      <t>３　保護者負担軽減制度の導入･実施状況　</t>
    </r>
    <r>
      <rPr>
        <b/>
        <sz val="11"/>
        <rFont val="HGPｺﾞｼｯｸM"/>
        <family val="3"/>
        <charset val="128"/>
      </rPr>
      <t>（該当する□にチェック（レ印）を入れてください。）</t>
    </r>
    <rPh sb="2" eb="5">
      <t>ホゴシャ</t>
    </rPh>
    <rPh sb="5" eb="7">
      <t>フタン</t>
    </rPh>
    <rPh sb="7" eb="9">
      <t>ケイゲン</t>
    </rPh>
    <rPh sb="9" eb="11">
      <t>セイド</t>
    </rPh>
    <rPh sb="12" eb="14">
      <t>ドウニュウ</t>
    </rPh>
    <rPh sb="15" eb="17">
      <t>ジッシ</t>
    </rPh>
    <rPh sb="17" eb="19">
      <t>ジョウキョウ</t>
    </rPh>
    <rPh sb="21" eb="23">
      <t>ガイトウ</t>
    </rPh>
    <rPh sb="36" eb="37">
      <t>イ</t>
    </rPh>
    <phoneticPr fontId="4"/>
  </si>
  <si>
    <t>導入している</t>
    <rPh sb="0" eb="2">
      <t>ドウニュウ</t>
    </rPh>
    <phoneticPr fontId="4"/>
  </si>
  <si>
    <t>⇒</t>
    <phoneticPr fontId="4"/>
  </si>
  <si>
    <t>平日の預かり保育終了時間</t>
    <rPh sb="0" eb="2">
      <t>ヘイジツ</t>
    </rPh>
    <rPh sb="3" eb="4">
      <t>アズ</t>
    </rPh>
    <rPh sb="6" eb="8">
      <t>ホイク</t>
    </rPh>
    <rPh sb="8" eb="10">
      <t>シュウリョウ</t>
    </rPh>
    <rPh sb="10" eb="12">
      <t>ジカン</t>
    </rPh>
    <phoneticPr fontId="4"/>
  </si>
  <si>
    <r>
      <rPr>
        <sz val="12"/>
        <rFont val="Century"/>
        <family val="1"/>
      </rPr>
      <t>18:15</t>
    </r>
    <r>
      <rPr>
        <sz val="12"/>
        <rFont val="ＭＳ Ｐ明朝"/>
        <family val="1"/>
        <charset val="128"/>
      </rPr>
      <t>以後</t>
    </r>
    <r>
      <rPr>
        <sz val="12"/>
        <rFont val="Century"/>
        <family val="1"/>
      </rPr>
      <t>19:14</t>
    </r>
    <r>
      <rPr>
        <sz val="12"/>
        <rFont val="ＭＳ Ｐ明朝"/>
        <family val="1"/>
        <charset val="128"/>
      </rPr>
      <t>以前</t>
    </r>
    <rPh sb="5" eb="7">
      <t>イゴ</t>
    </rPh>
    <rPh sb="12" eb="14">
      <t>イゼン</t>
    </rPh>
    <phoneticPr fontId="4"/>
  </si>
  <si>
    <r>
      <t>19:15</t>
    </r>
    <r>
      <rPr>
        <sz val="12"/>
        <rFont val="ＭＳ Ｐ明朝"/>
        <family val="1"/>
        <charset val="128"/>
      </rPr>
      <t>以後　）</t>
    </r>
    <rPh sb="5" eb="7">
      <t>イゴ</t>
    </rPh>
    <phoneticPr fontId="4"/>
  </si>
  <si>
    <t>４月～翌年３月の全期間を通じて実施し，その間，全ての月で制度が適用となった園児が在籍していた。</t>
    <rPh sb="1" eb="2">
      <t>ガツ</t>
    </rPh>
    <rPh sb="3" eb="5">
      <t>ヨクネン</t>
    </rPh>
    <rPh sb="6" eb="7">
      <t>ガツ</t>
    </rPh>
    <rPh sb="8" eb="9">
      <t>ゼン</t>
    </rPh>
    <rPh sb="9" eb="11">
      <t>キカン</t>
    </rPh>
    <rPh sb="12" eb="13">
      <t>ツウ</t>
    </rPh>
    <rPh sb="15" eb="17">
      <t>ジッシ</t>
    </rPh>
    <rPh sb="21" eb="22">
      <t>アイダ</t>
    </rPh>
    <rPh sb="23" eb="24">
      <t>スベ</t>
    </rPh>
    <rPh sb="26" eb="27">
      <t>ツキ</t>
    </rPh>
    <rPh sb="28" eb="30">
      <t>セイド</t>
    </rPh>
    <rPh sb="31" eb="33">
      <t>テキヨウ</t>
    </rPh>
    <rPh sb="37" eb="39">
      <t>エンジ</t>
    </rPh>
    <rPh sb="40" eb="42">
      <t>ザイセキ</t>
    </rPh>
    <phoneticPr fontId="4"/>
  </si>
  <si>
    <t>実施しなかった月，又は，制度が適用となった園児が在籍しない月があった。（　　　　　　　　　　　　　　月）</t>
    <rPh sb="0" eb="2">
      <t>ジッシ</t>
    </rPh>
    <rPh sb="7" eb="8">
      <t>ツキ</t>
    </rPh>
    <rPh sb="9" eb="10">
      <t>マタ</t>
    </rPh>
    <rPh sb="12" eb="14">
      <t>セイド</t>
    </rPh>
    <rPh sb="15" eb="17">
      <t>テキヨウ</t>
    </rPh>
    <rPh sb="21" eb="23">
      <t>エンジ</t>
    </rPh>
    <rPh sb="24" eb="26">
      <t>ザイセキ</t>
    </rPh>
    <rPh sb="29" eb="30">
      <t>ツキ</t>
    </rPh>
    <rPh sb="50" eb="51">
      <t>ガツ</t>
    </rPh>
    <phoneticPr fontId="4"/>
  </si>
  <si>
    <t>導入していない</t>
    <rPh sb="0" eb="2">
      <t>ドウニュウ</t>
    </rPh>
    <phoneticPr fontId="4"/>
  </si>
  <si>
    <r>
      <t>(</t>
    </r>
    <r>
      <rPr>
        <sz val="12"/>
        <rFont val="HGPｺﾞｼｯｸM"/>
        <family val="3"/>
        <charset val="128"/>
      </rPr>
      <t>３</t>
    </r>
    <r>
      <rPr>
        <sz val="12"/>
        <rFont val="Century"/>
        <family val="1"/>
      </rPr>
      <t>)</t>
    </r>
    <r>
      <rPr>
        <sz val="12"/>
        <rFont val="HGPｺﾞｼｯｸM"/>
        <family val="3"/>
        <charset val="128"/>
      </rPr>
      <t>　早朝時の預かり保育時間</t>
    </r>
    <phoneticPr fontId="4"/>
  </si>
  <si>
    <r>
      <t>(</t>
    </r>
    <r>
      <rPr>
        <sz val="12"/>
        <rFont val="HGPｺﾞｼｯｸM"/>
        <family val="3"/>
        <charset val="128"/>
      </rPr>
      <t>４</t>
    </r>
    <r>
      <rPr>
        <sz val="12"/>
        <rFont val="Century"/>
        <family val="1"/>
      </rPr>
      <t>)</t>
    </r>
    <r>
      <rPr>
        <sz val="12"/>
        <rFont val="HGPｺﾞｼｯｸM"/>
        <family val="3"/>
        <charset val="128"/>
      </rPr>
      <t>　長期休業期間の預かり保育時間</t>
    </r>
    <rPh sb="4" eb="6">
      <t>チョウキ</t>
    </rPh>
    <rPh sb="6" eb="8">
      <t>キュウギョウ</t>
    </rPh>
    <rPh sb="8" eb="10">
      <t>キカン</t>
    </rPh>
    <phoneticPr fontId="4"/>
  </si>
  <si>
    <t>①</t>
    <phoneticPr fontId="4"/>
  </si>
  <si>
    <r>
      <t>(</t>
    </r>
    <r>
      <rPr>
        <sz val="12"/>
        <rFont val="HGPｺﾞｼｯｸM"/>
        <family val="3"/>
        <charset val="128"/>
      </rPr>
      <t>３</t>
    </r>
    <r>
      <rPr>
        <sz val="12"/>
        <rFont val="Century"/>
        <family val="1"/>
      </rPr>
      <t>)</t>
    </r>
    <r>
      <rPr>
        <sz val="12"/>
        <rFont val="HGPｺﾞｼｯｸM"/>
        <family val="3"/>
        <charset val="128"/>
      </rPr>
      <t>休日</t>
    </r>
    <rPh sb="3" eb="5">
      <t>キュウジツ</t>
    </rPh>
    <phoneticPr fontId="4"/>
  </si>
  <si>
    <t>預かり
保育時間</t>
    <phoneticPr fontId="51"/>
  </si>
  <si>
    <t>４時間以下</t>
    <rPh sb="3" eb="5">
      <t>イカ</t>
    </rPh>
    <phoneticPr fontId="51"/>
  </si>
  <si>
    <t>４時間超え６時間未満</t>
    <rPh sb="3" eb="4">
      <t>コ</t>
    </rPh>
    <rPh sb="8" eb="10">
      <t>ミマン</t>
    </rPh>
    <phoneticPr fontId="51"/>
  </si>
  <si>
    <t>６時間以上７時間未満</t>
    <rPh sb="3" eb="5">
      <t>イジョウ</t>
    </rPh>
    <rPh sb="8" eb="10">
      <t>ミマン</t>
    </rPh>
    <phoneticPr fontId="51"/>
  </si>
  <si>
    <t>８時間超え10時間未満</t>
    <rPh sb="3" eb="4">
      <t>コ</t>
    </rPh>
    <phoneticPr fontId="51"/>
  </si>
  <si>
    <t>預かり保育の利用時間が４時間（又は教育時間との合計が８時間）以下</t>
    <phoneticPr fontId="4"/>
  </si>
  <si>
    <t>７時間以上８時間未満</t>
    <phoneticPr fontId="51"/>
  </si>
  <si>
    <t>８時間</t>
    <phoneticPr fontId="51"/>
  </si>
  <si>
    <t>11時間以上</t>
    <phoneticPr fontId="51"/>
  </si>
  <si>
    <t>10時間以上11時間未満</t>
    <phoneticPr fontId="4"/>
  </si>
  <si>
    <t>＝</t>
    <phoneticPr fontId="4"/>
  </si>
  <si>
    <r>
      <t>②長期休業日の</t>
    </r>
    <r>
      <rPr>
        <b/>
        <u/>
        <sz val="16"/>
        <color theme="1"/>
        <rFont val="HGPｺﾞｼｯｸM"/>
        <family val="3"/>
        <charset val="128"/>
      </rPr>
      <t>平日</t>
    </r>
    <rPh sb="1" eb="3">
      <t>チョウキ</t>
    </rPh>
    <rPh sb="3" eb="6">
      <t>キュウギョウビ</t>
    </rPh>
    <phoneticPr fontId="4"/>
  </si>
  <si>
    <t>（エ）</t>
    <phoneticPr fontId="4"/>
  </si>
  <si>
    <t>（オ）</t>
    <phoneticPr fontId="4"/>
  </si>
  <si>
    <t>（カ）</t>
    <phoneticPr fontId="4"/>
  </si>
  <si>
    <t>（キ）</t>
    <phoneticPr fontId="4"/>
  </si>
  <si>
    <t>（ク）</t>
    <phoneticPr fontId="4"/>
  </si>
  <si>
    <t>（ケ）</t>
    <phoneticPr fontId="4"/>
  </si>
  <si>
    <t>（コ）</t>
    <phoneticPr fontId="4"/>
  </si>
  <si>
    <t>（サ）</t>
    <phoneticPr fontId="4"/>
  </si>
  <si>
    <t>（シ）</t>
    <phoneticPr fontId="4"/>
  </si>
  <si>
    <t>（ス）</t>
    <phoneticPr fontId="4"/>
  </si>
  <si>
    <t>（セ）</t>
    <phoneticPr fontId="4"/>
  </si>
  <si>
    <t>（ソ）</t>
    <phoneticPr fontId="4"/>
  </si>
  <si>
    <t>子ども子育て支援交付金報告用</t>
    <rPh sb="0" eb="1">
      <t>コ</t>
    </rPh>
    <rPh sb="3" eb="5">
      <t>コソダ</t>
    </rPh>
    <rPh sb="6" eb="8">
      <t>シエン</t>
    </rPh>
    <rPh sb="8" eb="11">
      <t>コウフキン</t>
    </rPh>
    <rPh sb="11" eb="14">
      <t>ホウコクヨウ</t>
    </rPh>
    <phoneticPr fontId="4"/>
  </si>
  <si>
    <t>休日</t>
    <rPh sb="0" eb="2">
      <t>キュウジツニチ</t>
    </rPh>
    <phoneticPr fontId="4"/>
  </si>
  <si>
    <r>
      <t>※１　②</t>
    </r>
    <r>
      <rPr>
        <u/>
        <sz val="14"/>
        <rFont val="HGPｺﾞｼｯｸM"/>
        <family val="3"/>
        <charset val="128"/>
      </rPr>
      <t>時間延長割は，年度当初の申請時の実施計画書（様式第２号）において，17時30分又は18時30分を超えて通常時の預かり保育を実施するとした幼稚園が対象</t>
    </r>
    <r>
      <rPr>
        <sz val="14"/>
        <rFont val="HGPｺﾞｼｯｸM"/>
        <family val="3"/>
        <charset val="128"/>
      </rPr>
      <t>となります。
　補助単価は，</t>
    </r>
    <r>
      <rPr>
        <u/>
        <sz val="14"/>
        <rFont val="HGPｺﾞｼｯｸM"/>
        <family val="3"/>
        <charset val="128"/>
      </rPr>
      <t>17時30分を超えて預かり保育を実施した一月ごとに3,000円(18時30分を超えて実施した場合は6,000円)</t>
    </r>
    <r>
      <rPr>
        <sz val="14"/>
        <rFont val="HGPｺﾞｼｯｸM"/>
        <family val="3"/>
        <charset val="128"/>
      </rPr>
      <t>です。実施月数は，</t>
    </r>
    <r>
      <rPr>
        <u/>
        <sz val="14"/>
        <rFont val="HGPｺﾞｼｯｸM"/>
        <family val="3"/>
        <charset val="128"/>
      </rPr>
      <t>実際に17時30分又は18時30分を超えて利用があった月数</t>
    </r>
    <r>
      <rPr>
        <sz val="14"/>
        <rFont val="HGPｺﾞｼｯｸM"/>
        <family val="3"/>
        <charset val="128"/>
      </rPr>
      <t>を記載します。（17時30分又は18時30分を超える利用がない月は計上できません。）</t>
    </r>
    <rPh sb="11" eb="13">
      <t>ネンド</t>
    </rPh>
    <rPh sb="13" eb="15">
      <t>トウショ</t>
    </rPh>
    <rPh sb="52" eb="53">
      <t>コ</t>
    </rPh>
    <rPh sb="55" eb="57">
      <t>ツウジョウ</t>
    </rPh>
    <rPh sb="57" eb="58">
      <t>トキ</t>
    </rPh>
    <rPh sb="175" eb="176">
      <t>コ</t>
    </rPh>
    <rPh sb="178" eb="180">
      <t>リヨウ</t>
    </rPh>
    <rPh sb="209" eb="210">
      <t>コ</t>
    </rPh>
    <rPh sb="212" eb="214">
      <t>リヨウ</t>
    </rPh>
    <rPh sb="217" eb="218">
      <t>ゲツ</t>
    </rPh>
    <rPh sb="219" eb="221">
      <t>ケイジョウ</t>
    </rPh>
    <phoneticPr fontId="4"/>
  </si>
  <si>
    <t>開園時間</t>
    <rPh sb="0" eb="2">
      <t>カイエン</t>
    </rPh>
    <rPh sb="2" eb="4">
      <t>ジカン</t>
    </rPh>
    <phoneticPr fontId="4"/>
  </si>
  <si>
    <t>補助単価</t>
    <phoneticPr fontId="4"/>
  </si>
  <si>
    <t>日数（※１）</t>
    <rPh sb="0" eb="2">
      <t>ニッスウ</t>
    </rPh>
    <phoneticPr fontId="4"/>
  </si>
  <si>
    <t>補助額</t>
    <phoneticPr fontId="4"/>
  </si>
  <si>
    <t>＝</t>
    <phoneticPr fontId="4"/>
  </si>
  <si>
    <t>＝</t>
    <phoneticPr fontId="4"/>
  </si>
  <si>
    <t>合計（交付上限額）千円未満切上げ</t>
    <rPh sb="0" eb="1">
      <t>ア</t>
    </rPh>
    <rPh sb="1" eb="2">
      <t>ケイ</t>
    </rPh>
    <rPh sb="3" eb="5">
      <t>コウフ</t>
    </rPh>
    <rPh sb="5" eb="8">
      <t>ジョウゲンガク</t>
    </rPh>
    <rPh sb="9" eb="11">
      <t>センエン</t>
    </rPh>
    <rPh sb="11" eb="13">
      <t>ミマン</t>
    </rPh>
    <rPh sb="13" eb="15">
      <t>キリアゲ</t>
    </rPh>
    <phoneticPr fontId="4"/>
  </si>
  <si>
    <t>補助対象経費（※３）</t>
    <rPh sb="0" eb="2">
      <t>ホジョ</t>
    </rPh>
    <rPh sb="2" eb="4">
      <t>タイショウ</t>
    </rPh>
    <rPh sb="4" eb="6">
      <t>ケイヒ</t>
    </rPh>
    <phoneticPr fontId="4"/>
  </si>
  <si>
    <t>交付申請額（※４）</t>
    <rPh sb="0" eb="2">
      <t>コウフ</t>
    </rPh>
    <rPh sb="2" eb="4">
      <t>シンセイ</t>
    </rPh>
    <rPh sb="4" eb="5">
      <t>ガク</t>
    </rPh>
    <phoneticPr fontId="4"/>
  </si>
  <si>
    <t>※１　平日に１１時間以上開園している日数をカウントし，記入してください。</t>
    <rPh sb="3" eb="5">
      <t>ヘイジツ</t>
    </rPh>
    <rPh sb="8" eb="10">
      <t>ジカン</t>
    </rPh>
    <rPh sb="10" eb="12">
      <t>イジョウ</t>
    </rPh>
    <rPh sb="12" eb="14">
      <t>カイエン</t>
    </rPh>
    <rPh sb="18" eb="20">
      <t>ニッスウ</t>
    </rPh>
    <rPh sb="27" eb="29">
      <t>キニュウ</t>
    </rPh>
    <phoneticPr fontId="4"/>
  </si>
  <si>
    <t>協定書の受入人数</t>
    <phoneticPr fontId="4"/>
  </si>
  <si>
    <t>算出係数</t>
  </si>
  <si>
    <t>　土曜日については，１１時間未満の場合であっても１１時間以上の１日としてカウントしてください。</t>
    <rPh sb="1" eb="4">
      <t>ドヨウビ</t>
    </rPh>
    <rPh sb="12" eb="14">
      <t>ジカン</t>
    </rPh>
    <rPh sb="14" eb="16">
      <t>ミマン</t>
    </rPh>
    <rPh sb="17" eb="19">
      <t>バアイ</t>
    </rPh>
    <rPh sb="26" eb="28">
      <t>ジカン</t>
    </rPh>
    <rPh sb="28" eb="30">
      <t>イジョウ</t>
    </rPh>
    <rPh sb="32" eb="33">
      <t>ニチ</t>
    </rPh>
    <phoneticPr fontId="4"/>
  </si>
  <si>
    <t>７名以上</t>
  </si>
  <si>
    <t>４名以上　６名以下</t>
  </si>
  <si>
    <t>２名以上　３名以下</t>
  </si>
  <si>
    <t>※４　補助対象経費と合計(交付上限額)のいずれか低い方の額が，補助金交付申請額となります。</t>
    <rPh sb="10" eb="12">
      <t>ゴウケイ</t>
    </rPh>
    <phoneticPr fontId="4"/>
  </si>
  <si>
    <t>※１</t>
    <phoneticPr fontId="4"/>
  </si>
  <si>
    <r>
      <t xml:space="preserve">①　基本分
</t>
    </r>
    <r>
      <rPr>
        <sz val="12"/>
        <rFont val="HGPｺﾞｼｯｸM"/>
        <family val="3"/>
        <charset val="128"/>
      </rPr>
      <t>（教育時間前後の平日）</t>
    </r>
    <rPh sb="7" eb="9">
      <t>キョウイク</t>
    </rPh>
    <rPh sb="9" eb="11">
      <t>ジカン</t>
    </rPh>
    <rPh sb="11" eb="13">
      <t>ゼンゴ</t>
    </rPh>
    <rPh sb="14" eb="16">
      <t>ヘイジツ</t>
    </rPh>
    <phoneticPr fontId="4"/>
  </si>
  <si>
    <r>
      <t xml:space="preserve">②　基本分
</t>
    </r>
    <r>
      <rPr>
        <sz val="12"/>
        <rFont val="HGPｺﾞｼｯｸM"/>
        <family val="3"/>
        <charset val="128"/>
      </rPr>
      <t>（長期休業日の平日）</t>
    </r>
    <rPh sb="2" eb="4">
      <t>キホン</t>
    </rPh>
    <rPh sb="4" eb="5">
      <t>ブン</t>
    </rPh>
    <rPh sb="7" eb="9">
      <t>チョウキ</t>
    </rPh>
    <rPh sb="9" eb="11">
      <t>キュウギョウ</t>
    </rPh>
    <rPh sb="11" eb="12">
      <t>ヒ</t>
    </rPh>
    <rPh sb="13" eb="15">
      <t>ヘイジツ</t>
    </rPh>
    <phoneticPr fontId="4"/>
  </si>
  <si>
    <t>８時間未満：400円
８時間以上：800円</t>
    <rPh sb="1" eb="3">
      <t>ジカン</t>
    </rPh>
    <rPh sb="3" eb="5">
      <t>ミマン</t>
    </rPh>
    <rPh sb="9" eb="10">
      <t>エン</t>
    </rPh>
    <rPh sb="12" eb="14">
      <t>ジカン</t>
    </rPh>
    <rPh sb="14" eb="16">
      <t>イジョウ</t>
    </rPh>
    <rPh sb="20" eb="21">
      <t>エン</t>
    </rPh>
    <phoneticPr fontId="4"/>
  </si>
  <si>
    <t>③　休日＆非在園児</t>
    <rPh sb="2" eb="4">
      <t>キュウジツ</t>
    </rPh>
    <rPh sb="5" eb="6">
      <t>ヒ</t>
    </rPh>
    <rPh sb="6" eb="8">
      <t>ザイエン</t>
    </rPh>
    <rPh sb="8" eb="9">
      <t>ジ</t>
    </rPh>
    <phoneticPr fontId="4"/>
  </si>
  <si>
    <t>（1,600,000÷年間延べ利用児童数（教育時間前後平日）－400）円)</t>
    <rPh sb="17" eb="19">
      <t>ジドウ</t>
    </rPh>
    <rPh sb="21" eb="23">
      <t>キョウイク</t>
    </rPh>
    <rPh sb="23" eb="25">
      <t>ジカン</t>
    </rPh>
    <rPh sb="25" eb="27">
      <t>ゼンゴ</t>
    </rPh>
    <rPh sb="27" eb="29">
      <t>ヘイジツ</t>
    </rPh>
    <phoneticPr fontId="4"/>
  </si>
  <si>
    <t>休日</t>
    <rPh sb="0" eb="2">
      <t>キュウジツ</t>
    </rPh>
    <phoneticPr fontId="4"/>
  </si>
  <si>
    <t>長期休業日及び休日
の預かり保育</t>
    <rPh sb="0" eb="2">
      <t>チョウキ</t>
    </rPh>
    <rPh sb="2" eb="5">
      <t>キュウギョウビ</t>
    </rPh>
    <rPh sb="5" eb="6">
      <t>オヨ</t>
    </rPh>
    <phoneticPr fontId="4"/>
  </si>
  <si>
    <t>教育時間前後・長期休業日の平日の合計年間延べ利用児童数</t>
    <rPh sb="0" eb="2">
      <t>キョウイク</t>
    </rPh>
    <rPh sb="2" eb="4">
      <t>ジカン</t>
    </rPh>
    <rPh sb="4" eb="6">
      <t>ゼンゴ</t>
    </rPh>
    <rPh sb="7" eb="9">
      <t>チョウキ</t>
    </rPh>
    <rPh sb="9" eb="12">
      <t>キュウギョウビ</t>
    </rPh>
    <rPh sb="13" eb="15">
      <t>ヘイジツ</t>
    </rPh>
    <rPh sb="16" eb="18">
      <t>ゴウケイ</t>
    </rPh>
    <rPh sb="18" eb="20">
      <t>ネンカン</t>
    </rPh>
    <rPh sb="20" eb="21">
      <t>ノ</t>
    </rPh>
    <rPh sb="22" eb="24">
      <t>リヨウ</t>
    </rPh>
    <rPh sb="24" eb="26">
      <t>ジドウ</t>
    </rPh>
    <rPh sb="26" eb="27">
      <t>スウ</t>
    </rPh>
    <phoneticPr fontId="4"/>
  </si>
  <si>
    <t>※「専任・兼任の別」欄には，預かり保育業務のみに従事する（幼稚園業務に従事しない）職員は「専任」と，預かり保育業務と幼稚園業務のいずれにも従事する職員は「兼任」と記入します。</t>
    <phoneticPr fontId="4"/>
  </si>
  <si>
    <t>円</t>
    <phoneticPr fontId="4"/>
  </si>
  <si>
    <t>円</t>
    <phoneticPr fontId="4"/>
  </si>
  <si>
    <t>その他</t>
    <rPh sb="2" eb="3">
      <t>タ</t>
    </rPh>
    <phoneticPr fontId="4"/>
  </si>
  <si>
    <t>事務負担軽減に取り組むための経費※1</t>
    <rPh sb="0" eb="2">
      <t>ジム</t>
    </rPh>
    <rPh sb="2" eb="4">
      <t>フタン</t>
    </rPh>
    <rPh sb="4" eb="6">
      <t>ケイゲン</t>
    </rPh>
    <rPh sb="7" eb="8">
      <t>ト</t>
    </rPh>
    <rPh sb="9" eb="10">
      <t>ク</t>
    </rPh>
    <rPh sb="14" eb="16">
      <t>ケイヒ</t>
    </rPh>
    <phoneticPr fontId="4"/>
  </si>
  <si>
    <t>※上記品目にかかる領収書の写しを別紙のとおり添付します。なお，人件費を除く対象経費には，宮城県など他の補助金の対象経費としている品目や，保護者から実費を徴収している品目は含まれておりません。</t>
    <phoneticPr fontId="4"/>
  </si>
  <si>
    <t>人件費（一時預かり担当事務職員分）</t>
    <rPh sb="0" eb="3">
      <t>ジンケンヒ</t>
    </rPh>
    <rPh sb="4" eb="6">
      <t>イチジ</t>
    </rPh>
    <rPh sb="6" eb="7">
      <t>アズ</t>
    </rPh>
    <rPh sb="9" eb="11">
      <t>タントウ</t>
    </rPh>
    <rPh sb="11" eb="13">
      <t>ジム</t>
    </rPh>
    <rPh sb="13" eb="15">
      <t>ショクイン</t>
    </rPh>
    <rPh sb="15" eb="16">
      <t>ブン</t>
    </rPh>
    <phoneticPr fontId="4"/>
  </si>
  <si>
    <t>対象</t>
    <rPh sb="0" eb="2">
      <t>タイショウ</t>
    </rPh>
    <phoneticPr fontId="4"/>
  </si>
  <si>
    <t>対象外（以下記入不要です）</t>
    <rPh sb="0" eb="2">
      <t>タイショウ</t>
    </rPh>
    <rPh sb="2" eb="3">
      <t>ガイ</t>
    </rPh>
    <rPh sb="4" eb="6">
      <t>イカ</t>
    </rPh>
    <rPh sb="6" eb="8">
      <t>キニュウ</t>
    </rPh>
    <rPh sb="8" eb="10">
      <t>フヨウ</t>
    </rPh>
    <phoneticPr fontId="4"/>
  </si>
  <si>
    <t>□</t>
  </si>
  <si>
    <t>一時預かり事業担当事務職員</t>
    <rPh sb="0" eb="2">
      <t>イチジ</t>
    </rPh>
    <rPh sb="2" eb="3">
      <t>アズ</t>
    </rPh>
    <rPh sb="5" eb="7">
      <t>ジギョウ</t>
    </rPh>
    <rPh sb="7" eb="9">
      <t>タントウ</t>
    </rPh>
    <rPh sb="9" eb="11">
      <t>ジム</t>
    </rPh>
    <rPh sb="11" eb="13">
      <t>ショクイン</t>
    </rPh>
    <phoneticPr fontId="4"/>
  </si>
  <si>
    <t>専任・兼任の別</t>
    <rPh sb="0" eb="2">
      <t>センニン</t>
    </rPh>
    <rPh sb="3" eb="5">
      <t>ケンニン</t>
    </rPh>
    <rPh sb="6" eb="7">
      <t>ベツ</t>
    </rPh>
    <phoneticPr fontId="4"/>
  </si>
  <si>
    <t>常勤・非常勤の別</t>
    <rPh sb="0" eb="2">
      <t>ジョウキン</t>
    </rPh>
    <rPh sb="3" eb="6">
      <t>ヒジョウキン</t>
    </rPh>
    <rPh sb="7" eb="8">
      <t>ベツ</t>
    </rPh>
    <phoneticPr fontId="4"/>
  </si>
  <si>
    <t>公定価格に含まれる事務職員</t>
    <rPh sb="0" eb="2">
      <t>コウテイ</t>
    </rPh>
    <rPh sb="2" eb="4">
      <t>カカク</t>
    </rPh>
    <rPh sb="5" eb="6">
      <t>フク</t>
    </rPh>
    <rPh sb="9" eb="11">
      <t>ジム</t>
    </rPh>
    <rPh sb="11" eb="13">
      <t>ショクイン</t>
    </rPh>
    <phoneticPr fontId="4"/>
  </si>
  <si>
    <t>【就労支援型施設加算対象要件】</t>
    <rPh sb="1" eb="3">
      <t>シュウロウ</t>
    </rPh>
    <rPh sb="3" eb="6">
      <t>シエンガタ</t>
    </rPh>
    <rPh sb="6" eb="8">
      <t>シセツ</t>
    </rPh>
    <rPh sb="8" eb="10">
      <t>カサン</t>
    </rPh>
    <rPh sb="10" eb="12">
      <t>タイショウ</t>
    </rPh>
    <rPh sb="12" eb="14">
      <t>ヨウケン</t>
    </rPh>
    <phoneticPr fontId="4"/>
  </si>
  <si>
    <t>※加算対象となるには、下記の要件全てを満たす必要があります。</t>
    <rPh sb="1" eb="3">
      <t>カサン</t>
    </rPh>
    <rPh sb="3" eb="5">
      <t>タイショウ</t>
    </rPh>
    <rPh sb="11" eb="13">
      <t>カキ</t>
    </rPh>
    <rPh sb="14" eb="16">
      <t>ヨウケン</t>
    </rPh>
    <rPh sb="16" eb="17">
      <t>スベ</t>
    </rPh>
    <rPh sb="19" eb="20">
      <t>ミ</t>
    </rPh>
    <rPh sb="22" eb="24">
      <t>ヒツヨウ</t>
    </rPh>
    <phoneticPr fontId="4"/>
  </si>
  <si>
    <t>②教育時間の設定をしている日及び長期休業日の双方において、８時間以上（教育時間の設定をしている日について教育時間を含む）の預かりを実施していること。</t>
    <rPh sb="1" eb="3">
      <t>キョウイク</t>
    </rPh>
    <rPh sb="3" eb="5">
      <t>ジカン</t>
    </rPh>
    <rPh sb="6" eb="8">
      <t>セッテイ</t>
    </rPh>
    <rPh sb="13" eb="14">
      <t>ヒ</t>
    </rPh>
    <rPh sb="14" eb="15">
      <t>オヨ</t>
    </rPh>
    <rPh sb="16" eb="18">
      <t>チョウキ</t>
    </rPh>
    <rPh sb="18" eb="21">
      <t>キュウギョウビ</t>
    </rPh>
    <rPh sb="22" eb="24">
      <t>ソウホウ</t>
    </rPh>
    <rPh sb="30" eb="32">
      <t>ジカン</t>
    </rPh>
    <rPh sb="32" eb="34">
      <t>イジョウ</t>
    </rPh>
    <rPh sb="35" eb="37">
      <t>キョウイク</t>
    </rPh>
    <rPh sb="37" eb="39">
      <t>ジカン</t>
    </rPh>
    <rPh sb="40" eb="42">
      <t>セッテイ</t>
    </rPh>
    <rPh sb="47" eb="48">
      <t>ヒ</t>
    </rPh>
    <rPh sb="52" eb="54">
      <t>キョウイク</t>
    </rPh>
    <rPh sb="54" eb="56">
      <t>ジカン</t>
    </rPh>
    <rPh sb="57" eb="58">
      <t>フク</t>
    </rPh>
    <rPh sb="61" eb="62">
      <t>アズ</t>
    </rPh>
    <rPh sb="65" eb="67">
      <t>ジッシ</t>
    </rPh>
    <phoneticPr fontId="4"/>
  </si>
  <si>
    <t>本年度の配置月数</t>
    <rPh sb="0" eb="3">
      <t>ホンネンド</t>
    </rPh>
    <rPh sb="4" eb="6">
      <t>ハイチ</t>
    </rPh>
    <rPh sb="6" eb="8">
      <t>ツキスウ</t>
    </rPh>
    <phoneticPr fontId="4"/>
  </si>
  <si>
    <t>【参考：事務職員配置に係る公定価格の基準】</t>
    <rPh sb="1" eb="3">
      <t>サンコウ</t>
    </rPh>
    <rPh sb="4" eb="6">
      <t>ジム</t>
    </rPh>
    <rPh sb="6" eb="8">
      <t>ショクイン</t>
    </rPh>
    <rPh sb="8" eb="10">
      <t>ハイチ</t>
    </rPh>
    <rPh sb="11" eb="12">
      <t>カカ</t>
    </rPh>
    <rPh sb="13" eb="15">
      <t>コウテイ</t>
    </rPh>
    <rPh sb="15" eb="17">
      <t>カカク</t>
    </rPh>
    <rPh sb="18" eb="20">
      <t>キジュン</t>
    </rPh>
    <phoneticPr fontId="4"/>
  </si>
  <si>
    <t>基本分</t>
    <rPh sb="0" eb="2">
      <t>キホン</t>
    </rPh>
    <rPh sb="2" eb="3">
      <t>ブン</t>
    </rPh>
    <phoneticPr fontId="4"/>
  </si>
  <si>
    <t>加算分※</t>
    <rPh sb="0" eb="2">
      <t>カサン</t>
    </rPh>
    <rPh sb="2" eb="3">
      <t>ブン</t>
    </rPh>
    <phoneticPr fontId="4"/>
  </si>
  <si>
    <t>幼稚園</t>
    <rPh sb="0" eb="3">
      <t>ヨウチエン</t>
    </rPh>
    <phoneticPr fontId="4"/>
  </si>
  <si>
    <t>認定こども園</t>
    <rPh sb="0" eb="2">
      <t>ニンテイ</t>
    </rPh>
    <rPh sb="5" eb="6">
      <t>エン</t>
    </rPh>
    <phoneticPr fontId="4"/>
  </si>
  <si>
    <t>常勤職員</t>
    <rPh sb="0" eb="2">
      <t>ジョウキン</t>
    </rPh>
    <rPh sb="2" eb="4">
      <t>ショクイン</t>
    </rPh>
    <phoneticPr fontId="4"/>
  </si>
  <si>
    <t>非常勤職員</t>
    <rPh sb="0" eb="3">
      <t>ヒジョウキン</t>
    </rPh>
    <rPh sb="3" eb="5">
      <t>ショクイン</t>
    </rPh>
    <phoneticPr fontId="4"/>
  </si>
  <si>
    <t>非常勤職員（週２日分）</t>
    <rPh sb="0" eb="3">
      <t>ヒジョウキン</t>
    </rPh>
    <rPh sb="3" eb="5">
      <t>ショクイン</t>
    </rPh>
    <rPh sb="6" eb="7">
      <t>シュウ</t>
    </rPh>
    <rPh sb="8" eb="9">
      <t>ニチ</t>
    </rPh>
    <rPh sb="9" eb="10">
      <t>ブン</t>
    </rPh>
    <phoneticPr fontId="4"/>
  </si>
  <si>
    <t>１名</t>
    <rPh sb="1" eb="2">
      <t>メイ</t>
    </rPh>
    <phoneticPr fontId="4"/>
  </si>
  <si>
    <t>ー</t>
    <phoneticPr fontId="4"/>
  </si>
  <si>
    <r>
      <t>１名</t>
    </r>
    <r>
      <rPr>
        <sz val="9"/>
        <rFont val="HGPｺﾞｼｯｸM"/>
        <family val="3"/>
        <charset val="128"/>
      </rPr>
      <t>（１号認定の利用定員が91名以上の施設のみ）</t>
    </r>
    <rPh sb="1" eb="2">
      <t>メイ</t>
    </rPh>
    <rPh sb="4" eb="5">
      <t>ゴウ</t>
    </rPh>
    <rPh sb="5" eb="7">
      <t>ニンテイ</t>
    </rPh>
    <rPh sb="8" eb="10">
      <t>リヨウ</t>
    </rPh>
    <rPh sb="10" eb="12">
      <t>テイイン</t>
    </rPh>
    <rPh sb="15" eb="16">
      <t>メイ</t>
    </rPh>
    <rPh sb="16" eb="18">
      <t>イジョウ</t>
    </rPh>
    <rPh sb="19" eb="21">
      <t>シセツ</t>
    </rPh>
    <phoneticPr fontId="4"/>
  </si>
  <si>
    <t>※　基本分の基準を超えて事務職員を配置する施設（幼稚園においては利用定員が９１名以上、認定こども園においては園全体の利用定員が９１名以上の施設のみ）が対象</t>
    <rPh sb="2" eb="4">
      <t>キホン</t>
    </rPh>
    <rPh sb="4" eb="5">
      <t>ブン</t>
    </rPh>
    <rPh sb="6" eb="8">
      <t>キジュン</t>
    </rPh>
    <rPh sb="9" eb="10">
      <t>コ</t>
    </rPh>
    <rPh sb="12" eb="14">
      <t>ジム</t>
    </rPh>
    <rPh sb="14" eb="16">
      <t>ショクイン</t>
    </rPh>
    <rPh sb="17" eb="19">
      <t>ハイチ</t>
    </rPh>
    <rPh sb="21" eb="23">
      <t>シセツ</t>
    </rPh>
    <rPh sb="24" eb="27">
      <t>ヨウチエン</t>
    </rPh>
    <rPh sb="32" eb="34">
      <t>リヨウ</t>
    </rPh>
    <rPh sb="34" eb="36">
      <t>テイイン</t>
    </rPh>
    <rPh sb="39" eb="40">
      <t>メイ</t>
    </rPh>
    <rPh sb="40" eb="42">
      <t>イジョウ</t>
    </rPh>
    <rPh sb="43" eb="45">
      <t>ニンテイ</t>
    </rPh>
    <rPh sb="48" eb="49">
      <t>エン</t>
    </rPh>
    <rPh sb="54" eb="55">
      <t>エン</t>
    </rPh>
    <rPh sb="55" eb="57">
      <t>ゼンタイ</t>
    </rPh>
    <rPh sb="58" eb="60">
      <t>リヨウ</t>
    </rPh>
    <rPh sb="60" eb="62">
      <t>テイイン</t>
    </rPh>
    <rPh sb="65" eb="66">
      <t>メイ</t>
    </rPh>
    <rPh sb="66" eb="68">
      <t>イジョウ</t>
    </rPh>
    <rPh sb="69" eb="71">
      <t>シセツ</t>
    </rPh>
    <rPh sb="75" eb="77">
      <t>タイショウ</t>
    </rPh>
    <phoneticPr fontId="4"/>
  </si>
  <si>
    <t>①一時預かり事業（幼稚園型）の事務をメインで担当する職員（パート・非常勤職員でも可）を追加で配置すること。
※公定価格（基本分・加算の双方）の基準を超えて配置することが必要</t>
    <rPh sb="1" eb="3">
      <t>イチジ</t>
    </rPh>
    <rPh sb="3" eb="4">
      <t>アズ</t>
    </rPh>
    <rPh sb="6" eb="8">
      <t>ジギョウ</t>
    </rPh>
    <rPh sb="9" eb="12">
      <t>ヨウチエン</t>
    </rPh>
    <rPh sb="12" eb="13">
      <t>ガタ</t>
    </rPh>
    <rPh sb="15" eb="17">
      <t>ジム</t>
    </rPh>
    <rPh sb="22" eb="24">
      <t>タントウ</t>
    </rPh>
    <rPh sb="26" eb="28">
      <t>ショクイン</t>
    </rPh>
    <rPh sb="33" eb="36">
      <t>ヒジョウキン</t>
    </rPh>
    <rPh sb="36" eb="38">
      <t>ショクイン</t>
    </rPh>
    <rPh sb="40" eb="41">
      <t>カ</t>
    </rPh>
    <rPh sb="43" eb="45">
      <t>ツイカ</t>
    </rPh>
    <rPh sb="46" eb="48">
      <t>ハイチ</t>
    </rPh>
    <phoneticPr fontId="4"/>
  </si>
  <si>
    <t>月</t>
    <rPh sb="0" eb="1">
      <t>ツキ</t>
    </rPh>
    <phoneticPr fontId="4"/>
  </si>
  <si>
    <t>※１　事務職員の配置月数が6月以上の場合は1,383,200円，６月未満の場合は691,600円です。</t>
    <rPh sb="3" eb="5">
      <t>ジム</t>
    </rPh>
    <rPh sb="5" eb="7">
      <t>ショクイン</t>
    </rPh>
    <rPh sb="8" eb="10">
      <t>ハイチ</t>
    </rPh>
    <rPh sb="10" eb="12">
      <t>ツキスウ</t>
    </rPh>
    <rPh sb="14" eb="15">
      <t>ツキ</t>
    </rPh>
    <rPh sb="15" eb="17">
      <t>イジョウ</t>
    </rPh>
    <rPh sb="18" eb="20">
      <t>バアイ</t>
    </rPh>
    <rPh sb="30" eb="31">
      <t>エン</t>
    </rPh>
    <rPh sb="33" eb="34">
      <t>ツキ</t>
    </rPh>
    <rPh sb="34" eb="36">
      <t>ミマン</t>
    </rPh>
    <rPh sb="37" eb="39">
      <t>バアイ</t>
    </rPh>
    <rPh sb="47" eb="48">
      <t>エン</t>
    </rPh>
    <phoneticPr fontId="4"/>
  </si>
  <si>
    <t>※３　補助対象経費と交付上限額のいずれか低い方の額が，補助金交付申請額となります。</t>
    <phoneticPr fontId="4"/>
  </si>
  <si>
    <r>
      <rPr>
        <b/>
        <u/>
        <sz val="14"/>
        <rFont val="HGPｺﾞｼｯｸM"/>
        <family val="3"/>
        <charset val="128"/>
      </rPr>
      <t>就労支援型施設加算が対象外の場合</t>
    </r>
    <r>
      <rPr>
        <sz val="14"/>
        <rFont val="HGPｺﾞｼｯｸM"/>
        <family val="3"/>
        <charset val="128"/>
      </rPr>
      <t>は，記載の必要はございません。</t>
    </r>
    <rPh sb="0" eb="2">
      <t>シュウロウ</t>
    </rPh>
    <rPh sb="2" eb="5">
      <t>シエンガタ</t>
    </rPh>
    <rPh sb="5" eb="7">
      <t>シセツ</t>
    </rPh>
    <rPh sb="7" eb="9">
      <t>カサン</t>
    </rPh>
    <rPh sb="10" eb="13">
      <t>タイショウガイ</t>
    </rPh>
    <rPh sb="14" eb="16">
      <t>バアイ</t>
    </rPh>
    <rPh sb="18" eb="20">
      <t>キサイ</t>
    </rPh>
    <rPh sb="21" eb="23">
      <t>ヒツヨウ</t>
    </rPh>
    <phoneticPr fontId="4"/>
  </si>
  <si>
    <t>４月</t>
    <rPh sb="1" eb="2">
      <t>ツキ</t>
    </rPh>
    <phoneticPr fontId="4"/>
  </si>
  <si>
    <t>５月</t>
    <rPh sb="1" eb="2">
      <t>ツキ</t>
    </rPh>
    <phoneticPr fontId="4"/>
  </si>
  <si>
    <t>６月</t>
    <rPh sb="1" eb="2">
      <t>ツキ</t>
    </rPh>
    <phoneticPr fontId="4"/>
  </si>
  <si>
    <t>７月</t>
    <rPh sb="1" eb="2">
      <t>ツキ</t>
    </rPh>
    <phoneticPr fontId="4"/>
  </si>
  <si>
    <t>８月</t>
    <rPh sb="1" eb="2">
      <t>ツキ</t>
    </rPh>
    <phoneticPr fontId="4"/>
  </si>
  <si>
    <t>９月</t>
    <rPh sb="1" eb="2">
      <t>ツキ</t>
    </rPh>
    <phoneticPr fontId="4"/>
  </si>
  <si>
    <t>10月</t>
    <rPh sb="2" eb="3">
      <t>ツキ</t>
    </rPh>
    <phoneticPr fontId="4"/>
  </si>
  <si>
    <t>11月</t>
    <rPh sb="2" eb="3">
      <t>ツキ</t>
    </rPh>
    <phoneticPr fontId="4"/>
  </si>
  <si>
    <t>12月</t>
    <rPh sb="2" eb="3">
      <t>ツキ</t>
    </rPh>
    <phoneticPr fontId="4"/>
  </si>
  <si>
    <t>２月</t>
    <rPh sb="1" eb="2">
      <t>ツキ</t>
    </rPh>
    <phoneticPr fontId="4"/>
  </si>
  <si>
    <t>３月</t>
    <rPh sb="1" eb="2">
      <t>ツキ</t>
    </rPh>
    <phoneticPr fontId="4"/>
  </si>
  <si>
    <t>１月</t>
    <rPh sb="1" eb="2">
      <t>ツキ</t>
    </rPh>
    <phoneticPr fontId="4"/>
  </si>
  <si>
    <t>無</t>
    <rPh sb="0" eb="1">
      <t>ナシ</t>
    </rPh>
    <phoneticPr fontId="4"/>
  </si>
  <si>
    <t>（３）交付申請額</t>
    <rPh sb="3" eb="5">
      <t>コウフ</t>
    </rPh>
    <rPh sb="5" eb="7">
      <t>シンセイ</t>
    </rPh>
    <rPh sb="7" eb="8">
      <t>ガク</t>
    </rPh>
    <phoneticPr fontId="4"/>
  </si>
  <si>
    <t>適用される算出係数</t>
    <rPh sb="0" eb="2">
      <t>テキヨウ</t>
    </rPh>
    <rPh sb="5" eb="7">
      <t>サンシュツ</t>
    </rPh>
    <rPh sb="7" eb="9">
      <t>ケイスウ</t>
    </rPh>
    <phoneticPr fontId="4"/>
  </si>
  <si>
    <t>適用月</t>
    <rPh sb="0" eb="2">
      <t>テキヨウ</t>
    </rPh>
    <rPh sb="2" eb="3">
      <t>ツキ</t>
    </rPh>
    <phoneticPr fontId="4"/>
  </si>
  <si>
    <t>※２　算出係数は，右表のとおり協定書の受入人数に応じて適用します。</t>
    <rPh sb="3" eb="5">
      <t>サンシュツ</t>
    </rPh>
    <rPh sb="5" eb="7">
      <t>ケイスウ</t>
    </rPh>
    <rPh sb="9" eb="10">
      <t>ミギ</t>
    </rPh>
    <rPh sb="10" eb="11">
      <t>ヒョウ</t>
    </rPh>
    <rPh sb="15" eb="18">
      <t>キョウテイショ</t>
    </rPh>
    <rPh sb="19" eb="21">
      <t>ウケイレ</t>
    </rPh>
    <rPh sb="21" eb="23">
      <t>ニンズウ</t>
    </rPh>
    <rPh sb="24" eb="25">
      <t>オウ</t>
    </rPh>
    <rPh sb="27" eb="29">
      <t>テキヨウ</t>
    </rPh>
    <phoneticPr fontId="4"/>
  </si>
  <si>
    <t>⇒有の場合は下表と（３）に、無の場合は（３）のみ記入してください。</t>
    <rPh sb="1" eb="2">
      <t>アリ</t>
    </rPh>
    <rPh sb="3" eb="5">
      <t>バアイ</t>
    </rPh>
    <rPh sb="6" eb="8">
      <t>カヒョウ</t>
    </rPh>
    <rPh sb="14" eb="15">
      <t>ナ</t>
    </rPh>
    <rPh sb="16" eb="18">
      <t>バアイ</t>
    </rPh>
    <rPh sb="24" eb="26">
      <t>キニュウ</t>
    </rPh>
    <phoneticPr fontId="4"/>
  </si>
  <si>
    <t>（１）年度当初の協定書の受入れ人数合計</t>
    <rPh sb="3" eb="4">
      <t>ネン</t>
    </rPh>
    <rPh sb="4" eb="5">
      <t>ド</t>
    </rPh>
    <rPh sb="5" eb="7">
      <t>トウショ</t>
    </rPh>
    <rPh sb="8" eb="11">
      <t>キョウテイショ</t>
    </rPh>
    <rPh sb="12" eb="14">
      <t>ウケイレ</t>
    </rPh>
    <rPh sb="15" eb="17">
      <t>ニンズウ</t>
    </rPh>
    <rPh sb="17" eb="18">
      <t>ゴウ</t>
    </rPh>
    <rPh sb="18" eb="19">
      <t>ケイ</t>
    </rPh>
    <phoneticPr fontId="4"/>
  </si>
  <si>
    <t>対象期間（ヶ月）※３月起点</t>
    <rPh sb="0" eb="2">
      <t>タイショウ</t>
    </rPh>
    <rPh sb="2" eb="4">
      <t>キカン</t>
    </rPh>
    <rPh sb="6" eb="7">
      <t>ゲツ</t>
    </rPh>
    <rPh sb="10" eb="11">
      <t>ツキ</t>
    </rPh>
    <rPh sb="11" eb="13">
      <t>キテン</t>
    </rPh>
    <phoneticPr fontId="4"/>
  </si>
  <si>
    <t>×算出係数（※２）</t>
    <rPh sb="1" eb="3">
      <t>サンシュツ</t>
    </rPh>
    <rPh sb="3" eb="5">
      <t>ケイスウ</t>
    </rPh>
    <phoneticPr fontId="4"/>
  </si>
  <si>
    <t>円</t>
    <rPh sb="0" eb="1">
      <t>エン</t>
    </rPh>
    <phoneticPr fontId="4"/>
  </si>
  <si>
    <t>②　時間延長割</t>
    <phoneticPr fontId="4"/>
  </si>
  <si>
    <t>③　早朝割</t>
    <phoneticPr fontId="4"/>
  </si>
  <si>
    <t>区　　　分</t>
    <phoneticPr fontId="4"/>
  </si>
  <si>
    <t>人　　件　　費</t>
    <phoneticPr fontId="4"/>
  </si>
  <si>
    <t>その他の経費</t>
    <rPh sb="2" eb="3">
      <t>タ</t>
    </rPh>
    <rPh sb="4" eb="6">
      <t>ケイヒ</t>
    </rPh>
    <phoneticPr fontId="4"/>
  </si>
  <si>
    <t>月</t>
    <rPh sb="0" eb="1">
      <t>ツキ</t>
    </rPh>
    <phoneticPr fontId="4"/>
  </si>
  <si>
    <t>区　分</t>
    <rPh sb="0" eb="1">
      <t>ク</t>
    </rPh>
    <rPh sb="2" eb="3">
      <t>フン</t>
    </rPh>
    <phoneticPr fontId="4"/>
  </si>
  <si>
    <t>補助額（交付上限額）</t>
    <phoneticPr fontId="4"/>
  </si>
  <si>
    <t>円</t>
    <rPh sb="0" eb="1">
      <t>エン</t>
    </rPh>
    <phoneticPr fontId="4"/>
  </si>
  <si>
    <t>備考</t>
    <rPh sb="0" eb="2">
      <t>ビコウ</t>
    </rPh>
    <phoneticPr fontId="4"/>
  </si>
  <si>
    <t>※１</t>
    <phoneticPr fontId="4"/>
  </si>
  <si>
    <t>補助対象経費（※２）</t>
    <rPh sb="0" eb="2">
      <t>ホジョ</t>
    </rPh>
    <rPh sb="2" eb="4">
      <t>タイショウ</t>
    </rPh>
    <rPh sb="4" eb="6">
      <t>ケイヒ</t>
    </rPh>
    <phoneticPr fontId="4"/>
  </si>
  <si>
    <t>交付申請額（※３）</t>
    <phoneticPr fontId="4"/>
  </si>
  <si>
    <r>
      <t>※２　事務職員の人件費等，</t>
    </r>
    <r>
      <rPr>
        <u/>
        <sz val="14"/>
        <rFont val="HGPｺﾞｼｯｸM"/>
        <family val="3"/>
        <charset val="128"/>
      </rPr>
      <t>事務負担軽減に取り組むための経費のみ</t>
    </r>
    <r>
      <rPr>
        <sz val="14"/>
        <rFont val="HGPｺﾞｼｯｸM"/>
        <family val="3"/>
        <charset val="128"/>
      </rPr>
      <t>補助対象となります。</t>
    </r>
    <rPh sb="3" eb="5">
      <t>ジム</t>
    </rPh>
    <rPh sb="5" eb="7">
      <t>ショクイン</t>
    </rPh>
    <rPh sb="8" eb="11">
      <t>ジンケンヒ</t>
    </rPh>
    <rPh sb="11" eb="12">
      <t>トウ</t>
    </rPh>
    <rPh sb="13" eb="15">
      <t>ジム</t>
    </rPh>
    <rPh sb="15" eb="17">
      <t>フタン</t>
    </rPh>
    <rPh sb="17" eb="19">
      <t>ケイゲン</t>
    </rPh>
    <rPh sb="20" eb="21">
      <t>ト</t>
    </rPh>
    <rPh sb="22" eb="23">
      <t>ク</t>
    </rPh>
    <rPh sb="27" eb="29">
      <t>ケイヒ</t>
    </rPh>
    <rPh sb="31" eb="33">
      <t>ホジョ</t>
    </rPh>
    <rPh sb="33" eb="35">
      <t>タイショウ</t>
    </rPh>
    <phoneticPr fontId="4"/>
  </si>
  <si>
    <t>延べ利用児童数（オ+ス+チ+ナ）</t>
    <rPh sb="0" eb="1">
      <t>ノ</t>
    </rPh>
    <rPh sb="2" eb="4">
      <t>リヨウ</t>
    </rPh>
    <rPh sb="4" eb="6">
      <t>ジドウ</t>
    </rPh>
    <rPh sb="6" eb="7">
      <t>スウ</t>
    </rPh>
    <phoneticPr fontId="4"/>
  </si>
  <si>
    <t>延べ利用児童数（カ+セ+ツ+ニ）</t>
    <rPh sb="0" eb="1">
      <t>ノ</t>
    </rPh>
    <rPh sb="2" eb="4">
      <t>リヨウ</t>
    </rPh>
    <rPh sb="4" eb="6">
      <t>ジドウ</t>
    </rPh>
    <rPh sb="6" eb="7">
      <t>スウ</t>
    </rPh>
    <phoneticPr fontId="4"/>
  </si>
  <si>
    <t>延べ利用児童数（ケ）</t>
    <rPh sb="0" eb="1">
      <t>ノ</t>
    </rPh>
    <rPh sb="2" eb="4">
      <t>リヨウ</t>
    </rPh>
    <rPh sb="4" eb="6">
      <t>ジドウ</t>
    </rPh>
    <rPh sb="6" eb="7">
      <t>スウ</t>
    </rPh>
    <phoneticPr fontId="4"/>
  </si>
  <si>
    <t>延べ利用児童数（コ）</t>
    <rPh sb="0" eb="1">
      <t>ノ</t>
    </rPh>
    <rPh sb="2" eb="4">
      <t>リヨウ</t>
    </rPh>
    <rPh sb="4" eb="6">
      <t>ジドウ</t>
    </rPh>
    <rPh sb="6" eb="7">
      <t>スウ</t>
    </rPh>
    <phoneticPr fontId="4"/>
  </si>
  <si>
    <r>
      <t xml:space="preserve">⑤　長時間加算
</t>
    </r>
    <r>
      <rPr>
        <sz val="12"/>
        <rFont val="HGPｺﾞｼｯｸM"/>
        <family val="3"/>
        <charset val="128"/>
      </rPr>
      <t>長期休業日（８時間未満）</t>
    </r>
    <rPh sb="2" eb="5">
      <t>チョウジカン</t>
    </rPh>
    <rPh sb="5" eb="7">
      <t>カサン</t>
    </rPh>
    <rPh sb="8" eb="10">
      <t>チョウキ</t>
    </rPh>
    <rPh sb="10" eb="13">
      <t>キュウギョウビ</t>
    </rPh>
    <rPh sb="15" eb="17">
      <t>ジカン</t>
    </rPh>
    <rPh sb="17" eb="19">
      <t>ミマン</t>
    </rPh>
    <phoneticPr fontId="4"/>
  </si>
  <si>
    <r>
      <t xml:space="preserve">④　長時間加算
</t>
    </r>
    <r>
      <rPr>
        <sz val="12"/>
        <rFont val="HGPｺﾞｼｯｸM"/>
        <family val="3"/>
        <charset val="128"/>
      </rPr>
      <t>平日及び長期休業日（８時間以上）</t>
    </r>
    <rPh sb="2" eb="5">
      <t>チョウジカン</t>
    </rPh>
    <rPh sb="5" eb="7">
      <t>カサン</t>
    </rPh>
    <rPh sb="8" eb="10">
      <t>ヘイジツ</t>
    </rPh>
    <rPh sb="10" eb="11">
      <t>オヨ</t>
    </rPh>
    <rPh sb="12" eb="14">
      <t>チョウキ</t>
    </rPh>
    <rPh sb="14" eb="17">
      <t>キュウギョウビ</t>
    </rPh>
    <rPh sb="19" eb="21">
      <t>ジカン</t>
    </rPh>
    <rPh sb="21" eb="23">
      <t>イジョウ</t>
    </rPh>
    <phoneticPr fontId="4"/>
  </si>
  <si>
    <t>８時間を超えた時間が2時間未満</t>
    <rPh sb="1" eb="3">
      <t>ジカン</t>
    </rPh>
    <rPh sb="4" eb="5">
      <t>コ</t>
    </rPh>
    <rPh sb="7" eb="9">
      <t>ジカン</t>
    </rPh>
    <rPh sb="11" eb="13">
      <t>ジカン</t>
    </rPh>
    <rPh sb="13" eb="15">
      <t>ミマン</t>
    </rPh>
    <phoneticPr fontId="4"/>
  </si>
  <si>
    <t>８時間を超えた時間が2～3時間</t>
    <rPh sb="1" eb="3">
      <t>ジカン</t>
    </rPh>
    <rPh sb="4" eb="5">
      <t>コ</t>
    </rPh>
    <rPh sb="7" eb="9">
      <t>ジカン</t>
    </rPh>
    <rPh sb="13" eb="15">
      <t>ジカン</t>
    </rPh>
    <phoneticPr fontId="4"/>
  </si>
  <si>
    <t>８時間超えた時間が3時間以上</t>
    <rPh sb="1" eb="3">
      <t>ジカン</t>
    </rPh>
    <rPh sb="3" eb="4">
      <t>コ</t>
    </rPh>
    <rPh sb="6" eb="8">
      <t>ジカン</t>
    </rPh>
    <rPh sb="10" eb="12">
      <t>ジカン</t>
    </rPh>
    <rPh sb="12" eb="14">
      <t>イジョウ</t>
    </rPh>
    <phoneticPr fontId="4"/>
  </si>
  <si>
    <t>４時間を超えた時間が2時間未満</t>
    <rPh sb="1" eb="3">
      <t>ジカン</t>
    </rPh>
    <rPh sb="4" eb="5">
      <t>コ</t>
    </rPh>
    <rPh sb="7" eb="9">
      <t>ジカン</t>
    </rPh>
    <rPh sb="11" eb="13">
      <t>ジカン</t>
    </rPh>
    <rPh sb="13" eb="15">
      <t>ミマン</t>
    </rPh>
    <phoneticPr fontId="4"/>
  </si>
  <si>
    <t>４時間を超えた時間が2～3時間</t>
    <rPh sb="1" eb="3">
      <t>ジカン</t>
    </rPh>
    <rPh sb="4" eb="5">
      <t>コ</t>
    </rPh>
    <rPh sb="7" eb="9">
      <t>ジカン</t>
    </rPh>
    <rPh sb="13" eb="15">
      <t>ジカン</t>
    </rPh>
    <phoneticPr fontId="4"/>
  </si>
  <si>
    <t>４時間を超えた時間が3時間以上</t>
    <rPh sb="1" eb="3">
      <t>ジカン</t>
    </rPh>
    <rPh sb="4" eb="5">
      <t>コ</t>
    </rPh>
    <rPh sb="7" eb="9">
      <t>ジカン</t>
    </rPh>
    <rPh sb="11" eb="13">
      <t>ジカン</t>
    </rPh>
    <rPh sb="13" eb="15">
      <t>イジョウ</t>
    </rPh>
    <phoneticPr fontId="4"/>
  </si>
  <si>
    <t>本年度における対象事務職員の配置月数</t>
    <rPh sb="0" eb="1">
      <t>ホン</t>
    </rPh>
    <phoneticPr fontId="4"/>
  </si>
  <si>
    <r>
      <t xml:space="preserve">対象日数
</t>
    </r>
    <r>
      <rPr>
        <sz val="10"/>
        <rFont val="ＭＳ Ｐ明朝"/>
        <family val="1"/>
        <charset val="128"/>
      </rPr>
      <t>（11時間以上）</t>
    </r>
    <rPh sb="0" eb="2">
      <t>タイショウ</t>
    </rPh>
    <rPh sb="2" eb="4">
      <t>ニッスウ</t>
    </rPh>
    <rPh sb="8" eb="10">
      <t>ジカン</t>
    </rPh>
    <rPh sb="10" eb="12">
      <t>イジョウ</t>
    </rPh>
    <phoneticPr fontId="4"/>
  </si>
  <si>
    <r>
      <t xml:space="preserve">対象日数
</t>
    </r>
    <r>
      <rPr>
        <sz val="10"/>
        <rFont val="ＭＳ Ｐ明朝"/>
        <family val="1"/>
        <charset val="128"/>
      </rPr>
      <t>（12時間以上）</t>
    </r>
    <r>
      <rPr>
        <sz val="11"/>
        <color theme="1"/>
        <rFont val="ＭＳ Ｐゴシック"/>
        <family val="2"/>
        <charset val="128"/>
        <scheme val="minor"/>
      </rPr>
      <t/>
    </r>
    <rPh sb="0" eb="2">
      <t>タイショウ</t>
    </rPh>
    <rPh sb="2" eb="4">
      <t>ニッスウ</t>
    </rPh>
    <rPh sb="8" eb="10">
      <t>ジカン</t>
    </rPh>
    <rPh sb="10" eb="12">
      <t>イジョウ</t>
    </rPh>
    <phoneticPr fontId="4"/>
  </si>
  <si>
    <t>（２）補助対象年度内に新たに締結又は解除した協定の有無</t>
    <rPh sb="3" eb="5">
      <t>ホジョ</t>
    </rPh>
    <rPh sb="5" eb="7">
      <t>タイショウ</t>
    </rPh>
    <rPh sb="7" eb="9">
      <t>ネンド</t>
    </rPh>
    <rPh sb="9" eb="10">
      <t>ナイ</t>
    </rPh>
    <rPh sb="11" eb="12">
      <t>アラ</t>
    </rPh>
    <rPh sb="14" eb="16">
      <t>テイケツ</t>
    </rPh>
    <rPh sb="16" eb="17">
      <t>マタ</t>
    </rPh>
    <rPh sb="18" eb="20">
      <t>カイジョ</t>
    </rPh>
    <rPh sb="22" eb="24">
      <t>キョウテイ</t>
    </rPh>
    <rPh sb="25" eb="27">
      <t>ウム</t>
    </rPh>
    <phoneticPr fontId="4"/>
  </si>
  <si>
    <t>締結・解除後の
受入れ人数合計</t>
    <rPh sb="0" eb="2">
      <t>テイケツ</t>
    </rPh>
    <rPh sb="3" eb="5">
      <t>カイジョ</t>
    </rPh>
    <rPh sb="5" eb="6">
      <t>ゴ</t>
    </rPh>
    <rPh sb="8" eb="10">
      <t>ウケイ</t>
    </rPh>
    <rPh sb="11" eb="13">
      <t>ニンズウ</t>
    </rPh>
    <rPh sb="13" eb="14">
      <t>ゴウ</t>
    </rPh>
    <rPh sb="14" eb="15">
      <t>ケイ</t>
    </rPh>
    <phoneticPr fontId="4"/>
  </si>
  <si>
    <t>月</t>
    <rPh sb="0" eb="1">
      <t>ツキ</t>
    </rPh>
    <phoneticPr fontId="4"/>
  </si>
  <si>
    <t>日</t>
    <rPh sb="0" eb="1">
      <t>ニチ</t>
    </rPh>
    <phoneticPr fontId="4"/>
  </si>
  <si>
    <r>
      <t xml:space="preserve">対象日数
</t>
    </r>
    <r>
      <rPr>
        <sz val="10"/>
        <rFont val="ＭＳ Ｐ明朝"/>
        <family val="1"/>
        <charset val="128"/>
      </rPr>
      <t>（13時間以上）</t>
    </r>
    <r>
      <rPr>
        <sz val="11"/>
        <color theme="1"/>
        <rFont val="ＭＳ Ｐゴシック"/>
        <family val="2"/>
        <charset val="128"/>
        <scheme val="minor"/>
      </rPr>
      <t/>
    </r>
    <rPh sb="0" eb="2">
      <t>タイショウ</t>
    </rPh>
    <rPh sb="2" eb="4">
      <t>ニッスウ</t>
    </rPh>
    <rPh sb="8" eb="10">
      <t>ジカン</t>
    </rPh>
    <rPh sb="10" eb="12">
      <t>イジョウ</t>
    </rPh>
    <phoneticPr fontId="4"/>
  </si>
  <si>
    <t>13時間以上
14時間未満</t>
    <rPh sb="2" eb="4">
      <t>ジカン</t>
    </rPh>
    <rPh sb="4" eb="6">
      <t>イジョウ</t>
    </rPh>
    <rPh sb="9" eb="11">
      <t>ジカン</t>
    </rPh>
    <rPh sb="11" eb="13">
      <t>ミマン</t>
    </rPh>
    <phoneticPr fontId="4"/>
  </si>
  <si>
    <t>11時間以上
12時間未満</t>
    <rPh sb="2" eb="4">
      <t>ジカン</t>
    </rPh>
    <rPh sb="4" eb="6">
      <t>イジョウ</t>
    </rPh>
    <rPh sb="9" eb="11">
      <t>ジカン</t>
    </rPh>
    <rPh sb="11" eb="13">
      <t>ミマン</t>
    </rPh>
    <phoneticPr fontId="4"/>
  </si>
  <si>
    <t>12時間以上
13時間未満</t>
    <rPh sb="2" eb="4">
      <t>ジカン</t>
    </rPh>
    <rPh sb="4" eb="6">
      <t>イジョウ</t>
    </rPh>
    <rPh sb="9" eb="11">
      <t>ジカン</t>
    </rPh>
    <rPh sb="11" eb="13">
      <t>ミマン</t>
    </rPh>
    <phoneticPr fontId="4"/>
  </si>
  <si>
    <t>令和</t>
    <rPh sb="0" eb="2">
      <t>レイワ</t>
    </rPh>
    <phoneticPr fontId="4"/>
  </si>
  <si>
    <t>①土曜日</t>
    <rPh sb="1" eb="4">
      <t>ドヨウビ</t>
    </rPh>
    <phoneticPr fontId="4"/>
  </si>
  <si>
    <t>②その他の日</t>
    <rPh sb="3" eb="4">
      <t>タ</t>
    </rPh>
    <rPh sb="5" eb="6">
      <t>ヒ</t>
    </rPh>
    <phoneticPr fontId="4"/>
  </si>
  <si>
    <t>あん分率</t>
    <rPh sb="2" eb="3">
      <t>ブン</t>
    </rPh>
    <rPh sb="3" eb="4">
      <t>リツ</t>
    </rPh>
    <phoneticPr fontId="4"/>
  </si>
  <si>
    <t>＝</t>
  </si>
  <si>
    <t>＝</t>
    <phoneticPr fontId="4"/>
  </si>
  <si>
    <t>=</t>
    <phoneticPr fontId="4"/>
  </si>
  <si>
    <t>×</t>
    <phoneticPr fontId="4"/>
  </si>
  <si>
    <t>１号認定児に係る経費算出のための按分率</t>
    <phoneticPr fontId="4"/>
  </si>
  <si>
    <t>施設類型</t>
    <rPh sb="0" eb="2">
      <t>シセツ</t>
    </rPh>
    <rPh sb="2" eb="4">
      <t>ルイケイ</t>
    </rPh>
    <phoneticPr fontId="4"/>
  </si>
  <si>
    <t>①平日</t>
    <rPh sb="1" eb="3">
      <t>ヘイジツ</t>
    </rPh>
    <phoneticPr fontId="4"/>
  </si>
  <si>
    <t>②土曜日</t>
    <rPh sb="1" eb="4">
      <t>ドヨウビ</t>
    </rPh>
    <phoneticPr fontId="4"/>
  </si>
  <si>
    <t>時間</t>
    <rPh sb="0" eb="2">
      <t>ジカン</t>
    </rPh>
    <phoneticPr fontId="4"/>
  </si>
  <si>
    <t>一日当り保育時間</t>
    <rPh sb="4" eb="6">
      <t>ホイク</t>
    </rPh>
    <phoneticPr fontId="4"/>
  </si>
  <si>
    <t>年間保育日数</t>
    <rPh sb="2" eb="4">
      <t>ホイク</t>
    </rPh>
    <phoneticPr fontId="4"/>
  </si>
  <si>
    <t>年間保育時間</t>
    <rPh sb="2" eb="4">
      <t>ホイク</t>
    </rPh>
    <phoneticPr fontId="4"/>
  </si>
  <si>
    <t>2.3号認定児に係る
保育状況</t>
    <rPh sb="3" eb="4">
      <t>ゴウ</t>
    </rPh>
    <rPh sb="4" eb="6">
      <t>ニンテイ</t>
    </rPh>
    <rPh sb="6" eb="7">
      <t>ジ</t>
    </rPh>
    <rPh sb="8" eb="9">
      <t>カカ</t>
    </rPh>
    <rPh sb="11" eb="13">
      <t>ホイク</t>
    </rPh>
    <rPh sb="13" eb="15">
      <t>ジョウキョウ</t>
    </rPh>
    <phoneticPr fontId="4"/>
  </si>
  <si>
    <t>３　保育状況（認定こども園のみ、２・３号認定児に係る情報を記入してください。）</t>
    <rPh sb="2" eb="4">
      <t>ホイク</t>
    </rPh>
    <rPh sb="4" eb="6">
      <t>ジョウキョウ</t>
    </rPh>
    <rPh sb="7" eb="9">
      <t>ニンテイ</t>
    </rPh>
    <rPh sb="12" eb="13">
      <t>エン</t>
    </rPh>
    <rPh sb="19" eb="20">
      <t>ゴウ</t>
    </rPh>
    <rPh sb="20" eb="22">
      <t>ニンテイ</t>
    </rPh>
    <rPh sb="22" eb="23">
      <t>ジ</t>
    </rPh>
    <rPh sb="24" eb="25">
      <t>カカ</t>
    </rPh>
    <rPh sb="26" eb="28">
      <t>ジョウホウ</t>
    </rPh>
    <rPh sb="29" eb="31">
      <t>キニュウ</t>
    </rPh>
    <phoneticPr fontId="4"/>
  </si>
  <si>
    <t>1月あたりの保育日数</t>
    <rPh sb="1" eb="2">
      <t>ツキ</t>
    </rPh>
    <rPh sb="6" eb="8">
      <t>ホイク</t>
    </rPh>
    <rPh sb="8" eb="10">
      <t>ニッスウ</t>
    </rPh>
    <phoneticPr fontId="4"/>
  </si>
  <si>
    <t>1日あたりの平均保育時間数(小数点第３位を四捨五入）</t>
    <rPh sb="1" eb="2">
      <t>ニチ</t>
    </rPh>
    <rPh sb="6" eb="8">
      <t>ヘイキン</t>
    </rPh>
    <rPh sb="8" eb="10">
      <t>ホイク</t>
    </rPh>
    <rPh sb="10" eb="12">
      <t>ジカン</t>
    </rPh>
    <rPh sb="12" eb="13">
      <t>スウ</t>
    </rPh>
    <rPh sb="14" eb="17">
      <t>ショウスウテン</t>
    </rPh>
    <rPh sb="17" eb="18">
      <t>ダイ</t>
    </rPh>
    <rPh sb="19" eb="20">
      <t>イ</t>
    </rPh>
    <rPh sb="21" eb="25">
      <t>シシャゴニュウ</t>
    </rPh>
    <phoneticPr fontId="4"/>
  </si>
  <si>
    <t>1月あたりの保育時間数（分）</t>
    <rPh sb="1" eb="2">
      <t>ツキ</t>
    </rPh>
    <rPh sb="6" eb="8">
      <t>ホイク</t>
    </rPh>
    <rPh sb="8" eb="11">
      <t>ジカンスウ</t>
    </rPh>
    <rPh sb="12" eb="13">
      <t>フン</t>
    </rPh>
    <phoneticPr fontId="4"/>
  </si>
  <si>
    <t>(e)</t>
    <phoneticPr fontId="4"/>
  </si>
  <si>
    <t>(d)×(e)</t>
    <phoneticPr fontId="4"/>
  </si>
  <si>
    <t>時間(ｃ)</t>
    <rPh sb="0" eb="2">
      <t>ジカン</t>
    </rPh>
    <phoneticPr fontId="4"/>
  </si>
  <si>
    <t>２・３号年間保育時間（ｃ）＋１号年間教育時間(ｉ)＋１号預かり保育年間実施時間(ｆ)</t>
    <rPh sb="3" eb="4">
      <t>ゴウ</t>
    </rPh>
    <rPh sb="4" eb="6">
      <t>ネンカン</t>
    </rPh>
    <rPh sb="6" eb="8">
      <t>ホイク</t>
    </rPh>
    <rPh sb="8" eb="10">
      <t>ジカン</t>
    </rPh>
    <rPh sb="15" eb="16">
      <t>ゴウ</t>
    </rPh>
    <rPh sb="27" eb="28">
      <t>ゴウ</t>
    </rPh>
    <phoneticPr fontId="4"/>
  </si>
  <si>
    <t>１号年間教育時間(ｉ)＋１号預かり保育年間実施時間(ｆ)</t>
    <phoneticPr fontId="4"/>
  </si>
  <si>
    <t>【保育体制充実加算対象要件】</t>
    <rPh sb="1" eb="3">
      <t>ホイク</t>
    </rPh>
    <rPh sb="3" eb="5">
      <t>タイセイ</t>
    </rPh>
    <rPh sb="5" eb="7">
      <t>ジュウジツ</t>
    </rPh>
    <rPh sb="7" eb="9">
      <t>カサン</t>
    </rPh>
    <rPh sb="9" eb="11">
      <t>タイショウ</t>
    </rPh>
    <rPh sb="11" eb="13">
      <t>ヨウケン</t>
    </rPh>
    <phoneticPr fontId="4"/>
  </si>
  <si>
    <t>※加算対象となるには、次の①又は②の要件を満たした上で、③及び④の要件を満たす必要があります。</t>
    <rPh sb="1" eb="3">
      <t>カサン</t>
    </rPh>
    <rPh sb="3" eb="5">
      <t>タイショウ</t>
    </rPh>
    <rPh sb="11" eb="12">
      <t>ツギ</t>
    </rPh>
    <rPh sb="14" eb="15">
      <t>マタ</t>
    </rPh>
    <rPh sb="18" eb="20">
      <t>ヨウケン</t>
    </rPh>
    <rPh sb="21" eb="22">
      <t>ミ</t>
    </rPh>
    <rPh sb="25" eb="26">
      <t>ウエ</t>
    </rPh>
    <rPh sb="29" eb="30">
      <t>オヨ</t>
    </rPh>
    <rPh sb="33" eb="35">
      <t>ヨウケン</t>
    </rPh>
    <rPh sb="36" eb="37">
      <t>ミ</t>
    </rPh>
    <rPh sb="39" eb="41">
      <t>ヒツヨウ</t>
    </rPh>
    <phoneticPr fontId="4"/>
  </si>
  <si>
    <t>①平日及び長期休業中の双方において，原則11時間以上（平日について教育時間を含む）の預かりを実施していること。</t>
    <phoneticPr fontId="4"/>
  </si>
  <si>
    <t>②平日及び長期休業中の双方において，原則９時間以上（平日について教育時間を含む）の預かりを実施するとともに，休日において40日以上の預かりを実施していること。</t>
    <phoneticPr fontId="4"/>
  </si>
  <si>
    <t>③年間延べ利用児童数（実施園の在園児に限る）が2,000人超の施設であること。</t>
    <phoneticPr fontId="4"/>
  </si>
  <si>
    <t>補助対象経費（※1）</t>
    <rPh sb="0" eb="2">
      <t>ホジョ</t>
    </rPh>
    <rPh sb="2" eb="4">
      <t>タイショウ</t>
    </rPh>
    <rPh sb="4" eb="6">
      <t>ケイヒ</t>
    </rPh>
    <phoneticPr fontId="4"/>
  </si>
  <si>
    <t>交付申請額（※２）</t>
    <phoneticPr fontId="4"/>
  </si>
  <si>
    <t>※２　補助対象経費と交付上限額のいずれか低い方の額が，補助金交付申請額となります。</t>
    <phoneticPr fontId="4"/>
  </si>
  <si>
    <t>補助額（交付上限額）</t>
    <phoneticPr fontId="4"/>
  </si>
  <si>
    <t xml:space="preserve">  14時間以上実施した日数がある場合は，別途ご連絡ください。</t>
    <rPh sb="4" eb="6">
      <t>ジカン</t>
    </rPh>
    <rPh sb="6" eb="8">
      <t>イジョウ</t>
    </rPh>
    <rPh sb="8" eb="10">
      <t>ジッシ</t>
    </rPh>
    <rPh sb="12" eb="14">
      <t>ニッスウ</t>
    </rPh>
    <rPh sb="17" eb="19">
      <t>バアイ</t>
    </rPh>
    <rPh sb="21" eb="23">
      <t>ベット</t>
    </rPh>
    <rPh sb="24" eb="26">
      <t>レンラク</t>
    </rPh>
    <phoneticPr fontId="4"/>
  </si>
  <si>
    <t>４　預かり保育担当者</t>
    <phoneticPr fontId="4"/>
  </si>
  <si>
    <t>５　預かり保育に関する宮城県の補助事業についての状況</t>
    <phoneticPr fontId="4"/>
  </si>
  <si>
    <t>４　預かり保育担当者（続き）</t>
    <rPh sb="11" eb="12">
      <t>ツヅ</t>
    </rPh>
    <phoneticPr fontId="4"/>
  </si>
  <si>
    <t>６　保育体制充実加算</t>
    <rPh sb="2" eb="4">
      <t>ホイク</t>
    </rPh>
    <rPh sb="4" eb="6">
      <t>タイセイ</t>
    </rPh>
    <rPh sb="6" eb="8">
      <t>ジュウジツ</t>
    </rPh>
    <rPh sb="8" eb="10">
      <t>カサン</t>
    </rPh>
    <phoneticPr fontId="4"/>
  </si>
  <si>
    <r>
      <t>(</t>
    </r>
    <r>
      <rPr>
        <sz val="12"/>
        <rFont val="HGPｺﾞｼｯｸM"/>
        <family val="3"/>
        <charset val="128"/>
      </rPr>
      <t>５</t>
    </r>
    <r>
      <rPr>
        <sz val="12"/>
        <rFont val="Century"/>
        <family val="1"/>
      </rPr>
      <t>)</t>
    </r>
    <r>
      <rPr>
        <sz val="12"/>
        <rFont val="HGPｺﾞｼｯｸM"/>
        <family val="3"/>
        <charset val="128"/>
      </rPr>
      <t>　休日の預かり保育時間（土日祝日等に実施）</t>
    </r>
    <rPh sb="4" eb="6">
      <t>キュウジツ</t>
    </rPh>
    <rPh sb="15" eb="17">
      <t>ドニチ</t>
    </rPh>
    <rPh sb="17" eb="19">
      <t>シュクジツ</t>
    </rPh>
    <rPh sb="19" eb="20">
      <t>トウ</t>
    </rPh>
    <rPh sb="21" eb="23">
      <t>ジッシ</t>
    </rPh>
    <phoneticPr fontId="4"/>
  </si>
  <si>
    <r>
      <t>(</t>
    </r>
    <r>
      <rPr>
        <sz val="12"/>
        <rFont val="HGPｺﾞｼｯｸM"/>
        <family val="3"/>
        <charset val="128"/>
      </rPr>
      <t>１</t>
    </r>
    <r>
      <rPr>
        <sz val="12"/>
        <rFont val="Century"/>
        <family val="1"/>
      </rPr>
      <t>)</t>
    </r>
    <r>
      <rPr>
        <sz val="12"/>
        <rFont val="HGPｺﾞｼｯｸM"/>
        <family val="3"/>
        <charset val="128"/>
      </rPr>
      <t>保育日数</t>
    </r>
    <rPh sb="3" eb="5">
      <t>ホイク</t>
    </rPh>
    <rPh sb="5" eb="7">
      <t>ニッスウ</t>
    </rPh>
    <phoneticPr fontId="4"/>
  </si>
  <si>
    <r>
      <t>(</t>
    </r>
    <r>
      <rPr>
        <sz val="12"/>
        <rFont val="HGPｺﾞｼｯｸM"/>
        <family val="3"/>
        <charset val="128"/>
      </rPr>
      <t>２</t>
    </r>
    <r>
      <rPr>
        <sz val="12"/>
        <rFont val="Century"/>
        <family val="1"/>
      </rPr>
      <t>)</t>
    </r>
    <r>
      <rPr>
        <sz val="12"/>
        <rFont val="HGPｺﾞｼｯｸM"/>
        <family val="3"/>
        <charset val="128"/>
      </rPr>
      <t>保育</t>
    </r>
    <r>
      <rPr>
        <sz val="12"/>
        <rFont val="Century"/>
        <family val="1"/>
      </rPr>
      <t>(</t>
    </r>
    <r>
      <rPr>
        <sz val="12"/>
        <rFont val="HGPｺﾞｼｯｸM"/>
        <family val="3"/>
        <charset val="128"/>
      </rPr>
      <t>標準</t>
    </r>
    <r>
      <rPr>
        <sz val="12"/>
        <rFont val="Century"/>
        <family val="1"/>
      </rPr>
      <t>)</t>
    </r>
    <r>
      <rPr>
        <sz val="12"/>
        <rFont val="HGPｺﾞｼｯｸM"/>
        <family val="3"/>
        <charset val="128"/>
      </rPr>
      <t>時間</t>
    </r>
    <rPh sb="3" eb="5">
      <t>ホイク</t>
    </rPh>
    <rPh sb="6" eb="8">
      <t>ヒョウジュン</t>
    </rPh>
    <rPh sb="9" eb="11">
      <t>ジカン</t>
    </rPh>
    <phoneticPr fontId="4"/>
  </si>
  <si>
    <t>※一時預かり事業を利用する児童の年齢及び人数に応じて，２人以上の職員配置が必要です。ただし，一時預かり事業の必要職員数が1人で，幼稚園等の職員からの支援を受けられる場合には，配置職員を１人とすることができます。</t>
    <rPh sb="1" eb="3">
      <t>イチジ</t>
    </rPh>
    <rPh sb="3" eb="4">
      <t>アズ</t>
    </rPh>
    <rPh sb="6" eb="8">
      <t>ジギョウ</t>
    </rPh>
    <rPh sb="28" eb="31">
      <t>ニンイジョウ</t>
    </rPh>
    <rPh sb="32" eb="34">
      <t>ショクイン</t>
    </rPh>
    <rPh sb="34" eb="36">
      <t>ハイチ</t>
    </rPh>
    <rPh sb="37" eb="39">
      <t>ヒツヨウ</t>
    </rPh>
    <rPh sb="46" eb="48">
      <t>イチジ</t>
    </rPh>
    <rPh sb="48" eb="49">
      <t>アズ</t>
    </rPh>
    <rPh sb="51" eb="53">
      <t>ジギョウ</t>
    </rPh>
    <rPh sb="54" eb="56">
      <t>ヒツヨウ</t>
    </rPh>
    <rPh sb="56" eb="59">
      <t>ショクインスウ</t>
    </rPh>
    <rPh sb="61" eb="62">
      <t>ニン</t>
    </rPh>
    <rPh sb="64" eb="67">
      <t>ヨウチエン</t>
    </rPh>
    <rPh sb="67" eb="68">
      <t>トウ</t>
    </rPh>
    <rPh sb="69" eb="71">
      <t>ショクイン</t>
    </rPh>
    <rPh sb="74" eb="76">
      <t>シエン</t>
    </rPh>
    <rPh sb="77" eb="78">
      <t>ウ</t>
    </rPh>
    <rPh sb="82" eb="84">
      <t>バアイ</t>
    </rPh>
    <rPh sb="87" eb="89">
      <t>ハイチ</t>
    </rPh>
    <rPh sb="89" eb="91">
      <t>ショクイン</t>
    </rPh>
    <rPh sb="93" eb="94">
      <t>ニン</t>
    </rPh>
    <phoneticPr fontId="4"/>
  </si>
  <si>
    <t>７　就労支援型施設加算</t>
    <rPh sb="2" eb="4">
      <t>シュウロウ</t>
    </rPh>
    <rPh sb="4" eb="7">
      <t>シエンガタ</t>
    </rPh>
    <rPh sb="7" eb="9">
      <t>シセツ</t>
    </rPh>
    <rPh sb="9" eb="11">
      <t>カサン</t>
    </rPh>
    <phoneticPr fontId="4"/>
  </si>
  <si>
    <r>
      <rPr>
        <b/>
        <u/>
        <sz val="14"/>
        <rFont val="HGPｺﾞｼｯｸM"/>
        <family val="3"/>
        <charset val="128"/>
      </rPr>
      <t>保育体制充実加算が対象外の場合</t>
    </r>
    <r>
      <rPr>
        <sz val="14"/>
        <rFont val="HGPｺﾞｼｯｸM"/>
        <family val="3"/>
        <charset val="128"/>
      </rPr>
      <t>は，記載の必要はございません。</t>
    </r>
    <rPh sb="0" eb="2">
      <t>ホイク</t>
    </rPh>
    <rPh sb="2" eb="4">
      <t>タイセイ</t>
    </rPh>
    <rPh sb="4" eb="6">
      <t>ジュウジツ</t>
    </rPh>
    <rPh sb="6" eb="8">
      <t>カサン</t>
    </rPh>
    <rPh sb="9" eb="12">
      <t>タイショウガイ</t>
    </rPh>
    <rPh sb="13" eb="15">
      <t>バアイ</t>
    </rPh>
    <rPh sb="17" eb="19">
      <t>キサイ</t>
    </rPh>
    <rPh sb="20" eb="22">
      <t>ヒツヨウ</t>
    </rPh>
    <phoneticPr fontId="4"/>
  </si>
  <si>
    <r>
      <t>(</t>
    </r>
    <r>
      <rPr>
        <sz val="12"/>
        <rFont val="HGPｺﾞｼｯｸM"/>
        <family val="3"/>
        <charset val="128"/>
      </rPr>
      <t>１</t>
    </r>
    <r>
      <rPr>
        <sz val="12"/>
        <rFont val="Century"/>
        <family val="1"/>
      </rPr>
      <t>)</t>
    </r>
    <r>
      <rPr>
        <sz val="12"/>
        <rFont val="HGPｺﾞｼｯｸM"/>
        <family val="3"/>
        <charset val="128"/>
      </rPr>
      <t>　１号認定児に係る経費算出のための按分率（認定こども園のみ）</t>
    </r>
    <rPh sb="5" eb="6">
      <t>ゴウ</t>
    </rPh>
    <rPh sb="6" eb="8">
      <t>ニンテイ</t>
    </rPh>
    <rPh sb="8" eb="9">
      <t>ジ</t>
    </rPh>
    <rPh sb="10" eb="11">
      <t>カカ</t>
    </rPh>
    <rPh sb="12" eb="14">
      <t>ケイヒ</t>
    </rPh>
    <rPh sb="14" eb="16">
      <t>サンシュツ</t>
    </rPh>
    <rPh sb="20" eb="22">
      <t>アンブン</t>
    </rPh>
    <rPh sb="22" eb="23">
      <t>リツ</t>
    </rPh>
    <rPh sb="24" eb="26">
      <t>ニンテイ</t>
    </rPh>
    <rPh sb="29" eb="30">
      <t>エン</t>
    </rPh>
    <phoneticPr fontId="4"/>
  </si>
  <si>
    <r>
      <t>(</t>
    </r>
    <r>
      <rPr>
        <sz val="12"/>
        <rFont val="HGPｺﾞｼｯｸM"/>
        <family val="3"/>
        <charset val="128"/>
      </rPr>
      <t>ａ</t>
    </r>
    <r>
      <rPr>
        <sz val="12"/>
        <rFont val="Century"/>
        <family val="1"/>
      </rPr>
      <t>)</t>
    </r>
    <phoneticPr fontId="4"/>
  </si>
  <si>
    <r>
      <t>(</t>
    </r>
    <r>
      <rPr>
        <sz val="12"/>
        <rFont val="HGPｺﾞｼｯｸM"/>
        <family val="3"/>
        <charset val="128"/>
      </rPr>
      <t>ｂ</t>
    </r>
    <r>
      <rPr>
        <sz val="12"/>
        <rFont val="Century"/>
        <family val="1"/>
      </rPr>
      <t>)</t>
    </r>
    <phoneticPr fontId="4"/>
  </si>
  <si>
    <r>
      <rPr>
        <sz val="12"/>
        <rFont val="HGPｺﾞｼｯｸM"/>
        <family val="3"/>
        <charset val="128"/>
      </rPr>
      <t>（ａ）×（ｂ）</t>
    </r>
    <r>
      <rPr>
        <sz val="12"/>
        <color rgb="FFFF0000"/>
        <rFont val="Century"/>
        <family val="1"/>
      </rPr>
      <t/>
    </r>
    <phoneticPr fontId="4"/>
  </si>
  <si>
    <r>
      <t>(</t>
    </r>
    <r>
      <rPr>
        <sz val="12"/>
        <rFont val="HGPｺﾞｼｯｸM"/>
        <family val="3"/>
        <charset val="128"/>
      </rPr>
      <t>２</t>
    </r>
    <r>
      <rPr>
        <sz val="12"/>
        <rFont val="Century"/>
        <family val="1"/>
      </rPr>
      <t>)</t>
    </r>
    <r>
      <rPr>
        <sz val="12"/>
        <rFont val="HGPｺﾞｼｯｸM"/>
        <family val="3"/>
        <charset val="128"/>
      </rPr>
      <t>　年間預かり保育実施時間</t>
    </r>
    <phoneticPr fontId="4"/>
  </si>
  <si>
    <r>
      <t>(</t>
    </r>
    <r>
      <rPr>
        <sz val="12"/>
        <rFont val="HGPｺﾞｼｯｸM"/>
        <family val="3"/>
        <charset val="128"/>
      </rPr>
      <t>ｄ</t>
    </r>
    <r>
      <rPr>
        <sz val="12"/>
        <rFont val="Century"/>
        <family val="1"/>
      </rPr>
      <t>)</t>
    </r>
    <phoneticPr fontId="4"/>
  </si>
  <si>
    <r>
      <t>時間</t>
    </r>
    <r>
      <rPr>
        <sz val="12"/>
        <rFont val="Century"/>
        <family val="1"/>
      </rPr>
      <t>(</t>
    </r>
    <r>
      <rPr>
        <sz val="12"/>
        <rFont val="HGPｺﾞｼｯｸM"/>
        <family val="3"/>
        <charset val="128"/>
      </rPr>
      <t>ｆ</t>
    </r>
    <r>
      <rPr>
        <sz val="12"/>
        <rFont val="Century"/>
        <family val="1"/>
      </rPr>
      <t>)</t>
    </r>
    <phoneticPr fontId="4"/>
  </si>
  <si>
    <r>
      <t>(</t>
    </r>
    <r>
      <rPr>
        <sz val="12"/>
        <rFont val="HGPｺﾞｼｯｸM"/>
        <family val="3"/>
        <charset val="128"/>
      </rPr>
      <t>３</t>
    </r>
    <r>
      <rPr>
        <sz val="12"/>
        <rFont val="Century"/>
        <family val="1"/>
      </rPr>
      <t>)</t>
    </r>
    <r>
      <rPr>
        <sz val="12"/>
        <rFont val="HGPｺﾞｼｯｸM"/>
        <family val="3"/>
        <charset val="128"/>
      </rPr>
      <t>　年間教育時間</t>
    </r>
    <rPh sb="6" eb="8">
      <t>キョウイク</t>
    </rPh>
    <phoneticPr fontId="4"/>
  </si>
  <si>
    <r>
      <t>(</t>
    </r>
    <r>
      <rPr>
        <sz val="12"/>
        <rFont val="HGPｺﾞｼｯｸM"/>
        <family val="3"/>
        <charset val="128"/>
      </rPr>
      <t>ｇ</t>
    </r>
    <r>
      <rPr>
        <sz val="12"/>
        <rFont val="Century"/>
        <family val="1"/>
      </rPr>
      <t>)</t>
    </r>
    <phoneticPr fontId="4"/>
  </si>
  <si>
    <r>
      <t>(</t>
    </r>
    <r>
      <rPr>
        <sz val="12"/>
        <rFont val="HGPｺﾞｼｯｸM"/>
        <family val="3"/>
        <charset val="128"/>
      </rPr>
      <t>ｈ</t>
    </r>
    <r>
      <rPr>
        <sz val="12"/>
        <rFont val="Century"/>
        <family val="1"/>
      </rPr>
      <t>)</t>
    </r>
    <phoneticPr fontId="4"/>
  </si>
  <si>
    <r>
      <t>(</t>
    </r>
    <r>
      <rPr>
        <sz val="12"/>
        <rFont val="HGPｺﾞｼｯｸM"/>
        <family val="3"/>
        <charset val="128"/>
      </rPr>
      <t>ｇ</t>
    </r>
    <r>
      <rPr>
        <sz val="12"/>
        <rFont val="Century"/>
        <family val="1"/>
      </rPr>
      <t>)×(</t>
    </r>
    <r>
      <rPr>
        <sz val="12"/>
        <rFont val="HGPｺﾞｼｯｸM"/>
        <family val="3"/>
        <charset val="128"/>
      </rPr>
      <t>ｈ</t>
    </r>
    <r>
      <rPr>
        <sz val="12"/>
        <rFont val="Century"/>
        <family val="1"/>
      </rPr>
      <t>)</t>
    </r>
    <phoneticPr fontId="4"/>
  </si>
  <si>
    <r>
      <t>時間</t>
    </r>
    <r>
      <rPr>
        <sz val="12"/>
        <rFont val="Century"/>
        <family val="1"/>
      </rPr>
      <t>(</t>
    </r>
    <r>
      <rPr>
        <sz val="12"/>
        <rFont val="HGPｺﾞｼｯｸM"/>
        <family val="3"/>
        <charset val="128"/>
      </rPr>
      <t>ｉ</t>
    </r>
    <r>
      <rPr>
        <sz val="12"/>
        <rFont val="Century"/>
        <family val="1"/>
      </rPr>
      <t>)</t>
    </r>
    <phoneticPr fontId="4"/>
  </si>
  <si>
    <r>
      <t>(</t>
    </r>
    <r>
      <rPr>
        <sz val="12"/>
        <rFont val="HGPｺﾞｼｯｸM"/>
        <family val="3"/>
        <charset val="128"/>
      </rPr>
      <t>４</t>
    </r>
    <r>
      <rPr>
        <sz val="12"/>
        <rFont val="Century"/>
        <family val="1"/>
      </rPr>
      <t>)</t>
    </r>
    <r>
      <rPr>
        <sz val="12"/>
        <rFont val="HGPｺﾞｼｯｸM"/>
        <family val="3"/>
        <charset val="128"/>
      </rPr>
      <t>　預かり保育担当者数</t>
    </r>
    <phoneticPr fontId="4"/>
  </si>
  <si>
    <r>
      <t>名</t>
    </r>
    <r>
      <rPr>
        <sz val="12"/>
        <rFont val="Century"/>
        <family val="1"/>
      </rPr>
      <t>(</t>
    </r>
    <r>
      <rPr>
        <sz val="12"/>
        <rFont val="HGPｺﾞｼｯｸM"/>
        <family val="3"/>
        <charset val="128"/>
      </rPr>
      <t>ｊ</t>
    </r>
    <r>
      <rPr>
        <sz val="12"/>
        <rFont val="Century"/>
        <family val="1"/>
      </rPr>
      <t>)</t>
    </r>
    <phoneticPr fontId="4"/>
  </si>
  <si>
    <r>
      <t>名</t>
    </r>
    <r>
      <rPr>
        <sz val="12"/>
        <rFont val="Century"/>
        <family val="1"/>
      </rPr>
      <t>(</t>
    </r>
    <r>
      <rPr>
        <sz val="12"/>
        <rFont val="HGPｺﾞｼｯｸM"/>
        <family val="3"/>
        <charset val="128"/>
      </rPr>
      <t>ｋ</t>
    </r>
    <r>
      <rPr>
        <sz val="12"/>
        <rFont val="Century"/>
        <family val="1"/>
      </rPr>
      <t>)</t>
    </r>
    <phoneticPr fontId="4"/>
  </si>
  <si>
    <r>
      <t>(</t>
    </r>
    <r>
      <rPr>
        <sz val="12"/>
        <rFont val="HGPｺﾞｼｯｸM"/>
        <family val="3"/>
        <charset val="128"/>
      </rPr>
      <t>５</t>
    </r>
    <r>
      <rPr>
        <sz val="12"/>
        <rFont val="Century"/>
        <family val="1"/>
      </rPr>
      <t>)</t>
    </r>
    <r>
      <rPr>
        <sz val="12"/>
        <rFont val="HGPｺﾞｼｯｸM"/>
        <family val="3"/>
        <charset val="128"/>
      </rPr>
      <t>　物件費あん分率の算定</t>
    </r>
    <phoneticPr fontId="4"/>
  </si>
  <si>
    <t>預かり保育年間実施時間(f)</t>
    <phoneticPr fontId="4"/>
  </si>
  <si>
    <t>預かり保育年間実施時間(f)＋年間教育時間(i)</t>
    <phoneticPr fontId="4"/>
  </si>
  <si>
    <r>
      <t>通常時の預かり保育担当者数</t>
    </r>
    <r>
      <rPr>
        <sz val="12"/>
        <rFont val="Century"/>
        <family val="1"/>
      </rPr>
      <t>(j)</t>
    </r>
    <phoneticPr fontId="4"/>
  </si>
  <si>
    <r>
      <t>預かり保育に従事する兼任職員数</t>
    </r>
    <r>
      <rPr>
        <sz val="12"/>
        <rFont val="Century"/>
        <family val="1"/>
      </rPr>
      <t>(k)</t>
    </r>
    <rPh sb="10" eb="12">
      <t>ケンニン</t>
    </rPh>
    <phoneticPr fontId="4"/>
  </si>
  <si>
    <r>
      <t>(</t>
    </r>
    <r>
      <rPr>
        <sz val="12"/>
        <rFont val="HGPｺﾞｼｯｸM"/>
        <family val="3"/>
        <charset val="128"/>
      </rPr>
      <t>６</t>
    </r>
    <r>
      <rPr>
        <sz val="12"/>
        <rFont val="Century"/>
        <family val="1"/>
      </rPr>
      <t>)</t>
    </r>
    <r>
      <rPr>
        <sz val="12"/>
        <rFont val="HGPｺﾞｼｯｸM"/>
        <family val="3"/>
        <charset val="128"/>
      </rPr>
      <t>　人件費等あん分率の算定</t>
    </r>
    <phoneticPr fontId="4"/>
  </si>
  <si>
    <t>補助金交付申請額 ※１</t>
    <phoneticPr fontId="4"/>
  </si>
  <si>
    <t>（１）預かり保育推進事業補助金</t>
    <rPh sb="3" eb="4">
      <t>アズ</t>
    </rPh>
    <rPh sb="6" eb="8">
      <t>ホイク</t>
    </rPh>
    <rPh sb="8" eb="10">
      <t>スイシン</t>
    </rPh>
    <rPh sb="10" eb="12">
      <t>ジギョウ</t>
    </rPh>
    <rPh sb="12" eb="15">
      <t>ホジョキン</t>
    </rPh>
    <phoneticPr fontId="4"/>
  </si>
  <si>
    <t>（２）一時預かり事業（幼稚園型）補助金</t>
    <rPh sb="3" eb="5">
      <t>イチジ</t>
    </rPh>
    <rPh sb="5" eb="6">
      <t>アズ</t>
    </rPh>
    <rPh sb="8" eb="10">
      <t>ジギョウ</t>
    </rPh>
    <rPh sb="11" eb="14">
      <t>ヨウチエン</t>
    </rPh>
    <rPh sb="14" eb="15">
      <t>ガタ</t>
    </rPh>
    <rPh sb="16" eb="19">
      <t>ホジョキン</t>
    </rPh>
    <phoneticPr fontId="4"/>
  </si>
  <si>
    <r>
      <t>　</t>
    </r>
    <r>
      <rPr>
        <u/>
        <sz val="14"/>
        <rFont val="HGPｺﾞｼｯｸM"/>
        <family val="3"/>
        <charset val="128"/>
      </rPr>
      <t>（２）一時預かり事業（幼稚園型）補助金交付申請額に充てることのできなかった経費です。</t>
    </r>
    <rPh sb="4" eb="6">
      <t>イチジ</t>
    </rPh>
    <rPh sb="6" eb="7">
      <t>アズ</t>
    </rPh>
    <rPh sb="9" eb="11">
      <t>ジギョウ</t>
    </rPh>
    <rPh sb="12" eb="15">
      <t>ヨウチエン</t>
    </rPh>
    <rPh sb="15" eb="16">
      <t>ガタ</t>
    </rPh>
    <rPh sb="17" eb="20">
      <t>ホジョキン</t>
    </rPh>
    <rPh sb="20" eb="22">
      <t>コウフ</t>
    </rPh>
    <rPh sb="22" eb="24">
      <t>シンセイ</t>
    </rPh>
    <rPh sb="24" eb="25">
      <t>ガク</t>
    </rPh>
    <rPh sb="26" eb="27">
      <t>ア</t>
    </rPh>
    <rPh sb="38" eb="40">
      <t>ケイヒ</t>
    </rPh>
    <phoneticPr fontId="4"/>
  </si>
  <si>
    <t>免許・資格が無い担当者の該当要件</t>
    <phoneticPr fontId="4"/>
  </si>
  <si>
    <t>※「免許・資格」欄には，幼稚園教諭免許または保育士資格を有する方に「有」，有しない方に「無」と記入します。
なお，「無」を選択した場合は，「免許・資格が無い担当者の該当要件」欄に次のア～オのいずれの要件に該当するかを記入してください。</t>
    <rPh sb="5" eb="7">
      <t>シカク</t>
    </rPh>
    <rPh sb="12" eb="15">
      <t>ヨウチエン</t>
    </rPh>
    <rPh sb="15" eb="17">
      <t>キョウユ</t>
    </rPh>
    <rPh sb="17" eb="19">
      <t>メンキョ</t>
    </rPh>
    <rPh sb="22" eb="25">
      <t>ホイクシ</t>
    </rPh>
    <rPh sb="25" eb="27">
      <t>シカク</t>
    </rPh>
    <rPh sb="34" eb="35">
      <t>アリ</t>
    </rPh>
    <rPh sb="37" eb="38">
      <t>ユウ</t>
    </rPh>
    <rPh sb="41" eb="42">
      <t>カタ</t>
    </rPh>
    <rPh sb="44" eb="45">
      <t>ム</t>
    </rPh>
    <phoneticPr fontId="4"/>
  </si>
  <si>
    <t>ア．市町村長等が行う研修を修了した者</t>
  </si>
  <si>
    <t>イ．小学校教諭普通免許状所有者</t>
  </si>
  <si>
    <t>ウ．養護教諭普通免許状所有者</t>
  </si>
  <si>
    <t>エ．幼稚園教諭教職員過程又は保育士養成課程を履修中の学生で，幼児の心身の発達や幼児に対する教育・保育に係る基礎的な知識を習得していると認められる者。</t>
  </si>
  <si>
    <t>オ．幼稚園教諭，小学校教諭又は養護教諭の普通免許状を有していた者（教育職員免許法（昭和24年法律第147号）第10条第１項又は第11条第４項の規定により免許状が失効した者を除く。）</t>
  </si>
  <si>
    <t>適用</t>
    <rPh sb="0" eb="2">
      <t>テキヨウ</t>
    </rPh>
    <phoneticPr fontId="4"/>
  </si>
  <si>
    <t>非適用（以下記入不要です）</t>
    <rPh sb="0" eb="1">
      <t>ヒ</t>
    </rPh>
    <rPh sb="1" eb="3">
      <t>テキヨウ</t>
    </rPh>
    <rPh sb="4" eb="6">
      <t>イカ</t>
    </rPh>
    <rPh sb="6" eb="8">
      <t>キニュウ</t>
    </rPh>
    <rPh sb="8" eb="10">
      <t>フヨウ</t>
    </rPh>
    <phoneticPr fontId="4"/>
  </si>
  <si>
    <t>【障害児単価適用の要件】</t>
    <rPh sb="1" eb="3">
      <t>ショウガイ</t>
    </rPh>
    <rPh sb="3" eb="4">
      <t>ジ</t>
    </rPh>
    <rPh sb="4" eb="6">
      <t>タンカ</t>
    </rPh>
    <rPh sb="6" eb="8">
      <t>テキヨウ</t>
    </rPh>
    <rPh sb="9" eb="11">
      <t>ヨウケン</t>
    </rPh>
    <phoneticPr fontId="4"/>
  </si>
  <si>
    <t>障害児を受け入れる幼稚園等において，当該幼稚園等が実施する一時預かり事業を当該障害児が利用する際に，職員配置基準に基づく職員配置を超えて教育・保育従事者を配置（加配）すること。</t>
    <rPh sb="0" eb="2">
      <t>ショウガイ</t>
    </rPh>
    <rPh sb="2" eb="3">
      <t>ジ</t>
    </rPh>
    <rPh sb="4" eb="5">
      <t>ウ</t>
    </rPh>
    <rPh sb="6" eb="7">
      <t>イ</t>
    </rPh>
    <rPh sb="9" eb="12">
      <t>ヨウチエン</t>
    </rPh>
    <rPh sb="12" eb="13">
      <t>トウ</t>
    </rPh>
    <rPh sb="18" eb="20">
      <t>トウガイ</t>
    </rPh>
    <rPh sb="20" eb="23">
      <t>ヨウチエン</t>
    </rPh>
    <rPh sb="23" eb="24">
      <t>トウ</t>
    </rPh>
    <rPh sb="25" eb="27">
      <t>ジッシ</t>
    </rPh>
    <rPh sb="29" eb="31">
      <t>イチジ</t>
    </rPh>
    <rPh sb="31" eb="32">
      <t>アズ</t>
    </rPh>
    <rPh sb="34" eb="36">
      <t>ジギョウ</t>
    </rPh>
    <rPh sb="37" eb="39">
      <t>トウガイ</t>
    </rPh>
    <rPh sb="39" eb="41">
      <t>ショウガイ</t>
    </rPh>
    <rPh sb="41" eb="42">
      <t>ジ</t>
    </rPh>
    <rPh sb="43" eb="45">
      <t>リヨウ</t>
    </rPh>
    <rPh sb="47" eb="48">
      <t>サイ</t>
    </rPh>
    <rPh sb="50" eb="52">
      <t>ショクイン</t>
    </rPh>
    <rPh sb="52" eb="54">
      <t>ハイチ</t>
    </rPh>
    <rPh sb="54" eb="56">
      <t>キジュン</t>
    </rPh>
    <rPh sb="57" eb="58">
      <t>モト</t>
    </rPh>
    <rPh sb="60" eb="62">
      <t>ショクイン</t>
    </rPh>
    <rPh sb="62" eb="64">
      <t>ハイチ</t>
    </rPh>
    <rPh sb="65" eb="66">
      <t>コ</t>
    </rPh>
    <rPh sb="68" eb="70">
      <t>キョウイク</t>
    </rPh>
    <rPh sb="71" eb="73">
      <t>ホイク</t>
    </rPh>
    <rPh sb="73" eb="76">
      <t>ジュウジシャ</t>
    </rPh>
    <rPh sb="77" eb="79">
      <t>ハイチ</t>
    </rPh>
    <rPh sb="80" eb="82">
      <t>カハイ</t>
    </rPh>
    <phoneticPr fontId="4"/>
  </si>
  <si>
    <t>【対象となる児童】</t>
    <rPh sb="1" eb="3">
      <t>タイショウ</t>
    </rPh>
    <rPh sb="6" eb="8">
      <t>ジドウ</t>
    </rPh>
    <phoneticPr fontId="4"/>
  </si>
  <si>
    <t>特別児童扶養手当証書を所持する児童，身体障害者手帳，療育手帳又は精神障害者福祉手帳を所持する児童，医師，巡回支援専門員等障害に関する専門的知見を有する者による意見等により障害を有すると認められる児童その他の健康面・発達面において特別な支援を要すると市長が認める児童。</t>
    <rPh sb="0" eb="2">
      <t>トクベツ</t>
    </rPh>
    <rPh sb="2" eb="4">
      <t>ジドウ</t>
    </rPh>
    <rPh sb="4" eb="6">
      <t>フヨウ</t>
    </rPh>
    <rPh sb="6" eb="8">
      <t>テアテ</t>
    </rPh>
    <rPh sb="8" eb="10">
      <t>ショウショ</t>
    </rPh>
    <rPh sb="11" eb="13">
      <t>ショジ</t>
    </rPh>
    <rPh sb="15" eb="17">
      <t>ジドウ</t>
    </rPh>
    <rPh sb="18" eb="20">
      <t>シンタイ</t>
    </rPh>
    <rPh sb="20" eb="23">
      <t>ショウガイシャ</t>
    </rPh>
    <rPh sb="23" eb="25">
      <t>テチョウ</t>
    </rPh>
    <rPh sb="26" eb="28">
      <t>リョウイク</t>
    </rPh>
    <rPh sb="28" eb="30">
      <t>テチョウ</t>
    </rPh>
    <rPh sb="30" eb="31">
      <t>マタ</t>
    </rPh>
    <rPh sb="32" eb="34">
      <t>セイシン</t>
    </rPh>
    <rPh sb="34" eb="37">
      <t>ショウガイシャ</t>
    </rPh>
    <rPh sb="37" eb="39">
      <t>フクシ</t>
    </rPh>
    <rPh sb="39" eb="41">
      <t>テチョウ</t>
    </rPh>
    <rPh sb="42" eb="44">
      <t>ショジ</t>
    </rPh>
    <rPh sb="46" eb="48">
      <t>ジドウ</t>
    </rPh>
    <rPh sb="49" eb="51">
      <t>イシ</t>
    </rPh>
    <rPh sb="52" eb="54">
      <t>ジュンカイ</t>
    </rPh>
    <rPh sb="54" eb="56">
      <t>シエン</t>
    </rPh>
    <rPh sb="56" eb="59">
      <t>センモンイン</t>
    </rPh>
    <rPh sb="59" eb="60">
      <t>トウ</t>
    </rPh>
    <rPh sb="60" eb="62">
      <t>ショウガイ</t>
    </rPh>
    <rPh sb="63" eb="64">
      <t>カン</t>
    </rPh>
    <rPh sb="66" eb="69">
      <t>センモンテキ</t>
    </rPh>
    <rPh sb="69" eb="71">
      <t>チケン</t>
    </rPh>
    <rPh sb="72" eb="73">
      <t>ユウ</t>
    </rPh>
    <rPh sb="75" eb="76">
      <t>モノ</t>
    </rPh>
    <rPh sb="79" eb="82">
      <t>イケントウ</t>
    </rPh>
    <rPh sb="85" eb="87">
      <t>ショウガイ</t>
    </rPh>
    <rPh sb="88" eb="89">
      <t>ユウ</t>
    </rPh>
    <rPh sb="92" eb="93">
      <t>ミト</t>
    </rPh>
    <rPh sb="97" eb="99">
      <t>ジドウ</t>
    </rPh>
    <rPh sb="101" eb="102">
      <t>タ</t>
    </rPh>
    <rPh sb="103" eb="105">
      <t>ケンコウ</t>
    </rPh>
    <rPh sb="105" eb="106">
      <t>メン</t>
    </rPh>
    <rPh sb="107" eb="109">
      <t>ハッタツ</t>
    </rPh>
    <rPh sb="109" eb="110">
      <t>メン</t>
    </rPh>
    <rPh sb="114" eb="116">
      <t>トクベツ</t>
    </rPh>
    <rPh sb="117" eb="119">
      <t>シエン</t>
    </rPh>
    <rPh sb="120" eb="121">
      <t>ヨウ</t>
    </rPh>
    <rPh sb="124" eb="126">
      <t>シチョウ</t>
    </rPh>
    <rPh sb="127" eb="128">
      <t>ミト</t>
    </rPh>
    <rPh sb="130" eb="132">
      <t>ジドウ</t>
    </rPh>
    <phoneticPr fontId="4"/>
  </si>
  <si>
    <t>添付書類</t>
    <rPh sb="0" eb="2">
      <t>テンプ</t>
    </rPh>
    <rPh sb="2" eb="4">
      <t>ショルイ</t>
    </rPh>
    <phoneticPr fontId="4"/>
  </si>
  <si>
    <r>
      <t>①障害児単価の適用について</t>
    </r>
    <r>
      <rPr>
        <sz val="16"/>
        <rFont val="HGPｺﾞｼｯｸM"/>
        <family val="3"/>
        <charset val="128"/>
      </rPr>
      <t>　</t>
    </r>
    <r>
      <rPr>
        <sz val="14"/>
        <rFont val="HGPｺﾞｼｯｸM"/>
        <family val="3"/>
        <charset val="128"/>
      </rPr>
      <t>※下記要件を満たす場合に適用となります。</t>
    </r>
    <rPh sb="1" eb="3">
      <t>ショウガイ</t>
    </rPh>
    <rPh sb="3" eb="4">
      <t>ジ</t>
    </rPh>
    <rPh sb="4" eb="6">
      <t>タンカ</t>
    </rPh>
    <rPh sb="7" eb="9">
      <t>テキヨウ</t>
    </rPh>
    <rPh sb="15" eb="17">
      <t>カキ</t>
    </rPh>
    <rPh sb="17" eb="19">
      <t>ヨウケン</t>
    </rPh>
    <rPh sb="20" eb="21">
      <t>ミ</t>
    </rPh>
    <rPh sb="23" eb="25">
      <t>バアイ</t>
    </rPh>
    <rPh sb="26" eb="28">
      <t>テキヨウ</t>
    </rPh>
    <phoneticPr fontId="4"/>
  </si>
  <si>
    <t>②対象児童と年間利用日数</t>
    <rPh sb="1" eb="3">
      <t>タイショウ</t>
    </rPh>
    <rPh sb="3" eb="5">
      <t>ジドウ</t>
    </rPh>
    <rPh sb="6" eb="8">
      <t>ネンカン</t>
    </rPh>
    <rPh sb="8" eb="10">
      <t>リヨウ</t>
    </rPh>
    <rPh sb="10" eb="12">
      <t>ニッスウ</t>
    </rPh>
    <phoneticPr fontId="4"/>
  </si>
  <si>
    <t>合計日数（延べ人数）</t>
    <rPh sb="0" eb="2">
      <t>ゴウケイ</t>
    </rPh>
    <rPh sb="2" eb="4">
      <t>ニッスウ</t>
    </rPh>
    <rPh sb="5" eb="6">
      <t>ノ</t>
    </rPh>
    <rPh sb="7" eb="9">
      <t>ニンズウ</t>
    </rPh>
    <phoneticPr fontId="4"/>
  </si>
  <si>
    <t>ⅰ　仙台市認定こども園特別支援教育・保育経費補助金の対象児童</t>
    <phoneticPr fontId="4"/>
  </si>
  <si>
    <t>ⅱ　宮城県の特別支援教育教育費補助金の対象児童</t>
    <phoneticPr fontId="4"/>
  </si>
  <si>
    <t>ⅲ　その他の健康面・発達面において特別な支援を要する児童</t>
    <phoneticPr fontId="4"/>
  </si>
  <si>
    <t>県補助金の対象児童となっていることが分かる書類（当該年度の心身障害児の認定に係る通知等）の写し</t>
    <phoneticPr fontId="4"/>
  </si>
  <si>
    <t>各種手帳や公的機関等の判定書等，障害の事実が確認できる書類の写し</t>
    <phoneticPr fontId="4"/>
  </si>
  <si>
    <t>不要</t>
    <phoneticPr fontId="4"/>
  </si>
  <si>
    <t>教育時間内において特別な支援を要するとして，既に多様な事業者の参入促進・能力活用事業（認定こども園特別支援教育・保育経費）や都道府県等による補助事業等の対象となっている児童（下表ⅰ，ⅱに該当する児童）。</t>
    <rPh sb="0" eb="2">
      <t>キョウイク</t>
    </rPh>
    <rPh sb="2" eb="4">
      <t>ジカン</t>
    </rPh>
    <rPh sb="4" eb="5">
      <t>ナイ</t>
    </rPh>
    <rPh sb="9" eb="11">
      <t>トクベツ</t>
    </rPh>
    <rPh sb="12" eb="14">
      <t>シエン</t>
    </rPh>
    <rPh sb="15" eb="16">
      <t>ヨウ</t>
    </rPh>
    <rPh sb="22" eb="23">
      <t>スデ</t>
    </rPh>
    <rPh sb="24" eb="26">
      <t>タヨウ</t>
    </rPh>
    <rPh sb="27" eb="30">
      <t>ジギョウシャ</t>
    </rPh>
    <rPh sb="31" eb="33">
      <t>サンニュウ</t>
    </rPh>
    <rPh sb="33" eb="35">
      <t>ソクシン</t>
    </rPh>
    <rPh sb="36" eb="38">
      <t>ノウリョク</t>
    </rPh>
    <rPh sb="38" eb="40">
      <t>カツヨウ</t>
    </rPh>
    <rPh sb="40" eb="42">
      <t>ジギョウ</t>
    </rPh>
    <rPh sb="43" eb="45">
      <t>ニンテイ</t>
    </rPh>
    <rPh sb="48" eb="49">
      <t>エン</t>
    </rPh>
    <rPh sb="49" eb="51">
      <t>トクベツ</t>
    </rPh>
    <rPh sb="51" eb="53">
      <t>シエン</t>
    </rPh>
    <rPh sb="53" eb="55">
      <t>キョウイク</t>
    </rPh>
    <rPh sb="56" eb="58">
      <t>ホイク</t>
    </rPh>
    <rPh sb="58" eb="60">
      <t>ケイヒ</t>
    </rPh>
    <rPh sb="62" eb="66">
      <t>トドウフケン</t>
    </rPh>
    <rPh sb="66" eb="67">
      <t>トウ</t>
    </rPh>
    <rPh sb="70" eb="72">
      <t>ホジョ</t>
    </rPh>
    <rPh sb="72" eb="74">
      <t>ジギョウ</t>
    </rPh>
    <rPh sb="74" eb="75">
      <t>トウ</t>
    </rPh>
    <rPh sb="76" eb="78">
      <t>タイショウ</t>
    </rPh>
    <rPh sb="84" eb="86">
      <t>ジドウ</t>
    </rPh>
    <rPh sb="87" eb="88">
      <t>シタ</t>
    </rPh>
    <rPh sb="93" eb="95">
      <t>ガイトウ</t>
    </rPh>
    <rPh sb="97" eb="99">
      <t>ジドウ</t>
    </rPh>
    <phoneticPr fontId="4"/>
  </si>
  <si>
    <t>Ａ
特別な支援を要する児童</t>
    <rPh sb="2" eb="4">
      <t>トクベツ</t>
    </rPh>
    <rPh sb="5" eb="7">
      <t>シエン</t>
    </rPh>
    <rPh sb="8" eb="9">
      <t>ヨウ</t>
    </rPh>
    <rPh sb="11" eb="13">
      <t>ジドウ</t>
    </rPh>
    <phoneticPr fontId="4"/>
  </si>
  <si>
    <t>②長期休業日の平日</t>
    <rPh sb="1" eb="3">
      <t>チョウキ</t>
    </rPh>
    <rPh sb="3" eb="6">
      <t>キュウギョウビ</t>
    </rPh>
    <rPh sb="7" eb="9">
      <t>ヘイジツ</t>
    </rPh>
    <phoneticPr fontId="4"/>
  </si>
  <si>
    <t>③休日</t>
    <rPh sb="1" eb="3">
      <t>キュウジツ</t>
    </rPh>
    <phoneticPr fontId="4"/>
  </si>
  <si>
    <t>区分</t>
    <rPh sb="0" eb="2">
      <t>クブン</t>
    </rPh>
    <phoneticPr fontId="4"/>
  </si>
  <si>
    <t>Ｂ　特別な支援を要する児童以外の児童</t>
    <rPh sb="2" eb="4">
      <t>トクベツ</t>
    </rPh>
    <rPh sb="5" eb="7">
      <t>シエン</t>
    </rPh>
    <rPh sb="8" eb="9">
      <t>ヨウ</t>
    </rPh>
    <rPh sb="11" eb="13">
      <t>ジドウ</t>
    </rPh>
    <rPh sb="13" eb="15">
      <t>イガイ</t>
    </rPh>
    <rPh sb="16" eb="18">
      <t>ジドウ</t>
    </rPh>
    <phoneticPr fontId="4"/>
  </si>
  <si>
    <t>①教育時間前後の平日</t>
    <rPh sb="1" eb="3">
      <t>キョウイク</t>
    </rPh>
    <rPh sb="3" eb="5">
      <t>ジカン</t>
    </rPh>
    <rPh sb="5" eb="7">
      <t>ゼンゴ</t>
    </rPh>
    <rPh sb="8" eb="10">
      <t>ヘイジツ</t>
    </rPh>
    <phoneticPr fontId="4"/>
  </si>
  <si>
    <t>年間利用
人数（延べ）</t>
    <rPh sb="2" eb="4">
      <t>リヨウ</t>
    </rPh>
    <rPh sb="8" eb="9">
      <t>ノ</t>
    </rPh>
    <phoneticPr fontId="51"/>
  </si>
  <si>
    <t>年間利用
人数（延べ）</t>
    <rPh sb="2" eb="4">
      <t>リヨウ</t>
    </rPh>
    <phoneticPr fontId="51"/>
  </si>
  <si>
    <t>年間利用
人数（延べ）</t>
    <rPh sb="0" eb="2">
      <t>ネンカン</t>
    </rPh>
    <rPh sb="2" eb="4">
      <t>リヨウ</t>
    </rPh>
    <rPh sb="5" eb="7">
      <t>ニンズウ</t>
    </rPh>
    <phoneticPr fontId="4"/>
  </si>
  <si>
    <t>（ネ）</t>
    <phoneticPr fontId="4"/>
  </si>
  <si>
    <t>（ノ）</t>
    <phoneticPr fontId="4"/>
  </si>
  <si>
    <t>（ハ）</t>
    <phoneticPr fontId="4"/>
  </si>
  <si>
    <t>・</t>
    <phoneticPr fontId="4"/>
  </si>
  <si>
    <t>（ア）小数第３位を切り捨て</t>
    <rPh sb="3" eb="5">
      <t>ショウスウ</t>
    </rPh>
    <rPh sb="5" eb="6">
      <t>ダイ</t>
    </rPh>
    <rPh sb="7" eb="8">
      <t>イ</t>
    </rPh>
    <rPh sb="9" eb="10">
      <t>キ</t>
    </rPh>
    <rPh sb="11" eb="12">
      <t>ス</t>
    </rPh>
    <phoneticPr fontId="4"/>
  </si>
  <si>
    <t>（ウ）</t>
    <phoneticPr fontId="4"/>
  </si>
  <si>
    <t>（ヒ）</t>
    <phoneticPr fontId="4"/>
  </si>
  <si>
    <t>（フ）</t>
    <phoneticPr fontId="4"/>
  </si>
  <si>
    <t>延べ利用児童数（エ～キ）</t>
    <rPh sb="0" eb="1">
      <t>ノ</t>
    </rPh>
    <rPh sb="2" eb="4">
      <t>リヨウ</t>
    </rPh>
    <rPh sb="4" eb="6">
      <t>ジドウ</t>
    </rPh>
    <rPh sb="6" eb="7">
      <t>スウ</t>
    </rPh>
    <phoneticPr fontId="4"/>
  </si>
  <si>
    <t>８時間未満（ク～サ）</t>
    <rPh sb="1" eb="3">
      <t>ジカン</t>
    </rPh>
    <rPh sb="3" eb="5">
      <t>ミマン</t>
    </rPh>
    <phoneticPr fontId="4"/>
  </si>
  <si>
    <t>８時間以上（シ～ソ）</t>
    <rPh sb="1" eb="3">
      <t>ジカン</t>
    </rPh>
    <rPh sb="3" eb="5">
      <t>イジョウ</t>
    </rPh>
    <phoneticPr fontId="4"/>
  </si>
  <si>
    <t>延べ利用児童数（タ～ヌ）</t>
    <rPh sb="0" eb="1">
      <t>ノ</t>
    </rPh>
    <rPh sb="2" eb="4">
      <t>リヨウ</t>
    </rPh>
    <rPh sb="4" eb="6">
      <t>ジドウ</t>
    </rPh>
    <rPh sb="6" eb="7">
      <t>スウ</t>
    </rPh>
    <phoneticPr fontId="4"/>
  </si>
  <si>
    <t>延べ利用児童数（キ+ソ+テ+ヌ）</t>
    <rPh sb="0" eb="1">
      <t>ノ</t>
    </rPh>
    <rPh sb="2" eb="4">
      <t>リヨウ</t>
    </rPh>
    <rPh sb="4" eb="6">
      <t>ジドウ</t>
    </rPh>
    <rPh sb="6" eb="7">
      <t>スウ</t>
    </rPh>
    <phoneticPr fontId="4"/>
  </si>
  <si>
    <t>延べ利用児童数（サ）</t>
    <rPh sb="0" eb="1">
      <t>ノ</t>
    </rPh>
    <rPh sb="2" eb="4">
      <t>リヨウ</t>
    </rPh>
    <rPh sb="4" eb="6">
      <t>ジドウ</t>
    </rPh>
    <rPh sb="6" eb="7">
      <t>スウ</t>
    </rPh>
    <phoneticPr fontId="4"/>
  </si>
  <si>
    <r>
      <rPr>
        <b/>
        <u/>
        <sz val="14"/>
        <rFont val="HGPｺﾞｼｯｸM"/>
        <family val="3"/>
        <charset val="128"/>
      </rPr>
      <t>連携施設設定加算が対象外の場合</t>
    </r>
    <r>
      <rPr>
        <sz val="14"/>
        <rFont val="HGPｺﾞｼｯｸM"/>
        <family val="3"/>
        <charset val="128"/>
      </rPr>
      <t>は，記載の必要はございません。</t>
    </r>
    <r>
      <rPr>
        <b/>
        <sz val="14"/>
        <rFont val="HGPｺﾞｼｯｸM"/>
        <family val="3"/>
        <charset val="128"/>
      </rPr>
      <t>（認定こども園は連携施設設定加算は対象となりません。）</t>
    </r>
    <rPh sb="0" eb="2">
      <t>レンケイ</t>
    </rPh>
    <rPh sb="2" eb="4">
      <t>シセツ</t>
    </rPh>
    <rPh sb="4" eb="6">
      <t>セッテイ</t>
    </rPh>
    <rPh sb="6" eb="8">
      <t>カサン</t>
    </rPh>
    <rPh sb="9" eb="12">
      <t>タイショウガイ</t>
    </rPh>
    <rPh sb="13" eb="15">
      <t>バアイ</t>
    </rPh>
    <rPh sb="17" eb="19">
      <t>キサイ</t>
    </rPh>
    <rPh sb="20" eb="22">
      <t>ヒツヨウ</t>
    </rPh>
    <phoneticPr fontId="4"/>
  </si>
  <si>
    <t>特別な支援を要する園児</t>
    <rPh sb="0" eb="2">
      <t>トクベツ</t>
    </rPh>
    <rPh sb="3" eb="5">
      <t>シエン</t>
    </rPh>
    <rPh sb="6" eb="7">
      <t>ヨウ</t>
    </rPh>
    <rPh sb="9" eb="10">
      <t>エン</t>
    </rPh>
    <rPh sb="10" eb="11">
      <t>ジ</t>
    </rPh>
    <phoneticPr fontId="4"/>
  </si>
  <si>
    <t>延べ利用児童数（ウ）</t>
    <rPh sb="0" eb="1">
      <t>ノ</t>
    </rPh>
    <rPh sb="2" eb="4">
      <t>リヨウ</t>
    </rPh>
    <rPh sb="4" eb="6">
      <t>ジドウ</t>
    </rPh>
    <rPh sb="6" eb="7">
      <t>スウ</t>
    </rPh>
    <phoneticPr fontId="4"/>
  </si>
  <si>
    <t>特別な支援を要する園児以外の園児</t>
    <rPh sb="0" eb="2">
      <t>トクベツ</t>
    </rPh>
    <rPh sb="3" eb="5">
      <t>シエン</t>
    </rPh>
    <rPh sb="6" eb="7">
      <t>ヨウ</t>
    </rPh>
    <rPh sb="9" eb="10">
      <t>エン</t>
    </rPh>
    <rPh sb="10" eb="11">
      <t>ジ</t>
    </rPh>
    <rPh sb="11" eb="13">
      <t>イガイ</t>
    </rPh>
    <rPh sb="14" eb="15">
      <t>エン</t>
    </rPh>
    <rPh sb="15" eb="16">
      <t>ジ</t>
    </rPh>
    <phoneticPr fontId="4"/>
  </si>
  <si>
    <t>※１　高い方の金額が補助単価となります。</t>
    <phoneticPr fontId="4"/>
  </si>
  <si>
    <t>※１　補助対象経費と補助額(交付上限額)のいずれか低い方の額が，補助金交付申請額となります。</t>
    <phoneticPr fontId="4"/>
  </si>
  <si>
    <t>【該当事由と添付書類】</t>
  </si>
  <si>
    <t>該当事由</t>
    <phoneticPr fontId="4"/>
  </si>
  <si>
    <t>８時間以下</t>
    <phoneticPr fontId="4"/>
  </si>
  <si>
    <t>８時間超え10時間未満</t>
    <phoneticPr fontId="4"/>
  </si>
  <si>
    <t>10時間以上11時間未満</t>
    <phoneticPr fontId="4"/>
  </si>
  <si>
    <t>11時間以上</t>
    <phoneticPr fontId="4"/>
  </si>
  <si>
    <t>（タ）</t>
    <phoneticPr fontId="4"/>
  </si>
  <si>
    <t>（チ）</t>
    <phoneticPr fontId="4"/>
  </si>
  <si>
    <t>（ツ）</t>
    <phoneticPr fontId="4"/>
  </si>
  <si>
    <t>（テ）</t>
    <phoneticPr fontId="4"/>
  </si>
  <si>
    <t>③休日分（土日祝日等（長期休業日分も含む））</t>
  </si>
  <si>
    <t>④幼稚園在園児以外（平日＋長期休業日＋休日）</t>
    <phoneticPr fontId="4"/>
  </si>
  <si>
    <t>（ト）</t>
    <phoneticPr fontId="4"/>
  </si>
  <si>
    <t>（ナ）</t>
    <phoneticPr fontId="4"/>
  </si>
  <si>
    <t>（ニ）</t>
    <phoneticPr fontId="4"/>
  </si>
  <si>
    <t>（ヌ）</t>
    <phoneticPr fontId="4"/>
  </si>
  <si>
    <r>
      <t>①教育時間前後の</t>
    </r>
    <r>
      <rPr>
        <b/>
        <u/>
        <sz val="16"/>
        <color theme="1"/>
        <rFont val="HGPｺﾞｼｯｸM"/>
        <family val="3"/>
        <charset val="128"/>
      </rPr>
      <t>平日</t>
    </r>
    <phoneticPr fontId="4"/>
  </si>
  <si>
    <t>※仙台市の１号認定児のみを計上してください。なお，特別な支援を要する児童について障害児単価の適用を受ける場合は，当該障害児の人数は除いてください。</t>
    <phoneticPr fontId="4"/>
  </si>
  <si>
    <t>合計</t>
    <rPh sb="0" eb="2">
      <t>ゴウケイ</t>
    </rPh>
    <phoneticPr fontId="4"/>
  </si>
  <si>
    <t>（エ）～（キ）</t>
    <phoneticPr fontId="4"/>
  </si>
  <si>
    <t>（ク）～（ソ）</t>
    <phoneticPr fontId="4"/>
  </si>
  <si>
    <t>（タ）～（テ）</t>
    <phoneticPr fontId="4"/>
  </si>
  <si>
    <t>（ト）～（ヌ）</t>
    <phoneticPr fontId="4"/>
  </si>
  <si>
    <t>対象児童氏名</t>
    <rPh sb="0" eb="2">
      <t>タイショウ</t>
    </rPh>
    <rPh sb="2" eb="4">
      <t>ジドウ</t>
    </rPh>
    <rPh sb="4" eb="6">
      <t>シメイ</t>
    </rPh>
    <phoneticPr fontId="4"/>
  </si>
  <si>
    <t>生年月日</t>
    <rPh sb="0" eb="2">
      <t>セイネン</t>
    </rPh>
    <rPh sb="2" eb="4">
      <t>ガッピ</t>
    </rPh>
    <phoneticPr fontId="4"/>
  </si>
  <si>
    <t>該当事由</t>
    <rPh sb="0" eb="2">
      <t>ガイトウ</t>
    </rPh>
    <rPh sb="2" eb="4">
      <t>ジユウ</t>
    </rPh>
    <phoneticPr fontId="4"/>
  </si>
  <si>
    <t>預かり保育年間利用
日数（延べ人数）</t>
    <phoneticPr fontId="4"/>
  </si>
  <si>
    <t>※基本分の補助単価は，通常の教育時間の平日及び長期休業日の平日の合計年間延べ利用児童数が2,000人を超える場合は400円に，年間延べ利用児童数が2,000人以下の場合は｛（1,600,000÷年間延べ利用児童数（教育時間前後の平日））－400｝円（10円未満切捨て）になります。</t>
    <phoneticPr fontId="4"/>
  </si>
  <si>
    <t>８　預かり保育の実施日数</t>
    <phoneticPr fontId="4"/>
  </si>
  <si>
    <t>９　一時預かり事業（幼稚園型）の利用児童数　</t>
    <rPh sb="2" eb="4">
      <t>イチジ</t>
    </rPh>
    <rPh sb="4" eb="5">
      <t>アズ</t>
    </rPh>
    <rPh sb="7" eb="9">
      <t>ジギョウ</t>
    </rPh>
    <rPh sb="10" eb="13">
      <t>ヨウチエン</t>
    </rPh>
    <rPh sb="13" eb="14">
      <t>ガタ</t>
    </rPh>
    <rPh sb="16" eb="18">
      <t>リヨウ</t>
    </rPh>
    <rPh sb="18" eb="20">
      <t>ジドウ</t>
    </rPh>
    <rPh sb="20" eb="21">
      <t>スウ</t>
    </rPh>
    <phoneticPr fontId="4"/>
  </si>
  <si>
    <r>
      <t>（１）特別な支援を要する児童（障害児）分　</t>
    </r>
    <r>
      <rPr>
        <sz val="14"/>
        <rFont val="HGPｺﾞｼｯｸM"/>
        <family val="3"/>
        <charset val="128"/>
      </rPr>
      <t>※仙台市の１号認定児のみを計上してください。</t>
    </r>
    <rPh sb="3" eb="5">
      <t>トクベツ</t>
    </rPh>
    <rPh sb="6" eb="8">
      <t>シエン</t>
    </rPh>
    <rPh sb="9" eb="10">
      <t>ヨウ</t>
    </rPh>
    <rPh sb="12" eb="14">
      <t>ジドウ</t>
    </rPh>
    <rPh sb="15" eb="17">
      <t>ショウガイ</t>
    </rPh>
    <rPh sb="17" eb="18">
      <t>ジ</t>
    </rPh>
    <rPh sb="19" eb="20">
      <t>ブン</t>
    </rPh>
    <phoneticPr fontId="4"/>
  </si>
  <si>
    <r>
      <t>（２）特別な支援を要する児童（障害児）以外の児童分　</t>
    </r>
    <r>
      <rPr>
        <sz val="14"/>
        <rFont val="HGPｺﾞｼｯｸM"/>
        <family val="3"/>
        <charset val="128"/>
      </rPr>
      <t/>
    </r>
    <rPh sb="3" eb="5">
      <t>トクベツ</t>
    </rPh>
    <rPh sb="6" eb="8">
      <t>シエン</t>
    </rPh>
    <rPh sb="9" eb="10">
      <t>ヨウ</t>
    </rPh>
    <rPh sb="12" eb="14">
      <t>ジドウ</t>
    </rPh>
    <rPh sb="15" eb="17">
      <t>ショウガイ</t>
    </rPh>
    <rPh sb="17" eb="18">
      <t>ジ</t>
    </rPh>
    <rPh sb="19" eb="21">
      <t>イガイ</t>
    </rPh>
    <rPh sb="22" eb="24">
      <t>ジドウ</t>
    </rPh>
    <rPh sb="24" eb="25">
      <t>ブン</t>
    </rPh>
    <phoneticPr fontId="4"/>
  </si>
  <si>
    <t>10　補助金の交付上限額</t>
    <phoneticPr fontId="4"/>
  </si>
  <si>
    <t>　なお，（１）預かり保育推進事業補助金は，補助対象経費から（２）一時預かり事業（幼稚園型）補助金の補助金交付申請額及び「12　保育体制充実加算」の交付申請額を差し引いた額と補助額（交付上限額）のいずれか低い方の額が補助金交付申請額となります。</t>
    <phoneticPr fontId="4"/>
  </si>
  <si>
    <t>12　保育体制充実加算の補助額</t>
    <rPh sb="3" eb="5">
      <t>ホイク</t>
    </rPh>
    <rPh sb="5" eb="7">
      <t>タイセイ</t>
    </rPh>
    <rPh sb="7" eb="9">
      <t>ジュウジツ</t>
    </rPh>
    <rPh sb="9" eb="11">
      <t>カサン</t>
    </rPh>
    <phoneticPr fontId="4"/>
  </si>
  <si>
    <r>
      <t>※1　保育体制充実加算の対象経費に充てることのできる経費は，</t>
    </r>
    <r>
      <rPr>
        <u/>
        <sz val="14"/>
        <rFont val="HGPｺﾞｼｯｸM"/>
        <family val="3"/>
        <charset val="128"/>
      </rPr>
      <t>「11　補助対象経費」の合計のうち，</t>
    </r>
    <rPh sb="3" eb="5">
      <t>ホイク</t>
    </rPh>
    <rPh sb="5" eb="7">
      <t>タイセイ</t>
    </rPh>
    <rPh sb="7" eb="9">
      <t>ジュウジツ</t>
    </rPh>
    <rPh sb="9" eb="11">
      <t>カサン</t>
    </rPh>
    <rPh sb="12" eb="14">
      <t>タイショウ</t>
    </rPh>
    <rPh sb="14" eb="16">
      <t>ケイヒ</t>
    </rPh>
    <rPh sb="17" eb="18">
      <t>ア</t>
    </rPh>
    <rPh sb="26" eb="28">
      <t>ケイヒ</t>
    </rPh>
    <rPh sb="34" eb="36">
      <t>ホジョ</t>
    </rPh>
    <rPh sb="36" eb="38">
      <t>タイショウ</t>
    </rPh>
    <rPh sb="38" eb="40">
      <t>ケイヒ</t>
    </rPh>
    <rPh sb="42" eb="44">
      <t>ゴウケイ</t>
    </rPh>
    <phoneticPr fontId="4"/>
  </si>
  <si>
    <t>13　就労支援型施設加算の補助額</t>
    <rPh sb="3" eb="5">
      <t>シュウロウ</t>
    </rPh>
    <rPh sb="5" eb="8">
      <t>シエンガタ</t>
    </rPh>
    <phoneticPr fontId="4"/>
  </si>
  <si>
    <t>14　連携施設設定加算の補助額</t>
    <rPh sb="3" eb="5">
      <t>レンケイ</t>
    </rPh>
    <rPh sb="5" eb="7">
      <t>シセツ</t>
    </rPh>
    <rPh sb="7" eb="9">
      <t>セッテイ</t>
    </rPh>
    <rPh sb="9" eb="11">
      <t>カサン</t>
    </rPh>
    <rPh sb="12" eb="14">
      <t>ホジョ</t>
    </rPh>
    <rPh sb="14" eb="15">
      <t>ガク</t>
    </rPh>
    <phoneticPr fontId="4"/>
  </si>
  <si>
    <r>
      <t>※３　連携施設設定加算の対象経費に充てることのできる経費は，</t>
    </r>
    <r>
      <rPr>
        <u/>
        <sz val="14"/>
        <rFont val="HGPｺﾞｼｯｸM"/>
        <family val="3"/>
        <charset val="128"/>
      </rPr>
      <t>「11　補助対象経費」の合計のうち，　補助金（交付申請額）に充てることのできなかった経費で，「12　保育体制充実加算の補助額」の補助金（交付申請額）にも充てることのできなかった経費です。</t>
    </r>
    <rPh sb="3" eb="5">
      <t>レンケイ</t>
    </rPh>
    <rPh sb="5" eb="7">
      <t>シセツ</t>
    </rPh>
    <rPh sb="7" eb="9">
      <t>セッテイ</t>
    </rPh>
    <rPh sb="9" eb="11">
      <t>カサン</t>
    </rPh>
    <rPh sb="12" eb="14">
      <t>タイショウ</t>
    </rPh>
    <rPh sb="14" eb="16">
      <t>ケイヒ</t>
    </rPh>
    <rPh sb="17" eb="18">
      <t>ア</t>
    </rPh>
    <rPh sb="26" eb="28">
      <t>ケイヒ</t>
    </rPh>
    <rPh sb="34" eb="36">
      <t>ホジョ</t>
    </rPh>
    <rPh sb="36" eb="38">
      <t>タイショウ</t>
    </rPh>
    <rPh sb="38" eb="40">
      <t>ケイヒ</t>
    </rPh>
    <rPh sb="42" eb="44">
      <t>ゴウケイ</t>
    </rPh>
    <phoneticPr fontId="4"/>
  </si>
  <si>
    <t>15　対象経費内訳書</t>
    <phoneticPr fontId="4"/>
  </si>
  <si>
    <t>16　預かり保育に係る経費あん分率の算定</t>
    <phoneticPr fontId="4"/>
  </si>
  <si>
    <t>11　補助対象経費</t>
    <phoneticPr fontId="4"/>
  </si>
  <si>
    <t>※1　就労支援型施設加算の対象となる場合のみ記入してください。
　なお、担当事務職員が一時預かり事業以外の業務にも従事している場合、従事時間数の割合等で按分した後の金額を記入してください。その場合，一時預かり事業の従事時間数が確認できる資料（勤務条件通知や発令等の写し）を添付してください。</t>
    <rPh sb="3" eb="5">
      <t>シュウロウ</t>
    </rPh>
    <rPh sb="5" eb="8">
      <t>シエンガタ</t>
    </rPh>
    <rPh sb="8" eb="10">
      <t>シセツ</t>
    </rPh>
    <rPh sb="10" eb="12">
      <t>カサン</t>
    </rPh>
    <rPh sb="13" eb="15">
      <t>タイショウ</t>
    </rPh>
    <rPh sb="18" eb="20">
      <t>バアイ</t>
    </rPh>
    <rPh sb="22" eb="24">
      <t>キニュウ</t>
    </rPh>
    <rPh sb="36" eb="38">
      <t>タントウ</t>
    </rPh>
    <rPh sb="38" eb="40">
      <t>ジム</t>
    </rPh>
    <rPh sb="40" eb="42">
      <t>ショクイン</t>
    </rPh>
    <rPh sb="43" eb="45">
      <t>イチジ</t>
    </rPh>
    <rPh sb="45" eb="46">
      <t>アズ</t>
    </rPh>
    <rPh sb="48" eb="50">
      <t>ジギョウ</t>
    </rPh>
    <rPh sb="50" eb="52">
      <t>イガイ</t>
    </rPh>
    <rPh sb="53" eb="55">
      <t>ギョウム</t>
    </rPh>
    <rPh sb="57" eb="59">
      <t>ジュウジ</t>
    </rPh>
    <rPh sb="63" eb="65">
      <t>バアイ</t>
    </rPh>
    <rPh sb="66" eb="68">
      <t>ジュウジ</t>
    </rPh>
    <rPh sb="68" eb="70">
      <t>ジカン</t>
    </rPh>
    <rPh sb="70" eb="71">
      <t>スウ</t>
    </rPh>
    <rPh sb="72" eb="74">
      <t>ワリアイ</t>
    </rPh>
    <rPh sb="74" eb="75">
      <t>トウ</t>
    </rPh>
    <rPh sb="76" eb="78">
      <t>アンブン</t>
    </rPh>
    <rPh sb="80" eb="81">
      <t>アト</t>
    </rPh>
    <rPh sb="82" eb="84">
      <t>キンガク</t>
    </rPh>
    <rPh sb="85" eb="87">
      <t>キニュウ</t>
    </rPh>
    <rPh sb="96" eb="98">
      <t>バアイ</t>
    </rPh>
    <rPh sb="99" eb="101">
      <t>イチジ</t>
    </rPh>
    <rPh sb="101" eb="102">
      <t>アズ</t>
    </rPh>
    <rPh sb="104" eb="106">
      <t>ジギョウ</t>
    </rPh>
    <rPh sb="113" eb="115">
      <t>カクニン</t>
    </rPh>
    <rPh sb="118" eb="120">
      <t>シリョウ</t>
    </rPh>
    <rPh sb="121" eb="123">
      <t>キンム</t>
    </rPh>
    <rPh sb="123" eb="125">
      <t>ジョウケン</t>
    </rPh>
    <rPh sb="125" eb="127">
      <t>ツウチ</t>
    </rPh>
    <rPh sb="128" eb="130">
      <t>ハツレイ</t>
    </rPh>
    <rPh sb="130" eb="131">
      <t>トウ</t>
    </rPh>
    <rPh sb="132" eb="133">
      <t>ウツ</t>
    </rPh>
    <rPh sb="136" eb="138">
      <t>テンプ</t>
    </rPh>
    <phoneticPr fontId="4"/>
  </si>
  <si>
    <r>
      <t>⑤施設全体の預かり保育利用児童数　</t>
    </r>
    <r>
      <rPr>
        <sz val="14"/>
        <rFont val="HGPｺﾞｼｯｸM"/>
        <family val="3"/>
        <charset val="128"/>
      </rPr>
      <t>※仙台市以外の１号認定児の利用がある場合は、その人数も含めてください。</t>
    </r>
    <rPh sb="1" eb="3">
      <t>シセツ</t>
    </rPh>
    <rPh sb="3" eb="5">
      <t>ゼンタイ</t>
    </rPh>
    <rPh sb="6" eb="7">
      <t>アズ</t>
    </rPh>
    <rPh sb="9" eb="11">
      <t>ホイク</t>
    </rPh>
    <rPh sb="11" eb="13">
      <t>リヨウ</t>
    </rPh>
    <rPh sb="13" eb="15">
      <t>ジドウ</t>
    </rPh>
    <rPh sb="15" eb="16">
      <t>スウ</t>
    </rPh>
    <rPh sb="18" eb="21">
      <t>センダイシ</t>
    </rPh>
    <rPh sb="21" eb="23">
      <t>イガイ</t>
    </rPh>
    <rPh sb="25" eb="26">
      <t>ゴウ</t>
    </rPh>
    <rPh sb="26" eb="28">
      <t>ニンテイ</t>
    </rPh>
    <rPh sb="28" eb="29">
      <t>ジ</t>
    </rPh>
    <rPh sb="30" eb="32">
      <t>リヨウ</t>
    </rPh>
    <rPh sb="35" eb="37">
      <t>バアイ</t>
    </rPh>
    <rPh sb="41" eb="43">
      <t>ニンズウ</t>
    </rPh>
    <rPh sb="44" eb="45">
      <t>フク</t>
    </rPh>
    <phoneticPr fontId="4"/>
  </si>
  <si>
    <t>（エ）を超えた利用時間が２時間未満</t>
    <phoneticPr fontId="51"/>
  </si>
  <si>
    <t>（エ）を超えた利用時間が２時間以上３時間未満</t>
    <rPh sb="18" eb="20">
      <t>ジカン</t>
    </rPh>
    <rPh sb="20" eb="22">
      <t>ミマン</t>
    </rPh>
    <phoneticPr fontId="51"/>
  </si>
  <si>
    <t>（エ）を超えた利用時間が３時間以上</t>
    <phoneticPr fontId="4"/>
  </si>
  <si>
    <t>最初に，</t>
    <rPh sb="0" eb="2">
      <t>サイショ</t>
    </rPh>
    <phoneticPr fontId="4"/>
  </si>
  <si>
    <t>（１）</t>
    <phoneticPr fontId="4"/>
  </si>
  <si>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4"/>
  </si>
  <si>
    <t>（２）</t>
    <phoneticPr fontId="4"/>
  </si>
  <si>
    <t>申請年度を入力してください。</t>
    <rPh sb="0" eb="2">
      <t>シンセイ</t>
    </rPh>
    <rPh sb="2" eb="4">
      <t>ネンド</t>
    </rPh>
    <rPh sb="5" eb="7">
      <t>ニュウリョク</t>
    </rPh>
    <phoneticPr fontId="4"/>
  </si>
  <si>
    <t>（３）</t>
    <phoneticPr fontId="4"/>
  </si>
  <si>
    <t>（４）</t>
    <phoneticPr fontId="4"/>
  </si>
  <si>
    <t>幼稚園（従来制度）</t>
    <rPh sb="0" eb="3">
      <t>ヨウチエン</t>
    </rPh>
    <rPh sb="4" eb="6">
      <t>ジュウライ</t>
    </rPh>
    <rPh sb="6" eb="8">
      <t>セイド</t>
    </rPh>
    <phoneticPr fontId="51"/>
  </si>
  <si>
    <t>幼稚園（新制度）</t>
    <rPh sb="0" eb="3">
      <t>ヨウチエン</t>
    </rPh>
    <rPh sb="4" eb="7">
      <t>シンセイド</t>
    </rPh>
    <phoneticPr fontId="51"/>
  </si>
  <si>
    <t>愛子幼稚園</t>
  </si>
  <si>
    <t>あらまき幼稚園</t>
  </si>
  <si>
    <t>音の光幼稚園</t>
  </si>
  <si>
    <t>お人形社幼稚園</t>
  </si>
  <si>
    <t>双葉幼稚園</t>
  </si>
  <si>
    <t>緑ヶ丘第二幼稚園</t>
    <rPh sb="0" eb="3">
      <t>ミドリガオカ</t>
    </rPh>
    <rPh sb="3" eb="5">
      <t>ダイニ</t>
    </rPh>
    <rPh sb="5" eb="8">
      <t>ヨウチエン</t>
    </rPh>
    <phoneticPr fontId="4"/>
  </si>
  <si>
    <t>ふたばバンビ幼稚園</t>
  </si>
  <si>
    <t>東二番丁幼稚園</t>
    <rPh sb="0" eb="1">
      <t>ヒガシ</t>
    </rPh>
    <rPh sb="1" eb="2">
      <t>ニ</t>
    </rPh>
    <rPh sb="2" eb="3">
      <t>バン</t>
    </rPh>
    <rPh sb="3" eb="4">
      <t>チョウ</t>
    </rPh>
    <rPh sb="4" eb="7">
      <t>ヨウチエン</t>
    </rPh>
    <phoneticPr fontId="4"/>
  </si>
  <si>
    <t>お人形社第二幼稚園</t>
  </si>
  <si>
    <t>さいわい幼稚園</t>
    <rPh sb="4" eb="7">
      <t>ヨウチエン</t>
    </rPh>
    <phoneticPr fontId="4"/>
  </si>
  <si>
    <t>清水幼稚園</t>
  </si>
  <si>
    <t>鶴ケ谷幼稚園</t>
    <rPh sb="0" eb="3">
      <t>ツルガヤ</t>
    </rPh>
    <rPh sb="3" eb="6">
      <t>ヨウチエン</t>
    </rPh>
    <phoneticPr fontId="4"/>
  </si>
  <si>
    <t>東岡幼稚園</t>
  </si>
  <si>
    <t>ナザレト幼稚園</t>
  </si>
  <si>
    <t>ふくだまち幼稚園</t>
  </si>
  <si>
    <t>聖和幼稚園</t>
  </si>
  <si>
    <t>ドリーム幼稚園</t>
    <rPh sb="4" eb="7">
      <t>ヨウチエン</t>
    </rPh>
    <phoneticPr fontId="4"/>
  </si>
  <si>
    <t>大野田幼稚園</t>
    <rPh sb="0" eb="2">
      <t>オオノ</t>
    </rPh>
    <rPh sb="2" eb="3">
      <t>タ</t>
    </rPh>
    <rPh sb="3" eb="6">
      <t>ヨウチエン</t>
    </rPh>
    <phoneticPr fontId="4"/>
  </si>
  <si>
    <t>光塩幼稚園</t>
  </si>
  <si>
    <t>しげる幼稚園</t>
  </si>
  <si>
    <t>すがわら幼稚園</t>
  </si>
  <si>
    <t>富沢幼稚園</t>
    <rPh sb="0" eb="2">
      <t>トミザワ</t>
    </rPh>
    <rPh sb="2" eb="5">
      <t>ヨウチエン</t>
    </rPh>
    <phoneticPr fontId="4"/>
  </si>
  <si>
    <t>西多賀幼稚園</t>
  </si>
  <si>
    <t>ひろせ幼稚園</t>
  </si>
  <si>
    <t>袋原幼稚園</t>
  </si>
  <si>
    <t>東北生活文化大学短期大学部附属ますみ幼稚園</t>
    <rPh sb="0" eb="2">
      <t>トウホク</t>
    </rPh>
    <rPh sb="2" eb="4">
      <t>セイカツ</t>
    </rPh>
    <rPh sb="4" eb="6">
      <t>ブンカ</t>
    </rPh>
    <rPh sb="6" eb="8">
      <t>ダイガク</t>
    </rPh>
    <rPh sb="8" eb="10">
      <t>タンキ</t>
    </rPh>
    <rPh sb="10" eb="12">
      <t>ダイガク</t>
    </rPh>
    <rPh sb="12" eb="13">
      <t>ブ</t>
    </rPh>
    <rPh sb="13" eb="15">
      <t>フゾク</t>
    </rPh>
    <phoneticPr fontId="4"/>
  </si>
  <si>
    <t>やまびこ幼稚園</t>
  </si>
  <si>
    <t>ふたばエンゼル幼稚園</t>
  </si>
  <si>
    <t>第二向陽台幼稚園</t>
  </si>
  <si>
    <t>明泉高森幼稚園</t>
    <rPh sb="2" eb="4">
      <t>タカモリ</t>
    </rPh>
    <phoneticPr fontId="4"/>
  </si>
  <si>
    <t>ふたばハイジ幼稚園</t>
  </si>
  <si>
    <t>明泉丸山幼稚園</t>
    <rPh sb="2" eb="4">
      <t>マルヤマ</t>
    </rPh>
    <phoneticPr fontId="4"/>
  </si>
  <si>
    <t>めるへんの森幼稚園</t>
    <rPh sb="5" eb="6">
      <t>モリ</t>
    </rPh>
    <rPh sb="6" eb="9">
      <t>ヨウチエン</t>
    </rPh>
    <phoneticPr fontId="4"/>
  </si>
  <si>
    <t>仙台白百合学園幼稚園</t>
  </si>
  <si>
    <t>認定こども園</t>
    <rPh sb="0" eb="2">
      <t>ニンテイ</t>
    </rPh>
    <rPh sb="5" eb="6">
      <t>エン</t>
    </rPh>
    <phoneticPr fontId="51"/>
  </si>
  <si>
    <t>【仙台市預かり保育推進事業補助金・一時預かり事業（幼稚園型）補助金】交付申請書及び実績報告書作成の手引き</t>
    <rPh sb="1" eb="4">
      <t>センダイシ</t>
    </rPh>
    <rPh sb="4" eb="5">
      <t>アズ</t>
    </rPh>
    <rPh sb="7" eb="9">
      <t>ホイク</t>
    </rPh>
    <rPh sb="9" eb="11">
      <t>スイシン</t>
    </rPh>
    <rPh sb="11" eb="13">
      <t>ジギョウ</t>
    </rPh>
    <rPh sb="13" eb="16">
      <t>ホジョキン</t>
    </rPh>
    <rPh sb="17" eb="19">
      <t>イチジ</t>
    </rPh>
    <rPh sb="19" eb="20">
      <t>アズ</t>
    </rPh>
    <rPh sb="22" eb="24">
      <t>ジギョウ</t>
    </rPh>
    <rPh sb="25" eb="28">
      <t>ヨウチエン</t>
    </rPh>
    <rPh sb="28" eb="29">
      <t>ガタ</t>
    </rPh>
    <rPh sb="30" eb="33">
      <t>ホジョキン</t>
    </rPh>
    <rPh sb="34" eb="36">
      <t>コウフ</t>
    </rPh>
    <rPh sb="36" eb="39">
      <t>シンセイショ</t>
    </rPh>
    <rPh sb="39" eb="40">
      <t>オヨ</t>
    </rPh>
    <rPh sb="41" eb="43">
      <t>ジッセキ</t>
    </rPh>
    <rPh sb="43" eb="46">
      <t>ホウコクショ</t>
    </rPh>
    <rPh sb="46" eb="48">
      <t>サクセイ</t>
    </rPh>
    <rPh sb="49" eb="51">
      <t>テビ</t>
    </rPh>
    <phoneticPr fontId="4"/>
  </si>
  <si>
    <t>年度　仙台市一時預かり事業（幼稚園型）実績報告書</t>
    <rPh sb="6" eb="8">
      <t>イチジ</t>
    </rPh>
    <rPh sb="8" eb="9">
      <t>アズ</t>
    </rPh>
    <rPh sb="11" eb="13">
      <t>ジギョウ</t>
    </rPh>
    <rPh sb="14" eb="17">
      <t>ヨウチエン</t>
    </rPh>
    <rPh sb="17" eb="18">
      <t>ガタ</t>
    </rPh>
    <rPh sb="19" eb="21">
      <t>ジッセキ</t>
    </rPh>
    <rPh sb="21" eb="24">
      <t>ホウコクショ</t>
    </rPh>
    <phoneticPr fontId="4"/>
  </si>
  <si>
    <t>担当者名</t>
    <rPh sb="0" eb="4">
      <t>タントウシャメイ</t>
    </rPh>
    <phoneticPr fontId="4"/>
  </si>
  <si>
    <t>連絡先</t>
    <rPh sb="0" eb="3">
      <t>レンラクサキ</t>
    </rPh>
    <phoneticPr fontId="4"/>
  </si>
  <si>
    <t>印</t>
  </si>
  <si>
    <t xml:space="preserve">様式第８号  （第11条関係）                            　　　　　　　　　　　　　  </t>
    <rPh sb="8" eb="9">
      <t>ダイ</t>
    </rPh>
    <rPh sb="11" eb="12">
      <t>ジョウ</t>
    </rPh>
    <rPh sb="12" eb="14">
      <t>カンケイ</t>
    </rPh>
    <phoneticPr fontId="84"/>
  </si>
  <si>
    <t>令和</t>
    <rPh sb="0" eb="2">
      <t>レイワ</t>
    </rPh>
    <phoneticPr fontId="84"/>
  </si>
  <si>
    <t>年</t>
    <rPh sb="0" eb="1">
      <t>ネン</t>
    </rPh>
    <phoneticPr fontId="84"/>
  </si>
  <si>
    <t>月</t>
    <rPh sb="0" eb="1">
      <t>ツキ</t>
    </rPh>
    <phoneticPr fontId="84"/>
  </si>
  <si>
    <t>日</t>
    <rPh sb="0" eb="1">
      <t>ニチ</t>
    </rPh>
    <phoneticPr fontId="84"/>
  </si>
  <si>
    <t>（あて先） 仙 台 市 長　</t>
  </si>
  <si>
    <t>年度　仙台市預かり保育推進事業補助金交付申請書</t>
    <rPh sb="0" eb="2">
      <t>ネンド</t>
    </rPh>
    <rPh sb="3" eb="6">
      <t>センダイシ</t>
    </rPh>
    <rPh sb="6" eb="7">
      <t>アズ</t>
    </rPh>
    <rPh sb="9" eb="11">
      <t>ホイク</t>
    </rPh>
    <rPh sb="11" eb="13">
      <t>スイシン</t>
    </rPh>
    <rPh sb="13" eb="15">
      <t>ジギョウ</t>
    </rPh>
    <rPh sb="15" eb="18">
      <t>ホジョキン</t>
    </rPh>
    <rPh sb="18" eb="20">
      <t>コウフ</t>
    </rPh>
    <rPh sb="20" eb="22">
      <t>シンセイ</t>
    </rPh>
    <rPh sb="22" eb="23">
      <t>ショ</t>
    </rPh>
    <phoneticPr fontId="84"/>
  </si>
  <si>
    <t>（施設類型：</t>
    <phoneticPr fontId="51"/>
  </si>
  <si>
    <t>（施 設 名：</t>
    <rPh sb="1" eb="2">
      <t>シ</t>
    </rPh>
    <rPh sb="3" eb="4">
      <t>セツ</t>
    </rPh>
    <rPh sb="5" eb="6">
      <t>メイ</t>
    </rPh>
    <phoneticPr fontId="4"/>
  </si>
  <si>
    <t>設置者　所在地又は住所　</t>
    <rPh sb="4" eb="7">
      <t>ショザイチ</t>
    </rPh>
    <rPh sb="7" eb="8">
      <t>マタ</t>
    </rPh>
    <rPh sb="9" eb="11">
      <t>ジュウショ</t>
    </rPh>
    <phoneticPr fontId="4"/>
  </si>
  <si>
    <t>法人名　</t>
    <rPh sb="0" eb="2">
      <t>ホウジン</t>
    </rPh>
    <rPh sb="2" eb="3">
      <t>メイ</t>
    </rPh>
    <phoneticPr fontId="84"/>
  </si>
  <si>
    <t>設置者氏名　</t>
    <rPh sb="0" eb="3">
      <t>セッチシャ</t>
    </rPh>
    <rPh sb="3" eb="5">
      <t>シメイ</t>
    </rPh>
    <phoneticPr fontId="4"/>
  </si>
  <si>
    <t>印</t>
    <rPh sb="0" eb="1">
      <t>イン</t>
    </rPh>
    <phoneticPr fontId="4"/>
  </si>
  <si>
    <t>号で交付対象決定されまし</t>
    <rPh sb="0" eb="1">
      <t>ゴウ</t>
    </rPh>
    <rPh sb="2" eb="4">
      <t>コウフ</t>
    </rPh>
    <rPh sb="4" eb="6">
      <t>タイショウ</t>
    </rPh>
    <rPh sb="6" eb="8">
      <t>ケッテイ</t>
    </rPh>
    <phoneticPr fontId="4"/>
  </si>
  <si>
    <t>た標記補助金に係る補助事業を，別紙仙台市幼稚園預かり保育推進事業実績報告書のとおり実施したので，仙台市預かり保育推進事業補助金交付要綱第11条第１項の規定に基づき，下記のとおり申請します。</t>
    <rPh sb="32" eb="34">
      <t>ジッセキ</t>
    </rPh>
    <phoneticPr fontId="84"/>
  </si>
  <si>
    <t>補助金交付申請額</t>
    <rPh sb="0" eb="3">
      <t>ホジョキン</t>
    </rPh>
    <rPh sb="3" eb="5">
      <t>コウフ</t>
    </rPh>
    <rPh sb="5" eb="7">
      <t>シンセイ</t>
    </rPh>
    <rPh sb="7" eb="8">
      <t>ガク</t>
    </rPh>
    <phoneticPr fontId="4"/>
  </si>
  <si>
    <t>金</t>
    <rPh sb="0" eb="1">
      <t>キン</t>
    </rPh>
    <phoneticPr fontId="4"/>
  </si>
  <si>
    <t>年度　仙台市一時預かり事業（幼稚園型）補助金交付申請書</t>
    <rPh sb="0" eb="2">
      <t>ネンド</t>
    </rPh>
    <rPh sb="3" eb="6">
      <t>センダイシ</t>
    </rPh>
    <rPh sb="6" eb="8">
      <t>イチジ</t>
    </rPh>
    <rPh sb="8" eb="9">
      <t>アズ</t>
    </rPh>
    <rPh sb="11" eb="13">
      <t>ジギョウ</t>
    </rPh>
    <rPh sb="14" eb="17">
      <t>ヨウチエン</t>
    </rPh>
    <rPh sb="17" eb="18">
      <t>ガタ</t>
    </rPh>
    <rPh sb="19" eb="22">
      <t>ホジョキン</t>
    </rPh>
    <rPh sb="22" eb="24">
      <t>コウフ</t>
    </rPh>
    <rPh sb="24" eb="26">
      <t>シンセイ</t>
    </rPh>
    <rPh sb="26" eb="27">
      <t>ショ</t>
    </rPh>
    <phoneticPr fontId="84"/>
  </si>
  <si>
    <t xml:space="preserve">様式第７号  （第10条関係）                            　　　　　　　　　　　　　  </t>
    <rPh sb="8" eb="9">
      <t>ダイ</t>
    </rPh>
    <rPh sb="11" eb="12">
      <t>ジョウ</t>
    </rPh>
    <rPh sb="12" eb="14">
      <t>カンケイ</t>
    </rPh>
    <phoneticPr fontId="84"/>
  </si>
  <si>
    <t>施設CD</t>
    <rPh sb="0" eb="2">
      <t>シセツ</t>
    </rPh>
    <phoneticPr fontId="4"/>
  </si>
  <si>
    <t>施設名</t>
    <rPh sb="0" eb="2">
      <t>シセツ</t>
    </rPh>
    <rPh sb="2" eb="3">
      <t>メイ</t>
    </rPh>
    <phoneticPr fontId="4"/>
  </si>
  <si>
    <t>設置者住所</t>
    <rPh sb="0" eb="3">
      <t>セッチシャ</t>
    </rPh>
    <rPh sb="3" eb="5">
      <t>ジュウショ</t>
    </rPh>
    <phoneticPr fontId="3"/>
  </si>
  <si>
    <t>設置者</t>
    <rPh sb="0" eb="3">
      <t>セッチシャ</t>
    </rPh>
    <phoneticPr fontId="3"/>
  </si>
  <si>
    <t>定員数</t>
    <rPh sb="0" eb="2">
      <t>テイイン</t>
    </rPh>
    <rPh sb="2" eb="3">
      <t>スウ</t>
    </rPh>
    <phoneticPr fontId="3"/>
  </si>
  <si>
    <t>幼稚園（新制度）</t>
    <rPh sb="4" eb="7">
      <t>シンセイド</t>
    </rPh>
    <phoneticPr fontId="4"/>
  </si>
  <si>
    <t>聖クリストファ幼稚園</t>
  </si>
  <si>
    <t>仙台市青葉区小松島三丁目1-77</t>
  </si>
  <si>
    <t>学校法人　聖公会青葉学園</t>
  </si>
  <si>
    <t>仙台バプテスト教会幼稚園</t>
  </si>
  <si>
    <t>仙台市青葉区木町通二丁目1-5</t>
  </si>
  <si>
    <t>宗教法人　日本バプテスト仙台基督教会</t>
  </si>
  <si>
    <t>しらとり幼稚園</t>
  </si>
  <si>
    <t>仙台市宮城野区白鳥二丁目11-24</t>
  </si>
  <si>
    <t>学校法人　蒲生学園</t>
  </si>
  <si>
    <t>ふくむろ幼稚園</t>
  </si>
  <si>
    <t>仙台市宮城野区福室五丁目11-30</t>
  </si>
  <si>
    <t>学校法人　西光寺学園</t>
  </si>
  <si>
    <t>学校法人　庄司学園</t>
  </si>
  <si>
    <t>はなぶさ幼稚園</t>
  </si>
  <si>
    <t>宗教法人　雲山寺</t>
  </si>
  <si>
    <t>エコールノワール幼稚園</t>
  </si>
  <si>
    <t>やまと幼稚園</t>
  </si>
  <si>
    <t>仙台市若林区大和町三丁目15-28</t>
  </si>
  <si>
    <t>小さき花幼稚園</t>
  </si>
  <si>
    <t>仙台市若林区畳屋丁31</t>
  </si>
  <si>
    <t>学校法人　東北カトリック学園</t>
  </si>
  <si>
    <t>学校法人　七郷学園</t>
  </si>
  <si>
    <t>若林幼稚園</t>
  </si>
  <si>
    <t>学校法人　仙台佛教学園</t>
  </si>
  <si>
    <t>古城幼稚園</t>
  </si>
  <si>
    <t>聖ルカ幼稚園</t>
  </si>
  <si>
    <t>学校法人　聖ルカ学園</t>
  </si>
  <si>
    <t>太陽幼稚園</t>
  </si>
  <si>
    <t>仙台市太白区砂押南町1-10</t>
  </si>
  <si>
    <t>中田幼稚園</t>
  </si>
  <si>
    <t>仙台市太白区中田一丁目8-17</t>
  </si>
  <si>
    <t>宗教法人　宝泉寺</t>
  </si>
  <si>
    <t>八木山カトリック幼稚園</t>
  </si>
  <si>
    <t>仙台市太白区松が丘44-1</t>
  </si>
  <si>
    <t>幼稚園（従来制度）</t>
    <rPh sb="4" eb="6">
      <t>ジュウライ</t>
    </rPh>
    <rPh sb="6" eb="8">
      <t>セイド</t>
    </rPh>
    <phoneticPr fontId="4"/>
  </si>
  <si>
    <t>仙台市青葉区愛子東六丁目4-15</t>
    <rPh sb="0" eb="3">
      <t>センダイシ</t>
    </rPh>
    <rPh sb="3" eb="6">
      <t>アオバク</t>
    </rPh>
    <rPh sb="6" eb="8">
      <t>アヤシ</t>
    </rPh>
    <rPh sb="8" eb="9">
      <t>ヒガシ</t>
    </rPh>
    <rPh sb="9" eb="12">
      <t>ロクチョウメ</t>
    </rPh>
    <phoneticPr fontId="4"/>
  </si>
  <si>
    <t>学校法人　青空学園</t>
    <rPh sb="5" eb="7">
      <t>アオゾラ</t>
    </rPh>
    <rPh sb="7" eb="9">
      <t>ガクエン</t>
    </rPh>
    <phoneticPr fontId="4"/>
  </si>
  <si>
    <t>仙台市青葉区荒巻中央11-5</t>
  </si>
  <si>
    <t>学校法人　荒巻学園</t>
  </si>
  <si>
    <t>仙台市青葉区芋沢字平36-2</t>
  </si>
  <si>
    <t>学校法人　愛子学園</t>
  </si>
  <si>
    <t>仙台市青葉区霊屋下23-5</t>
  </si>
  <si>
    <t>仙台市青葉区南吉成四丁目13-1</t>
  </si>
  <si>
    <t>学校法人　東音学園</t>
  </si>
  <si>
    <t>仙台市青葉区木町通二丁目1-48</t>
  </si>
  <si>
    <t>学校法人　お人形社学園</t>
  </si>
  <si>
    <t>仙台市青葉区堤通雨宮町11-11</t>
  </si>
  <si>
    <t>仙台市青葉区中山八丁目12-15</t>
  </si>
  <si>
    <t>学校法人　双葉学園</t>
  </si>
  <si>
    <t>学校法人　啓朋学園</t>
    <rPh sb="5" eb="6">
      <t>ケイ</t>
    </rPh>
    <rPh sb="6" eb="7">
      <t>ホウ</t>
    </rPh>
    <phoneticPr fontId="4"/>
  </si>
  <si>
    <t>仙台市青葉区中山吉成二丁目2-27</t>
  </si>
  <si>
    <t>仙台市青葉区北根黒松16-1</t>
  </si>
  <si>
    <t>学校法人　曽根学園</t>
  </si>
  <si>
    <t>仙台市宮城野区幸町三丁目3-3</t>
    <rPh sb="7" eb="9">
      <t>サイワイチョウ</t>
    </rPh>
    <rPh sb="9" eb="12">
      <t>サンチョウメ</t>
    </rPh>
    <phoneticPr fontId="4"/>
  </si>
  <si>
    <t>学校法人　幸学園</t>
    <rPh sb="5" eb="6">
      <t>サチ</t>
    </rPh>
    <phoneticPr fontId="4"/>
  </si>
  <si>
    <t>仙台市宮城野区清水沼三丁目4-10</t>
  </si>
  <si>
    <t>学校法人　小野学園</t>
  </si>
  <si>
    <t>仙台市宮城野区鶴ケ谷四丁目13</t>
    <rPh sb="0" eb="3">
      <t>センダイシ</t>
    </rPh>
    <rPh sb="3" eb="7">
      <t>ミヤギノク</t>
    </rPh>
    <rPh sb="7" eb="10">
      <t>ツルガヤ</t>
    </rPh>
    <rPh sb="10" eb="13">
      <t>ヨンチョウメ</t>
    </rPh>
    <phoneticPr fontId="4"/>
  </si>
  <si>
    <t>学校法人　菅原学園</t>
    <rPh sb="5" eb="7">
      <t>スガワラ</t>
    </rPh>
    <phoneticPr fontId="4"/>
  </si>
  <si>
    <t>仙台市宮城野区原町二丁目1-66</t>
  </si>
  <si>
    <t>学校法人　陽雲学園</t>
  </si>
  <si>
    <t>仙台市宮城野区中野字阿弥陀堂39</t>
  </si>
  <si>
    <t>仙台市宮城野区東仙台六丁目8-15</t>
  </si>
  <si>
    <t>学校法人　仙台百合学院</t>
  </si>
  <si>
    <t>仙台市宮城野区福田町二丁目26-1</t>
  </si>
  <si>
    <t>学校法人　福田学園</t>
  </si>
  <si>
    <t>学校法人　聖ウルスラ学院</t>
  </si>
  <si>
    <t>学校法人　聖和学園</t>
  </si>
  <si>
    <t>仙台市若林区下飯田字築道11</t>
    <rPh sb="0" eb="3">
      <t>センダイシ</t>
    </rPh>
    <rPh sb="3" eb="6">
      <t>ワカバヤシク</t>
    </rPh>
    <rPh sb="6" eb="9">
      <t>シモイイダ</t>
    </rPh>
    <rPh sb="9" eb="10">
      <t>アザ</t>
    </rPh>
    <rPh sb="10" eb="11">
      <t>チク</t>
    </rPh>
    <rPh sb="11" eb="12">
      <t>ミチ</t>
    </rPh>
    <phoneticPr fontId="4"/>
  </si>
  <si>
    <t>学校法人　六郷学園</t>
    <rPh sb="5" eb="7">
      <t>ロクゴウ</t>
    </rPh>
    <phoneticPr fontId="4"/>
  </si>
  <si>
    <t>学校法人　富沢学園</t>
    <rPh sb="5" eb="7">
      <t>トミザワ</t>
    </rPh>
    <rPh sb="7" eb="9">
      <t>ガクエン</t>
    </rPh>
    <phoneticPr fontId="4"/>
  </si>
  <si>
    <t>仙台市太白区鈎取二丁目2-6</t>
  </si>
  <si>
    <t>仙台市太白区郡山四丁目13-4</t>
  </si>
  <si>
    <t>学校法人　沼田学園</t>
  </si>
  <si>
    <t>仙台市太白区郡山六丁目2-40</t>
  </si>
  <si>
    <t>学校法人　郡山学園</t>
  </si>
  <si>
    <t>仙台市太白区富沢三丁目1-13</t>
    <rPh sb="6" eb="8">
      <t>トミザワ</t>
    </rPh>
    <rPh sb="8" eb="11">
      <t>３チョウメ</t>
    </rPh>
    <phoneticPr fontId="4"/>
  </si>
  <si>
    <t>仙台市太白区金剛沢一丁目5-35</t>
  </si>
  <si>
    <t>学校法人　西多賀学園</t>
  </si>
  <si>
    <t>仙台市太白区長町四丁目2-37</t>
  </si>
  <si>
    <t>学校法人　ひろせ学園</t>
  </si>
  <si>
    <t>仙台市太白区東中田三丁目25-6</t>
  </si>
  <si>
    <t>学校法人　袋原学園</t>
  </si>
  <si>
    <t>仙台市太白区向山四丁目26-34</t>
    <rPh sb="0" eb="3">
      <t>センダイシ</t>
    </rPh>
    <rPh sb="3" eb="6">
      <t>タイハクク</t>
    </rPh>
    <rPh sb="6" eb="8">
      <t>ムカイヤマ</t>
    </rPh>
    <rPh sb="8" eb="11">
      <t>４チョウメ</t>
    </rPh>
    <phoneticPr fontId="4"/>
  </si>
  <si>
    <t>学校法人　三島学園</t>
    <rPh sb="5" eb="7">
      <t>ミシマ</t>
    </rPh>
    <rPh sb="7" eb="9">
      <t>ガクエン</t>
    </rPh>
    <phoneticPr fontId="4"/>
  </si>
  <si>
    <t>仙台市太白区旗立三丁目8-30</t>
  </si>
  <si>
    <t>学校法人　旗立学園</t>
  </si>
  <si>
    <t>仙台市泉区南中山六丁目3-1</t>
  </si>
  <si>
    <t>仙台市泉区七北田字寺沢17-3</t>
  </si>
  <si>
    <t>学校法人　庄司昭学園</t>
  </si>
  <si>
    <t>学校法人　宮城明泉学園</t>
  </si>
  <si>
    <t>仙台市泉区北中山二丁目6-3</t>
  </si>
  <si>
    <t>仙台市泉区上谷刈四丁目1-1</t>
  </si>
  <si>
    <t>学校法人　支倉学園</t>
    <rPh sb="5" eb="7">
      <t>ハセクラ</t>
    </rPh>
    <phoneticPr fontId="4"/>
  </si>
  <si>
    <t>仙台市泉区紫山一丁目2-1</t>
  </si>
  <si>
    <t>学校法人　白百合学園</t>
  </si>
  <si>
    <t>幼保連携型認定こども園</t>
  </si>
  <si>
    <t>食と森のこども園小松島</t>
  </si>
  <si>
    <t>ミッキー北仙台こども園</t>
  </si>
  <si>
    <t>仙台市宮城野区岩切字高江45</t>
  </si>
  <si>
    <t>幼保連携型認定こども園　中野栄あしぐろこども園</t>
  </si>
  <si>
    <t>仙台市泉区小角字大満寺22-4</t>
  </si>
  <si>
    <t>幼保連携型認定こども園　明石南こどもの城</t>
  </si>
  <si>
    <t>幼保連携型認定こども園　桂こどもの城</t>
  </si>
  <si>
    <t>ミッキー八乙女こども園</t>
  </si>
  <si>
    <t>落合はぐくみこども園</t>
  </si>
  <si>
    <t>愛子すぎのここども園</t>
  </si>
  <si>
    <t>幼稚園型認定こども園</t>
  </si>
  <si>
    <t>仙台市若林区六丁の目南町4-38</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</si>
  <si>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</si>
  <si>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</si>
  <si>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</si>
  <si>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</si>
  <si>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</si>
  <si>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保育所型認定こども園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</si>
  <si>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</si>
  <si>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</si>
  <si>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</si>
  <si>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</si>
  <si>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</si>
  <si>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</si>
  <si>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</si>
  <si>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</si>
  <si>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</si>
  <si>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</si>
  <si>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</si>
  <si>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</si>
  <si>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</si>
  <si>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（兼仙台市預かり保育推進事業実績報告書）</t>
    <rPh sb="1" eb="2">
      <t>ケン</t>
    </rPh>
    <rPh sb="2" eb="5">
      <t>センダイシ</t>
    </rPh>
    <rPh sb="5" eb="6">
      <t>アズ</t>
    </rPh>
    <rPh sb="8" eb="10">
      <t>ホイク</t>
    </rPh>
    <rPh sb="10" eb="12">
      <t>スイシン</t>
    </rPh>
    <rPh sb="12" eb="14">
      <t>ジギョウ</t>
    </rPh>
    <rPh sb="14" eb="16">
      <t>ジッセキ</t>
    </rPh>
    <rPh sb="16" eb="19">
      <t>ホウコクショ</t>
    </rPh>
    <phoneticPr fontId="4"/>
  </si>
  <si>
    <t>ア．すべて保育士又は幼稚園教諭普通免許状保有者とする。</t>
    <rPh sb="5" eb="8">
      <t>ホイクシ</t>
    </rPh>
    <rPh sb="8" eb="9">
      <t>マタ</t>
    </rPh>
    <rPh sb="10" eb="13">
      <t>ヨウチエン</t>
    </rPh>
    <rPh sb="13" eb="15">
      <t>キョウユ</t>
    </rPh>
    <rPh sb="15" eb="17">
      <t>フツウ</t>
    </rPh>
    <rPh sb="17" eb="19">
      <t>メンキョ</t>
    </rPh>
    <rPh sb="19" eb="20">
      <t>ジョウ</t>
    </rPh>
    <rPh sb="20" eb="23">
      <t>ホユウシャ</t>
    </rPh>
    <phoneticPr fontId="51"/>
  </si>
  <si>
    <t>イ．２分の１以上を保育士又は幼稚園教諭普通免許状保有者とする。</t>
    <rPh sb="3" eb="4">
      <t>ブン</t>
    </rPh>
    <rPh sb="6" eb="8">
      <t>イジョウ</t>
    </rPh>
    <rPh sb="9" eb="12">
      <t>ホイクシ</t>
    </rPh>
    <rPh sb="12" eb="13">
      <t>マタ</t>
    </rPh>
    <rPh sb="14" eb="17">
      <t>ヨウチエン</t>
    </rPh>
    <rPh sb="17" eb="19">
      <t>キョウユ</t>
    </rPh>
    <rPh sb="19" eb="21">
      <t>フツウ</t>
    </rPh>
    <rPh sb="21" eb="23">
      <t>メンキョ</t>
    </rPh>
    <rPh sb="23" eb="24">
      <t>ジョウ</t>
    </rPh>
    <rPh sb="24" eb="27">
      <t>ホユウシャ</t>
    </rPh>
    <phoneticPr fontId="51"/>
  </si>
  <si>
    <t xml:space="preserve">④児童福祉法施行規則第36条の35第２号ロ及びハに基づき配置する者（教育・保育従事者）を次のア又はイのとおりとすること。また，当該教育・保育従事者の数は２名を下ることがないこと。
</t>
    <rPh sb="44" eb="45">
      <t>ツギ</t>
    </rPh>
    <rPh sb="47" eb="48">
      <t>マタ</t>
    </rPh>
    <rPh sb="63" eb="65">
      <t>トウガイ</t>
    </rPh>
    <rPh sb="65" eb="67">
      <t>キョウイク</t>
    </rPh>
    <rPh sb="68" eb="70">
      <t>ホイク</t>
    </rPh>
    <rPh sb="70" eb="73">
      <t>ジュウジシャ</t>
    </rPh>
    <rPh sb="74" eb="75">
      <t>カズ</t>
    </rPh>
    <rPh sb="77" eb="78">
      <t>メイ</t>
    </rPh>
    <rPh sb="79" eb="80">
      <t>クダ</t>
    </rPh>
    <phoneticPr fontId="4"/>
  </si>
  <si>
    <t>請求書</t>
    <rPh sb="0" eb="3">
      <t>セイキュウショ</t>
    </rPh>
    <phoneticPr fontId="84"/>
  </si>
  <si>
    <t>金額</t>
    <rPh sb="0" eb="2">
      <t>キンガク</t>
    </rPh>
    <phoneticPr fontId="84"/>
  </si>
  <si>
    <t>千</t>
    <rPh sb="0" eb="1">
      <t>セン</t>
    </rPh>
    <phoneticPr fontId="84"/>
  </si>
  <si>
    <t>百</t>
    <rPh sb="0" eb="1">
      <t>ヒャク</t>
    </rPh>
    <phoneticPr fontId="84"/>
  </si>
  <si>
    <t>十</t>
    <rPh sb="0" eb="1">
      <t>１０</t>
    </rPh>
    <phoneticPr fontId="84"/>
  </si>
  <si>
    <t>億</t>
    <rPh sb="0" eb="1">
      <t>オク</t>
    </rPh>
    <phoneticPr fontId="84"/>
  </si>
  <si>
    <t>万</t>
    <rPh sb="0" eb="1">
      <t>マン</t>
    </rPh>
    <phoneticPr fontId="84"/>
  </si>
  <si>
    <t>円</t>
    <rPh sb="0" eb="1">
      <t>エン</t>
    </rPh>
    <phoneticPr fontId="84"/>
  </si>
  <si>
    <t>ただし、</t>
    <phoneticPr fontId="84"/>
  </si>
  <si>
    <t>年度　仙台市預かり保育推進事業補助金</t>
    <rPh sb="0" eb="2">
      <t>ネンド</t>
    </rPh>
    <rPh sb="3" eb="6">
      <t>センダイシ</t>
    </rPh>
    <rPh sb="6" eb="7">
      <t>アズ</t>
    </rPh>
    <rPh sb="9" eb="11">
      <t>ホイク</t>
    </rPh>
    <rPh sb="11" eb="13">
      <t>スイシン</t>
    </rPh>
    <rPh sb="13" eb="15">
      <t>ジギョウ</t>
    </rPh>
    <rPh sb="15" eb="18">
      <t>ホジョキン</t>
    </rPh>
    <phoneticPr fontId="84"/>
  </si>
  <si>
    <t>として</t>
    <phoneticPr fontId="84"/>
  </si>
  <si>
    <t>内訳</t>
    <rPh sb="0" eb="2">
      <t>ウチワケ</t>
    </rPh>
    <phoneticPr fontId="84"/>
  </si>
  <si>
    <t>品名</t>
    <rPh sb="0" eb="2">
      <t>ヒンメイ</t>
    </rPh>
    <phoneticPr fontId="84"/>
  </si>
  <si>
    <t>規格</t>
    <rPh sb="0" eb="2">
      <t>キカク</t>
    </rPh>
    <phoneticPr fontId="84"/>
  </si>
  <si>
    <t>単位</t>
    <rPh sb="0" eb="2">
      <t>タンイ</t>
    </rPh>
    <phoneticPr fontId="84"/>
  </si>
  <si>
    <t>数量</t>
    <rPh sb="0" eb="2">
      <t>スウリョウ</t>
    </rPh>
    <phoneticPr fontId="84"/>
  </si>
  <si>
    <t>単価</t>
    <rPh sb="0" eb="2">
      <t>タンカ</t>
    </rPh>
    <phoneticPr fontId="84"/>
  </si>
  <si>
    <t>小計</t>
    <rPh sb="0" eb="2">
      <t>ショウケイ</t>
    </rPh>
    <phoneticPr fontId="84"/>
  </si>
  <si>
    <t>消費税及び地方消費税</t>
    <rPh sb="0" eb="3">
      <t>ショウヒゼイ</t>
    </rPh>
    <rPh sb="3" eb="4">
      <t>オヨ</t>
    </rPh>
    <rPh sb="5" eb="10">
      <t>チホウショウヒゼイ</t>
    </rPh>
    <phoneticPr fontId="84"/>
  </si>
  <si>
    <t>合計</t>
    <rPh sb="0" eb="2">
      <t>ゴウケイ</t>
    </rPh>
    <phoneticPr fontId="84"/>
  </si>
  <si>
    <t>上記の金額を請求します。</t>
    <rPh sb="0" eb="2">
      <t>ジョウキ</t>
    </rPh>
    <rPh sb="3" eb="5">
      <t>キンガク</t>
    </rPh>
    <rPh sb="6" eb="8">
      <t>セイキュウ</t>
    </rPh>
    <phoneticPr fontId="84"/>
  </si>
  <si>
    <t>（あて先）　仙台市長</t>
    <rPh sb="3" eb="4">
      <t>サキ</t>
    </rPh>
    <rPh sb="6" eb="10">
      <t>センダイシチョウ</t>
    </rPh>
    <phoneticPr fontId="84"/>
  </si>
  <si>
    <t>施設名</t>
    <rPh sb="0" eb="2">
      <t>シセツ</t>
    </rPh>
    <rPh sb="2" eb="3">
      <t>メイ</t>
    </rPh>
    <phoneticPr fontId="84"/>
  </si>
  <si>
    <t>所在地</t>
    <rPh sb="0" eb="3">
      <t>ショザイチ</t>
    </rPh>
    <phoneticPr fontId="84"/>
  </si>
  <si>
    <t>法人名</t>
    <rPh sb="0" eb="2">
      <t>ホウジン</t>
    </rPh>
    <rPh sb="2" eb="3">
      <t>メイ</t>
    </rPh>
    <phoneticPr fontId="84"/>
  </si>
  <si>
    <t>登録債権者ですので指定した方法でお支払いください。</t>
    <rPh sb="0" eb="2">
      <t>トウロク</t>
    </rPh>
    <rPh sb="2" eb="5">
      <t>サイケンシャ</t>
    </rPh>
    <rPh sb="9" eb="11">
      <t>シテイ</t>
    </rPh>
    <rPh sb="13" eb="15">
      <t>ホウホウ</t>
    </rPh>
    <rPh sb="17" eb="19">
      <t>シハラ</t>
    </rPh>
    <phoneticPr fontId="84"/>
  </si>
  <si>
    <t>設置者名</t>
    <rPh sb="0" eb="4">
      <t>セッチシャメイ</t>
    </rPh>
    <phoneticPr fontId="84"/>
  </si>
  <si>
    <t>（債権者電話番号下4桁）</t>
    <rPh sb="1" eb="4">
      <t>サイケンシャ</t>
    </rPh>
    <rPh sb="4" eb="6">
      <t>デンワ</t>
    </rPh>
    <rPh sb="6" eb="8">
      <t>バンゴウ</t>
    </rPh>
    <rPh sb="8" eb="9">
      <t>シモ</t>
    </rPh>
    <rPh sb="10" eb="11">
      <t>ケタ</t>
    </rPh>
    <phoneticPr fontId="84"/>
  </si>
  <si>
    <t>電話</t>
    <rPh sb="0" eb="2">
      <t>デンワ</t>
    </rPh>
    <phoneticPr fontId="84"/>
  </si>
  <si>
    <t>振込先銀行</t>
    <rPh sb="0" eb="5">
      <t>フリコミサキギンコウ</t>
    </rPh>
    <phoneticPr fontId="84"/>
  </si>
  <si>
    <t>　　　　　　　銀行　　　　　　　　　　　　　　　店</t>
    <rPh sb="7" eb="9">
      <t>ギンコウ</t>
    </rPh>
    <rPh sb="24" eb="25">
      <t>テン</t>
    </rPh>
    <phoneticPr fontId="84"/>
  </si>
  <si>
    <t>右のとおり振込してください。</t>
    <rPh sb="0" eb="1">
      <t>ミギ</t>
    </rPh>
    <rPh sb="5" eb="7">
      <t>フリコミ</t>
    </rPh>
    <phoneticPr fontId="84"/>
  </si>
  <si>
    <t>普通</t>
    <rPh sb="0" eb="2">
      <t>フツウ</t>
    </rPh>
    <phoneticPr fontId="84"/>
  </si>
  <si>
    <t>口座
番号</t>
    <rPh sb="0" eb="2">
      <t>コウザ</t>
    </rPh>
    <rPh sb="4" eb="6">
      <t>バンゴウ</t>
    </rPh>
    <phoneticPr fontId="84"/>
  </si>
  <si>
    <t>登録していませんので</t>
    <rPh sb="0" eb="2">
      <t>トウロク</t>
    </rPh>
    <phoneticPr fontId="84"/>
  </si>
  <si>
    <t>当座</t>
    <rPh sb="0" eb="2">
      <t>トウザ</t>
    </rPh>
    <phoneticPr fontId="84"/>
  </si>
  <si>
    <t>（上記のいずれかに☑印をつけてください）</t>
    <rPh sb="1" eb="3">
      <t>ジョウキ</t>
    </rPh>
    <rPh sb="10" eb="11">
      <t>シルシ</t>
    </rPh>
    <phoneticPr fontId="84"/>
  </si>
  <si>
    <t>口座名義</t>
    <rPh sb="0" eb="4">
      <t>コウザメイギ</t>
    </rPh>
    <phoneticPr fontId="84"/>
  </si>
  <si>
    <t>フリガナ</t>
    <phoneticPr fontId="84"/>
  </si>
  <si>
    <t>注</t>
    <rPh sb="0" eb="1">
      <t>チュウ</t>
    </rPh>
    <phoneticPr fontId="84"/>
  </si>
  <si>
    <t>金額は、アラビア数字で記入してください。</t>
    <rPh sb="0" eb="2">
      <t>キンガク</t>
    </rPh>
    <rPh sb="8" eb="10">
      <t>スウジ</t>
    </rPh>
    <rPh sb="11" eb="13">
      <t>キニュウ</t>
    </rPh>
    <phoneticPr fontId="84"/>
  </si>
  <si>
    <t>首標金額の訂正は認めません。</t>
    <rPh sb="0" eb="1">
      <t>シュ</t>
    </rPh>
    <rPh sb="1" eb="2">
      <t>ヒョウ</t>
    </rPh>
    <rPh sb="2" eb="4">
      <t>キンガク</t>
    </rPh>
    <rPh sb="5" eb="7">
      <t>テイセイ</t>
    </rPh>
    <rPh sb="8" eb="9">
      <t>ミト</t>
    </rPh>
    <phoneticPr fontId="84"/>
  </si>
  <si>
    <t>首標金額の一桁上位の欄に￥印を記入してください。</t>
    <rPh sb="0" eb="4">
      <t>シュヒョウキンガク</t>
    </rPh>
    <rPh sb="5" eb="9">
      <t>ヒトケタジョウイ</t>
    </rPh>
    <rPh sb="10" eb="11">
      <t>ラン</t>
    </rPh>
    <rPh sb="13" eb="14">
      <t>シルシ</t>
    </rPh>
    <rPh sb="15" eb="17">
      <t>キニュウ</t>
    </rPh>
    <phoneticPr fontId="84"/>
  </si>
  <si>
    <t>年度　仙台市一時預かり事業（幼稚園型）補助金</t>
    <rPh sb="0" eb="2">
      <t>ネンド</t>
    </rPh>
    <rPh sb="3" eb="6">
      <t>センダイシ</t>
    </rPh>
    <rPh sb="6" eb="8">
      <t>イチジ</t>
    </rPh>
    <rPh sb="8" eb="9">
      <t>アズ</t>
    </rPh>
    <rPh sb="11" eb="13">
      <t>ジギョウ</t>
    </rPh>
    <rPh sb="14" eb="17">
      <t>ヨウチエン</t>
    </rPh>
    <rPh sb="17" eb="18">
      <t>ガタ</t>
    </rPh>
    <rPh sb="19" eb="22">
      <t>ホジョキン</t>
    </rPh>
    <phoneticPr fontId="84"/>
  </si>
  <si>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1" eb="82">
      <t>トウ</t>
    </rPh>
    <rPh sb="101" eb="103">
      <t>ニュウリョク</t>
    </rPh>
    <rPh sb="106" eb="108">
      <t>ジョウホウ</t>
    </rPh>
    <rPh sb="109" eb="110">
      <t>コト</t>
    </rPh>
    <rPh sb="112" eb="114">
      <t>バアイ</t>
    </rPh>
    <rPh sb="115" eb="117">
      <t>チョクセツ</t>
    </rPh>
    <rPh sb="117" eb="119">
      <t>ニュウリョク</t>
    </rPh>
    <phoneticPr fontId="4"/>
  </si>
  <si>
    <t>木</t>
    <rPh sb="0" eb="1">
      <t>モク</t>
    </rPh>
    <phoneticPr fontId="4"/>
  </si>
  <si>
    <t>第3</t>
    <rPh sb="0" eb="1">
      <t>ダイ</t>
    </rPh>
    <phoneticPr fontId="4"/>
  </si>
  <si>
    <r>
      <t>第</t>
    </r>
    <r>
      <rPr>
        <sz val="12"/>
        <rFont val="Century"/>
        <family val="1"/>
      </rPr>
      <t>2</t>
    </r>
    <rPh sb="0" eb="1">
      <t>ダイ</t>
    </rPh>
    <phoneticPr fontId="4"/>
  </si>
  <si>
    <t>※下図のようにリストから選んで入力するセルもあります。</t>
    <phoneticPr fontId="4"/>
  </si>
  <si>
    <t>交付申請書1(様式第8号)，交付申請書2（様式第7号），実績報告書（様式第8号　１～10ページ）の塗りつぶされたセル，及び請求書１，請求書２に必要事項を記載してください。</t>
    <rPh sb="0" eb="2">
      <t>コウフ</t>
    </rPh>
    <rPh sb="2" eb="4">
      <t>シンセイ</t>
    </rPh>
    <rPh sb="4" eb="5">
      <t>ショ</t>
    </rPh>
    <rPh sb="7" eb="9">
      <t>ヨウシキ</t>
    </rPh>
    <rPh sb="9" eb="10">
      <t>ダイ</t>
    </rPh>
    <rPh sb="11" eb="12">
      <t>ゴウ</t>
    </rPh>
    <rPh sb="14" eb="16">
      <t>コウフ</t>
    </rPh>
    <rPh sb="16" eb="18">
      <t>シンセイ</t>
    </rPh>
    <rPh sb="18" eb="19">
      <t>ショ</t>
    </rPh>
    <rPh sb="21" eb="23">
      <t>ヨウシキ</t>
    </rPh>
    <rPh sb="23" eb="24">
      <t>ダイ</t>
    </rPh>
    <rPh sb="25" eb="26">
      <t>ゴウ</t>
    </rPh>
    <rPh sb="28" eb="30">
      <t>ジッセキ</t>
    </rPh>
    <rPh sb="30" eb="33">
      <t>ホウコクショ</t>
    </rPh>
    <rPh sb="34" eb="36">
      <t>ヨウシキ</t>
    </rPh>
    <rPh sb="36" eb="37">
      <t>ダイ</t>
    </rPh>
    <rPh sb="38" eb="39">
      <t>ゴウ</t>
    </rPh>
    <rPh sb="49" eb="50">
      <t>ヌ</t>
    </rPh>
    <rPh sb="59" eb="60">
      <t>オヨ</t>
    </rPh>
    <rPh sb="61" eb="64">
      <t>セイキュウショ</t>
    </rPh>
    <rPh sb="66" eb="69">
      <t>セイキュウショ</t>
    </rPh>
    <rPh sb="71" eb="73">
      <t>ヒツヨウ</t>
    </rPh>
    <rPh sb="73" eb="75">
      <t>ジコウ</t>
    </rPh>
    <rPh sb="76" eb="78">
      <t>キサイ</t>
    </rPh>
    <phoneticPr fontId="4"/>
  </si>
  <si>
    <r>
      <t xml:space="preserve">最後に，各種様式の年度，法人名等に間違いがないことを確認して印刷し，ご提出ください。
</t>
    </r>
    <r>
      <rPr>
        <sz val="12"/>
        <color rgb="FFFF0000"/>
        <rFont val="HGSｺﾞｼｯｸM"/>
        <family val="3"/>
        <charset val="128"/>
      </rPr>
      <t>※交付申請書２枚には押印をお願いします（捨印も必要です）。</t>
    </r>
    <rPh sb="0" eb="2">
      <t>サイゴ</t>
    </rPh>
    <rPh sb="4" eb="6">
      <t>カクシュ</t>
    </rPh>
    <rPh sb="6" eb="8">
      <t>ヨウシキ</t>
    </rPh>
    <rPh sb="9" eb="11">
      <t>ネンド</t>
    </rPh>
    <rPh sb="12" eb="14">
      <t>ホウジン</t>
    </rPh>
    <rPh sb="14" eb="15">
      <t>メイ</t>
    </rPh>
    <rPh sb="15" eb="16">
      <t>トウ</t>
    </rPh>
    <rPh sb="17" eb="19">
      <t>マチガ</t>
    </rPh>
    <rPh sb="26" eb="28">
      <t>カクニン</t>
    </rPh>
    <rPh sb="30" eb="32">
      <t>インサツ</t>
    </rPh>
    <rPh sb="35" eb="37">
      <t>テイシュツ</t>
    </rPh>
    <rPh sb="50" eb="51">
      <t>マイ</t>
    </rPh>
    <rPh sb="57" eb="58">
      <t>ネガ</t>
    </rPh>
    <rPh sb="63" eb="65">
      <t>ステイン</t>
    </rPh>
    <rPh sb="66" eb="68">
      <t>ヒツヨウ</t>
    </rPh>
    <phoneticPr fontId="4"/>
  </si>
  <si>
    <t xml:space="preserve"> </t>
    <phoneticPr fontId="4"/>
  </si>
  <si>
    <t>聖クリストファ幼稚園</t>
    <rPh sb="0" eb="1">
      <t>セイ</t>
    </rPh>
    <rPh sb="7" eb="10">
      <t>ヨウチエン</t>
    </rPh>
    <phoneticPr fontId="78"/>
  </si>
  <si>
    <t>仙台バプテスト教会幼稚園</t>
    <rPh sb="0" eb="2">
      <t>センダイ</t>
    </rPh>
    <rPh sb="7" eb="9">
      <t>キョウカイ</t>
    </rPh>
    <rPh sb="9" eb="12">
      <t>ヨウチエン</t>
    </rPh>
    <phoneticPr fontId="78"/>
  </si>
  <si>
    <t>双葉幼稚園</t>
    <rPh sb="0" eb="2">
      <t>フタバ</t>
    </rPh>
    <rPh sb="2" eb="5">
      <t>ヨ</t>
    </rPh>
    <phoneticPr fontId="78"/>
  </si>
  <si>
    <t>ふたばバンビ幼稚園</t>
    <rPh sb="6" eb="9">
      <t>ヨ</t>
    </rPh>
    <phoneticPr fontId="78"/>
  </si>
  <si>
    <t>しらとり幼稚園</t>
    <rPh sb="4" eb="7">
      <t>ヨ</t>
    </rPh>
    <phoneticPr fontId="78"/>
  </si>
  <si>
    <t>ふくむろ幼稚園</t>
    <rPh sb="4" eb="7">
      <t>ヨ</t>
    </rPh>
    <phoneticPr fontId="78"/>
  </si>
  <si>
    <t>上田子幼稚園</t>
    <rPh sb="0" eb="2">
      <t>ウエダ</t>
    </rPh>
    <rPh sb="2" eb="3">
      <t>コ</t>
    </rPh>
    <rPh sb="3" eb="6">
      <t>ヨ</t>
    </rPh>
    <phoneticPr fontId="78"/>
  </si>
  <si>
    <t>はなぶさ幼稚園</t>
    <rPh sb="4" eb="7">
      <t>ヨ</t>
    </rPh>
    <phoneticPr fontId="78"/>
  </si>
  <si>
    <t>東岡幼稚園</t>
    <rPh sb="0" eb="1">
      <t>トウ</t>
    </rPh>
    <rPh sb="1" eb="2">
      <t>オカ</t>
    </rPh>
    <rPh sb="2" eb="5">
      <t>ヨ</t>
    </rPh>
    <phoneticPr fontId="78"/>
  </si>
  <si>
    <t>わかくさ幼稚園</t>
    <phoneticPr fontId="4"/>
  </si>
  <si>
    <t>エコールノワール幼稚園</t>
    <rPh sb="8" eb="11">
      <t>ヨウチエン</t>
    </rPh>
    <phoneticPr fontId="78"/>
  </si>
  <si>
    <t>やまと幼稚園</t>
    <rPh sb="3" eb="6">
      <t>ヨウチエン</t>
    </rPh>
    <phoneticPr fontId="78"/>
  </si>
  <si>
    <t>小さき花幼稚園</t>
    <rPh sb="0" eb="1">
      <t>チイ</t>
    </rPh>
    <rPh sb="3" eb="4">
      <t>ハナ</t>
    </rPh>
    <rPh sb="4" eb="7">
      <t>ヨ</t>
    </rPh>
    <phoneticPr fontId="78"/>
  </si>
  <si>
    <t>お人形社第二幼稚園</t>
    <rPh sb="1" eb="3">
      <t>ニンギョウ</t>
    </rPh>
    <rPh sb="3" eb="4">
      <t>シャ</t>
    </rPh>
    <rPh sb="4" eb="6">
      <t>ダイニ</t>
    </rPh>
    <rPh sb="6" eb="9">
      <t>ヨウチエン</t>
    </rPh>
    <phoneticPr fontId="4"/>
  </si>
  <si>
    <t>七郷幼稚園</t>
    <rPh sb="0" eb="1">
      <t>シチ</t>
    </rPh>
    <rPh sb="1" eb="2">
      <t>ゴウ</t>
    </rPh>
    <rPh sb="2" eb="5">
      <t>ヨ</t>
    </rPh>
    <phoneticPr fontId="78"/>
  </si>
  <si>
    <t>若林幼稚園</t>
    <rPh sb="0" eb="2">
      <t>ワカバヤシ</t>
    </rPh>
    <rPh sb="2" eb="5">
      <t>ヨ</t>
    </rPh>
    <phoneticPr fontId="78"/>
  </si>
  <si>
    <t>清水幼稚園</t>
    <phoneticPr fontId="4"/>
  </si>
  <si>
    <t>古城幼稚園</t>
    <rPh sb="0" eb="1">
      <t>フル</t>
    </rPh>
    <rPh sb="1" eb="2">
      <t>シロ</t>
    </rPh>
    <rPh sb="2" eb="5">
      <t>ヨ</t>
    </rPh>
    <phoneticPr fontId="78"/>
  </si>
  <si>
    <t>聖ルカ幼稚園</t>
    <rPh sb="0" eb="1">
      <t>セイ</t>
    </rPh>
    <rPh sb="3" eb="6">
      <t>ヨウチエン</t>
    </rPh>
    <phoneticPr fontId="78"/>
  </si>
  <si>
    <t>太陽幼稚園</t>
    <rPh sb="0" eb="2">
      <t>タイヨウ</t>
    </rPh>
    <rPh sb="2" eb="5">
      <t>ヨウチエン</t>
    </rPh>
    <phoneticPr fontId="78"/>
  </si>
  <si>
    <t>中田幼稚園</t>
    <rPh sb="0" eb="2">
      <t>ナカタ</t>
    </rPh>
    <rPh sb="2" eb="5">
      <t>ヨウチエン</t>
    </rPh>
    <phoneticPr fontId="78"/>
  </si>
  <si>
    <t>ナザレト幼稚園</t>
    <phoneticPr fontId="4"/>
  </si>
  <si>
    <t>八木山カトリック幼稚園</t>
    <rPh sb="0" eb="3">
      <t>ヤギヤマ</t>
    </rPh>
    <rPh sb="8" eb="11">
      <t>ヨ</t>
    </rPh>
    <phoneticPr fontId="78"/>
  </si>
  <si>
    <t>ふくだまち幼稚園</t>
    <phoneticPr fontId="4"/>
  </si>
  <si>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78"/>
  </si>
  <si>
    <t>ふたばエンゼル幼稚園</t>
    <rPh sb="7" eb="10">
      <t>ヨ</t>
    </rPh>
    <phoneticPr fontId="78"/>
  </si>
  <si>
    <t>聖和幼稚園</t>
    <phoneticPr fontId="4"/>
  </si>
  <si>
    <t>ふたばハイジ幼稚園</t>
    <rPh sb="6" eb="9">
      <t>ヨ</t>
    </rPh>
    <phoneticPr fontId="78"/>
  </si>
  <si>
    <t>光塩幼稚園</t>
    <phoneticPr fontId="4"/>
  </si>
  <si>
    <t>しげる幼稚園</t>
    <phoneticPr fontId="4"/>
  </si>
  <si>
    <t>すがわら幼稚園</t>
    <phoneticPr fontId="4"/>
  </si>
  <si>
    <t>西多賀幼稚園</t>
    <phoneticPr fontId="4"/>
  </si>
  <si>
    <t>ひろせ幼稚園</t>
    <phoneticPr fontId="4"/>
  </si>
  <si>
    <t>袋原幼稚園</t>
    <phoneticPr fontId="4"/>
  </si>
  <si>
    <t>やまびこ幼稚園</t>
    <phoneticPr fontId="4"/>
  </si>
  <si>
    <t>第二向陽台幼稚園</t>
    <phoneticPr fontId="4"/>
  </si>
  <si>
    <t>明泉高森幼稚園</t>
    <rPh sb="0" eb="2">
      <t>メイセン</t>
    </rPh>
    <rPh sb="2" eb="4">
      <t>タカモリ</t>
    </rPh>
    <rPh sb="4" eb="7">
      <t>ヨウチエン</t>
    </rPh>
    <phoneticPr fontId="4"/>
  </si>
  <si>
    <t>明泉丸山幼稚園</t>
    <rPh sb="0" eb="2">
      <t>メイセン</t>
    </rPh>
    <rPh sb="2" eb="4">
      <t>マルヤマ</t>
    </rPh>
    <rPh sb="4" eb="7">
      <t>ヨウチエン</t>
    </rPh>
    <phoneticPr fontId="4"/>
  </si>
  <si>
    <t>仙台白百合学園幼稚園</t>
    <phoneticPr fontId="4"/>
  </si>
  <si>
    <t>幼保連携型認定こども園　泉ヶ丘幼稚園・アルル保育園</t>
  </si>
  <si>
    <t>福聚幼稚園</t>
  </si>
  <si>
    <t>幼保連携型認定こども園みどりの森</t>
  </si>
  <si>
    <t>宮城学院女子大学附属認定こども園　森のこども園　</t>
  </si>
  <si>
    <t>幼保連携型認定こども園　はせくらまち杜のこども園</t>
  </si>
  <si>
    <t>青葉こども園</t>
  </si>
  <si>
    <t>幼保連携型認定こども園　折立幼稚園・ナーサリールーム</t>
  </si>
  <si>
    <t>幼保連携型認定こども園　中山保育園</t>
  </si>
  <si>
    <t>立華認定こども園</t>
  </si>
  <si>
    <t>新田すいせんこども園　</t>
  </si>
  <si>
    <t>原町すいせんこども園　</t>
  </si>
  <si>
    <t>新田東すいせんこども園</t>
  </si>
  <si>
    <t>認定こども園ナザレト愛児園</t>
  </si>
  <si>
    <t>さゆりこども園　</t>
  </si>
  <si>
    <t>幼保連携型認定こども園　
岩切東光第二幼稚園・ひかり保育園</t>
  </si>
  <si>
    <t>認定こども園　東盛マイトリー幼稚園</t>
  </si>
  <si>
    <t>認定こども園　ろりぽっぷ出花園</t>
  </si>
  <si>
    <t>河原町すいせんこども園　</t>
  </si>
  <si>
    <t>幼保連携型認定こども園　荒井マーヤこども園</t>
  </si>
  <si>
    <t>幼保連携型認定こども園　仙台保育園</t>
  </si>
  <si>
    <t>認定こども園　ろりぽっぷ保育園</t>
  </si>
  <si>
    <t>荒井あおばこども園</t>
  </si>
  <si>
    <t>幼保連携型認定こども園　光の子</t>
  </si>
  <si>
    <t>認定こども園くり幼稚園・くりっこ保育園</t>
  </si>
  <si>
    <t>認定向山こども園</t>
  </si>
  <si>
    <t>ゆりかご認定こども園</t>
  </si>
  <si>
    <t>西多賀チェリーこども園　</t>
  </si>
  <si>
    <t>太子堂すいせんこども園　</t>
  </si>
  <si>
    <t>太白すぎのここども園　</t>
  </si>
  <si>
    <t>バンビの森こども園　</t>
  </si>
  <si>
    <t>大野田すぎのここども園</t>
  </si>
  <si>
    <t>YMCA西中田こども園</t>
  </si>
  <si>
    <t>YMCA南大野田こども園</t>
  </si>
  <si>
    <t>泉第2チェリーこども園</t>
  </si>
  <si>
    <t>泉チェリーこども園　</t>
  </si>
  <si>
    <t>寺岡すいせんこども園　</t>
  </si>
  <si>
    <t>学校法人秀志学園　幼保連携型認定こども園　泉の杜幼稚園</t>
  </si>
  <si>
    <t>幼保連携型認定こども園　高森サーラこども園　</t>
  </si>
  <si>
    <t>社会福祉法人一寿会　住吉台こども園</t>
  </si>
  <si>
    <t>社会福祉法人一寿会　長命ヶ丘つくしこども園</t>
  </si>
  <si>
    <t>認定こども園　ろりぽっぷ泉中央南園</t>
  </si>
  <si>
    <t>認定こども園　ろりぽっぷ赤い屋根の保育園</t>
  </si>
  <si>
    <t>YMCA加茂こども園</t>
  </si>
  <si>
    <t>南光台すいせんこども園</t>
  </si>
  <si>
    <t>栗生あおばこども園</t>
  </si>
  <si>
    <t>認定こども園　仙台YMCA幼稚園</t>
  </si>
  <si>
    <t>認定こども園　旭ケ丘幼稚園</t>
  </si>
  <si>
    <t>認定こども園　東仙台幼稚園</t>
  </si>
  <si>
    <t>認定こども園　るり幼稚園</t>
  </si>
  <si>
    <t>泉第二幼稚園</t>
  </si>
  <si>
    <t>ねのしろいし幼稚園</t>
  </si>
  <si>
    <t>みのりこども園</t>
  </si>
  <si>
    <t>認定こども園　TOBINOKO</t>
  </si>
  <si>
    <t>ますえの森どうわこども園　</t>
  </si>
  <si>
    <t>ちゃいるどらんど岩切こども園</t>
  </si>
  <si>
    <t>認定こども園れいんぼーなーさりー原ノ町館</t>
  </si>
  <si>
    <t>ミッキー榴岡公園前こども園</t>
    <rPh sb="8" eb="9">
      <t>マエ</t>
    </rPh>
    <phoneticPr fontId="84"/>
  </si>
  <si>
    <t>つつじがおかもりのいえこども園</t>
  </si>
  <si>
    <t>幸町すいせんこども園</t>
  </si>
  <si>
    <t>ちいさなこどもえん</t>
  </si>
  <si>
    <t>ありすの国こども園</t>
  </si>
  <si>
    <t>ちゃいるどらんど荒井こども園</t>
  </si>
  <si>
    <t>六丁の目マザーグースこども園</t>
  </si>
  <si>
    <t>あそびまショーこども園</t>
  </si>
  <si>
    <t>ぷらざこども園長町</t>
  </si>
  <si>
    <t>鶴が丘マミーこども園</t>
  </si>
  <si>
    <t>ぷりえ～る南中山認定こども園</t>
  </si>
  <si>
    <t>泉すぎのここども園</t>
  </si>
  <si>
    <t>そらのここども園</t>
  </si>
  <si>
    <t>ミッキー八乙女中央こども園</t>
  </si>
  <si>
    <t>まつもりこども園</t>
  </si>
  <si>
    <t>【提出書類】
　交付申請書１（様式第８号），交付申請書２（様式第７号），請求書１，請求書２，及び実績報告書（様式第8号　１～10ページ）
　印刷する際は，ファイル＞印刷&gt;設定：ブック全体を印刷＞ページ指定　2 　から　17　ページ</t>
    <rPh sb="1" eb="3">
      <t>テイシュツ</t>
    </rPh>
    <rPh sb="3" eb="5">
      <t>ショルイ</t>
    </rPh>
    <rPh sb="8" eb="10">
      <t>コウフ</t>
    </rPh>
    <rPh sb="10" eb="12">
      <t>シンセイ</t>
    </rPh>
    <rPh sb="12" eb="13">
      <t>ショ</t>
    </rPh>
    <rPh sb="15" eb="17">
      <t>ヨウシキ</t>
    </rPh>
    <rPh sb="17" eb="18">
      <t>ダイ</t>
    </rPh>
    <rPh sb="19" eb="20">
      <t>ゴウ</t>
    </rPh>
    <rPh sb="22" eb="24">
      <t>コウフ</t>
    </rPh>
    <rPh sb="24" eb="26">
      <t>シンセイ</t>
    </rPh>
    <rPh sb="26" eb="27">
      <t>ショ</t>
    </rPh>
    <rPh sb="29" eb="31">
      <t>ヨウシキ</t>
    </rPh>
    <rPh sb="31" eb="32">
      <t>ダイ</t>
    </rPh>
    <rPh sb="33" eb="34">
      <t>ゴウ</t>
    </rPh>
    <rPh sb="36" eb="39">
      <t>セイキュウショ</t>
    </rPh>
    <rPh sb="41" eb="44">
      <t>セイキュウショ</t>
    </rPh>
    <rPh sb="46" eb="47">
      <t>オヨ</t>
    </rPh>
    <rPh sb="48" eb="50">
      <t>ジッセキ</t>
    </rPh>
    <rPh sb="50" eb="53">
      <t>ホウコクショ</t>
    </rPh>
    <rPh sb="54" eb="56">
      <t>ヨウシキ</t>
    </rPh>
    <rPh sb="56" eb="57">
      <t>ダイ</t>
    </rPh>
    <rPh sb="58" eb="59">
      <t>ゴウ</t>
    </rPh>
    <phoneticPr fontId="84"/>
  </si>
  <si>
    <t>※入力が必須の箇所や，他の項目への入力内容と矛盾する場合など，セルが赤く表示されますので，必要な入力または修正を行い，赤いセルが残らないようにしてください（入力した内容が正しいにも関わらず赤いセルが残ってしまうという場合は，こども若者局認定給付課担当者までご連絡ください）。</t>
    <rPh sb="90" eb="91">
      <t>カカ</t>
    </rPh>
    <rPh sb="115" eb="117">
      <t>ワカモノ</t>
    </rPh>
    <rPh sb="123" eb="126">
      <t>タントウシャ</t>
    </rPh>
    <rPh sb="129" eb="131">
      <t>レンラク</t>
    </rPh>
    <phoneticPr fontId="4"/>
  </si>
  <si>
    <t xml:space="preserve">た標記補助金に係る補助事業を，別紙のとおり実施したので，仙台市一時預かり事業（幼稚園型）補助金交付要綱第10条の規定に基づき，下記のとおり申請します。
</t>
    <phoneticPr fontId="84"/>
  </si>
  <si>
    <t>仙台市（R</t>
    <rPh sb="0" eb="3">
      <t>センダイシ</t>
    </rPh>
    <phoneticPr fontId="4"/>
  </si>
  <si>
    <t>こ幼認）指令第</t>
    <rPh sb="1" eb="2">
      <t>ヨウ</t>
    </rPh>
    <rPh sb="2" eb="3">
      <t>ニン</t>
    </rPh>
    <rPh sb="4" eb="6">
      <t>シレイ</t>
    </rPh>
    <rPh sb="6" eb="7">
      <t>ダイ</t>
    </rPh>
    <phoneticPr fontId="4"/>
  </si>
  <si>
    <t>号</t>
    <rPh sb="0" eb="1">
      <t>ゴウ</t>
    </rPh>
    <phoneticPr fontId="4"/>
  </si>
  <si>
    <t>令和　　　年　　　月　　　日</t>
    <rPh sb="0" eb="2">
      <t>レイワ</t>
    </rPh>
    <rPh sb="5" eb="6">
      <t>ネン</t>
    </rPh>
    <rPh sb="9" eb="10">
      <t>ガツ</t>
    </rPh>
    <rPh sb="13" eb="14">
      <t>ニチ</t>
    </rPh>
    <phoneticPr fontId="84"/>
  </si>
  <si>
    <t>口座を複数登録していますので</t>
    <rPh sb="0" eb="2">
      <t>コウザ</t>
    </rPh>
    <rPh sb="3" eb="7">
      <t>フクスウトウロク</t>
    </rPh>
    <phoneticPr fontId="84"/>
  </si>
  <si>
    <t>※　通常の教育時間終了後に，開園日の4/5以上の日数において，１日２時間以上，預かり保育を実施している園に支給されるもの</t>
    <rPh sb="14" eb="17">
      <t>カイエンビ</t>
    </rPh>
    <rPh sb="21" eb="23">
      <t>イジョウ</t>
    </rPh>
    <rPh sb="24" eb="26">
      <t>ニッスウ</t>
    </rPh>
    <rPh sb="32" eb="33">
      <t>ニチ</t>
    </rPh>
    <phoneticPr fontId="4"/>
  </si>
  <si>
    <t>④年間延べ利用児童数（実施園の在園児に限る）が2,000人超の施設であること。</t>
    <phoneticPr fontId="4"/>
  </si>
  <si>
    <t>仙台市宮城野区小鶴一丁目9-20</t>
    <rPh sb="9" eb="12">
      <t>イッチョウメ</t>
    </rPh>
    <phoneticPr fontId="4"/>
  </si>
  <si>
    <t>仙台市若林区大和町一丁目17-25</t>
    <rPh sb="9" eb="12">
      <t>イッチョウメ</t>
    </rPh>
    <phoneticPr fontId="4"/>
  </si>
  <si>
    <t>仙台市若林区若林四丁目1-24</t>
    <rPh sb="0" eb="3">
      <t>センダイシ</t>
    </rPh>
    <rPh sb="8" eb="11">
      <t>ヨンチョウメ</t>
    </rPh>
    <phoneticPr fontId="4"/>
  </si>
  <si>
    <t>仙台市若林区河原町二丁目2-7</t>
    <rPh sb="0" eb="3">
      <t>センダイシ</t>
    </rPh>
    <rPh sb="9" eb="12">
      <t>ニチョウメ</t>
    </rPh>
    <phoneticPr fontId="4"/>
  </si>
  <si>
    <t>仙台市太白区八木山南三丁目3-4</t>
    <rPh sb="10" eb="13">
      <t>サンチョウメ</t>
    </rPh>
    <phoneticPr fontId="4"/>
  </si>
  <si>
    <t>仙台市青葉区旭ケ丘四丁目8-17</t>
    <rPh sb="6" eb="9">
      <t>アサヒガオカ</t>
    </rPh>
    <rPh sb="9" eb="12">
      <t>ヨンチョウメ</t>
    </rPh>
    <phoneticPr fontId="4"/>
  </si>
  <si>
    <t>仙台市宮城野区鶴ケ谷二丁目２</t>
    <rPh sb="7" eb="10">
      <t>ツルガヤ</t>
    </rPh>
    <rPh sb="10" eb="13">
      <t>ニチョウメ</t>
    </rPh>
    <phoneticPr fontId="4"/>
  </si>
  <si>
    <t>仙台市太白区大野田四丁目8-12</t>
    <rPh sb="6" eb="9">
      <t>オオノダ</t>
    </rPh>
    <rPh sb="9" eb="12">
      <t>ヨンチョウメ</t>
    </rPh>
    <phoneticPr fontId="4"/>
  </si>
  <si>
    <t>仙台市泉区高森二丁目1-3</t>
    <rPh sb="0" eb="3">
      <t>センダイシ</t>
    </rPh>
    <rPh sb="3" eb="5">
      <t>イズミク</t>
    </rPh>
    <rPh sb="5" eb="7">
      <t>タカモリ</t>
    </rPh>
    <rPh sb="7" eb="10">
      <t>ニチョウメ</t>
    </rPh>
    <phoneticPr fontId="4"/>
  </si>
  <si>
    <t>仙台市泉区加茂二丁目24-2</t>
    <rPh sb="5" eb="7">
      <t>カモ</t>
    </rPh>
    <rPh sb="7" eb="10">
      <t>ニチョウメ</t>
    </rPh>
    <phoneticPr fontId="4"/>
  </si>
  <si>
    <t>仙台市青葉区川平一丁目7-16</t>
    <rPh sb="8" eb="11">
      <t>イッチョウメ</t>
    </rPh>
    <phoneticPr fontId="3"/>
  </si>
  <si>
    <t>学校法人　東都学園</t>
  </si>
  <si>
    <t>仙台市青葉区国見四丁目5-1</t>
    <rPh sb="8" eb="11">
      <t>ヨンチョウメ</t>
    </rPh>
    <phoneticPr fontId="3"/>
  </si>
  <si>
    <t>学校法人　福聚幼稚園</t>
  </si>
  <si>
    <t>仙台市青葉区柏木一丁目7-45</t>
    <rPh sb="8" eb="11">
      <t>イッチョウメ</t>
    </rPh>
    <phoneticPr fontId="3"/>
  </si>
  <si>
    <t>学校法人　仙台みどり学園</t>
  </si>
  <si>
    <t>仙台市青葉区桜ケ丘九丁目1-1</t>
    <rPh sb="6" eb="9">
      <t>サクラガオカ</t>
    </rPh>
    <rPh sb="9" eb="12">
      <t>キュウチョウメ</t>
    </rPh>
    <phoneticPr fontId="3"/>
  </si>
  <si>
    <t>学校法人　宮城学院</t>
  </si>
  <si>
    <t>仙台市青葉区支倉町2-55</t>
  </si>
  <si>
    <t>学校法人　長谷柳絮学園</t>
  </si>
  <si>
    <t>仙台市青葉区宮町一丁目4-47</t>
    <rPh sb="8" eb="11">
      <t>イッチョウメ</t>
    </rPh>
    <phoneticPr fontId="3"/>
  </si>
  <si>
    <t>社会福祉法人　青葉福祉会</t>
  </si>
  <si>
    <t>仙台市青葉区折立三丁目17-10</t>
    <rPh sb="6" eb="8">
      <t>オリタテ</t>
    </rPh>
    <rPh sb="8" eb="11">
      <t>サンチョウメ</t>
    </rPh>
    <phoneticPr fontId="3"/>
  </si>
  <si>
    <t>仙台市青葉区小松島四丁目17-22</t>
    <rPh sb="9" eb="12">
      <t>ヨンチョウメ</t>
    </rPh>
    <phoneticPr fontId="3"/>
  </si>
  <si>
    <t>社会福祉法人　想伝舎</t>
  </si>
  <si>
    <t>仙台市青葉区昭和町4-11</t>
  </si>
  <si>
    <t>仙台市青葉区葉山町8-1</t>
  </si>
  <si>
    <t>社会福祉法人　仙台市社会事業協会</t>
  </si>
  <si>
    <t>仙台市宮城野区中野字大貝沼20-17</t>
  </si>
  <si>
    <t>学校法人　立華学園</t>
  </si>
  <si>
    <t>仙台市青葉区栗生一丁目25-1</t>
    <rPh sb="8" eb="11">
      <t>イッチョウメ</t>
    </rPh>
    <phoneticPr fontId="3"/>
  </si>
  <si>
    <t>社会福祉法人　幸生会</t>
  </si>
  <si>
    <t>仙台市宮城野区東仙台六丁目8-20</t>
    <rPh sb="10" eb="13">
      <t>ロクチョウメ</t>
    </rPh>
    <phoneticPr fontId="3"/>
  </si>
  <si>
    <t>仙台市宮城野区枡江1-2</t>
  </si>
  <si>
    <t>社会福祉法人　善き牧者会</t>
  </si>
  <si>
    <t>学校法人　本松学園</t>
  </si>
  <si>
    <t>仙台市宮城野区燕沢一丁目15-25</t>
    <rPh sb="7" eb="9">
      <t>ツバメサワ</t>
    </rPh>
    <rPh sb="9" eb="12">
      <t>イッチョウメ</t>
    </rPh>
    <phoneticPr fontId="3"/>
  </si>
  <si>
    <t>学校法人　清野学園</t>
  </si>
  <si>
    <t>仙台市宮城野区出花一丁目279</t>
    <rPh sb="9" eb="12">
      <t>イッチョウメ</t>
    </rPh>
    <phoneticPr fontId="3"/>
  </si>
  <si>
    <t>社会福祉法人　円周福祉会</t>
  </si>
  <si>
    <t>仙台市若林区沖野字高野南197-1</t>
  </si>
  <si>
    <t>学校法人　ろりぽっぷ学園</t>
  </si>
  <si>
    <t>学校法人七郷学園　蒲町こども園</t>
    <rPh sb="0" eb="2">
      <t>ガッコウ</t>
    </rPh>
    <rPh sb="2" eb="4">
      <t>ホウジン</t>
    </rPh>
    <rPh sb="4" eb="6">
      <t>シチゴウ</t>
    </rPh>
    <rPh sb="6" eb="8">
      <t>ガクエン</t>
    </rPh>
    <phoneticPr fontId="3"/>
  </si>
  <si>
    <t>仙台市若林区新寺三丁目8-5</t>
    <rPh sb="8" eb="11">
      <t>サンチョウメ</t>
    </rPh>
    <phoneticPr fontId="3"/>
  </si>
  <si>
    <t>社会福祉法人　仙慈会</t>
  </si>
  <si>
    <t>認定ろりぽっぷこども園</t>
  </si>
  <si>
    <t>仙台市青葉区宮町一丁目4-47</t>
    <rPh sb="0" eb="3">
      <t>センダイシ</t>
    </rPh>
    <rPh sb="3" eb="6">
      <t>アオバク</t>
    </rPh>
    <rPh sb="6" eb="8">
      <t>ミヤマチ</t>
    </rPh>
    <rPh sb="8" eb="11">
      <t>イッチョウメ</t>
    </rPh>
    <phoneticPr fontId="7"/>
  </si>
  <si>
    <t>仙台市若林区卸町二丁目1-17</t>
    <rPh sb="0" eb="3">
      <t>センダイシ</t>
    </rPh>
    <phoneticPr fontId="7"/>
  </si>
  <si>
    <t>社会福祉法人　光の子福祉会</t>
  </si>
  <si>
    <t>仙台市太白区西中田六丁目8-20</t>
    <rPh sb="9" eb="12">
      <t>ロクチョウメ</t>
    </rPh>
    <phoneticPr fontId="3"/>
  </si>
  <si>
    <t>学校法人　前田学園</t>
  </si>
  <si>
    <t>仙台市太白区八木山緑町21-10</t>
  </si>
  <si>
    <t>学校法人　仙台こひつじ学園</t>
  </si>
  <si>
    <t>仙台市太白区袋原六丁目6-10</t>
    <rPh sb="0" eb="3">
      <t>センダイシ</t>
    </rPh>
    <rPh sb="8" eb="11">
      <t>ロクチョウメ</t>
    </rPh>
    <phoneticPr fontId="7"/>
  </si>
  <si>
    <t>学校法人　清泉学園</t>
  </si>
  <si>
    <t>社会福祉法人　北杜福祉会</t>
  </si>
  <si>
    <t>柴田郡村田町大字足立字上ヶ戸17-5</t>
  </si>
  <si>
    <t>社会福祉法人　柏松会</t>
  </si>
  <si>
    <t>仙台市太白区中田四丁目1-3-1</t>
    <rPh sb="8" eb="11">
      <t>ヨンチョウメ</t>
    </rPh>
    <phoneticPr fontId="3"/>
  </si>
  <si>
    <t>社会福祉法人　銀杏の会</t>
  </si>
  <si>
    <t>仙台市青葉区立町9-7</t>
    <rPh sb="0" eb="3">
      <t>センダイシ</t>
    </rPh>
    <rPh sb="3" eb="6">
      <t>アオバク</t>
    </rPh>
    <phoneticPr fontId="7"/>
  </si>
  <si>
    <t>社会福祉法人　仙台YMCA福祉会</t>
  </si>
  <si>
    <t>幼保連携型認定こども園　やかまし村　</t>
    <rPh sb="0" eb="2">
      <t>ヨウホ</t>
    </rPh>
    <rPh sb="2" eb="5">
      <t>レンケイガタ</t>
    </rPh>
    <phoneticPr fontId="3"/>
  </si>
  <si>
    <t>学校法人　秀志学園</t>
  </si>
  <si>
    <t>仙台市泉区住吉台西二丁目7-6</t>
    <rPh sb="9" eb="12">
      <t>ニチョウメ</t>
    </rPh>
    <phoneticPr fontId="3"/>
  </si>
  <si>
    <t>社会福祉法人　一寿会</t>
  </si>
  <si>
    <t>仙台市泉区桂三丁目19-6</t>
    <rPh sb="6" eb="9">
      <t>サンチョウメ</t>
    </rPh>
    <phoneticPr fontId="3"/>
  </si>
  <si>
    <t>社会福祉法人　鼎会</t>
  </si>
  <si>
    <t>仙台市青葉区栗生一丁目25-1</t>
    <rPh sb="0" eb="3">
      <t>センダイシ</t>
    </rPh>
    <rPh sb="3" eb="6">
      <t>アオバク</t>
    </rPh>
    <rPh sb="6" eb="7">
      <t>クリ</t>
    </rPh>
    <rPh sb="7" eb="8">
      <t>イ</t>
    </rPh>
    <rPh sb="8" eb="11">
      <t>イッチョウメ</t>
    </rPh>
    <phoneticPr fontId="7"/>
  </si>
  <si>
    <t>角田市島田字御蔵林59</t>
    <rPh sb="0" eb="3">
      <t>カクダシ</t>
    </rPh>
    <rPh sb="3" eb="5">
      <t>シマダ</t>
    </rPh>
    <rPh sb="5" eb="6">
      <t>ジ</t>
    </rPh>
    <rPh sb="6" eb="8">
      <t>オクラ</t>
    </rPh>
    <rPh sb="8" eb="9">
      <t>バヤシ</t>
    </rPh>
    <phoneticPr fontId="3"/>
  </si>
  <si>
    <t>社会福祉法人　恵萩会</t>
  </si>
  <si>
    <t>仙台市青葉区立町9-7</t>
  </si>
  <si>
    <t>学校法人　仙台ＹＭＣＡ学園</t>
  </si>
  <si>
    <t>仙台市青葉区旭ケ丘二丁目22-21</t>
    <rPh sb="6" eb="9">
      <t>アサヒガオカ</t>
    </rPh>
    <rPh sb="9" eb="12">
      <t>ニチョウメ</t>
    </rPh>
    <phoneticPr fontId="3"/>
  </si>
  <si>
    <t>学校法人　旭ヶ丘学園</t>
  </si>
  <si>
    <t>仙台市宮城野区燕沢一丁目15-25</t>
    <rPh sb="9" eb="12">
      <t>イッチョウメ</t>
    </rPh>
    <phoneticPr fontId="3"/>
  </si>
  <si>
    <t>学校法人　陸奥国分寺学園</t>
  </si>
  <si>
    <t xml:space="preserve">幼稚園型認定こども園 聖ウルスラ学院英智幼稚園 </t>
    <rPh sb="0" eb="3">
      <t>ヨウチエン</t>
    </rPh>
    <rPh sb="3" eb="4">
      <t>カタ</t>
    </rPh>
    <phoneticPr fontId="3"/>
  </si>
  <si>
    <t>仙台市若林区木ノ下一丁目25-25</t>
    <rPh sb="0" eb="3">
      <t>センダイシ</t>
    </rPh>
    <rPh sb="6" eb="7">
      <t>キ</t>
    </rPh>
    <rPh sb="8" eb="9">
      <t>シタ</t>
    </rPh>
    <rPh sb="9" eb="12">
      <t>イッチョウメ</t>
    </rPh>
    <phoneticPr fontId="7"/>
  </si>
  <si>
    <t>幼稚園型認定こども園　若竹幼稚園</t>
    <rPh sb="0" eb="3">
      <t>ヨウチエン</t>
    </rPh>
    <rPh sb="3" eb="4">
      <t>ガタ</t>
    </rPh>
    <phoneticPr fontId="3"/>
  </si>
  <si>
    <t>仙台市太白区四郎丸字吹上23</t>
  </si>
  <si>
    <t>宗教法人　真宗大谷派　宝林寺</t>
  </si>
  <si>
    <t>仙台市泉区将監十三丁目1-1</t>
    <rPh sb="7" eb="11">
      <t>ジュウサンチョウメ</t>
    </rPh>
    <phoneticPr fontId="3"/>
  </si>
  <si>
    <t>仙台市泉区根白石字新坂上29</t>
    <rPh sb="5" eb="8">
      <t>ネノシロイシ</t>
    </rPh>
    <rPh sb="8" eb="9">
      <t>アザ</t>
    </rPh>
    <rPh sb="9" eb="11">
      <t>シンサカ</t>
    </rPh>
    <rPh sb="11" eb="12">
      <t>ウエ</t>
    </rPh>
    <phoneticPr fontId="3"/>
  </si>
  <si>
    <t>仙台市泉区松陵二丁目19-1</t>
    <rPh sb="3" eb="5">
      <t>イズミク</t>
    </rPh>
    <rPh sb="5" eb="7">
      <t>ショウリョウ</t>
    </rPh>
    <rPh sb="7" eb="10">
      <t>ニチョウメ</t>
    </rPh>
    <phoneticPr fontId="3"/>
  </si>
  <si>
    <t>仙台市泉区南光台二丁目2-3</t>
    <rPh sb="8" eb="11">
      <t>ニチョウメ</t>
    </rPh>
    <phoneticPr fontId="3"/>
  </si>
  <si>
    <t>学校法人　村山学園</t>
  </si>
  <si>
    <t>仙台市泉区南光台南一丁目18-1</t>
    <rPh sb="8" eb="9">
      <t>ミナミ</t>
    </rPh>
    <rPh sb="9" eb="12">
      <t>イッチョウメ</t>
    </rPh>
    <phoneticPr fontId="3"/>
  </si>
  <si>
    <t>仙台市泉区松森字陣ヶ原30-10</t>
    <rPh sb="5" eb="7">
      <t>マツモリ</t>
    </rPh>
    <rPh sb="7" eb="8">
      <t>アザ</t>
    </rPh>
    <rPh sb="8" eb="9">
      <t>ジン</t>
    </rPh>
    <rPh sb="10" eb="11">
      <t>ハラ</t>
    </rPh>
    <phoneticPr fontId="3"/>
  </si>
  <si>
    <t>仙台市泉区明石南六丁目13-2</t>
    <rPh sb="5" eb="7">
      <t>アカシ</t>
    </rPh>
    <rPh sb="7" eb="8">
      <t>ミナミ</t>
    </rPh>
    <rPh sb="8" eb="11">
      <t>ロクチョウメ</t>
    </rPh>
    <phoneticPr fontId="3"/>
  </si>
  <si>
    <t>学校法人　おおとり学園</t>
  </si>
  <si>
    <t>認定こども園　友愛幼稚園</t>
    <rPh sb="0" eb="2">
      <t>ニンテイ</t>
    </rPh>
    <rPh sb="5" eb="6">
      <t>エン</t>
    </rPh>
    <phoneticPr fontId="3"/>
  </si>
  <si>
    <t>仙台市青葉区国見六丁目45-1</t>
    <rPh sb="8" eb="11">
      <t>ロクチョウメ</t>
    </rPh>
    <phoneticPr fontId="3"/>
  </si>
  <si>
    <t>学校法人　東北文化学園大学</t>
  </si>
  <si>
    <t>仙台市若林区卸町三丁目1-4</t>
    <rPh sb="8" eb="11">
      <t>サンチョウメ</t>
    </rPh>
    <phoneticPr fontId="3"/>
  </si>
  <si>
    <t>有限会社　カール英会話ほいくえん</t>
  </si>
  <si>
    <t>仙台市青葉区木町通二丁目3-39</t>
    <rPh sb="0" eb="3">
      <t>センダイシ</t>
    </rPh>
    <phoneticPr fontId="7"/>
  </si>
  <si>
    <t>仙台市青葉区中山二丁目17-1</t>
    <rPh sb="0" eb="3">
      <t>センダイシ</t>
    </rPh>
    <phoneticPr fontId="7"/>
  </si>
  <si>
    <t>社会福祉法人　中山福祉会</t>
  </si>
  <si>
    <t>仙台市宮城野区枡江8-10</t>
  </si>
  <si>
    <t>童和保育サービス株式会社</t>
  </si>
  <si>
    <t>仙台市若林区六丁の目西町3-41</t>
  </si>
  <si>
    <t>株式会社　ちゃいるどらんど</t>
  </si>
  <si>
    <t>仙台市宮城野区新田東一丁目8-4</t>
    <rPh sb="10" eb="13">
      <t>イッチョウメ</t>
    </rPh>
    <phoneticPr fontId="3"/>
  </si>
  <si>
    <t>仙台ナーサリー株式会社</t>
  </si>
  <si>
    <t>仙台市宮城野区田子二丁目10-2</t>
    <rPh sb="9" eb="12">
      <t>ニチョウメ</t>
    </rPh>
    <phoneticPr fontId="3"/>
  </si>
  <si>
    <t>株式会社　エコエネルギー普及協会</t>
  </si>
  <si>
    <t>仙台市青葉区昭和町4-11</t>
    <rPh sb="0" eb="3">
      <t>センダイシ</t>
    </rPh>
    <rPh sb="3" eb="6">
      <t>アオバク</t>
    </rPh>
    <rPh sb="6" eb="9">
      <t>ショウワマチ</t>
    </rPh>
    <phoneticPr fontId="7"/>
  </si>
  <si>
    <t>社会福祉法人 未来福祉会</t>
  </si>
  <si>
    <t>仙台市泉区北中山四丁目26-18</t>
    <rPh sb="3" eb="5">
      <t>イズミク</t>
    </rPh>
    <rPh sb="5" eb="8">
      <t>キタナカヤマ</t>
    </rPh>
    <rPh sb="8" eb="11">
      <t>ヨンチョウメ</t>
    </rPh>
    <phoneticPr fontId="3"/>
  </si>
  <si>
    <t>社会福祉法人 太陽の丘福祉会</t>
  </si>
  <si>
    <t>認定こども園れいんぼーなーさりー田子館</t>
    <rPh sb="0" eb="2">
      <t>ニンテイ</t>
    </rPh>
    <rPh sb="5" eb="6">
      <t>エン</t>
    </rPh>
    <phoneticPr fontId="3"/>
  </si>
  <si>
    <t>仙台市宮城野区田子二丁目10-2</t>
    <rPh sb="0" eb="3">
      <t>センダイシ</t>
    </rPh>
    <phoneticPr fontId="7"/>
  </si>
  <si>
    <t>株式会社エコエネルギー普及協会</t>
  </si>
  <si>
    <t>小田原ことりのうたこども園</t>
  </si>
  <si>
    <t>仙台市宮城野区小田原二丁目1-32</t>
    <rPh sb="0" eb="3">
      <t>センダイシ</t>
    </rPh>
    <rPh sb="7" eb="10">
      <t>オダワラ</t>
    </rPh>
    <rPh sb="10" eb="13">
      <t>ニチョウメ</t>
    </rPh>
    <phoneticPr fontId="7"/>
  </si>
  <si>
    <t>トータルアート株式会社</t>
  </si>
  <si>
    <t>石巻市大街道西二丁目7-47</t>
    <rPh sb="7" eb="10">
      <t>ニチョウメ</t>
    </rPh>
    <phoneticPr fontId="3"/>
  </si>
  <si>
    <t>社会福祉法人　喬希会</t>
  </si>
  <si>
    <t>仙台市若林区六丁の目中町1-38</t>
  </si>
  <si>
    <t>株式会社　マザーグース</t>
  </si>
  <si>
    <t>仙台市若林区蒲町7-8</t>
  </si>
  <si>
    <t>株式会社　おもちゃばこ保育園</t>
  </si>
  <si>
    <t>仙台市若林区六丁の目東町3-17</t>
  </si>
  <si>
    <t>一般社団法人　六丁の目保育園</t>
  </si>
  <si>
    <t>仙台市若林区伊在三丁目9-4</t>
    <rPh sb="0" eb="3">
      <t>センダイシ</t>
    </rPh>
    <phoneticPr fontId="7"/>
  </si>
  <si>
    <t>社会福祉法人　にじいろ会</t>
  </si>
  <si>
    <t>仙台市太白区鹿野三丁目14-15</t>
    <rPh sb="8" eb="11">
      <t>サンチョウメ</t>
    </rPh>
    <phoneticPr fontId="3"/>
  </si>
  <si>
    <t>株式会社　lumiereひまわり</t>
  </si>
  <si>
    <t>仙台市太白区あすと長町三丁目2-23</t>
    <rPh sb="11" eb="14">
      <t>サンチョウメ</t>
    </rPh>
    <phoneticPr fontId="3"/>
  </si>
  <si>
    <t>株式会社　ラヴィエール</t>
  </si>
  <si>
    <t>仙台市若林区若林一丁目6-17</t>
    <rPh sb="8" eb="11">
      <t>イッチョウメ</t>
    </rPh>
    <phoneticPr fontId="3"/>
  </si>
  <si>
    <t>株式会社　ちびっこひろば保育園</t>
  </si>
  <si>
    <t>仙台市若林区土樋104</t>
    <rPh sb="0" eb="3">
      <t>センダイシ</t>
    </rPh>
    <rPh sb="3" eb="6">
      <t>ワカバヤシク</t>
    </rPh>
    <rPh sb="6" eb="7">
      <t>ツチ</t>
    </rPh>
    <rPh sb="7" eb="8">
      <t>トイ</t>
    </rPh>
    <phoneticPr fontId="7"/>
  </si>
  <si>
    <t>株式会社 仙台進学プラザ</t>
  </si>
  <si>
    <t>仙台市泉区鶴が丘三丁目24-7</t>
    <rPh sb="8" eb="11">
      <t>サンチョウメ</t>
    </rPh>
    <phoneticPr fontId="3"/>
  </si>
  <si>
    <t>株式会社　マミー保育園</t>
  </si>
  <si>
    <t>株式会社　ウェルフェア</t>
  </si>
  <si>
    <t>仙台市泉区南中山四丁目27-16</t>
    <rPh sb="8" eb="11">
      <t>ヨンチョウメ</t>
    </rPh>
    <phoneticPr fontId="3"/>
  </si>
  <si>
    <t>株式会社　オードリー</t>
  </si>
  <si>
    <t>仙台市泉区東黒松19-34</t>
    <rPh sb="0" eb="3">
      <t>センダイシ</t>
    </rPh>
    <phoneticPr fontId="7"/>
  </si>
  <si>
    <t>株式会社　ゆめぽけっと</t>
  </si>
  <si>
    <t>仙台市泉区松森字中道10</t>
    <rPh sb="0" eb="3">
      <t>センダイシ</t>
    </rPh>
    <rPh sb="5" eb="7">
      <t>マツモリ</t>
    </rPh>
    <rPh sb="7" eb="8">
      <t>アザ</t>
    </rPh>
    <rPh sb="8" eb="10">
      <t>ナカミチ</t>
    </rPh>
    <phoneticPr fontId="7"/>
  </si>
  <si>
    <t>学校法人七郷学園　蒲町こども園</t>
    <rPh sb="0" eb="2">
      <t>ガッコウ</t>
    </rPh>
    <rPh sb="2" eb="4">
      <t>ホウジン</t>
    </rPh>
    <rPh sb="4" eb="6">
      <t>シチゴウ</t>
    </rPh>
    <rPh sb="6" eb="8">
      <t>ガクエン</t>
    </rPh>
    <phoneticPr fontId="4"/>
  </si>
  <si>
    <t>認定ろりぽっぷこども園</t>
    <phoneticPr fontId="4"/>
  </si>
  <si>
    <t>幼保連携型認定こども園　やかまし村　</t>
    <rPh sb="0" eb="2">
      <t>ヨウホ</t>
    </rPh>
    <rPh sb="2" eb="5">
      <t>レンケイガタ</t>
    </rPh>
    <phoneticPr fontId="4"/>
  </si>
  <si>
    <t xml:space="preserve">幼稚園型認定こども園 聖ウルスラ学院英智幼稚園 </t>
    <rPh sb="0" eb="3">
      <t>ヨウチエン</t>
    </rPh>
    <rPh sb="3" eb="4">
      <t>ガタ</t>
    </rPh>
    <phoneticPr fontId="4"/>
  </si>
  <si>
    <t>幼稚園型認定こども園　若竹幼稚園</t>
    <rPh sb="0" eb="3">
      <t>ヨウチエン</t>
    </rPh>
    <rPh sb="3" eb="4">
      <t>ガタ</t>
    </rPh>
    <phoneticPr fontId="4"/>
  </si>
  <si>
    <t>認定こども園　友愛幼稚園</t>
    <rPh sb="0" eb="2">
      <t>ニンテイ</t>
    </rPh>
    <rPh sb="5" eb="6">
      <t>エン</t>
    </rPh>
    <phoneticPr fontId="4"/>
  </si>
  <si>
    <t>認定こども園れいんぼーなーさりー田子館</t>
    <rPh sb="0" eb="2">
      <t>ニンテイ</t>
    </rPh>
    <rPh sb="5" eb="6">
      <t>エン</t>
    </rPh>
    <phoneticPr fontId="4"/>
  </si>
  <si>
    <t>小田原ことりのうたこども園</t>
    <phoneticPr fontId="4"/>
  </si>
  <si>
    <t>③次のいずれかの要件を満たしていること。</t>
    <rPh sb="1" eb="2">
      <t>ツギ</t>
    </rPh>
    <rPh sb="8" eb="10">
      <t>ヨウケン</t>
    </rPh>
    <rPh sb="11" eb="12">
      <t>ミ</t>
    </rPh>
    <phoneticPr fontId="4"/>
  </si>
  <si>
    <t>イ　３以上の市町村から園児を受け入れていること。</t>
    <phoneticPr fontId="4"/>
  </si>
  <si>
    <t>ウ　仙台市幼稚園２歳児受入れ推進事業を実施していること。</t>
    <phoneticPr fontId="4"/>
  </si>
  <si>
    <t>ア　地域型保育事業者における連携施設に関するガイドラインに基づき、卒園後の受け皿に関する連携施設の協定を締結し，
    協定書を市長が別に定める日までに提出していること。</t>
    <rPh sb="2" eb="5">
      <t>チイキガタ</t>
    </rPh>
    <rPh sb="5" eb="7">
      <t>ホイク</t>
    </rPh>
    <rPh sb="7" eb="9">
      <t>ジギョウ</t>
    </rPh>
    <rPh sb="9" eb="10">
      <t>シャ</t>
    </rPh>
    <rPh sb="14" eb="16">
      <t>レンケイ</t>
    </rPh>
    <rPh sb="16" eb="18">
      <t>シセツ</t>
    </rPh>
    <rPh sb="19" eb="20">
      <t>カン</t>
    </rPh>
    <rPh sb="29" eb="30">
      <t>モト</t>
    </rPh>
    <phoneticPr fontId="4"/>
  </si>
  <si>
    <t>わかくさ幼稚園</t>
    <rPh sb="4" eb="7">
      <t>ヨ</t>
    </rPh>
    <phoneticPr fontId="5"/>
  </si>
  <si>
    <t>学校法人　若草学園</t>
    <rPh sb="0" eb="2">
      <t>ガッコウ</t>
    </rPh>
    <rPh sb="2" eb="4">
      <t>ホウジン</t>
    </rPh>
    <rPh sb="5" eb="7">
      <t>ワカクサ</t>
    </rPh>
    <rPh sb="7" eb="9">
      <t>ガクエン</t>
    </rPh>
    <phoneticPr fontId="6"/>
  </si>
  <si>
    <t>聖ドミニコ学院幼稚園</t>
    <rPh sb="0" eb="1">
      <t>セイ</t>
    </rPh>
    <rPh sb="5" eb="7">
      <t>ガクイン</t>
    </rPh>
    <rPh sb="7" eb="10">
      <t>ヨ</t>
    </rPh>
    <phoneticPr fontId="5"/>
  </si>
  <si>
    <t>仙台市青葉区角五郎二丁目2-14</t>
    <rPh sb="9" eb="12">
      <t>ニチョウメ</t>
    </rPh>
    <phoneticPr fontId="3"/>
  </si>
  <si>
    <t>学校法人　聖ドミニコ学院</t>
    <rPh sb="5" eb="6">
      <t>セイ</t>
    </rPh>
    <rPh sb="10" eb="12">
      <t>ガクイン</t>
    </rPh>
    <phoneticPr fontId="6"/>
  </si>
  <si>
    <t>聖ドミニコ学院北仙台幼稚園</t>
    <rPh sb="0" eb="1">
      <t>セイ</t>
    </rPh>
    <rPh sb="5" eb="7">
      <t>ガクイン</t>
    </rPh>
    <rPh sb="7" eb="10">
      <t>キタセンダイ</t>
    </rPh>
    <rPh sb="10" eb="13">
      <t>ヨ</t>
    </rPh>
    <phoneticPr fontId="5"/>
  </si>
  <si>
    <t>おたまや幼稚園</t>
    <rPh sb="4" eb="7">
      <t>ヨ</t>
    </rPh>
    <phoneticPr fontId="5"/>
  </si>
  <si>
    <t>学校法人　瑞鳳学園</t>
    <rPh sb="5" eb="7">
      <t>ズイホウ</t>
    </rPh>
    <rPh sb="7" eb="9">
      <t>ガクエン</t>
    </rPh>
    <phoneticPr fontId="6"/>
  </si>
  <si>
    <t>なかの幼稚園</t>
    <rPh sb="3" eb="6">
      <t>ヨ</t>
    </rPh>
    <phoneticPr fontId="5"/>
  </si>
  <si>
    <t>学校法人　中埜山学園</t>
    <rPh sb="5" eb="7">
      <t>ナカノ</t>
    </rPh>
    <rPh sb="7" eb="8">
      <t>ヤマ</t>
    </rPh>
    <rPh sb="8" eb="10">
      <t>ガクエン</t>
    </rPh>
    <phoneticPr fontId="6"/>
  </si>
  <si>
    <t>あけぼの幼稚園</t>
    <rPh sb="4" eb="7">
      <t>ヨ</t>
    </rPh>
    <phoneticPr fontId="5"/>
  </si>
  <si>
    <t>仙台市宮城野区高砂一丁目7-1</t>
    <rPh sb="9" eb="12">
      <t>イッチョウメ</t>
    </rPh>
    <phoneticPr fontId="3"/>
  </si>
  <si>
    <t>学校法人　東北柔専</t>
    <rPh sb="5" eb="7">
      <t>トウホク</t>
    </rPh>
    <rPh sb="7" eb="8">
      <t>ジュウ</t>
    </rPh>
    <rPh sb="8" eb="9">
      <t>セン</t>
    </rPh>
    <phoneticPr fontId="6"/>
  </si>
  <si>
    <t>みやぎ幼稚園</t>
    <rPh sb="3" eb="6">
      <t>ヨ</t>
    </rPh>
    <phoneticPr fontId="5"/>
  </si>
  <si>
    <t>仙台市宮城野区幸町二丁目9-25</t>
    <rPh sb="9" eb="12">
      <t>ニチョウメ</t>
    </rPh>
    <phoneticPr fontId="3"/>
  </si>
  <si>
    <t>学校法人　木村学園</t>
    <rPh sb="5" eb="7">
      <t>キムラ</t>
    </rPh>
    <rPh sb="7" eb="9">
      <t>ガクエン</t>
    </rPh>
    <phoneticPr fontId="6"/>
  </si>
  <si>
    <t>六郷幼稚園</t>
    <rPh sb="0" eb="2">
      <t>ロクゴウ</t>
    </rPh>
    <rPh sb="2" eb="5">
      <t>ヨ</t>
    </rPh>
    <phoneticPr fontId="5"/>
  </si>
  <si>
    <t>仙台市若林区沖野五丁目4-33</t>
    <rPh sb="8" eb="11">
      <t>ゴチョウメ</t>
    </rPh>
    <phoneticPr fontId="3"/>
  </si>
  <si>
    <t>学校法人　やわらぎ学園</t>
    <rPh sb="9" eb="11">
      <t>ガクエン</t>
    </rPh>
    <phoneticPr fontId="6"/>
  </si>
  <si>
    <t>茂庭幼稚園</t>
    <rPh sb="0" eb="2">
      <t>モニワ</t>
    </rPh>
    <rPh sb="2" eb="5">
      <t>ヨ</t>
    </rPh>
    <phoneticPr fontId="5"/>
  </si>
  <si>
    <t>仙台市太白区茂庭台四丁目22-22</t>
    <rPh sb="9" eb="10">
      <t>ヨン</t>
    </rPh>
    <phoneticPr fontId="3"/>
  </si>
  <si>
    <t>大沢幼稚園</t>
    <rPh sb="0" eb="2">
      <t>オオサワ</t>
    </rPh>
    <rPh sb="2" eb="5">
      <t>ヨ</t>
    </rPh>
    <phoneticPr fontId="5"/>
  </si>
  <si>
    <t>学校法人　愛子学園</t>
    <rPh sb="5" eb="7">
      <t>アイコ</t>
    </rPh>
    <rPh sb="7" eb="9">
      <t>ガクエン</t>
    </rPh>
    <phoneticPr fontId="6"/>
  </si>
  <si>
    <t>仙台市若林区木ノ下三丁目4-1</t>
    <rPh sb="9" eb="10">
      <t>サン</t>
    </rPh>
    <phoneticPr fontId="63"/>
  </si>
  <si>
    <t>仙台市青葉区中央四丁目7-20</t>
    <rPh sb="3" eb="6">
      <t>アオバク</t>
    </rPh>
    <rPh sb="6" eb="8">
      <t>チュウオウ</t>
    </rPh>
    <rPh sb="8" eb="11">
      <t>ヨンチョウメ</t>
    </rPh>
    <phoneticPr fontId="3"/>
  </si>
  <si>
    <t>上田子幼稚園</t>
    <rPh sb="0" eb="1">
      <t>カミ</t>
    </rPh>
    <rPh sb="1" eb="3">
      <t>タゴ</t>
    </rPh>
    <rPh sb="3" eb="6">
      <t>ヨウチエン</t>
    </rPh>
    <phoneticPr fontId="3"/>
  </si>
  <si>
    <t>仙台市宮城野区田子三丁目13-36</t>
  </si>
  <si>
    <t>学校法人　庄司学園</t>
    <rPh sb="0" eb="4">
      <t>ガッコウホウジン</t>
    </rPh>
    <rPh sb="5" eb="7">
      <t>ショウジ</t>
    </rPh>
    <rPh sb="7" eb="9">
      <t>ガクエン</t>
    </rPh>
    <phoneticPr fontId="3"/>
  </si>
  <si>
    <t>認定こども園ドリーム幼稚園</t>
    <rPh sb="0" eb="2">
      <t>ニンテイ</t>
    </rPh>
    <rPh sb="5" eb="6">
      <t>エン</t>
    </rPh>
    <rPh sb="10" eb="13">
      <t>ヨウチエン</t>
    </rPh>
    <phoneticPr fontId="12"/>
  </si>
  <si>
    <t>仙台市若林区下飯田字築道11</t>
    <rPh sb="0" eb="3">
      <t>センダイシ</t>
    </rPh>
    <rPh sb="3" eb="6">
      <t>ワカバヤシク</t>
    </rPh>
    <phoneticPr fontId="3"/>
  </si>
  <si>
    <t>学校法人　六郷学園</t>
    <rPh sb="0" eb="4">
      <t>ガッコウホウジン</t>
    </rPh>
    <rPh sb="5" eb="7">
      <t>ロクゴウ</t>
    </rPh>
    <rPh sb="7" eb="9">
      <t>ガクエン</t>
    </rPh>
    <phoneticPr fontId="3"/>
  </si>
  <si>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12"/>
  </si>
  <si>
    <t>仙台市若林区荒井三丁目15-9</t>
  </si>
  <si>
    <t>学校法人　七郷学園</t>
    <rPh sb="0" eb="2">
      <t>ガッコウ</t>
    </rPh>
    <rPh sb="2" eb="4">
      <t>ホウジン</t>
    </rPh>
    <rPh sb="5" eb="7">
      <t>シチゴウ</t>
    </rPh>
    <rPh sb="7" eb="9">
      <t>ガクエン</t>
    </rPh>
    <phoneticPr fontId="3"/>
  </si>
  <si>
    <t>幼稚園型認定こども園　こどもの国幼稚園</t>
    <rPh sb="0" eb="3">
      <t>ヨウチエン</t>
    </rPh>
    <rPh sb="3" eb="4">
      <t>ガタ</t>
    </rPh>
    <rPh sb="4" eb="6">
      <t>ニンテイ</t>
    </rPh>
    <rPh sb="9" eb="10">
      <t>エン</t>
    </rPh>
    <rPh sb="15" eb="16">
      <t>クニ</t>
    </rPh>
    <rPh sb="16" eb="19">
      <t>ヨウチエン</t>
    </rPh>
    <phoneticPr fontId="12"/>
  </si>
  <si>
    <t>仙台市泉区寺岡6丁目7-6</t>
    <rPh sb="0" eb="3">
      <t>センダイシ</t>
    </rPh>
    <rPh sb="3" eb="5">
      <t>イズミク</t>
    </rPh>
    <rPh sb="5" eb="7">
      <t>テラオカ</t>
    </rPh>
    <rPh sb="8" eb="10">
      <t>チョウメ</t>
    </rPh>
    <phoneticPr fontId="3"/>
  </si>
  <si>
    <t>学校法人　菅原学園</t>
    <rPh sb="0" eb="2">
      <t>ガッコウ</t>
    </rPh>
    <rPh sb="2" eb="4">
      <t>ホウジン</t>
    </rPh>
    <rPh sb="5" eb="7">
      <t>スガワラ</t>
    </rPh>
    <rPh sb="7" eb="9">
      <t>ガクエン</t>
    </rPh>
    <phoneticPr fontId="3"/>
  </si>
  <si>
    <t>仙台らぴあこども園</t>
    <rPh sb="0" eb="2">
      <t>センダイ</t>
    </rPh>
    <rPh sb="8" eb="9">
      <t>エン</t>
    </rPh>
    <phoneticPr fontId="3"/>
  </si>
  <si>
    <t>仙台市泉区上谷刈１－６－３０</t>
  </si>
  <si>
    <t>特定非営利活動法人
こどもステーション・MIYAGI</t>
    <rPh sb="0" eb="2">
      <t>トクテイ</t>
    </rPh>
    <rPh sb="2" eb="9">
      <t>ヒエイリカツドウホウジン</t>
    </rPh>
    <phoneticPr fontId="3"/>
  </si>
  <si>
    <t>ロリポップクラブマザリーズ電力ビル園</t>
    <rPh sb="13" eb="15">
      <t>デンリョク</t>
    </rPh>
    <rPh sb="17" eb="18">
      <t>エン</t>
    </rPh>
    <phoneticPr fontId="17"/>
  </si>
  <si>
    <t>仙台市泉区上谷刈１－６－３０　</t>
  </si>
  <si>
    <t>認定こども園 八幡こばと園</t>
    <rPh sb="7" eb="9">
      <t>ヤハタ</t>
    </rPh>
    <rPh sb="12" eb="13">
      <t>エン</t>
    </rPh>
    <phoneticPr fontId="12"/>
  </si>
  <si>
    <t>仙台市宮城野区新田東２－５－５　</t>
  </si>
  <si>
    <t>社会福祉法人 仙台市民児童委員会</t>
    <rPh sb="0" eb="6">
      <t>シャカイフクシホウジン</t>
    </rPh>
    <rPh sb="7" eb="9">
      <t>センダイ</t>
    </rPh>
    <rPh sb="9" eb="11">
      <t>シミン</t>
    </rPh>
    <rPh sb="11" eb="13">
      <t>ジドウ</t>
    </rPh>
    <rPh sb="13" eb="16">
      <t>イインカイ</t>
    </rPh>
    <phoneticPr fontId="3"/>
  </si>
  <si>
    <t>社会福祉法人　未来福祉会</t>
    <rPh sb="0" eb="2">
      <t>シャカイ</t>
    </rPh>
    <rPh sb="2" eb="4">
      <t>フクシ</t>
    </rPh>
    <rPh sb="4" eb="6">
      <t>ホウジン</t>
    </rPh>
    <rPh sb="7" eb="9">
      <t>ミライ</t>
    </rPh>
    <rPh sb="9" eb="11">
      <t>フクシ</t>
    </rPh>
    <rPh sb="11" eb="12">
      <t>カイ</t>
    </rPh>
    <phoneticPr fontId="3"/>
  </si>
  <si>
    <t>ミッキー榴岡公園前こども園</t>
    <rPh sb="8" eb="9">
      <t>マエ</t>
    </rPh>
    <phoneticPr fontId="14"/>
  </si>
  <si>
    <t>認定こども園 新田こばと園</t>
    <rPh sb="7" eb="9">
      <t>シンデン</t>
    </rPh>
    <rPh sb="12" eb="13">
      <t>エン</t>
    </rPh>
    <phoneticPr fontId="12"/>
  </si>
  <si>
    <t>社会福祉法人 仙台市民生児童委員会</t>
    <rPh sb="0" eb="6">
      <t>シャカイフクシホウジン</t>
    </rPh>
    <rPh sb="7" eb="10">
      <t>センダイシ</t>
    </rPh>
    <rPh sb="10" eb="12">
      <t>ミンセイ</t>
    </rPh>
    <rPh sb="12" eb="14">
      <t>ジドウ</t>
    </rPh>
    <rPh sb="14" eb="17">
      <t>イインカイ</t>
    </rPh>
    <phoneticPr fontId="3"/>
  </si>
  <si>
    <t>アスク小鶴新田こども園</t>
    <rPh sb="3" eb="4">
      <t>チイ</t>
    </rPh>
    <rPh sb="4" eb="5">
      <t>ツル</t>
    </rPh>
    <rPh sb="5" eb="7">
      <t>シンデン</t>
    </rPh>
    <rPh sb="10" eb="11">
      <t>エン</t>
    </rPh>
    <phoneticPr fontId="12"/>
  </si>
  <si>
    <t>愛知県名古屋市中村区名駅2丁目38番2号</t>
  </si>
  <si>
    <t>株式会社　日本保育サービス</t>
    <rPh sb="0" eb="4">
      <t>カブシキガイシャ</t>
    </rPh>
    <rPh sb="5" eb="7">
      <t>ニホン</t>
    </rPh>
    <rPh sb="7" eb="9">
      <t>ホイク</t>
    </rPh>
    <phoneticPr fontId="3"/>
  </si>
  <si>
    <t>つばめこども園</t>
    <rPh sb="6" eb="7">
      <t>エン</t>
    </rPh>
    <phoneticPr fontId="12"/>
  </si>
  <si>
    <t>宮城県石巻市大街道西２－７－４７</t>
  </si>
  <si>
    <t>社会福祉法人　喬希会</t>
    <rPh sb="0" eb="2">
      <t>シャカイ</t>
    </rPh>
    <rPh sb="2" eb="4">
      <t>フクシ</t>
    </rPh>
    <rPh sb="4" eb="6">
      <t>ホウジン</t>
    </rPh>
    <rPh sb="9" eb="10">
      <t>カイ</t>
    </rPh>
    <phoneticPr fontId="3"/>
  </si>
  <si>
    <t>あっぷる荒井こども園</t>
    <rPh sb="4" eb="6">
      <t>アライ</t>
    </rPh>
    <rPh sb="9" eb="10">
      <t>エン</t>
    </rPh>
    <phoneticPr fontId="3"/>
  </si>
  <si>
    <t>仙台市青葉区芋沢字畑前北６２　</t>
  </si>
  <si>
    <t>社会福祉法人　千代福祉会</t>
    <rPh sb="0" eb="6">
      <t>シャカイフクシホウジン</t>
    </rPh>
    <rPh sb="7" eb="9">
      <t>チヨ</t>
    </rPh>
    <rPh sb="9" eb="11">
      <t>フクシ</t>
    </rPh>
    <rPh sb="11" eb="12">
      <t>カイ</t>
    </rPh>
    <phoneticPr fontId="3"/>
  </si>
  <si>
    <t>ロリポップクラブマザリーズ柳生</t>
    <rPh sb="13" eb="15">
      <t>ヤギュウ</t>
    </rPh>
    <phoneticPr fontId="17"/>
  </si>
  <si>
    <t>八木山あおばこども園</t>
    <rPh sb="0" eb="3">
      <t>ヤギヤマ</t>
    </rPh>
    <rPh sb="9" eb="10">
      <t>エン</t>
    </rPh>
    <phoneticPr fontId="12"/>
  </si>
  <si>
    <t>社会福祉法人 青葉福祉会</t>
    <rPh sb="0" eb="6">
      <t>シャカイフクシホウジン</t>
    </rPh>
    <rPh sb="7" eb="9">
      <t>アオバ</t>
    </rPh>
    <rPh sb="9" eb="11">
      <t>フクシ</t>
    </rPh>
    <rPh sb="11" eb="12">
      <t>カイ</t>
    </rPh>
    <phoneticPr fontId="3"/>
  </si>
  <si>
    <t>仙台市青葉区宮町１－４－４７　</t>
  </si>
  <si>
    <t>アスク長町南こども園</t>
    <rPh sb="3" eb="5">
      <t>ナガマチ</t>
    </rPh>
    <rPh sb="5" eb="6">
      <t>ミナミ</t>
    </rPh>
    <rPh sb="9" eb="10">
      <t>エン</t>
    </rPh>
    <phoneticPr fontId="12"/>
  </si>
  <si>
    <t>株式会社 日本保育サービス</t>
    <rPh sb="0" eb="4">
      <t>カブシキガイシャ</t>
    </rPh>
    <rPh sb="5" eb="7">
      <t>ニホン</t>
    </rPh>
    <rPh sb="7" eb="9">
      <t>ホイク</t>
    </rPh>
    <phoneticPr fontId="3"/>
  </si>
  <si>
    <t>仙台市青葉区昭和町4-11-1</t>
  </si>
  <si>
    <t>社会福祉法人　あおぞら会</t>
    <rPh sb="0" eb="2">
      <t>シャカイ</t>
    </rPh>
    <rPh sb="2" eb="4">
      <t>フクシ</t>
    </rPh>
    <rPh sb="4" eb="6">
      <t>ホウジン</t>
    </rPh>
    <rPh sb="11" eb="12">
      <t>カイ</t>
    </rPh>
    <phoneticPr fontId="3"/>
  </si>
  <si>
    <t>あっぷる愛子こども園</t>
    <rPh sb="4" eb="6">
      <t>アヤシ</t>
    </rPh>
    <rPh sb="9" eb="10">
      <t>エン</t>
    </rPh>
    <phoneticPr fontId="3"/>
  </si>
  <si>
    <t>社会福祉法人 千代福祉会</t>
    <rPh sb="0" eb="2">
      <t>シャカイ</t>
    </rPh>
    <rPh sb="2" eb="4">
      <t>フクシ</t>
    </rPh>
    <rPh sb="4" eb="6">
      <t>ホウジン</t>
    </rPh>
    <rPh sb="7" eb="9">
      <t>チヨ</t>
    </rPh>
    <rPh sb="9" eb="11">
      <t>フクシ</t>
    </rPh>
    <rPh sb="11" eb="12">
      <t>カイ</t>
    </rPh>
    <phoneticPr fontId="3"/>
  </si>
  <si>
    <t>仙台市青葉区一番町二丁目1-4</t>
  </si>
  <si>
    <r>
      <t>　令和６年７月25日付仙台市</t>
    </r>
    <r>
      <rPr>
        <sz val="14"/>
        <rFont val="ＭＳ Ｐ明朝"/>
        <family val="1"/>
        <charset val="128"/>
      </rPr>
      <t>（</t>
    </r>
    <r>
      <rPr>
        <sz val="14"/>
        <rFont val="游明朝"/>
        <family val="1"/>
        <charset val="128"/>
      </rPr>
      <t>Ｒ６こ幼認</t>
    </r>
    <r>
      <rPr>
        <sz val="14"/>
        <rFont val="ＭＳ Ｐ明朝"/>
        <family val="1"/>
        <charset val="128"/>
      </rPr>
      <t>）</t>
    </r>
    <r>
      <rPr>
        <sz val="14"/>
        <rFont val="游明朝"/>
        <family val="1"/>
        <charset val="128"/>
      </rPr>
      <t>指令第</t>
    </r>
    <rPh sb="1" eb="3">
      <t>レイワ</t>
    </rPh>
    <rPh sb="4" eb="5">
      <t>ネン</t>
    </rPh>
    <rPh sb="6" eb="7">
      <t>ツキ</t>
    </rPh>
    <rPh sb="9" eb="10">
      <t>ニチ</t>
    </rPh>
    <rPh sb="10" eb="11">
      <t>ツ</t>
    </rPh>
    <rPh sb="11" eb="14">
      <t>センダイシ</t>
    </rPh>
    <rPh sb="18" eb="19">
      <t>ヨウ</t>
    </rPh>
    <rPh sb="19" eb="20">
      <t>ニン</t>
    </rPh>
    <rPh sb="21" eb="23">
      <t>シレイ</t>
    </rPh>
    <rPh sb="23" eb="24">
      <t>ダイ</t>
    </rPh>
    <phoneticPr fontId="4"/>
  </si>
  <si>
    <t>八木山カトリック幼稚園</t>
    <rPh sb="0" eb="3">
      <t>ヤギヤマ</t>
    </rPh>
    <rPh sb="8" eb="11">
      <t>ヨ</t>
    </rPh>
    <phoneticPr fontId="7"/>
  </si>
  <si>
    <t>上田子幼稚園</t>
    <phoneticPr fontId="4"/>
  </si>
  <si>
    <t>認定こども園ドリーム幼稚園</t>
    <phoneticPr fontId="4"/>
  </si>
  <si>
    <t>学校法人七郷学園　幼稚園型認定こども園 七郷こども園</t>
    <phoneticPr fontId="4"/>
  </si>
  <si>
    <t>幼稚園型認定こども園　こどもの国幼稚園</t>
    <phoneticPr fontId="4"/>
  </si>
  <si>
    <t>ロリポップクラブマザリーズ柳生</t>
    <phoneticPr fontId="4"/>
  </si>
  <si>
    <t>八木山あおばこども園</t>
    <phoneticPr fontId="4"/>
  </si>
  <si>
    <t>アスク長町南こども園</t>
    <phoneticPr fontId="4"/>
  </si>
  <si>
    <t>あっぷる愛子こども園</t>
    <phoneticPr fontId="4"/>
  </si>
  <si>
    <t>仙台市若林区蒲町42番地10号</t>
  </si>
  <si>
    <r>
      <t>協定締結・解除年月日
（</t>
    </r>
    <r>
      <rPr>
        <sz val="12"/>
        <color rgb="FFFF0000"/>
        <rFont val="HGSｺﾞｼｯｸM"/>
        <family val="3"/>
        <charset val="128"/>
      </rPr>
      <t>R6.4.2～R7.3.1</t>
    </r>
    <r>
      <rPr>
        <sz val="12"/>
        <rFont val="HGSｺﾞｼｯｸM"/>
        <family val="3"/>
        <charset val="128"/>
      </rPr>
      <t>）に締結・ 解除したもの）</t>
    </r>
    <rPh sb="0" eb="2">
      <t>キョウテイ</t>
    </rPh>
    <rPh sb="2" eb="4">
      <t>テイケツ</t>
    </rPh>
    <rPh sb="5" eb="7">
      <t>カイジョ</t>
    </rPh>
    <rPh sb="7" eb="10">
      <t>ネンガッピ</t>
    </rPh>
    <rPh sb="27" eb="29">
      <t>テイケツ</t>
    </rPh>
    <rPh sb="31" eb="33">
      <t>カイジョ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</si>
</sst>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
    <numFmt numFmtId="177" formatCode="##,#00&quot;分間&quot;"/>
    <numFmt numFmtId="178" formatCode="##,#00&quot;円&quot;"/>
    <numFmt numFmtId="179" formatCode="&quot;又は&quot;##,#00&quot;円&quot;"/>
    <numFmt numFmtId="180" formatCode="0.00_ "/>
    <numFmt numFmtId="181" formatCode="&quot;（&quot;##,#00&quot;）&quot;"/>
    <numFmt numFmtId="182" formatCode="\(0\)"/>
    <numFmt numFmtId="183" formatCode="#,##0&quot;円&quot;"/>
    <numFmt numFmtId="184" formatCode="#,#0#&quot;人&quot;"/>
    <numFmt numFmtId="185" formatCode="#,##0_ "/>
    <numFmt numFmtId="186" formatCode="#,##0_);[Red]\(#,##0\)"/>
    <numFmt numFmtId="187" formatCode="#,##0.0_ "/>
    <numFmt numFmtId="188" formatCode="#,##0.00_ "/>
    <numFmt numFmtId="189" formatCode="m&quot;月&quot;d&quot;日&quot;;@"/>
    <numFmt numFmtId="190" formatCode="0_);[Red]\(0\)"/>
    <numFmt numFmtId="191" formatCode="General&quot;日&quot;\(&quot;人&quot;\)"/>
    <numFmt numFmtId="192" formatCode="#,##0&quot;日（人）&quot;"/>
    <numFmt numFmtId="193" formatCode="#,##0_ ;[Red]\-#,##0\ "/>
  </numFmts>
  <fonts count="1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HGPｺﾞｼｯｸM"/>
      <family val="3"/>
      <charset val="128"/>
    </font>
    <font>
      <b/>
      <sz val="12"/>
      <name val="HGPｺﾞｼｯｸM"/>
      <family val="3"/>
      <charset val="128"/>
    </font>
    <font>
      <sz val="12"/>
      <name val="ＭＳ Ｐゴシック"/>
      <family val="3"/>
      <charset val="128"/>
    </font>
    <font>
      <sz val="18"/>
      <name val="HGPｺﾞｼｯｸM"/>
      <family val="3"/>
      <charset val="128"/>
    </font>
    <font>
      <sz val="11"/>
      <name val="HGPｺﾞｼｯｸM"/>
      <family val="3"/>
      <charset val="128"/>
    </font>
    <font>
      <sz val="10"/>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2"/>
      <name val="Century"/>
      <family val="1"/>
    </font>
    <font>
      <sz val="16"/>
      <name val="Century"/>
      <family val="1"/>
    </font>
    <font>
      <sz val="18"/>
      <name val="Century"/>
      <family val="1"/>
    </font>
    <font>
      <b/>
      <sz val="12"/>
      <name val="Century"/>
      <family val="1"/>
    </font>
    <font>
      <sz val="12"/>
      <color indexed="55"/>
      <name val="Century"/>
      <family val="1"/>
    </font>
    <font>
      <sz val="14"/>
      <name val="Century"/>
      <family val="1"/>
    </font>
    <font>
      <sz val="11"/>
      <name val="Century"/>
      <family val="1"/>
    </font>
    <font>
      <b/>
      <sz val="18"/>
      <name val="Century"/>
      <family val="1"/>
    </font>
    <font>
      <u/>
      <sz val="12"/>
      <name val="Century"/>
      <family val="1"/>
    </font>
    <font>
      <sz val="10"/>
      <name val="Century"/>
      <family val="1"/>
    </font>
    <font>
      <sz val="12"/>
      <name val="ＭＳ Ｐ明朝"/>
      <family val="1"/>
      <charset val="128"/>
    </font>
    <font>
      <sz val="14"/>
      <color indexed="81"/>
      <name val="ＭＳ Ｐゴシック"/>
      <family val="3"/>
      <charset val="128"/>
    </font>
    <font>
      <u/>
      <sz val="12"/>
      <name val="HGPｺﾞｼｯｸM"/>
      <family val="3"/>
      <charset val="128"/>
    </font>
    <font>
      <b/>
      <sz val="11"/>
      <name val="HGPｺﾞｼｯｸM"/>
      <family val="3"/>
      <charset val="128"/>
    </font>
    <font>
      <sz val="11"/>
      <color indexed="81"/>
      <name val="ＭＳ Ｐゴシック"/>
      <family val="3"/>
      <charset val="128"/>
    </font>
    <font>
      <sz val="14"/>
      <color indexed="10"/>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81"/>
      <name val="ＭＳ Ｐゴシック"/>
      <family val="3"/>
      <charset val="128"/>
    </font>
    <font>
      <u/>
      <sz val="14"/>
      <name val="HGPｺﾞｼｯｸM"/>
      <family val="3"/>
      <charset val="128"/>
    </font>
    <font>
      <b/>
      <sz val="18"/>
      <name val="HGPｺﾞｼｯｸM"/>
      <family val="3"/>
      <charset val="128"/>
    </font>
    <font>
      <b/>
      <sz val="12"/>
      <name val="ＭＳ Ｐゴシック"/>
      <family val="3"/>
      <charset val="128"/>
    </font>
    <font>
      <b/>
      <u/>
      <sz val="14"/>
      <name val="HGPｺﾞｼｯｸM"/>
      <family val="3"/>
      <charset val="128"/>
    </font>
    <font>
      <b/>
      <sz val="13"/>
      <color indexed="10"/>
      <name val="HGPｺﾞｼｯｸM"/>
      <family val="3"/>
      <charset val="128"/>
    </font>
    <font>
      <b/>
      <u/>
      <sz val="13"/>
      <color indexed="10"/>
      <name val="HGPｺﾞｼｯｸM"/>
      <family val="3"/>
      <charset val="128"/>
    </font>
    <font>
      <sz val="14"/>
      <color rgb="FFFF0000"/>
      <name val="HGPｺﾞｼｯｸM"/>
      <family val="3"/>
      <charset val="128"/>
    </font>
    <font>
      <sz val="12"/>
      <color rgb="FF0070C0"/>
      <name val="Century"/>
      <family val="1"/>
    </font>
    <font>
      <sz val="12"/>
      <color rgb="FF0070C0"/>
      <name val="ＭＳ Ｐ明朝"/>
      <family val="1"/>
      <charset val="128"/>
    </font>
    <font>
      <b/>
      <sz val="16"/>
      <name val="HGPｺﾞｼｯｸM"/>
      <family val="3"/>
      <charset val="128"/>
    </font>
    <font>
      <sz val="12"/>
      <color rgb="FFFF0000"/>
      <name val="HGPｺﾞｼｯｸM"/>
      <family val="3"/>
      <charset val="128"/>
    </font>
    <font>
      <sz val="20"/>
      <color indexed="55"/>
      <name val="HGPｺﾞｼｯｸM"/>
      <family val="3"/>
      <charset val="128"/>
    </font>
    <font>
      <sz val="16"/>
      <name val="HGPｺﾞｼｯｸM"/>
      <family val="3"/>
      <charset val="128"/>
    </font>
    <font>
      <sz val="16"/>
      <color indexed="55"/>
      <name val="HGPｺﾞｼｯｸM"/>
      <family val="3"/>
      <charset val="128"/>
    </font>
    <font>
      <sz val="12"/>
      <color indexed="55"/>
      <name val="HGPｺﾞｼｯｸM"/>
      <family val="3"/>
      <charset val="128"/>
    </font>
    <font>
      <sz val="12"/>
      <color indexed="22"/>
      <name val="HGPｺﾞｼｯｸM"/>
      <family val="3"/>
      <charset val="128"/>
    </font>
    <font>
      <u/>
      <sz val="12"/>
      <color rgb="FFFF0000"/>
      <name val="HGPｺﾞｼｯｸM"/>
      <family val="3"/>
      <charset val="128"/>
    </font>
    <font>
      <b/>
      <sz val="11"/>
      <color indexed="81"/>
      <name val="ＭＳ Ｐゴシック"/>
      <family val="3"/>
      <charset val="128"/>
    </font>
    <font>
      <sz val="6"/>
      <name val="ＭＳ Ｐゴシック"/>
      <family val="3"/>
      <charset val="128"/>
      <scheme val="minor"/>
    </font>
    <font>
      <sz val="14"/>
      <color theme="1"/>
      <name val="ＭＳ ゴシック"/>
      <family val="3"/>
      <charset val="128"/>
    </font>
    <font>
      <sz val="14"/>
      <name val="ＭＳ Ｐゴシック"/>
      <family val="3"/>
      <charset val="128"/>
    </font>
    <font>
      <sz val="18"/>
      <name val="ＭＳ Ｐゴシック"/>
      <family val="3"/>
      <charset val="128"/>
    </font>
    <font>
      <b/>
      <u/>
      <sz val="16"/>
      <color theme="1"/>
      <name val="HGPｺﾞｼｯｸM"/>
      <family val="3"/>
      <charset val="128"/>
    </font>
    <font>
      <sz val="14"/>
      <color theme="1"/>
      <name val="HGPｺﾞｼｯｸM"/>
      <family val="3"/>
      <charset val="128"/>
    </font>
    <font>
      <b/>
      <sz val="16"/>
      <color theme="1"/>
      <name val="HGPｺﾞｼｯｸM"/>
      <family val="3"/>
      <charset val="128"/>
    </font>
    <font>
      <sz val="16"/>
      <color theme="1"/>
      <name val="Century"/>
      <family val="1"/>
    </font>
    <font>
      <sz val="18"/>
      <color theme="1"/>
      <name val="Century"/>
      <family val="1"/>
    </font>
    <font>
      <sz val="14"/>
      <name val="ＭＳ Ｐ明朝"/>
      <family val="1"/>
      <charset val="128"/>
    </font>
    <font>
      <sz val="14"/>
      <name val="HGSｺﾞｼｯｸM"/>
      <family val="3"/>
      <charset val="128"/>
    </font>
    <font>
      <sz val="9"/>
      <name val="HGPｺﾞｼｯｸM"/>
      <family val="3"/>
      <charset val="128"/>
    </font>
    <font>
      <sz val="12"/>
      <name val="HGSｺﾞｼｯｸM"/>
      <family val="3"/>
      <charset val="128"/>
    </font>
    <font>
      <sz val="10"/>
      <name val="ＭＳ Ｐ明朝"/>
      <family val="1"/>
      <charset val="128"/>
    </font>
    <font>
      <sz val="12"/>
      <color rgb="FFFF0000"/>
      <name val="HGSｺﾞｼｯｸM"/>
      <family val="3"/>
      <charset val="128"/>
    </font>
    <font>
      <b/>
      <sz val="18"/>
      <name val="ＭＳ Ｐ明朝"/>
      <family val="1"/>
      <charset val="128"/>
    </font>
    <font>
      <sz val="12"/>
      <color rgb="FFFF0000"/>
      <name val="Century"/>
      <family val="1"/>
    </font>
    <font>
      <b/>
      <sz val="9"/>
      <color indexed="81"/>
      <name val="MS P ゴシック"/>
      <family val="3"/>
      <charset val="128"/>
    </font>
    <font>
      <sz val="12"/>
      <color theme="0" tint="-0.34998626667073579"/>
      <name val="Century"/>
      <family val="1"/>
    </font>
    <font>
      <sz val="12"/>
      <color theme="0" tint="-0.499984740745262"/>
      <name val="Century"/>
      <family val="1"/>
    </font>
    <font>
      <b/>
      <sz val="15"/>
      <name val="HGPｺﾞｼｯｸM"/>
      <family val="3"/>
      <charset val="128"/>
    </font>
    <font>
      <sz val="10"/>
      <color indexed="81"/>
      <name val="ＭＳ Ｐゴシック"/>
      <family val="3"/>
      <charset val="128"/>
    </font>
    <font>
      <sz val="9"/>
      <color indexed="81"/>
      <name val="MS P ゴシック"/>
      <family val="3"/>
      <charset val="128"/>
    </font>
    <font>
      <sz val="10"/>
      <color indexed="81"/>
      <name val="MS P ゴシック"/>
      <family val="3"/>
      <charset val="128"/>
    </font>
    <font>
      <sz val="12"/>
      <name val="HGｺﾞｼｯｸM"/>
      <family val="3"/>
      <charset val="128"/>
    </font>
    <font>
      <sz val="12"/>
      <color theme="1"/>
      <name val="HGPｺﾞｼｯｸM"/>
      <family val="3"/>
      <charset val="128"/>
    </font>
    <font>
      <sz val="18"/>
      <color theme="0" tint="-0.499984740745262"/>
      <name val="Century"/>
      <family val="1"/>
    </font>
    <font>
      <b/>
      <sz val="16"/>
      <name val="HGSｺﾞｼｯｸM"/>
      <family val="3"/>
      <charset val="128"/>
    </font>
    <font>
      <sz val="11"/>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u/>
      <sz val="12"/>
      <name val="HGSｺﾞｼｯｸM"/>
      <family val="3"/>
      <charset val="128"/>
    </font>
    <font>
      <sz val="6"/>
      <name val="ＭＳ Ｐゴシック"/>
      <family val="2"/>
      <charset val="128"/>
      <scheme val="minor"/>
    </font>
    <font>
      <sz val="11"/>
      <color theme="1"/>
      <name val="HGSｺﾞｼｯｸM"/>
      <family val="3"/>
      <charset val="128"/>
    </font>
    <font>
      <sz val="11"/>
      <color theme="1"/>
      <name val="ＭＳ Ｐゴシック"/>
      <family val="2"/>
      <scheme val="minor"/>
    </font>
    <font>
      <b/>
      <sz val="9"/>
      <color indexed="81"/>
      <name val="游ゴシック"/>
      <family val="3"/>
      <charset val="128"/>
    </font>
    <font>
      <sz val="12"/>
      <name val="游明朝"/>
      <family val="1"/>
      <charset val="128"/>
    </font>
    <font>
      <sz val="12"/>
      <name val="ＭＳ 明朝"/>
      <family val="1"/>
      <charset val="128"/>
    </font>
    <font>
      <sz val="11"/>
      <name val="游明朝"/>
      <family val="1"/>
      <charset val="128"/>
    </font>
    <font>
      <sz val="11"/>
      <name val="ＭＳ 明朝"/>
      <family val="1"/>
      <charset val="128"/>
    </font>
    <font>
      <sz val="10"/>
      <name val="游明朝"/>
      <family val="1"/>
      <charset val="128"/>
    </font>
    <font>
      <sz val="16"/>
      <name val="游明朝"/>
      <family val="1"/>
      <charset val="128"/>
    </font>
    <font>
      <b/>
      <sz val="16"/>
      <name val="游明朝"/>
      <family val="1"/>
      <charset val="128"/>
    </font>
    <font>
      <sz val="16"/>
      <name val="ＭＳ 明朝"/>
      <family val="1"/>
      <charset val="128"/>
    </font>
    <font>
      <sz val="11"/>
      <color theme="1"/>
      <name val="游明朝"/>
      <family val="1"/>
      <charset val="128"/>
    </font>
    <font>
      <sz val="14"/>
      <name val="游明朝"/>
      <family val="1"/>
      <charset val="128"/>
    </font>
    <font>
      <u/>
      <sz val="14"/>
      <name val="游明朝"/>
      <family val="1"/>
      <charset val="128"/>
    </font>
    <font>
      <b/>
      <sz val="11"/>
      <name val="游ゴシック"/>
      <family val="3"/>
      <charset val="128"/>
    </font>
    <font>
      <sz val="11"/>
      <name val="游ゴシック"/>
      <family val="3"/>
      <charset val="128"/>
    </font>
    <font>
      <sz val="12"/>
      <color theme="0" tint="-0.499984740745262"/>
      <name val="HGPｺﾞｼｯｸM"/>
      <family val="3"/>
      <charset val="128"/>
    </font>
    <font>
      <sz val="11"/>
      <color theme="1"/>
      <name val="HGPｺﾞｼｯｸM"/>
      <family val="3"/>
      <charset val="128"/>
    </font>
    <font>
      <sz val="7"/>
      <color theme="1"/>
      <name val="HGPｺﾞｼｯｸM"/>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sz val="16"/>
      <color theme="1"/>
      <name val="HGPｺﾞｼｯｸM"/>
      <family val="3"/>
      <charset val="128"/>
    </font>
    <font>
      <sz val="10"/>
      <color theme="1"/>
      <name val="HGPｺﾞｼｯｸM"/>
      <family val="3"/>
      <charset val="128"/>
    </font>
    <font>
      <b/>
      <sz val="7"/>
      <color theme="1"/>
      <name val="HGPｺﾞｼｯｸM"/>
      <family val="3"/>
      <charset val="128"/>
    </font>
    <font>
      <sz val="12"/>
      <color indexed="81"/>
      <name val="HGPｺﾞｼｯｸM"/>
      <family val="3"/>
      <charset val="128"/>
    </font>
    <font>
      <sz val="11"/>
      <color indexed="81"/>
      <name val="HGPｺﾞｼｯｸM"/>
      <family val="3"/>
      <charset val="128"/>
    </font>
    <font>
      <b/>
      <sz val="11"/>
      <color indexed="10"/>
      <name val="HGPｺﾞｼｯｸM"/>
      <family val="3"/>
      <charset val="128"/>
    </font>
    <font>
      <sz val="10"/>
      <color indexed="81"/>
      <name val="ＭＳ Ｐゴシック"/>
      <family val="3"/>
      <charset val="128"/>
      <scheme val="minor"/>
    </font>
    <font>
      <sz val="14"/>
      <color indexed="81"/>
      <name val="HGPｺﾞｼｯｸM"/>
      <family val="3"/>
      <charset val="128"/>
    </font>
    <font>
      <b/>
      <sz val="14"/>
      <color indexed="10"/>
      <name val="HGPｺﾞｼｯｸM"/>
      <family val="3"/>
      <charset val="128"/>
    </font>
    <font>
      <b/>
      <sz val="12"/>
      <color indexed="81"/>
      <name val="HGPｺﾞｼｯｸM"/>
      <family val="3"/>
      <charset val="128"/>
    </font>
    <font>
      <b/>
      <sz val="14"/>
      <color indexed="81"/>
      <name val="HGPｺﾞｼｯｸM"/>
      <family val="3"/>
      <charset val="128"/>
    </font>
    <font>
      <sz val="12"/>
      <color indexed="10"/>
      <name val="HGPｺﾞｼｯｸM"/>
      <family val="3"/>
      <charset val="128"/>
    </font>
    <font>
      <b/>
      <sz val="12"/>
      <color indexed="10"/>
      <name val="HGPｺﾞｼｯｸM"/>
      <family val="3"/>
      <charset val="128"/>
    </font>
    <font>
      <sz val="14"/>
      <color indexed="10"/>
      <name val="HGPｺﾞｼｯｸM"/>
      <family val="3"/>
      <charset val="128"/>
    </font>
    <font>
      <u/>
      <sz val="14"/>
      <color indexed="81"/>
      <name val="HGPｺﾞｼｯｸM"/>
      <family val="3"/>
      <charset val="128"/>
    </font>
    <font>
      <sz val="10.5"/>
      <name val="Times New Roman"/>
      <family val="1"/>
    </font>
  </fonts>
  <fills count="18">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s>
  <borders count="19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diagonalDown="1">
      <left/>
      <right/>
      <top/>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double">
        <color indexed="64"/>
      </bottom>
      <diagonal/>
    </border>
    <border>
      <left style="hair">
        <color indexed="64"/>
      </left>
      <right style="thin">
        <color indexed="64"/>
      </right>
      <top/>
      <bottom style="hair">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hair">
        <color indexed="64"/>
      </left>
      <right style="thin">
        <color indexed="64"/>
      </right>
      <top style="thin">
        <color indexed="64"/>
      </top>
      <bottom/>
      <diagonal/>
    </border>
    <border>
      <left/>
      <right/>
      <top style="thin">
        <color indexed="64"/>
      </top>
      <bottom style="dotted">
        <color indexed="64"/>
      </bottom>
      <diagonal/>
    </border>
    <border>
      <left/>
      <right/>
      <top style="double">
        <color indexed="64"/>
      </top>
      <bottom style="thin">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ouble">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double">
        <color indexed="64"/>
      </left>
      <right/>
      <top/>
      <bottom/>
      <diagonal/>
    </border>
    <border>
      <left/>
      <right/>
      <top/>
      <bottom style="thick">
        <color indexed="64"/>
      </bottom>
      <diagonal/>
    </border>
    <border>
      <left style="double">
        <color indexed="64"/>
      </left>
      <right/>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hair">
        <color auto="1"/>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auto="1"/>
      </left>
      <right style="thin">
        <color auto="1"/>
      </right>
      <top style="hair">
        <color auto="1"/>
      </top>
      <bottom/>
      <diagonal/>
    </border>
    <border>
      <left/>
      <right style="thin">
        <color auto="1"/>
      </right>
      <top style="hair">
        <color auto="1"/>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0">
    <xf numFmtId="0" fontId="0" fillId="0" borderId="0"/>
    <xf numFmtId="38" fontId="3" fillId="0" borderId="0" applyFont="0" applyFill="0" applyBorder="0" applyAlignment="0" applyProtection="0"/>
    <xf numFmtId="0" fontId="3" fillId="0" borderId="0">
      <alignment vertical="center"/>
    </xf>
    <xf numFmtId="0" fontId="3" fillId="0" borderId="0">
      <alignment vertical="center"/>
    </xf>
    <xf numFmtId="0" fontId="86" fillId="0" borderId="0"/>
    <xf numFmtId="0" fontId="86" fillId="0" borderId="0"/>
    <xf numFmtId="0" fontId="3" fillId="0" borderId="0"/>
    <xf numFmtId="0" fontId="2" fillId="0" borderId="0">
      <alignment vertical="center"/>
    </xf>
    <xf numFmtId="38" fontId="2" fillId="0" borderId="0" applyFont="0" applyFill="0" applyBorder="0" applyAlignment="0" applyProtection="0">
      <alignment vertical="center"/>
    </xf>
    <xf numFmtId="0" fontId="3" fillId="0" borderId="0"/>
  </cellStyleXfs>
  <cellXfs count="1461">
    <xf numFmtId="0" fontId="0" fillId="0" borderId="0" xfId="0"/>
    <xf numFmtId="0" fontId="5" fillId="0" borderId="0" xfId="0" applyFont="1" applyAlignment="1" applyProtection="1">
      <alignment horizontal="left" vertical="center"/>
    </xf>
    <xf numFmtId="0" fontId="7"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Border="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5" fillId="0" borderId="1"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5" fillId="0" borderId="3" xfId="0" applyFont="1" applyFill="1" applyBorder="1" applyAlignment="1" applyProtection="1">
      <alignment horizontal="right" vertical="center"/>
    </xf>
    <xf numFmtId="0" fontId="5" fillId="0" borderId="4" xfId="0" applyFont="1" applyFill="1" applyBorder="1" applyAlignment="1" applyProtection="1">
      <alignment horizontal="right" vertical="center"/>
    </xf>
    <xf numFmtId="0" fontId="5" fillId="0" borderId="1"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left"/>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shrinkToFit="1"/>
    </xf>
    <xf numFmtId="0" fontId="12" fillId="0" borderId="8" xfId="0" applyFont="1" applyBorder="1" applyAlignment="1" applyProtection="1">
      <alignment horizontal="left" vertical="center"/>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xf>
    <xf numFmtId="0" fontId="14" fillId="0" borderId="0" xfId="0" applyNumberFormat="1" applyFont="1" applyAlignment="1" applyProtection="1">
      <alignment horizontal="left" vertical="center"/>
    </xf>
    <xf numFmtId="0" fontId="14" fillId="0" borderId="10" xfId="0" applyFont="1" applyFill="1" applyBorder="1" applyAlignment="1" applyProtection="1">
      <alignment horizontal="center"/>
    </xf>
    <xf numFmtId="177" fontId="14" fillId="2" borderId="0" xfId="0" applyNumberFormat="1" applyFont="1" applyFill="1" applyBorder="1" applyAlignment="1" applyProtection="1">
      <alignment horizontal="left" vertical="center"/>
    </xf>
    <xf numFmtId="180" fontId="14" fillId="3" borderId="0" xfId="0" applyNumberFormat="1" applyFont="1" applyFill="1" applyAlignment="1" applyProtection="1">
      <alignment horizontal="left" vertical="center"/>
    </xf>
    <xf numFmtId="0" fontId="14" fillId="0" borderId="0" xfId="0" applyFont="1" applyFill="1" applyAlignment="1" applyProtection="1">
      <alignment horizontal="left" vertical="center"/>
      <protection locked="0"/>
    </xf>
    <xf numFmtId="0" fontId="14" fillId="0" borderId="0" xfId="0" applyFont="1" applyBorder="1" applyAlignment="1" applyProtection="1">
      <alignment horizontal="left" vertical="center"/>
    </xf>
    <xf numFmtId="0" fontId="14" fillId="0" borderId="11" xfId="0" applyFont="1" applyBorder="1" applyAlignment="1" applyProtection="1">
      <alignment horizontal="left" vertical="center"/>
    </xf>
    <xf numFmtId="0" fontId="18" fillId="0" borderId="0" xfId="0" applyFont="1" applyAlignment="1" applyProtection="1">
      <alignment horizontal="right" vertical="center"/>
    </xf>
    <xf numFmtId="0" fontId="14" fillId="0" borderId="0" xfId="0" applyFont="1" applyAlignment="1" applyProtection="1">
      <alignment horizontal="right" vertical="center"/>
    </xf>
    <xf numFmtId="0" fontId="14" fillId="0" borderId="0" xfId="0" applyFont="1" applyFill="1" applyAlignment="1" applyProtection="1">
      <alignment horizontal="left" vertical="center"/>
    </xf>
    <xf numFmtId="0" fontId="5" fillId="0" borderId="0" xfId="0" applyFont="1" applyFill="1" applyBorder="1" applyAlignment="1" applyProtection="1">
      <alignment horizontal="center"/>
    </xf>
    <xf numFmtId="0" fontId="14"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5" fillId="0" borderId="10" xfId="0" applyFont="1" applyFill="1" applyBorder="1" applyAlignment="1" applyProtection="1">
      <alignment horizontal="center"/>
    </xf>
    <xf numFmtId="0" fontId="5" fillId="0" borderId="15" xfId="0" applyFont="1" applyFill="1" applyBorder="1" applyAlignment="1" applyProtection="1">
      <alignment horizontal="center"/>
    </xf>
    <xf numFmtId="0" fontId="14" fillId="0" borderId="0" xfId="0" applyFont="1" applyFill="1" applyBorder="1" applyAlignment="1" applyProtection="1">
      <alignment horizontal="left"/>
    </xf>
    <xf numFmtId="0" fontId="14" fillId="0" borderId="0" xfId="0" applyFont="1" applyBorder="1" applyAlignment="1" applyProtection="1">
      <alignment horizontal="left"/>
    </xf>
    <xf numFmtId="0" fontId="24" fillId="0" borderId="0" xfId="0" applyFont="1" applyFill="1" applyAlignment="1" applyProtection="1">
      <alignment horizontal="left" vertical="center"/>
    </xf>
    <xf numFmtId="0" fontId="24" fillId="0" borderId="0" xfId="0" applyFont="1" applyAlignment="1" applyProtection="1">
      <alignment horizontal="left" vertical="center"/>
    </xf>
    <xf numFmtId="0" fontId="6" fillId="0" borderId="0" xfId="0" applyFont="1" applyAlignment="1" applyProtection="1">
      <alignment horizontal="left" vertical="center"/>
    </xf>
    <xf numFmtId="0" fontId="14" fillId="0" borderId="0" xfId="0" applyFont="1" applyBorder="1" applyAlignment="1" applyProtection="1">
      <alignment vertical="center"/>
    </xf>
    <xf numFmtId="0" fontId="17" fillId="0" borderId="0" xfId="0" applyFont="1" applyAlignment="1" applyProtection="1">
      <alignment horizontal="left" vertical="center"/>
    </xf>
    <xf numFmtId="0" fontId="5" fillId="0" borderId="10" xfId="0" applyFont="1" applyFill="1" applyBorder="1" applyAlignment="1" applyProtection="1">
      <alignment horizontal="left"/>
    </xf>
    <xf numFmtId="180" fontId="14" fillId="0" borderId="0" xfId="0" applyNumberFormat="1" applyFont="1" applyAlignment="1" applyProtection="1">
      <alignment horizontal="left" vertical="center"/>
    </xf>
    <xf numFmtId="0" fontId="5" fillId="0" borderId="0" xfId="0" applyFont="1" applyFill="1" applyBorder="1" applyAlignment="1" applyProtection="1">
      <alignment horizontal="left" vertical="center"/>
    </xf>
    <xf numFmtId="0" fontId="5" fillId="4" borderId="19" xfId="0" applyFont="1" applyFill="1" applyBorder="1" applyAlignment="1" applyProtection="1">
      <alignment horizontal="center" vertical="center" shrinkToFit="1"/>
    </xf>
    <xf numFmtId="0" fontId="5" fillId="4" borderId="20" xfId="0" applyFont="1" applyFill="1" applyBorder="1" applyAlignment="1" applyProtection="1">
      <alignment horizontal="center" vertical="center" shrinkToFit="1"/>
    </xf>
    <xf numFmtId="0" fontId="5" fillId="0" borderId="22" xfId="0" applyFont="1" applyFill="1" applyBorder="1" applyAlignment="1" applyProtection="1">
      <alignment horizontal="right" vertical="center"/>
    </xf>
    <xf numFmtId="0" fontId="12" fillId="0" borderId="27" xfId="0" applyFont="1" applyBorder="1" applyAlignment="1" applyProtection="1">
      <alignment horizontal="left" vertical="center"/>
    </xf>
    <xf numFmtId="0" fontId="15" fillId="0" borderId="12" xfId="1" applyNumberFormat="1" applyFont="1" applyFill="1" applyBorder="1" applyAlignment="1" applyProtection="1">
      <alignment horizontal="center" vertical="center"/>
    </xf>
    <xf numFmtId="0" fontId="5" fillId="0" borderId="27" xfId="0" applyNumberFormat="1" applyFont="1" applyFill="1" applyBorder="1" applyAlignment="1" applyProtection="1">
      <alignment horizontal="left" vertical="center"/>
    </xf>
    <xf numFmtId="0" fontId="5" fillId="0" borderId="21" xfId="0" applyFont="1" applyBorder="1" applyAlignment="1" applyProtection="1">
      <alignment horizontal="left" vertical="center"/>
    </xf>
    <xf numFmtId="0" fontId="15" fillId="0" borderId="24" xfId="1" applyNumberFormat="1" applyFont="1" applyFill="1" applyBorder="1" applyAlignment="1" applyProtection="1">
      <alignment horizontal="center" vertical="center"/>
    </xf>
    <xf numFmtId="0" fontId="5" fillId="0" borderId="23" xfId="0" applyNumberFormat="1" applyFont="1" applyFill="1" applyBorder="1" applyAlignment="1" applyProtection="1">
      <alignment horizontal="left" vertical="center"/>
    </xf>
    <xf numFmtId="0" fontId="5" fillId="0" borderId="29" xfId="0" applyFont="1" applyBorder="1" applyAlignment="1" applyProtection="1">
      <alignment horizontal="left" vertical="center"/>
    </xf>
    <xf numFmtId="0" fontId="15" fillId="0" borderId="30" xfId="1" applyNumberFormat="1" applyFont="1" applyFill="1" applyBorder="1" applyAlignment="1" applyProtection="1">
      <alignment horizontal="center" vertical="center"/>
    </xf>
    <xf numFmtId="0" fontId="5" fillId="0" borderId="31" xfId="0" applyFont="1" applyBorder="1" applyAlignment="1" applyProtection="1">
      <alignment horizontal="left" vertical="center" shrinkToFit="1"/>
    </xf>
    <xf numFmtId="0" fontId="15" fillId="0" borderId="32" xfId="1" applyNumberFormat="1" applyFont="1" applyFill="1" applyBorder="1" applyAlignment="1" applyProtection="1">
      <alignment horizontal="center" vertical="center"/>
    </xf>
    <xf numFmtId="0" fontId="5" fillId="0" borderId="33" xfId="0" applyNumberFormat="1" applyFont="1" applyBorder="1" applyAlignment="1" applyProtection="1">
      <alignment horizontal="left" vertical="center"/>
    </xf>
    <xf numFmtId="0" fontId="15" fillId="0" borderId="34" xfId="1" applyNumberFormat="1" applyFont="1" applyFill="1" applyBorder="1" applyAlignment="1" applyProtection="1">
      <alignment horizontal="center" vertical="center"/>
    </xf>
    <xf numFmtId="0" fontId="5" fillId="0" borderId="35" xfId="0" applyFont="1" applyBorder="1" applyAlignment="1" applyProtection="1">
      <alignment horizontal="left" vertical="center" shrinkToFit="1"/>
    </xf>
    <xf numFmtId="0" fontId="5" fillId="0" borderId="32" xfId="0" applyFont="1" applyBorder="1" applyAlignment="1" applyProtection="1">
      <alignment horizontal="center" vertical="center"/>
    </xf>
    <xf numFmtId="38" fontId="15" fillId="0" borderId="36" xfId="1" applyFont="1" applyFill="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right" vertical="center"/>
    </xf>
    <xf numFmtId="0" fontId="5" fillId="0" borderId="35" xfId="0" applyFont="1" applyBorder="1" applyAlignment="1" applyProtection="1">
      <alignment horizontal="left" vertical="center"/>
    </xf>
    <xf numFmtId="0" fontId="22" fillId="0" borderId="0" xfId="0" applyFont="1" applyAlignment="1" applyProtection="1">
      <alignment horizontal="left" vertical="center"/>
    </xf>
    <xf numFmtId="0" fontId="5" fillId="4" borderId="37" xfId="0" applyFont="1" applyFill="1" applyBorder="1" applyAlignment="1" applyProtection="1">
      <alignment horizontal="center" vertical="center"/>
    </xf>
    <xf numFmtId="0" fontId="5" fillId="0" borderId="38" xfId="0" applyFont="1" applyBorder="1" applyAlignment="1" applyProtection="1">
      <alignment horizontal="left" vertical="center"/>
    </xf>
    <xf numFmtId="0" fontId="5" fillId="0" borderId="39" xfId="0" applyFont="1" applyBorder="1" applyAlignment="1" applyProtection="1">
      <alignment horizontal="left" vertical="center"/>
    </xf>
    <xf numFmtId="0" fontId="5" fillId="0" borderId="40" xfId="0" applyFont="1" applyBorder="1" applyAlignment="1" applyProtection="1">
      <alignment horizontal="left" vertical="center"/>
    </xf>
    <xf numFmtId="0" fontId="21" fillId="0" borderId="0" xfId="0" applyFont="1" applyAlignment="1" applyProtection="1">
      <alignment vertical="center"/>
    </xf>
    <xf numFmtId="0" fontId="35" fillId="0" borderId="0" xfId="0" applyFont="1" applyAlignment="1" applyProtection="1">
      <alignment horizontal="left" vertical="center"/>
    </xf>
    <xf numFmtId="0" fontId="15" fillId="0" borderId="41" xfId="0" applyNumberFormat="1" applyFont="1" applyFill="1" applyBorder="1" applyAlignment="1" applyProtection="1">
      <alignment horizontal="center" vertical="center"/>
    </xf>
    <xf numFmtId="0" fontId="5" fillId="0" borderId="42" xfId="0" applyFont="1" applyFill="1" applyBorder="1" applyAlignment="1" applyProtection="1">
      <alignment horizontal="right" vertical="center"/>
    </xf>
    <xf numFmtId="1" fontId="14" fillId="7" borderId="10" xfId="0" applyNumberFormat="1" applyFont="1" applyFill="1" applyBorder="1" applyAlignment="1" applyProtection="1">
      <alignment horizontal="right"/>
      <protection locked="0"/>
    </xf>
    <xf numFmtId="0" fontId="5" fillId="7" borderId="10" xfId="0" applyFont="1" applyFill="1" applyBorder="1" applyAlignment="1" applyProtection="1">
      <alignment horizontal="center"/>
      <protection locked="0"/>
    </xf>
    <xf numFmtId="0" fontId="5" fillId="7" borderId="15" xfId="0" applyFont="1" applyFill="1" applyBorder="1" applyAlignment="1" applyProtection="1">
      <alignment horizontal="center"/>
      <protection locked="0"/>
    </xf>
    <xf numFmtId="176" fontId="14" fillId="7" borderId="10" xfId="0" applyNumberFormat="1" applyFont="1" applyFill="1" applyBorder="1" applyAlignment="1" applyProtection="1">
      <alignment horizontal="right"/>
      <protection locked="0"/>
    </xf>
    <xf numFmtId="0" fontId="5" fillId="7" borderId="10" xfId="0" applyFont="1" applyFill="1" applyBorder="1" applyAlignment="1" applyProtection="1">
      <alignment horizontal="left"/>
      <protection locked="0"/>
    </xf>
    <xf numFmtId="38" fontId="14" fillId="6" borderId="43" xfId="1" applyFont="1" applyFill="1" applyBorder="1" applyAlignment="1" applyProtection="1">
      <alignment horizontal="right" vertical="center"/>
    </xf>
    <xf numFmtId="38" fontId="14" fillId="6" borderId="43" xfId="1" applyFont="1" applyFill="1" applyBorder="1" applyAlignment="1" applyProtection="1">
      <alignment vertical="center"/>
    </xf>
    <xf numFmtId="38" fontId="14" fillId="6" borderId="44" xfId="1" applyFont="1" applyFill="1" applyBorder="1" applyAlignment="1" applyProtection="1">
      <alignment vertical="center"/>
    </xf>
    <xf numFmtId="38" fontId="14" fillId="6" borderId="45" xfId="1" applyFont="1" applyFill="1" applyBorder="1" applyAlignment="1" applyProtection="1">
      <alignment vertical="center"/>
    </xf>
    <xf numFmtId="38" fontId="14" fillId="7" borderId="46" xfId="1" applyFont="1" applyFill="1" applyBorder="1" applyAlignment="1" applyProtection="1">
      <alignment horizontal="right" vertical="center"/>
      <protection locked="0"/>
    </xf>
    <xf numFmtId="181" fontId="14" fillId="7" borderId="47" xfId="1" applyNumberFormat="1" applyFont="1" applyFill="1" applyBorder="1" applyAlignment="1" applyProtection="1">
      <alignment horizontal="right" vertical="center"/>
      <protection locked="0"/>
    </xf>
    <xf numFmtId="38" fontId="14" fillId="7" borderId="48" xfId="1" applyFont="1" applyFill="1" applyBorder="1" applyAlignment="1" applyProtection="1">
      <alignment horizontal="right" vertical="center"/>
      <protection locked="0"/>
    </xf>
    <xf numFmtId="181" fontId="14" fillId="7" borderId="51" xfId="1" applyNumberFormat="1" applyFont="1" applyFill="1" applyBorder="1" applyAlignment="1" applyProtection="1">
      <alignment vertical="center"/>
      <protection locked="0"/>
    </xf>
    <xf numFmtId="38" fontId="15" fillId="7" borderId="53" xfId="1" applyFont="1" applyFill="1" applyBorder="1" applyAlignment="1" applyProtection="1">
      <alignment horizontal="center" vertical="center"/>
      <protection locked="0"/>
    </xf>
    <xf numFmtId="0" fontId="12" fillId="0" borderId="61" xfId="0" applyFont="1" applyBorder="1" applyAlignment="1" applyProtection="1">
      <alignment horizontal="left" vertical="center"/>
    </xf>
    <xf numFmtId="0" fontId="6" fillId="4" borderId="59" xfId="0" applyFont="1" applyFill="1" applyBorder="1" applyAlignment="1" applyProtection="1">
      <alignment horizontal="center" vertical="center"/>
    </xf>
    <xf numFmtId="0" fontId="6" fillId="4" borderId="64" xfId="0"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21" fillId="0" borderId="0" xfId="0" applyFont="1" applyBorder="1" applyAlignment="1" applyProtection="1">
      <alignment vertical="center"/>
    </xf>
    <xf numFmtId="0" fontId="17" fillId="0" borderId="0" xfId="0" applyFont="1" applyBorder="1" applyAlignment="1" applyProtection="1">
      <alignment horizontal="left" vertical="center"/>
    </xf>
    <xf numFmtId="0" fontId="34" fillId="0" borderId="0" xfId="0" applyFont="1" applyBorder="1" applyAlignment="1" applyProtection="1">
      <alignment horizontal="right" vertical="center"/>
    </xf>
    <xf numFmtId="0" fontId="34" fillId="0" borderId="0" xfId="0" applyFont="1" applyBorder="1" applyAlignment="1" applyProtection="1">
      <alignment vertical="center"/>
    </xf>
    <xf numFmtId="0" fontId="5" fillId="7"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right"/>
    </xf>
    <xf numFmtId="0" fontId="14" fillId="0" borderId="0" xfId="0" applyFont="1" applyBorder="1" applyAlignment="1" applyProtection="1"/>
    <xf numFmtId="0" fontId="14" fillId="0" borderId="0" xfId="0" applyFont="1" applyBorder="1" applyAlignment="1" applyProtection="1">
      <alignment horizontal="right"/>
    </xf>
    <xf numFmtId="0" fontId="14" fillId="0" borderId="0" xfId="0" applyFont="1" applyFill="1" applyBorder="1" applyAlignment="1" applyProtection="1">
      <alignment horizontal="center" vertical="center"/>
    </xf>
    <xf numFmtId="0" fontId="12" fillId="0" borderId="0" xfId="0" applyFont="1" applyBorder="1" applyAlignment="1" applyProtection="1">
      <alignment vertical="center"/>
    </xf>
    <xf numFmtId="0" fontId="13"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5" fillId="0" borderId="0" xfId="0" applyFont="1" applyBorder="1" applyAlignment="1" applyProtection="1">
      <alignment horizontal="center"/>
    </xf>
    <xf numFmtId="0" fontId="14" fillId="0" borderId="0" xfId="0" applyFont="1" applyBorder="1" applyAlignment="1" applyProtection="1">
      <alignment horizontal="center"/>
    </xf>
    <xf numFmtId="0" fontId="14" fillId="0" borderId="0" xfId="0" applyFont="1" applyFill="1" applyBorder="1" applyAlignment="1" applyProtection="1">
      <alignment horizontal="center"/>
    </xf>
    <xf numFmtId="0" fontId="5"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5" fillId="0" borderId="0" xfId="0" applyFont="1" applyAlignment="1" applyProtection="1">
      <alignment horizontal="center" vertical="center"/>
    </xf>
    <xf numFmtId="0" fontId="14"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Fill="1" applyAlignment="1" applyProtection="1">
      <alignment horizontal="center" vertical="center"/>
    </xf>
    <xf numFmtId="0" fontId="0" fillId="0" borderId="0" xfId="0" applyProtection="1"/>
    <xf numFmtId="0" fontId="6" fillId="0" borderId="0" xfId="0" applyFont="1" applyBorder="1" applyAlignment="1" applyProtection="1">
      <alignment horizontal="left" vertical="center"/>
    </xf>
    <xf numFmtId="0" fontId="14" fillId="0" borderId="0" xfId="0" applyFont="1" applyFill="1" applyBorder="1" applyAlignment="1" applyProtection="1">
      <alignment horizontal="right"/>
    </xf>
    <xf numFmtId="0" fontId="5" fillId="0" borderId="21" xfId="0" applyFont="1" applyFill="1" applyBorder="1" applyAlignment="1" applyProtection="1">
      <alignment horizontal="left" vertical="center" shrinkToFit="1"/>
    </xf>
    <xf numFmtId="0" fontId="5" fillId="7" borderId="32"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left" vertical="center" wrapText="1"/>
    </xf>
    <xf numFmtId="0" fontId="5" fillId="7" borderId="36"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left" vertical="center" wrapText="1" shrinkToFit="1"/>
    </xf>
    <xf numFmtId="38" fontId="15" fillId="7" borderId="13" xfId="1" applyFont="1" applyFill="1" applyBorder="1" applyAlignment="1" applyProtection="1">
      <alignment horizontal="center" vertical="center"/>
      <protection locked="0"/>
    </xf>
    <xf numFmtId="38" fontId="15" fillId="7" borderId="4" xfId="1"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xf>
    <xf numFmtId="0" fontId="19" fillId="4" borderId="13"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4" fillId="0" borderId="0" xfId="0" applyFont="1" applyBorder="1" applyAlignment="1" applyProtection="1">
      <alignment horizontal="left" vertical="center"/>
    </xf>
    <xf numFmtId="0" fontId="12" fillId="4" borderId="4" xfId="0" applyFont="1" applyFill="1" applyBorder="1" applyAlignment="1" applyProtection="1">
      <alignment horizontal="center" vertical="center" textRotation="255"/>
    </xf>
    <xf numFmtId="38" fontId="15" fillId="7" borderId="25" xfId="1" applyFont="1" applyFill="1" applyBorder="1" applyAlignment="1" applyProtection="1">
      <alignment horizontal="center" vertical="center"/>
      <protection locked="0"/>
    </xf>
    <xf numFmtId="0" fontId="5" fillId="0" borderId="104" xfId="0" applyFont="1" applyFill="1" applyBorder="1" applyAlignment="1" applyProtection="1">
      <alignment horizontal="right" vertical="center"/>
    </xf>
    <xf numFmtId="0" fontId="12" fillId="4" borderId="105" xfId="0" applyFont="1" applyFill="1" applyBorder="1" applyAlignment="1" applyProtection="1">
      <alignment horizontal="center" vertical="center"/>
    </xf>
    <xf numFmtId="38" fontId="15" fillId="7" borderId="105" xfId="1" applyFont="1" applyFill="1" applyBorder="1" applyAlignment="1" applyProtection="1">
      <alignment horizontal="center" vertical="center"/>
      <protection locked="0"/>
    </xf>
    <xf numFmtId="0" fontId="5" fillId="0" borderId="106" xfId="0" applyFont="1" applyFill="1" applyBorder="1" applyAlignment="1" applyProtection="1">
      <alignment horizontal="right" vertical="center"/>
    </xf>
    <xf numFmtId="0" fontId="5" fillId="0" borderId="107" xfId="0" applyFont="1" applyFill="1" applyBorder="1" applyAlignment="1" applyProtection="1">
      <alignment horizontal="right" vertical="center"/>
    </xf>
    <xf numFmtId="38" fontId="15" fillId="7" borderId="107" xfId="1" applyFont="1" applyFill="1" applyBorder="1" applyAlignment="1" applyProtection="1">
      <alignment horizontal="center" vertical="center"/>
      <protection locked="0"/>
    </xf>
    <xf numFmtId="0" fontId="5" fillId="0" borderId="108" xfId="0" applyFont="1" applyFill="1" applyBorder="1" applyAlignment="1" applyProtection="1">
      <alignment horizontal="right" vertical="center"/>
    </xf>
    <xf numFmtId="0" fontId="13" fillId="0" borderId="0" xfId="0" applyFont="1" applyAlignment="1">
      <alignment vertical="center"/>
    </xf>
    <xf numFmtId="38" fontId="15" fillId="7" borderId="7" xfId="1" applyFont="1" applyFill="1" applyBorder="1" applyAlignment="1" applyProtection="1">
      <alignment horizontal="center" vertical="center"/>
      <protection locked="0"/>
    </xf>
    <xf numFmtId="0" fontId="5" fillId="0" borderId="17" xfId="0" applyFont="1" applyFill="1" applyBorder="1" applyAlignment="1" applyProtection="1">
      <alignment horizontal="right" vertical="center"/>
    </xf>
    <xf numFmtId="0" fontId="42" fillId="0" borderId="0" xfId="0" applyFont="1" applyAlignment="1" applyProtection="1">
      <alignment horizontal="left" vertical="center"/>
    </xf>
    <xf numFmtId="38" fontId="15" fillId="7" borderId="105" xfId="1" applyFont="1" applyFill="1" applyBorder="1" applyAlignment="1" applyProtection="1">
      <alignment horizontal="center" vertical="center"/>
      <protection locked="0"/>
    </xf>
    <xf numFmtId="38" fontId="15" fillId="7" borderId="13" xfId="1" applyFont="1" applyFill="1" applyBorder="1" applyAlignment="1" applyProtection="1">
      <alignment horizontal="center" vertical="center"/>
      <protection locked="0"/>
    </xf>
    <xf numFmtId="0" fontId="14" fillId="0" borderId="0" xfId="0" applyFont="1" applyBorder="1" applyAlignment="1" applyProtection="1">
      <alignment horizontal="left" vertical="center"/>
    </xf>
    <xf numFmtId="0" fontId="5" fillId="0" borderId="1" xfId="0" applyFont="1" applyFill="1" applyBorder="1" applyAlignment="1" applyProtection="1">
      <alignment horizontal="right" vertical="center"/>
    </xf>
    <xf numFmtId="178" fontId="12" fillId="0" borderId="13" xfId="0" applyNumberFormat="1" applyFont="1" applyBorder="1" applyAlignment="1" applyProtection="1">
      <alignment horizontal="center" vertical="center"/>
    </xf>
    <xf numFmtId="179" fontId="12" fillId="0" borderId="4" xfId="0" applyNumberFormat="1" applyFont="1" applyBorder="1" applyAlignment="1" applyProtection="1">
      <alignment horizontal="center" vertical="center" wrapText="1"/>
    </xf>
    <xf numFmtId="178" fontId="12" fillId="0" borderId="59" xfId="0" applyNumberFormat="1" applyFont="1" applyBorder="1" applyAlignment="1" applyProtection="1">
      <alignment horizontal="center" vertical="center"/>
    </xf>
    <xf numFmtId="0" fontId="12" fillId="4" borderId="26" xfId="0" applyFont="1" applyFill="1" applyBorder="1" applyAlignment="1" applyProtection="1">
      <alignment vertical="center" textRotation="255"/>
    </xf>
    <xf numFmtId="0" fontId="12" fillId="4" borderId="1" xfId="0" applyFont="1" applyFill="1" applyBorder="1" applyAlignment="1" applyProtection="1">
      <alignment vertical="center" textRotation="255"/>
    </xf>
    <xf numFmtId="0" fontId="12" fillId="0" borderId="8" xfId="0" applyFont="1" applyBorder="1" applyAlignment="1" applyProtection="1">
      <alignment vertical="center"/>
    </xf>
    <xf numFmtId="0" fontId="42" fillId="0" borderId="0" xfId="0" applyFont="1" applyBorder="1" applyAlignment="1" applyProtection="1">
      <alignment horizontal="left" vertical="center"/>
    </xf>
    <xf numFmtId="0" fontId="5" fillId="4" borderId="63" xfId="0" applyFont="1" applyFill="1" applyBorder="1" applyAlignment="1" applyProtection="1">
      <alignment horizontal="center" vertical="center"/>
    </xf>
    <xf numFmtId="0" fontId="12" fillId="0" borderId="111" xfId="0" applyFont="1" applyBorder="1" applyAlignment="1" applyProtection="1">
      <alignment horizontal="left" vertical="center"/>
    </xf>
    <xf numFmtId="38" fontId="12" fillId="0" borderId="110" xfId="0" applyNumberFormat="1" applyFont="1" applyBorder="1" applyAlignment="1" applyProtection="1">
      <alignment horizontal="right" vertical="center"/>
    </xf>
    <xf numFmtId="0" fontId="42" fillId="0" borderId="0" xfId="0" applyFont="1" applyAlignment="1">
      <alignment vertical="center"/>
    </xf>
    <xf numFmtId="0" fontId="12" fillId="4" borderId="5" xfId="0" applyFont="1" applyFill="1" applyBorder="1" applyAlignment="1" applyProtection="1">
      <alignment horizontal="center" vertical="center"/>
    </xf>
    <xf numFmtId="0" fontId="5" fillId="4" borderId="20" xfId="0" applyFont="1" applyFill="1" applyBorder="1" applyAlignment="1" applyProtection="1">
      <alignment horizontal="center" vertical="center" shrinkToFit="1"/>
    </xf>
    <xf numFmtId="0" fontId="5" fillId="0" borderId="15" xfId="0" applyFont="1" applyFill="1" applyBorder="1" applyAlignment="1" applyProtection="1">
      <alignment horizontal="left" vertical="center" shrinkToFit="1"/>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45" fillId="0" borderId="0" xfId="0" applyFont="1" applyAlignment="1" applyProtection="1">
      <alignment horizontal="left" vertical="center"/>
    </xf>
    <xf numFmtId="0" fontId="46" fillId="0" borderId="0" xfId="0" applyFont="1" applyAlignment="1" applyProtection="1">
      <alignment horizontal="right" vertical="center"/>
    </xf>
    <xf numFmtId="38" fontId="12" fillId="0" borderId="12" xfId="1" applyFont="1" applyBorder="1" applyAlignment="1" applyProtection="1">
      <alignment horizontal="right" vertical="center"/>
    </xf>
    <xf numFmtId="1" fontId="5" fillId="0" borderId="0" xfId="0" applyNumberFormat="1" applyFont="1" applyAlignment="1" applyProtection="1">
      <alignment horizontal="left" vertical="center"/>
    </xf>
    <xf numFmtId="0" fontId="12" fillId="0" borderId="8" xfId="0" applyFont="1" applyBorder="1" applyAlignment="1" applyProtection="1">
      <alignment horizontal="right" vertical="center"/>
    </xf>
    <xf numFmtId="0" fontId="12" fillId="7" borderId="8" xfId="0" applyFont="1" applyFill="1" applyBorder="1" applyAlignment="1" applyProtection="1">
      <alignment horizontal="center" vertical="center"/>
      <protection locked="0"/>
    </xf>
    <xf numFmtId="179" fontId="12" fillId="0" borderId="4" xfId="0" applyNumberFormat="1" applyFont="1" applyBorder="1" applyAlignment="1" applyProtection="1">
      <alignment horizontal="center" vertical="center"/>
    </xf>
    <xf numFmtId="0" fontId="12" fillId="0" borderId="18" xfId="0" applyFont="1" applyBorder="1" applyAlignment="1" applyProtection="1">
      <alignment horizontal="left" vertical="center"/>
    </xf>
    <xf numFmtId="0" fontId="12" fillId="0" borderId="0" xfId="0" applyFont="1" applyFill="1" applyBorder="1" applyAlignment="1" applyProtection="1">
      <alignment horizontal="center" vertical="center"/>
    </xf>
    <xf numFmtId="179" fontId="12" fillId="0" borderId="55" xfId="0" applyNumberFormat="1" applyFont="1" applyBorder="1" applyAlignment="1" applyProtection="1">
      <alignment horizontal="center" vertical="center"/>
    </xf>
    <xf numFmtId="0" fontId="12" fillId="0" borderId="56" xfId="0" applyFont="1" applyBorder="1" applyAlignment="1" applyProtection="1">
      <alignment horizontal="left" vertical="center"/>
    </xf>
    <xf numFmtId="0" fontId="12" fillId="0" borderId="57" xfId="0" applyFont="1" applyBorder="1" applyAlignment="1" applyProtection="1">
      <alignment vertical="center"/>
    </xf>
    <xf numFmtId="0" fontId="12" fillId="0" borderId="57" xfId="0" applyFont="1" applyFill="1" applyBorder="1" applyAlignment="1" applyProtection="1">
      <alignment horizontal="center" vertical="center"/>
    </xf>
    <xf numFmtId="179" fontId="12" fillId="0" borderId="2" xfId="0" applyNumberFormat="1" applyFont="1" applyBorder="1" applyAlignment="1" applyProtection="1">
      <alignment horizontal="center" vertical="center"/>
    </xf>
    <xf numFmtId="0" fontId="12" fillId="0" borderId="17" xfId="0" applyFont="1" applyBorder="1" applyAlignment="1" applyProtection="1">
      <alignment horizontal="left" vertical="center"/>
    </xf>
    <xf numFmtId="0" fontId="12" fillId="0" borderId="10" xfId="0" applyFont="1" applyBorder="1" applyAlignment="1" applyProtection="1">
      <alignment vertical="center"/>
    </xf>
    <xf numFmtId="0" fontId="12" fillId="0" borderId="10" xfId="0" applyFont="1" applyFill="1" applyBorder="1" applyAlignment="1" applyProtection="1">
      <alignment horizontal="center" vertical="center"/>
    </xf>
    <xf numFmtId="38" fontId="12" fillId="0" borderId="60" xfId="1" applyFont="1" applyBorder="1" applyAlignment="1" applyProtection="1">
      <alignment horizontal="right" vertical="center"/>
    </xf>
    <xf numFmtId="178" fontId="12" fillId="0" borderId="55" xfId="0" applyNumberFormat="1" applyFont="1" applyBorder="1" applyAlignment="1" applyProtection="1">
      <alignment horizontal="center" vertical="center"/>
    </xf>
    <xf numFmtId="0" fontId="12" fillId="0" borderId="56" xfId="0" applyFont="1" applyBorder="1" applyAlignment="1" applyProtection="1">
      <alignment horizontal="center" vertical="center"/>
    </xf>
    <xf numFmtId="0" fontId="12" fillId="0" borderId="57" xfId="0" applyFont="1" applyBorder="1" applyAlignment="1" applyProtection="1">
      <alignment horizontal="center" vertical="center"/>
    </xf>
    <xf numFmtId="0" fontId="12" fillId="0" borderId="58" xfId="0" applyFont="1" applyBorder="1" applyAlignment="1" applyProtection="1">
      <alignment horizontal="center" vertical="center"/>
    </xf>
    <xf numFmtId="178" fontId="12" fillId="0" borderId="2" xfId="0" applyNumberFormat="1" applyFont="1" applyBorder="1" applyAlignment="1" applyProtection="1">
      <alignment horizontal="center" vertical="center"/>
    </xf>
    <xf numFmtId="0" fontId="5" fillId="4" borderId="59" xfId="0" applyFont="1" applyFill="1" applyBorder="1" applyAlignment="1" applyProtection="1">
      <alignment horizontal="center" vertical="center"/>
    </xf>
    <xf numFmtId="38" fontId="12" fillId="0" borderId="56" xfId="1" applyFont="1" applyBorder="1" applyAlignment="1" applyProtection="1">
      <alignment horizontal="right" vertical="center"/>
    </xf>
    <xf numFmtId="0" fontId="9" fillId="0" borderId="0" xfId="0" applyFont="1"/>
    <xf numFmtId="0" fontId="12" fillId="4" borderId="49" xfId="0" applyFont="1" applyFill="1" applyBorder="1" applyAlignment="1" applyProtection="1">
      <alignment horizontal="center" vertical="center"/>
    </xf>
    <xf numFmtId="183" fontId="12" fillId="0" borderId="112" xfId="0" applyNumberFormat="1" applyFont="1" applyBorder="1" applyAlignment="1" applyProtection="1">
      <alignment horizontal="right" vertical="center" indent="1"/>
    </xf>
    <xf numFmtId="38" fontId="15" fillId="0" borderId="24" xfId="1" applyNumberFormat="1" applyFont="1" applyFill="1" applyBorder="1" applyAlignment="1" applyProtection="1">
      <alignment horizontal="center" vertical="center"/>
    </xf>
    <xf numFmtId="0" fontId="47" fillId="0" borderId="0" xfId="0" applyFont="1" applyBorder="1" applyAlignment="1" applyProtection="1">
      <alignment horizontal="right" vertical="center"/>
    </xf>
    <xf numFmtId="0" fontId="48" fillId="0" borderId="0" xfId="0" applyFont="1" applyAlignment="1" applyProtection="1">
      <alignment horizontal="right" vertical="center"/>
    </xf>
    <xf numFmtId="0" fontId="43" fillId="0" borderId="0" xfId="0" applyFont="1" applyAlignment="1" applyProtection="1">
      <alignment horizontal="left" vertical="center"/>
    </xf>
    <xf numFmtId="0" fontId="5"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9" fillId="0" borderId="10" xfId="0" applyFont="1" applyBorder="1" applyAlignment="1"/>
    <xf numFmtId="0" fontId="5" fillId="0" borderId="0" xfId="0" applyFont="1" applyFill="1" applyBorder="1" applyAlignment="1" applyProtection="1">
      <alignment horizontal="right"/>
    </xf>
    <xf numFmtId="0" fontId="24" fillId="0" borderId="0" xfId="0" applyFont="1" applyBorder="1" applyAlignment="1" applyProtection="1">
      <alignment horizontal="center" vertical="center"/>
    </xf>
    <xf numFmtId="0" fontId="24" fillId="0" borderId="0" xfId="0" applyFont="1" applyBorder="1" applyAlignment="1" applyProtection="1">
      <alignment horizontal="left" vertical="center"/>
    </xf>
    <xf numFmtId="0" fontId="0" fillId="0" borderId="0" xfId="0" applyBorder="1" applyProtection="1"/>
    <xf numFmtId="178" fontId="12" fillId="0" borderId="119" xfId="0" applyNumberFormat="1" applyFont="1" applyBorder="1" applyAlignment="1" applyProtection="1">
      <alignment horizontal="center" vertical="center"/>
    </xf>
    <xf numFmtId="0" fontId="12" fillId="4" borderId="13" xfId="0" applyFont="1" applyFill="1" applyBorder="1" applyAlignment="1" applyProtection="1">
      <alignment horizontal="left" vertical="center" shrinkToFit="1"/>
    </xf>
    <xf numFmtId="0" fontId="14" fillId="0" borderId="0" xfId="0" applyFont="1" applyBorder="1" applyAlignment="1" applyProtection="1">
      <alignment horizont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5" fillId="0" borderId="0" xfId="0" applyFont="1" applyBorder="1" applyAlignment="1" applyProtection="1">
      <alignment horizontal="center"/>
    </xf>
    <xf numFmtId="0" fontId="14" fillId="0" borderId="0" xfId="0" applyFont="1" applyFill="1" applyBorder="1" applyAlignment="1" applyProtection="1">
      <alignment horizontal="center"/>
    </xf>
    <xf numFmtId="0" fontId="5"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9" fillId="4" borderId="8"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12" fillId="4" borderId="1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38" fontId="15"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2" fillId="4" borderId="8" xfId="0" applyFont="1" applyFill="1" applyBorder="1" applyAlignment="1" applyProtection="1">
      <alignment horizontal="center" vertical="center"/>
    </xf>
    <xf numFmtId="0" fontId="52" fillId="0" borderId="0" xfId="0" applyFont="1" applyBorder="1" applyAlignment="1"/>
    <xf numFmtId="38" fontId="15" fillId="8" borderId="25" xfId="1" applyFont="1" applyFill="1" applyBorder="1" applyAlignment="1" applyProtection="1">
      <alignment horizontal="center" vertical="center"/>
      <protection locked="0"/>
    </xf>
    <xf numFmtId="0" fontId="44" fillId="0" borderId="0" xfId="0" applyFont="1" applyBorder="1" applyAlignment="1" applyProtection="1">
      <alignment horizontal="center" vertical="center"/>
    </xf>
    <xf numFmtId="38" fontId="15" fillId="0" borderId="124" xfId="1" applyFont="1" applyFill="1" applyBorder="1" applyAlignment="1" applyProtection="1">
      <alignment horizontal="center" vertical="center"/>
    </xf>
    <xf numFmtId="0" fontId="5" fillId="0" borderId="125" xfId="0" applyFont="1" applyFill="1" applyBorder="1" applyAlignment="1" applyProtection="1">
      <alignment horizontal="right" vertical="center"/>
    </xf>
    <xf numFmtId="0" fontId="40" fillId="0" borderId="18" xfId="0" applyFont="1" applyBorder="1" applyAlignment="1" applyProtection="1">
      <alignment horizontal="left" vertical="center"/>
    </xf>
    <xf numFmtId="38" fontId="15" fillId="0" borderId="126" xfId="1" applyFont="1" applyFill="1" applyBorder="1" applyAlignment="1" applyProtection="1">
      <alignment horizontal="center" vertical="center"/>
    </xf>
    <xf numFmtId="0" fontId="5" fillId="0" borderId="126" xfId="0" applyFont="1" applyFill="1" applyBorder="1" applyAlignment="1" applyProtection="1">
      <alignment horizontal="right" vertical="center"/>
    </xf>
    <xf numFmtId="38" fontId="15" fillId="0" borderId="8" xfId="1" applyFont="1" applyFill="1" applyBorder="1" applyAlignment="1" applyProtection="1">
      <alignment horizontal="center" vertical="center"/>
    </xf>
    <xf numFmtId="0" fontId="5" fillId="0" borderId="10" xfId="0" applyFont="1" applyFill="1" applyBorder="1" applyAlignment="1" applyProtection="1">
      <alignment horizontal="right" vertical="center"/>
    </xf>
    <xf numFmtId="0" fontId="5" fillId="0" borderId="127" xfId="0" applyFont="1" applyFill="1" applyBorder="1" applyAlignment="1" applyProtection="1">
      <alignment horizontal="right" vertical="center"/>
    </xf>
    <xf numFmtId="0" fontId="14" fillId="0" borderId="126" xfId="0" applyFont="1" applyFill="1" applyBorder="1" applyAlignment="1" applyProtection="1">
      <alignment horizontal="left" vertical="center"/>
    </xf>
    <xf numFmtId="182" fontId="15" fillId="0" borderId="126" xfId="1" applyNumberFormat="1" applyFont="1" applyFill="1" applyBorder="1" applyAlignment="1" applyProtection="1">
      <alignment horizontal="center" vertical="center"/>
    </xf>
    <xf numFmtId="0" fontId="5" fillId="0" borderId="128" xfId="0" applyFont="1" applyFill="1" applyBorder="1" applyAlignment="1" applyProtection="1">
      <alignment horizontal="right" vertical="center"/>
    </xf>
    <xf numFmtId="0" fontId="5" fillId="0" borderId="129" xfId="0" applyFont="1" applyFill="1" applyBorder="1" applyAlignment="1" applyProtection="1">
      <alignment horizontal="right" vertical="center"/>
    </xf>
    <xf numFmtId="38" fontId="15" fillId="0" borderId="130" xfId="1" applyFont="1" applyFill="1" applyBorder="1" applyAlignment="1" applyProtection="1">
      <alignment horizontal="center" vertical="center"/>
    </xf>
    <xf numFmtId="0" fontId="5" fillId="0" borderId="131" xfId="0" applyFont="1" applyFill="1" applyBorder="1" applyAlignment="1" applyProtection="1">
      <alignment horizontal="right" vertical="center"/>
    </xf>
    <xf numFmtId="0" fontId="14" fillId="0" borderId="132" xfId="0" applyFont="1" applyFill="1" applyBorder="1" applyAlignment="1" applyProtection="1">
      <alignment horizontal="left" vertical="center"/>
    </xf>
    <xf numFmtId="0" fontId="5" fillId="0" borderId="125" xfId="0" applyFont="1" applyBorder="1" applyAlignment="1" applyProtection="1">
      <alignment horizontal="right" vertical="center"/>
    </xf>
    <xf numFmtId="0" fontId="9" fillId="0" borderId="0" xfId="0" applyFont="1" applyBorder="1" applyAlignment="1"/>
    <xf numFmtId="0" fontId="14" fillId="0" borderId="6" xfId="0" applyFont="1" applyBorder="1" applyAlignment="1" applyProtection="1">
      <alignment horizontal="left" vertical="center"/>
    </xf>
    <xf numFmtId="0" fontId="19" fillId="4" borderId="6" xfId="0" applyFont="1" applyFill="1" applyBorder="1" applyAlignment="1" applyProtection="1">
      <alignment vertical="center"/>
    </xf>
    <xf numFmtId="0" fontId="14" fillId="4" borderId="6" xfId="0" applyFont="1" applyFill="1" applyBorder="1" applyAlignment="1" applyProtection="1">
      <alignment vertical="center"/>
    </xf>
    <xf numFmtId="0" fontId="9" fillId="0" borderId="0" xfId="0" applyFont="1" applyAlignment="1">
      <alignment horizontal="left" vertical="center"/>
    </xf>
    <xf numFmtId="38" fontId="15" fillId="7" borderId="13" xfId="1" applyFont="1" applyFill="1" applyBorder="1" applyAlignment="1" applyProtection="1">
      <alignment horizontal="center" vertical="center"/>
      <protection locked="0"/>
    </xf>
    <xf numFmtId="0" fontId="60" fillId="0" borderId="0" xfId="0" applyFont="1" applyAlignment="1" applyProtection="1">
      <alignment horizontal="left" vertical="center"/>
    </xf>
    <xf numFmtId="184" fontId="58" fillId="8" borderId="6" xfId="0" applyNumberFormat="1" applyFont="1" applyFill="1" applyBorder="1" applyAlignment="1" applyProtection="1">
      <alignment horizontal="right" vertical="center"/>
      <protection locked="0"/>
    </xf>
    <xf numFmtId="0" fontId="13" fillId="0" borderId="0" xfId="0" applyFont="1" applyAlignment="1" applyProtection="1">
      <alignment horizontal="left" vertical="center"/>
    </xf>
    <xf numFmtId="1" fontId="14" fillId="0" borderId="0" xfId="0" applyNumberFormat="1" applyFont="1" applyAlignment="1" applyProtection="1">
      <alignment horizontal="left" vertical="center"/>
    </xf>
    <xf numFmtId="0" fontId="5" fillId="0" borderId="2" xfId="0" applyFont="1" applyFill="1" applyBorder="1" applyAlignment="1" applyProtection="1">
      <alignment horizontal="center" vertical="center"/>
    </xf>
    <xf numFmtId="0" fontId="12" fillId="0" borderId="6" xfId="0" applyNumberFormat="1" applyFont="1" applyBorder="1" applyAlignment="1" applyProtection="1">
      <alignment horizontal="left" vertical="center" shrinkToFit="1"/>
    </xf>
    <xf numFmtId="179" fontId="12" fillId="0" borderId="2" xfId="0" applyNumberFormat="1" applyFont="1" applyBorder="1" applyAlignment="1" applyProtection="1">
      <alignment horizontal="center" vertical="center" wrapText="1"/>
    </xf>
    <xf numFmtId="0" fontId="12" fillId="0" borderId="18" xfId="0" applyFont="1" applyBorder="1" applyAlignment="1" applyProtection="1">
      <alignment horizontal="center" vertical="center" shrinkToFit="1"/>
    </xf>
    <xf numFmtId="0" fontId="5" fillId="0" borderId="93" xfId="0" applyFont="1" applyBorder="1" applyAlignment="1" applyProtection="1">
      <alignment horizontal="center" vertical="center"/>
    </xf>
    <xf numFmtId="38" fontId="19" fillId="0" borderId="47" xfId="1" applyFont="1" applyBorder="1" applyAlignment="1" applyProtection="1">
      <alignment horizontal="right" vertical="center"/>
    </xf>
    <xf numFmtId="0" fontId="24" fillId="0" borderId="93" xfId="0" applyFont="1" applyBorder="1" applyAlignment="1" applyProtection="1">
      <alignment horizontal="left" vertical="center"/>
    </xf>
    <xf numFmtId="38" fontId="14" fillId="7" borderId="77" xfId="1" applyFont="1" applyFill="1" applyBorder="1" applyAlignment="1" applyProtection="1">
      <alignment horizontal="right" vertical="center"/>
      <protection locked="0"/>
    </xf>
    <xf numFmtId="0" fontId="24" fillId="0" borderId="92" xfId="0" applyFont="1" applyBorder="1" applyAlignment="1" applyProtection="1">
      <alignment horizontal="left" vertical="center"/>
    </xf>
    <xf numFmtId="0" fontId="5" fillId="0" borderId="0" xfId="0" applyFont="1" applyAlignment="1" applyProtection="1">
      <alignment horizontal="left" vertical="center"/>
      <protection locked="0"/>
    </xf>
    <xf numFmtId="0" fontId="47" fillId="0" borderId="0" xfId="0" applyFont="1" applyAlignment="1" applyProtection="1">
      <alignment horizontal="right" vertical="center"/>
    </xf>
    <xf numFmtId="0" fontId="12" fillId="4" borderId="13" xfId="0" applyFont="1" applyFill="1" applyBorder="1" applyAlignment="1" applyProtection="1">
      <alignment horizontal="center" vertical="center"/>
    </xf>
    <xf numFmtId="0" fontId="12" fillId="0" borderId="0" xfId="0" applyNumberFormat="1" applyFont="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60" fillId="9" borderId="6" xfId="0" applyFont="1" applyFill="1" applyBorder="1" applyAlignment="1" applyProtection="1">
      <alignment horizontal="center" vertical="center" shrinkToFit="1"/>
    </xf>
    <xf numFmtId="0" fontId="45" fillId="0" borderId="0" xfId="0" applyFont="1" applyBorder="1" applyAlignment="1" applyProtection="1">
      <alignment horizontal="center" vertical="center"/>
    </xf>
    <xf numFmtId="0" fontId="45" fillId="0" borderId="0" xfId="0" applyFont="1" applyBorder="1" applyAlignment="1" applyProtection="1">
      <alignment horizontal="left" vertical="center"/>
    </xf>
    <xf numFmtId="0" fontId="12" fillId="0" borderId="10" xfId="0" applyFont="1" applyBorder="1" applyAlignment="1" applyProtection="1">
      <alignment horizontal="center" vertical="center" shrinkToFit="1"/>
    </xf>
    <xf numFmtId="187" fontId="12" fillId="0" borderId="0" xfId="0" applyNumberFormat="1" applyFont="1" applyBorder="1" applyAlignment="1" applyProtection="1">
      <alignment horizontal="left" vertical="center" shrinkToFit="1"/>
    </xf>
    <xf numFmtId="188" fontId="12" fillId="0" borderId="0" xfId="0" applyNumberFormat="1" applyFont="1" applyBorder="1" applyAlignment="1" applyProtection="1">
      <alignment horizontal="left" vertical="center" shrinkToFit="1"/>
    </xf>
    <xf numFmtId="189" fontId="63" fillId="9" borderId="138" xfId="0" applyNumberFormat="1" applyFont="1" applyFill="1" applyBorder="1" applyAlignment="1" applyProtection="1">
      <alignment horizontal="center" vertical="center"/>
    </xf>
    <xf numFmtId="189" fontId="63" fillId="9" borderId="139" xfId="0" applyNumberFormat="1" applyFont="1" applyFill="1" applyBorder="1" applyAlignment="1" applyProtection="1">
      <alignment horizontal="center" vertical="center"/>
    </xf>
    <xf numFmtId="185" fontId="12" fillId="8" borderId="137" xfId="0" applyNumberFormat="1" applyFont="1" applyFill="1" applyBorder="1" applyAlignment="1" applyProtection="1">
      <alignment horizontal="center" vertical="center" shrinkToFit="1"/>
      <protection locked="0"/>
    </xf>
    <xf numFmtId="185" fontId="12" fillId="8" borderId="140" xfId="0" applyNumberFormat="1" applyFont="1" applyFill="1" applyBorder="1" applyAlignment="1" applyProtection="1">
      <alignment horizontal="center" vertical="center" shrinkToFit="1"/>
      <protection locked="0"/>
    </xf>
    <xf numFmtId="186" fontId="63" fillId="0" borderId="0" xfId="0" applyNumberFormat="1" applyFont="1" applyBorder="1" applyAlignment="1" applyProtection="1">
      <alignment horizontal="center" vertical="center" shrinkToFit="1"/>
    </xf>
    <xf numFmtId="186" fontId="14" fillId="0" borderId="0" xfId="0" applyNumberFormat="1" applyFont="1" applyBorder="1" applyAlignment="1" applyProtection="1">
      <alignment horizontal="center" vertical="center"/>
    </xf>
    <xf numFmtId="0" fontId="24" fillId="9" borderId="6" xfId="0" applyFont="1" applyFill="1" applyBorder="1" applyAlignment="1" applyProtection="1">
      <alignment horizontal="center" vertical="center" wrapText="1"/>
    </xf>
    <xf numFmtId="186" fontId="14" fillId="0" borderId="6" xfId="0" applyNumberFormat="1" applyFont="1" applyBorder="1" applyAlignment="1" applyProtection="1">
      <alignment horizontal="center" vertical="center"/>
    </xf>
    <xf numFmtId="0" fontId="63" fillId="0" borderId="0" xfId="0" applyFont="1" applyBorder="1" applyAlignment="1" applyProtection="1">
      <alignment horizontal="center" vertical="center"/>
    </xf>
    <xf numFmtId="190" fontId="63" fillId="10" borderId="0" xfId="0" applyNumberFormat="1" applyFont="1" applyFill="1" applyBorder="1" applyAlignment="1" applyProtection="1">
      <alignment horizontal="center" vertical="center"/>
    </xf>
    <xf numFmtId="189" fontId="63" fillId="10" borderId="0" xfId="0" applyNumberFormat="1" applyFont="1" applyFill="1" applyBorder="1" applyAlignment="1" applyProtection="1">
      <alignment horizontal="center" vertical="center"/>
    </xf>
    <xf numFmtId="0" fontId="63" fillId="10" borderId="0" xfId="0" applyFont="1" applyFill="1" applyBorder="1" applyAlignment="1" applyProtection="1">
      <alignment horizontal="center" vertical="center"/>
    </xf>
    <xf numFmtId="0" fontId="12" fillId="0" borderId="10" xfId="0" applyFont="1" applyBorder="1" applyAlignment="1" applyProtection="1">
      <alignment horizontal="center" vertical="center"/>
    </xf>
    <xf numFmtId="0" fontId="12" fillId="4" borderId="13"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38" fontId="12" fillId="0" borderId="7" xfId="1" applyFont="1" applyBorder="1" applyAlignment="1" applyProtection="1">
      <alignment horizontal="right" vertical="center"/>
    </xf>
    <xf numFmtId="38" fontId="12" fillId="0" borderId="18" xfId="1" applyFont="1" applyBorder="1" applyAlignment="1" applyProtection="1">
      <alignment horizontal="right" vertical="center"/>
    </xf>
    <xf numFmtId="0" fontId="12" fillId="0" borderId="0" xfId="0" applyNumberFormat="1" applyFont="1" applyAlignment="1" applyProtection="1">
      <alignment horizontal="left" vertical="center" wrapText="1"/>
    </xf>
    <xf numFmtId="0" fontId="12" fillId="0" borderId="58" xfId="0" applyFont="1" applyBorder="1" applyAlignment="1" applyProtection="1">
      <alignment horizontal="left" vertical="center"/>
    </xf>
    <xf numFmtId="0" fontId="12" fillId="0" borderId="1" xfId="0" applyFont="1" applyBorder="1" applyAlignment="1" applyProtection="1">
      <alignment horizontal="left" vertical="center"/>
    </xf>
    <xf numFmtId="0" fontId="6" fillId="4" borderId="2" xfId="0" applyFont="1" applyFill="1" applyBorder="1" applyAlignment="1" applyProtection="1">
      <alignment horizontal="center" vertical="center"/>
    </xf>
    <xf numFmtId="38" fontId="12" fillId="0" borderId="7" xfId="1" applyFont="1" applyFill="1" applyBorder="1" applyAlignment="1" applyProtection="1">
      <alignment horizontal="right" vertical="center" wrapText="1"/>
    </xf>
    <xf numFmtId="0" fontId="12" fillId="0" borderId="9" xfId="0" applyFont="1" applyBorder="1" applyAlignment="1" applyProtection="1">
      <alignment horizontal="left" vertical="center"/>
    </xf>
    <xf numFmtId="0" fontId="12" fillId="0" borderId="26" xfId="0" applyFont="1" applyBorder="1" applyAlignment="1" applyProtection="1">
      <alignment horizontal="left" vertical="center"/>
    </xf>
    <xf numFmtId="0" fontId="6" fillId="4" borderId="6"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4" borderId="4" xfId="0" applyFont="1" applyFill="1" applyBorder="1" applyAlignment="1" applyProtection="1">
      <alignment horizontal="left" vertical="center" wrapText="1"/>
    </xf>
    <xf numFmtId="38" fontId="12" fillId="0" borderId="7" xfId="1" applyFont="1" applyBorder="1" applyAlignment="1" applyProtection="1">
      <alignment horizontal="right" vertical="center"/>
    </xf>
    <xf numFmtId="0" fontId="12" fillId="0" borderId="9" xfId="0" applyFont="1" applyBorder="1" applyAlignment="1" applyProtection="1">
      <alignment horizontal="left" vertical="center"/>
    </xf>
    <xf numFmtId="0" fontId="12" fillId="0" borderId="0" xfId="0" applyNumberFormat="1" applyFont="1" applyBorder="1" applyAlignment="1" applyProtection="1">
      <alignment horizontal="left" vertical="center" wrapText="1"/>
    </xf>
    <xf numFmtId="0" fontId="12" fillId="0" borderId="0" xfId="0" applyNumberFormat="1" applyFont="1" applyAlignment="1" applyProtection="1">
      <alignment horizontal="left" vertical="center" wrapText="1"/>
    </xf>
    <xf numFmtId="0" fontId="6" fillId="4" borderId="13" xfId="0" applyFont="1" applyFill="1" applyBorder="1" applyAlignment="1" applyProtection="1">
      <alignment horizontal="center" vertical="center"/>
    </xf>
    <xf numFmtId="0" fontId="12" fillId="4" borderId="13" xfId="0" applyFont="1" applyFill="1" applyBorder="1" applyAlignment="1" applyProtection="1">
      <alignment horizontal="left" vertical="center" wrapText="1"/>
    </xf>
    <xf numFmtId="0" fontId="5" fillId="0" borderId="0" xfId="0" applyFont="1" applyAlignment="1" applyProtection="1">
      <alignment horizontal="center" vertical="center"/>
    </xf>
    <xf numFmtId="0" fontId="12" fillId="4" borderId="0" xfId="0" applyFont="1" applyFill="1" applyBorder="1" applyAlignment="1" applyProtection="1">
      <alignment vertical="center"/>
    </xf>
    <xf numFmtId="183" fontId="12" fillId="0" borderId="0" xfId="0" applyNumberFormat="1" applyFont="1" applyBorder="1" applyAlignment="1" applyProtection="1">
      <alignment vertical="center"/>
    </xf>
    <xf numFmtId="183" fontId="34" fillId="0" borderId="0" xfId="0" applyNumberFormat="1" applyFont="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Border="1" applyAlignment="1" applyProtection="1">
      <alignment vertical="center" wrapText="1"/>
    </xf>
    <xf numFmtId="0" fontId="12" fillId="0" borderId="0" xfId="0" applyNumberFormat="1" applyFont="1" applyAlignment="1" applyProtection="1">
      <alignment horizontal="center" vertical="center" wrapText="1"/>
    </xf>
    <xf numFmtId="185" fontId="12" fillId="0" borderId="27" xfId="0" applyNumberFormat="1" applyFont="1" applyBorder="1" applyAlignment="1" applyProtection="1">
      <alignment vertical="center" wrapText="1"/>
    </xf>
    <xf numFmtId="0" fontId="5" fillId="11" borderId="6" xfId="0" applyFont="1" applyFill="1" applyBorder="1" applyAlignment="1" applyProtection="1">
      <alignment horizontal="center" vertical="center"/>
    </xf>
    <xf numFmtId="0" fontId="6" fillId="11" borderId="6" xfId="0" applyFont="1" applyFill="1" applyBorder="1" applyAlignment="1" applyProtection="1">
      <alignment horizontal="center" vertical="center"/>
    </xf>
    <xf numFmtId="0" fontId="5" fillId="11" borderId="6" xfId="0" applyFont="1" applyFill="1" applyBorder="1" applyAlignment="1" applyProtection="1">
      <alignment horizontal="left" vertical="center"/>
    </xf>
    <xf numFmtId="0" fontId="5" fillId="0" borderId="27" xfId="0" applyFont="1" applyBorder="1" applyAlignment="1" applyProtection="1">
      <alignment horizontal="left" vertical="center"/>
    </xf>
    <xf numFmtId="0" fontId="60" fillId="0" borderId="27" xfId="0" applyFont="1" applyBorder="1" applyAlignment="1" applyProtection="1">
      <alignment horizontal="center" vertical="center"/>
    </xf>
    <xf numFmtId="0" fontId="5" fillId="4" borderId="37" xfId="0" applyFont="1" applyFill="1" applyBorder="1" applyAlignment="1" applyProtection="1">
      <alignment horizontal="center" vertical="center"/>
    </xf>
    <xf numFmtId="0" fontId="24" fillId="0" borderId="79" xfId="0" applyFont="1" applyBorder="1" applyAlignment="1" applyProtection="1">
      <alignment horizontal="left" vertical="center"/>
    </xf>
    <xf numFmtId="0" fontId="12" fillId="10" borderId="0" xfId="0" applyFont="1" applyFill="1" applyBorder="1" applyAlignment="1" applyProtection="1">
      <alignment vertical="center"/>
    </xf>
    <xf numFmtId="0" fontId="14" fillId="7" borderId="10" xfId="0" applyFont="1" applyFill="1" applyBorder="1" applyAlignment="1" applyProtection="1">
      <alignment horizontal="center"/>
      <protection locked="0"/>
    </xf>
    <xf numFmtId="0" fontId="5" fillId="7" borderId="8" xfId="0" applyFont="1" applyFill="1" applyBorder="1" applyAlignment="1" applyProtection="1">
      <alignment horizontal="center" vertical="center" wrapText="1"/>
      <protection locked="0"/>
    </xf>
    <xf numFmtId="38" fontId="14" fillId="7" borderId="47" xfId="1" applyFont="1" applyFill="1" applyBorder="1" applyAlignment="1" applyProtection="1">
      <alignment horizontal="right" vertical="center"/>
      <protection locked="0"/>
    </xf>
    <xf numFmtId="0" fontId="5" fillId="8" borderId="0" xfId="0" applyFont="1" applyFill="1" applyAlignment="1" applyProtection="1">
      <alignment horizontal="center" vertical="center"/>
      <protection locked="0"/>
    </xf>
    <xf numFmtId="0" fontId="5" fillId="10" borderId="21" xfId="0" applyFont="1" applyFill="1" applyBorder="1" applyAlignment="1" applyProtection="1">
      <alignment horizontal="center" vertical="center"/>
    </xf>
    <xf numFmtId="0" fontId="5" fillId="10" borderId="35" xfId="0" applyFont="1" applyFill="1" applyBorder="1" applyAlignment="1" applyProtection="1">
      <alignment horizontal="center" vertical="center"/>
    </xf>
    <xf numFmtId="0" fontId="12" fillId="0" borderId="0" xfId="0" applyFont="1" applyAlignment="1" applyProtection="1">
      <alignment horizontal="left" vertical="center"/>
    </xf>
    <xf numFmtId="0" fontId="5" fillId="0" borderId="6" xfId="0" applyFont="1" applyBorder="1" applyAlignment="1" applyProtection="1">
      <alignment horizontal="left" vertical="center" shrinkToFit="1"/>
    </xf>
    <xf numFmtId="0" fontId="12" fillId="8" borderId="10" xfId="0" applyFont="1" applyFill="1" applyBorder="1" applyAlignment="1" applyProtection="1">
      <alignment horizontal="center" vertical="center" wrapText="1"/>
      <protection locked="0"/>
    </xf>
    <xf numFmtId="190" fontId="63" fillId="8" borderId="137" xfId="0" applyNumberFormat="1" applyFont="1" applyFill="1" applyBorder="1" applyAlignment="1" applyProtection="1">
      <alignment horizontal="center" vertical="center"/>
      <protection locked="0"/>
    </xf>
    <xf numFmtId="190" fontId="63" fillId="8" borderId="138" xfId="0" applyNumberFormat="1" applyFont="1" applyFill="1" applyBorder="1" applyAlignment="1" applyProtection="1">
      <alignment horizontal="center" vertical="center"/>
      <protection locked="0"/>
    </xf>
    <xf numFmtId="0" fontId="63" fillId="8" borderId="6" xfId="0" applyFont="1" applyFill="1" applyBorder="1" applyAlignment="1" applyProtection="1">
      <alignment horizontal="center" vertical="center"/>
      <protection locked="0"/>
    </xf>
    <xf numFmtId="185" fontId="12" fillId="8" borderId="138" xfId="0" applyNumberFormat="1" applyFont="1" applyFill="1" applyBorder="1" applyAlignment="1" applyProtection="1">
      <alignment horizontal="center" vertical="center" shrinkToFit="1"/>
      <protection locked="0"/>
    </xf>
    <xf numFmtId="185" fontId="12" fillId="8" borderId="139" xfId="0" applyNumberFormat="1" applyFont="1" applyFill="1" applyBorder="1" applyAlignment="1" applyProtection="1">
      <alignment horizontal="center" vertical="center" shrinkToFit="1"/>
      <protection locked="0"/>
    </xf>
    <xf numFmtId="185" fontId="12" fillId="8" borderId="141" xfId="0" applyNumberFormat="1" applyFont="1" applyFill="1" applyBorder="1" applyAlignment="1" applyProtection="1">
      <alignment horizontal="center" vertical="center" shrinkToFit="1"/>
      <protection locked="0"/>
    </xf>
    <xf numFmtId="185" fontId="12" fillId="8" borderId="142" xfId="0" applyNumberFormat="1" applyFont="1" applyFill="1" applyBorder="1" applyAlignment="1" applyProtection="1">
      <alignment horizontal="center" vertical="center" shrinkToFit="1"/>
      <protection locked="0"/>
    </xf>
    <xf numFmtId="0" fontId="60" fillId="9" borderId="12" xfId="0" applyFont="1" applyFill="1" applyBorder="1" applyAlignment="1" applyProtection="1">
      <alignment horizontal="center" vertical="center" shrinkToFit="1"/>
    </xf>
    <xf numFmtId="0" fontId="45" fillId="8" borderId="0" xfId="0" applyFont="1" applyFill="1" applyBorder="1" applyAlignment="1" applyProtection="1">
      <alignment horizontal="center" vertical="center"/>
      <protection locked="0"/>
    </xf>
    <xf numFmtId="0" fontId="24" fillId="10" borderId="77" xfId="0" applyFont="1" applyFill="1" applyBorder="1" applyAlignment="1" applyProtection="1">
      <alignment horizontal="left" vertical="center" shrinkToFit="1"/>
    </xf>
    <xf numFmtId="0" fontId="24" fillId="10" borderId="89" xfId="0" applyFont="1" applyFill="1" applyBorder="1" applyAlignment="1" applyProtection="1">
      <alignment horizontal="left" vertical="center" shrinkToFit="1"/>
    </xf>
    <xf numFmtId="38" fontId="14" fillId="10" borderId="89" xfId="1" applyFont="1" applyFill="1" applyBorder="1" applyAlignment="1" applyProtection="1">
      <alignment horizontal="right" vertical="center"/>
    </xf>
    <xf numFmtId="0" fontId="63" fillId="9" borderId="6" xfId="0" applyFont="1" applyFill="1" applyBorder="1" applyAlignment="1" applyProtection="1">
      <alignment horizontal="center" vertical="center" wrapText="1"/>
    </xf>
    <xf numFmtId="185" fontId="12" fillId="8" borderId="115" xfId="0" applyNumberFormat="1" applyFont="1" applyFill="1" applyBorder="1" applyAlignment="1" applyProtection="1">
      <alignment horizontal="center" vertical="center" shrinkToFit="1"/>
      <protection locked="0"/>
    </xf>
    <xf numFmtId="185" fontId="12" fillId="8" borderId="143" xfId="0" applyNumberFormat="1" applyFont="1" applyFill="1" applyBorder="1" applyAlignment="1" applyProtection="1">
      <alignment horizontal="center" vertical="center" shrinkToFit="1"/>
      <protection locked="0"/>
    </xf>
    <xf numFmtId="185" fontId="12" fillId="8" borderId="84" xfId="0" applyNumberFormat="1" applyFont="1" applyFill="1" applyBorder="1" applyAlignment="1" applyProtection="1">
      <alignment horizontal="center" vertical="center" shrinkToFit="1"/>
      <protection locked="0"/>
    </xf>
    <xf numFmtId="0" fontId="12" fillId="0" borderId="6" xfId="0" applyNumberFormat="1" applyFont="1" applyBorder="1" applyAlignment="1" applyProtection="1">
      <alignment horizontal="center" vertical="center" shrinkToFit="1"/>
    </xf>
    <xf numFmtId="0" fontId="66" fillId="0" borderId="0" xfId="0" applyFont="1" applyBorder="1" applyAlignment="1" applyProtection="1">
      <alignment horizontal="center" vertical="center"/>
    </xf>
    <xf numFmtId="0" fontId="5" fillId="0" borderId="0" xfId="0" applyFont="1" applyAlignment="1" applyProtection="1">
      <alignment horizontal="left" vertical="center"/>
    </xf>
    <xf numFmtId="0" fontId="67" fillId="0" borderId="0" xfId="0" applyFont="1" applyAlignment="1" applyProtection="1">
      <alignment horizontal="left" vertical="center"/>
    </xf>
    <xf numFmtId="0" fontId="43" fillId="0" borderId="0" xfId="0" applyFont="1" applyFill="1" applyBorder="1" applyAlignment="1" applyProtection="1">
      <alignment horizontal="center" vertical="center"/>
    </xf>
    <xf numFmtId="0" fontId="67" fillId="0" borderId="0" xfId="0" applyFont="1" applyFill="1" applyBorder="1" applyAlignment="1" applyProtection="1">
      <alignment horizontal="left" vertical="center"/>
    </xf>
    <xf numFmtId="0" fontId="67" fillId="0" borderId="0" xfId="0" applyFont="1" applyFill="1" applyAlignment="1" applyProtection="1">
      <alignment horizontal="left" vertical="center"/>
    </xf>
    <xf numFmtId="0" fontId="14" fillId="8" borderId="10" xfId="0" applyFont="1" applyFill="1" applyBorder="1" applyAlignment="1" applyProtection="1">
      <alignment horizontal="center"/>
      <protection locked="0"/>
    </xf>
    <xf numFmtId="0" fontId="43" fillId="0" borderId="0" xfId="0" applyFont="1" applyBorder="1" applyAlignment="1" applyProtection="1">
      <alignment vertical="center"/>
    </xf>
    <xf numFmtId="185" fontId="5" fillId="0" borderId="0" xfId="0" applyNumberFormat="1" applyFont="1" applyFill="1" applyBorder="1" applyAlignment="1" applyProtection="1">
      <alignment horizontal="right" vertical="center" shrinkToFit="1"/>
      <protection locked="0"/>
    </xf>
    <xf numFmtId="180" fontId="67" fillId="12" borderId="0" xfId="0" applyNumberFormat="1" applyFont="1" applyFill="1" applyAlignment="1" applyProtection="1">
      <alignment horizontal="left" vertical="center"/>
    </xf>
    <xf numFmtId="177" fontId="67" fillId="2" borderId="0" xfId="0" applyNumberFormat="1" applyFont="1" applyFill="1" applyBorder="1" applyAlignment="1" applyProtection="1">
      <alignment horizontal="left" vertical="center"/>
    </xf>
    <xf numFmtId="0" fontId="43" fillId="0" borderId="0" xfId="0" applyFont="1" applyAlignment="1" applyProtection="1">
      <alignment horizontal="left" vertical="center" shrinkToFit="1"/>
    </xf>
    <xf numFmtId="38" fontId="15" fillId="0" borderId="34" xfId="1" applyNumberFormat="1" applyFont="1" applyFill="1" applyBorder="1" applyAlignment="1" applyProtection="1">
      <alignment horizontal="center" vertical="center"/>
    </xf>
    <xf numFmtId="0" fontId="5" fillId="0" borderId="0" xfId="0" applyFont="1" applyAlignment="1" applyProtection="1">
      <alignment horizontal="left" vertical="center"/>
    </xf>
    <xf numFmtId="0" fontId="12" fillId="0" borderId="0" xfId="0" applyNumberFormat="1" applyFont="1" applyBorder="1" applyAlignment="1" applyProtection="1">
      <alignment horizontal="left" vertical="center" wrapText="1"/>
    </xf>
    <xf numFmtId="0" fontId="39" fillId="0" borderId="0" xfId="0" applyNumberFormat="1" applyFont="1" applyAlignment="1" applyProtection="1">
      <alignment horizontal="left" vertical="center" wrapText="1"/>
    </xf>
    <xf numFmtId="0" fontId="39" fillId="0" borderId="0" xfId="0" applyNumberFormat="1" applyFont="1" applyAlignment="1" applyProtection="1">
      <alignment horizontal="center" vertical="center" wrapText="1"/>
    </xf>
    <xf numFmtId="185" fontId="60" fillId="0" borderId="6" xfId="0" applyNumberFormat="1" applyFont="1" applyBorder="1" applyAlignment="1" applyProtection="1">
      <alignment vertical="center" shrinkToFit="1"/>
    </xf>
    <xf numFmtId="185" fontId="60" fillId="0" borderId="13" xfId="0" applyNumberFormat="1" applyFont="1" applyBorder="1" applyAlignment="1" applyProtection="1">
      <alignment vertical="center" shrinkToFit="1"/>
    </xf>
    <xf numFmtId="185" fontId="60" fillId="0" borderId="14" xfId="0" applyNumberFormat="1" applyFont="1" applyBorder="1" applyAlignment="1" applyProtection="1">
      <alignment vertical="center" shrinkToFit="1"/>
    </xf>
    <xf numFmtId="0" fontId="14" fillId="0" borderId="0" xfId="0" applyFont="1" applyFill="1" applyBorder="1" applyAlignment="1" applyProtection="1">
      <alignment horizontal="center"/>
    </xf>
    <xf numFmtId="0" fontId="5" fillId="0" borderId="0" xfId="0" applyFont="1" applyBorder="1" applyAlignment="1" applyProtection="1">
      <alignment horizontal="center"/>
    </xf>
    <xf numFmtId="0" fontId="5" fillId="0" borderId="0" xfId="0" applyFont="1" applyAlignment="1" applyProtection="1">
      <alignment horizontal="left" vertical="center"/>
    </xf>
    <xf numFmtId="0" fontId="5" fillId="0" borderId="0" xfId="0" applyFont="1" applyAlignment="1" applyProtection="1">
      <alignment horizontal="center" vertical="center"/>
    </xf>
    <xf numFmtId="0" fontId="14" fillId="0" borderId="0" xfId="0" applyFont="1" applyAlignment="1" applyProtection="1">
      <alignment horizontal="center" vertical="center"/>
    </xf>
    <xf numFmtId="0" fontId="5" fillId="0" borderId="0" xfId="0" applyFont="1" applyBorder="1" applyAlignment="1" applyProtection="1">
      <alignment horizontal="center" vertical="center" shrinkToFit="1"/>
    </xf>
    <xf numFmtId="0" fontId="12"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center" shrinkToFit="1"/>
    </xf>
    <xf numFmtId="0" fontId="5" fillId="0" borderId="0" xfId="0" applyFont="1" applyAlignment="1" applyProtection="1">
      <alignment vertical="center" wrapText="1"/>
    </xf>
    <xf numFmtId="0" fontId="6" fillId="0" borderId="0" xfId="0" applyFont="1" applyFill="1" applyBorder="1" applyAlignment="1" applyProtection="1">
      <alignment horizontal="center" vertical="center"/>
    </xf>
    <xf numFmtId="0" fontId="5" fillId="0" borderId="18" xfId="0" applyFont="1" applyFill="1" applyBorder="1" applyAlignment="1" applyProtection="1">
      <alignment horizontal="left" vertical="center"/>
    </xf>
    <xf numFmtId="0" fontId="71" fillId="0" borderId="0" xfId="0" applyFont="1" applyBorder="1" applyAlignment="1" applyProtection="1">
      <alignment horizontal="left" vertical="center"/>
    </xf>
    <xf numFmtId="0" fontId="15" fillId="0" borderId="34" xfId="1" applyNumberFormat="1" applyFont="1" applyFill="1" applyBorder="1" applyAlignment="1" applyProtection="1">
      <alignment horizontal="right" vertical="center"/>
    </xf>
    <xf numFmtId="0" fontId="5" fillId="0" borderId="33" xfId="0" applyFont="1" applyBorder="1" applyAlignment="1" applyProtection="1">
      <alignment vertical="center"/>
    </xf>
    <xf numFmtId="185" fontId="15" fillId="0" borderId="34" xfId="0" applyNumberFormat="1" applyFont="1" applyBorder="1" applyAlignment="1" applyProtection="1">
      <alignment horizontal="right" vertical="center" shrinkToFit="1"/>
    </xf>
    <xf numFmtId="188" fontId="15" fillId="0" borderId="34" xfId="0" applyNumberFormat="1" applyFont="1" applyBorder="1" applyAlignment="1" applyProtection="1">
      <alignment vertical="center" shrinkToFit="1"/>
    </xf>
    <xf numFmtId="0" fontId="5" fillId="0" borderId="35" xfId="0" applyFont="1" applyBorder="1" applyAlignment="1" applyProtection="1">
      <alignment vertical="center"/>
    </xf>
    <xf numFmtId="0" fontId="5" fillId="0" borderId="1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185" fontId="5" fillId="0" borderId="0" xfId="0" applyNumberFormat="1" applyFont="1" applyFill="1" applyBorder="1" applyAlignment="1" applyProtection="1">
      <alignment horizontal="right" vertical="center" shrinkToFit="1"/>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183" fontId="12" fillId="0" borderId="0" xfId="0" applyNumberFormat="1" applyFont="1" applyBorder="1" applyAlignment="1" applyProtection="1">
      <alignment horizontal="right" vertical="center"/>
    </xf>
    <xf numFmtId="0" fontId="12" fillId="4" borderId="27" xfId="0" applyFont="1" applyFill="1" applyBorder="1" applyAlignment="1" applyProtection="1">
      <alignment horizontal="center" vertical="center"/>
    </xf>
    <xf numFmtId="0" fontId="12" fillId="0" borderId="0" xfId="0" applyNumberFormat="1" applyFont="1" applyBorder="1" applyAlignment="1" applyProtection="1">
      <alignment horizontal="center" vertical="center" shrinkToFit="1"/>
    </xf>
    <xf numFmtId="185" fontId="12" fillId="0" borderId="15" xfId="0" applyNumberFormat="1" applyFont="1" applyBorder="1" applyAlignment="1" applyProtection="1">
      <alignment vertical="center" shrinkToFit="1"/>
    </xf>
    <xf numFmtId="183" fontId="12" fillId="0" borderId="49" xfId="0" applyNumberFormat="1" applyFont="1" applyBorder="1" applyAlignment="1" applyProtection="1">
      <alignment horizontal="right" vertical="center" indent="1"/>
    </xf>
    <xf numFmtId="0" fontId="0" fillId="0" borderId="0" xfId="0" applyFont="1" applyAlignment="1">
      <alignment vertical="center" shrinkToFit="1"/>
    </xf>
    <xf numFmtId="0" fontId="0" fillId="0" borderId="0" xfId="0" applyFont="1" applyBorder="1" applyAlignment="1">
      <alignment vertical="center" shrinkToFit="1"/>
    </xf>
    <xf numFmtId="0" fontId="12" fillId="0" borderId="0" xfId="0" applyFont="1" applyAlignment="1">
      <alignment vertical="center" shrinkToFit="1"/>
    </xf>
    <xf numFmtId="0" fontId="12" fillId="0" borderId="0" xfId="0" applyNumberFormat="1" applyFont="1" applyBorder="1" applyAlignment="1" applyProtection="1">
      <alignment vertical="center" shrinkToFit="1"/>
    </xf>
    <xf numFmtId="0" fontId="12" fillId="0" borderId="0" xfId="0" applyNumberFormat="1" applyFont="1" applyBorder="1" applyAlignment="1" applyProtection="1">
      <alignment vertical="center" wrapText="1"/>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horizontal="left" vertical="center"/>
    </xf>
    <xf numFmtId="0" fontId="12" fillId="0" borderId="0" xfId="0" applyFont="1" applyBorder="1" applyAlignment="1" applyProtection="1">
      <alignment horizontal="center" vertical="center"/>
    </xf>
    <xf numFmtId="0" fontId="9" fillId="4" borderId="68" xfId="0" applyFont="1" applyFill="1" applyBorder="1" applyAlignment="1" applyProtection="1">
      <alignment horizontal="center" vertical="center" wrapText="1" shrinkToFit="1"/>
    </xf>
    <xf numFmtId="0" fontId="5" fillId="0" borderId="0" xfId="0" applyFont="1" applyAlignment="1" applyProtection="1">
      <alignment vertical="center"/>
    </xf>
    <xf numFmtId="0" fontId="5" fillId="0" borderId="0" xfId="0" applyFont="1" applyAlignment="1" applyProtection="1">
      <alignment horizontal="left" vertical="center"/>
    </xf>
    <xf numFmtId="0" fontId="12" fillId="4" borderId="4" xfId="0" applyFont="1" applyFill="1" applyBorder="1" applyAlignment="1" applyProtection="1">
      <alignment horizontal="center" vertical="center"/>
    </xf>
    <xf numFmtId="38" fontId="12" fillId="0" borderId="7" xfId="1" applyFont="1" applyBorder="1" applyAlignment="1" applyProtection="1">
      <alignment horizontal="right" vertical="center"/>
    </xf>
    <xf numFmtId="0" fontId="12" fillId="0" borderId="9" xfId="0" applyFont="1" applyBorder="1" applyAlignment="1" applyProtection="1">
      <alignment horizontal="left" vertical="center"/>
    </xf>
    <xf numFmtId="0" fontId="12" fillId="4" borderId="6" xfId="0" applyFont="1" applyFill="1" applyBorder="1" applyAlignment="1" applyProtection="1">
      <alignment horizontal="left" vertical="center"/>
    </xf>
    <xf numFmtId="0" fontId="12" fillId="0" borderId="0" xfId="0" applyFont="1" applyAlignment="1">
      <alignment vertical="center"/>
    </xf>
    <xf numFmtId="0" fontId="12" fillId="0" borderId="0" xfId="0" applyFont="1" applyAlignment="1" applyProtection="1">
      <alignment horizontal="left" vertical="center"/>
    </xf>
    <xf numFmtId="0" fontId="12" fillId="0" borderId="0" xfId="0" applyFont="1" applyAlignment="1" applyProtection="1">
      <alignment horizontal="right" vertical="center"/>
    </xf>
    <xf numFmtId="0" fontId="12" fillId="0" borderId="0" xfId="0" applyFont="1" applyBorder="1" applyAlignment="1">
      <alignment horizontal="center" vertical="center" wrapText="1"/>
    </xf>
    <xf numFmtId="0" fontId="53" fillId="0" borderId="0" xfId="0" applyFont="1"/>
    <xf numFmtId="0" fontId="12" fillId="0" borderId="0" xfId="0" applyFont="1" applyBorder="1" applyAlignment="1">
      <alignment horizontal="left" vertical="center" wrapText="1"/>
    </xf>
    <xf numFmtId="0" fontId="12" fillId="0" borderId="0" xfId="0" applyFont="1"/>
    <xf numFmtId="0" fontId="12" fillId="0" borderId="0" xfId="0" applyFont="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vertical="center"/>
    </xf>
    <xf numFmtId="0" fontId="53" fillId="0" borderId="0" xfId="0" applyFont="1" applyFill="1"/>
    <xf numFmtId="0" fontId="0" fillId="0" borderId="0" xfId="0" applyFill="1"/>
    <xf numFmtId="0" fontId="60" fillId="0" borderId="0" xfId="0" applyFont="1" applyFill="1" applyAlignment="1" applyProtection="1">
      <alignment horizontal="left" vertical="center"/>
    </xf>
    <xf numFmtId="0" fontId="12" fillId="0" borderId="0" xfId="0" applyFont="1" applyFill="1" applyAlignment="1">
      <alignment horizontal="left" vertical="center"/>
    </xf>
    <xf numFmtId="0" fontId="12" fillId="0" borderId="0" xfId="0" applyFont="1" applyFill="1" applyAlignment="1" applyProtection="1">
      <alignment horizontal="left" vertical="center"/>
    </xf>
    <xf numFmtId="0" fontId="12" fillId="0" borderId="0" xfId="0" applyFont="1" applyBorder="1" applyAlignment="1">
      <alignment horizontal="left" vertical="center" shrinkToFit="1"/>
    </xf>
    <xf numFmtId="0" fontId="5" fillId="0" borderId="6" xfId="0" applyFont="1" applyBorder="1" applyAlignment="1" applyProtection="1">
      <alignment horizontal="left" vertical="center"/>
    </xf>
    <xf numFmtId="0" fontId="12" fillId="0" borderId="0" xfId="0" applyNumberFormat="1" applyFont="1" applyAlignment="1" applyProtection="1">
      <alignment vertical="center" wrapText="1"/>
    </xf>
    <xf numFmtId="0" fontId="12" fillId="4" borderId="6" xfId="0" applyFont="1" applyFill="1" applyBorder="1" applyAlignment="1" applyProtection="1">
      <alignment vertical="center"/>
    </xf>
    <xf numFmtId="0" fontId="12" fillId="0" borderId="8" xfId="0" applyFont="1" applyBorder="1" applyAlignment="1" applyProtection="1">
      <alignment vertical="center" wrapText="1"/>
    </xf>
    <xf numFmtId="0" fontId="12" fillId="8" borderId="0" xfId="0" applyFont="1" applyFill="1" applyAlignment="1" applyProtection="1">
      <alignment horizontal="center" vertical="center"/>
      <protection locked="0"/>
    </xf>
    <xf numFmtId="0" fontId="5" fillId="0" borderId="0" xfId="0" applyFont="1" applyAlignment="1" applyProtection="1">
      <alignment horizontal="left" vertical="center"/>
    </xf>
    <xf numFmtId="0" fontId="12" fillId="0" borderId="0" xfId="0" applyFont="1" applyAlignment="1" applyProtection="1">
      <alignment horizontal="left" vertical="center"/>
    </xf>
    <xf numFmtId="0" fontId="12" fillId="0" borderId="0" xfId="0" applyFont="1" applyAlignment="1">
      <alignment horizontal="left" vertical="center" wrapText="1"/>
    </xf>
    <xf numFmtId="0" fontId="12" fillId="0" borderId="0" xfId="0" applyFont="1" applyBorder="1" applyAlignment="1" applyProtection="1">
      <alignment horizontal="left" vertical="center"/>
    </xf>
    <xf numFmtId="191" fontId="12" fillId="0" borderId="0" xfId="0" applyNumberFormat="1" applyFont="1" applyFill="1" applyBorder="1" applyAlignment="1">
      <alignment vertical="center" wrapText="1"/>
    </xf>
    <xf numFmtId="0" fontId="12" fillId="0" borderId="0" xfId="0" applyFont="1" applyFill="1" applyBorder="1" applyAlignment="1" applyProtection="1">
      <alignment horizontal="left" vertical="center"/>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0" xfId="0" applyFont="1" applyFill="1" applyBorder="1" applyAlignment="1" applyProtection="1">
      <alignment vertical="center" wrapText="1"/>
    </xf>
    <xf numFmtId="0" fontId="12" fillId="0" borderId="0" xfId="0" applyFont="1" applyAlignment="1" applyProtection="1">
      <alignment vertical="center"/>
    </xf>
    <xf numFmtId="0" fontId="12" fillId="0" borderId="0" xfId="0" applyFont="1" applyAlignment="1">
      <alignment vertical="center" wrapText="1"/>
    </xf>
    <xf numFmtId="184" fontId="77" fillId="0" borderId="6" xfId="0" applyNumberFormat="1" applyFont="1" applyBorder="1" applyAlignment="1" applyProtection="1">
      <alignment horizontal="right" vertical="center"/>
    </xf>
    <xf numFmtId="0" fontId="5" fillId="13" borderId="2" xfId="0" applyFont="1" applyFill="1" applyBorder="1" applyAlignment="1" applyProtection="1">
      <alignment horizontal="center" vertical="center" shrinkToFit="1"/>
    </xf>
    <xf numFmtId="0" fontId="12" fillId="0" borderId="0" xfId="0" applyFont="1" applyBorder="1" applyAlignment="1" applyProtection="1">
      <alignment vertical="top" wrapText="1"/>
    </xf>
    <xf numFmtId="193" fontId="12" fillId="0" borderId="8" xfId="0" applyNumberFormat="1" applyFont="1" applyBorder="1" applyAlignment="1" applyProtection="1">
      <alignment vertical="center"/>
    </xf>
    <xf numFmtId="186" fontId="12" fillId="0" borderId="8" xfId="0" applyNumberFormat="1" applyFont="1" applyBorder="1" applyAlignment="1" applyProtection="1">
      <alignment vertical="center"/>
    </xf>
    <xf numFmtId="186" fontId="12" fillId="0" borderId="0" xfId="0" applyNumberFormat="1" applyFont="1" applyBorder="1" applyAlignment="1" applyProtection="1">
      <alignment horizontal="center" vertical="center"/>
    </xf>
    <xf numFmtId="0" fontId="5" fillId="0" borderId="0" xfId="0" applyFont="1" applyAlignment="1" applyProtection="1">
      <alignment vertical="center" wrapText="1"/>
    </xf>
    <xf numFmtId="0" fontId="5" fillId="0" borderId="0" xfId="0" applyFont="1" applyAlignment="1" applyProtection="1">
      <alignment horizontal="left" vertical="center"/>
    </xf>
    <xf numFmtId="0" fontId="5" fillId="0" borderId="0" xfId="0" applyFont="1" applyAlignment="1" applyProtection="1">
      <alignment horizontal="left" vertical="center"/>
    </xf>
    <xf numFmtId="0" fontId="79" fillId="0" borderId="0" xfId="2" applyFont="1" applyProtection="1">
      <alignment vertical="center"/>
    </xf>
    <xf numFmtId="0" fontId="79" fillId="0" borderId="0" xfId="2" applyFont="1">
      <alignment vertical="center"/>
    </xf>
    <xf numFmtId="0" fontId="79" fillId="0" borderId="0" xfId="2" applyFont="1" applyAlignment="1" applyProtection="1">
      <alignment horizontal="left" vertical="center"/>
    </xf>
    <xf numFmtId="0" fontId="63" fillId="0" borderId="0" xfId="2" applyFont="1" applyAlignment="1" applyProtection="1">
      <alignment horizontal="left" vertical="center"/>
    </xf>
    <xf numFmtId="0" fontId="63" fillId="0" borderId="0" xfId="2" applyFont="1" applyProtection="1">
      <alignment vertical="center"/>
    </xf>
    <xf numFmtId="49" fontId="63" fillId="0" borderId="0" xfId="2" applyNumberFormat="1" applyFont="1" applyAlignment="1" applyProtection="1">
      <alignment horizontal="right" vertical="center"/>
    </xf>
    <xf numFmtId="0" fontId="80" fillId="8" borderId="157" xfId="2" applyNumberFormat="1" applyFont="1" applyFill="1" applyBorder="1" applyAlignment="1" applyProtection="1">
      <alignment horizontal="center" vertical="center" shrinkToFit="1"/>
      <protection locked="0"/>
    </xf>
    <xf numFmtId="0" fontId="81" fillId="0" borderId="0" xfId="2" applyFont="1" applyProtection="1">
      <alignment vertical="center"/>
    </xf>
    <xf numFmtId="49" fontId="79" fillId="0" borderId="0" xfId="2" applyNumberFormat="1" applyFont="1" applyProtection="1">
      <alignment vertical="center"/>
    </xf>
    <xf numFmtId="0" fontId="63" fillId="0" borderId="0" xfId="2" applyFont="1" applyAlignment="1" applyProtection="1">
      <alignment vertical="center" wrapText="1"/>
    </xf>
    <xf numFmtId="49" fontId="63" fillId="0" borderId="0" xfId="2" applyNumberFormat="1" applyFont="1" applyAlignment="1" applyProtection="1">
      <alignment horizontal="right" vertical="top"/>
    </xf>
    <xf numFmtId="49" fontId="79" fillId="0" borderId="0" xfId="2" applyNumberFormat="1" applyFont="1" applyBorder="1" applyAlignment="1" applyProtection="1">
      <alignment horizontal="right" vertical="center"/>
    </xf>
    <xf numFmtId="0" fontId="79" fillId="0" borderId="0" xfId="2" applyFont="1" applyBorder="1" applyProtection="1">
      <alignment vertical="center"/>
    </xf>
    <xf numFmtId="0" fontId="79" fillId="0" borderId="0" xfId="3" applyFont="1" applyFill="1" applyBorder="1" applyAlignment="1">
      <alignment horizontal="left" vertical="center" shrinkToFit="1"/>
    </xf>
    <xf numFmtId="0" fontId="85" fillId="0" borderId="0" xfId="2" applyFont="1" applyFill="1" applyAlignment="1">
      <alignment vertical="center" shrinkToFit="1"/>
    </xf>
    <xf numFmtId="0" fontId="85" fillId="0" borderId="0" xfId="2" applyFont="1" applyFill="1" applyAlignment="1">
      <alignment vertical="center"/>
    </xf>
    <xf numFmtId="0" fontId="79" fillId="15" borderId="158" xfId="3" applyNumberFormat="1" applyFont="1" applyFill="1" applyBorder="1" applyAlignment="1" applyProtection="1">
      <alignment horizontal="center" vertical="center" shrinkToFit="1"/>
      <protection locked="0"/>
    </xf>
    <xf numFmtId="0" fontId="79" fillId="15" borderId="158" xfId="3" applyFont="1" applyFill="1" applyBorder="1" applyAlignment="1" applyProtection="1">
      <alignment horizontal="center" vertical="center" shrinkToFit="1"/>
      <protection locked="0"/>
    </xf>
    <xf numFmtId="49" fontId="79" fillId="15" borderId="158" xfId="3" applyNumberFormat="1" applyFont="1" applyFill="1" applyBorder="1" applyAlignment="1">
      <alignment horizontal="center" vertical="center" shrinkToFit="1"/>
    </xf>
    <xf numFmtId="0" fontId="85" fillId="0" borderId="0" xfId="4" applyFont="1" applyFill="1" applyBorder="1" applyAlignment="1">
      <alignment horizontal="center" vertical="center" shrinkToFit="1"/>
    </xf>
    <xf numFmtId="0" fontId="85" fillId="0" borderId="0" xfId="3" applyFont="1" applyAlignment="1" applyProtection="1">
      <alignment vertical="center" shrinkToFit="1"/>
    </xf>
    <xf numFmtId="0" fontId="85" fillId="0" borderId="0" xfId="3" applyFont="1" applyAlignment="1">
      <alignment vertical="center" shrinkToFit="1"/>
    </xf>
    <xf numFmtId="0" fontId="79" fillId="0" borderId="0" xfId="5" applyFont="1" applyAlignment="1" applyProtection="1">
      <alignment vertical="center"/>
    </xf>
    <xf numFmtId="0" fontId="85" fillId="0" borderId="0" xfId="3" applyFont="1" applyAlignment="1" applyProtection="1">
      <alignment vertical="center"/>
    </xf>
    <xf numFmtId="0" fontId="85" fillId="0" borderId="0" xfId="3" applyFont="1" applyAlignment="1">
      <alignment vertical="center"/>
    </xf>
    <xf numFmtId="0" fontId="79" fillId="0" borderId="0" xfId="3" applyFont="1" applyProtection="1">
      <alignment vertical="center"/>
    </xf>
    <xf numFmtId="0" fontId="79" fillId="0" borderId="0" xfId="3" applyFont="1">
      <alignment vertical="center"/>
    </xf>
    <xf numFmtId="0" fontId="88" fillId="0" borderId="0" xfId="2" applyFont="1" applyProtection="1">
      <alignment vertical="center"/>
    </xf>
    <xf numFmtId="0" fontId="88" fillId="0" borderId="0" xfId="6" applyFont="1" applyProtection="1"/>
    <xf numFmtId="0" fontId="88" fillId="0" borderId="0" xfId="6" applyFont="1" applyAlignment="1" applyProtection="1">
      <alignment horizontal="center"/>
    </xf>
    <xf numFmtId="0" fontId="89" fillId="0" borderId="0" xfId="6" applyFont="1" applyProtection="1"/>
    <xf numFmtId="0" fontId="88" fillId="0" borderId="0" xfId="6" applyFont="1" applyAlignment="1" applyProtection="1">
      <alignment vertical="center"/>
    </xf>
    <xf numFmtId="0" fontId="90" fillId="0" borderId="0" xfId="2" applyFont="1" applyProtection="1">
      <alignment vertical="center"/>
    </xf>
    <xf numFmtId="0" fontId="90" fillId="0" borderId="0" xfId="6" applyFont="1" applyProtection="1"/>
    <xf numFmtId="0" fontId="91" fillId="0" borderId="0" xfId="6" applyFont="1" applyProtection="1"/>
    <xf numFmtId="0" fontId="88" fillId="0" borderId="0" xfId="6" applyFont="1" applyAlignment="1" applyProtection="1">
      <alignment horizontal="right" vertical="center"/>
    </xf>
    <xf numFmtId="49" fontId="88" fillId="0" borderId="0" xfId="6" applyNumberFormat="1" applyFont="1" applyFill="1" applyAlignment="1" applyProtection="1">
      <alignment horizontal="left" vertical="center"/>
    </xf>
    <xf numFmtId="0" fontId="88" fillId="0" borderId="0" xfId="6" applyNumberFormat="1" applyFont="1" applyFill="1" applyAlignment="1" applyProtection="1">
      <alignment horizontal="center" vertical="center"/>
    </xf>
    <xf numFmtId="0" fontId="88" fillId="0" borderId="0" xfId="2" applyFont="1" applyFill="1" applyBorder="1" applyProtection="1">
      <alignment vertical="center"/>
    </xf>
    <xf numFmtId="0" fontId="88" fillId="0" borderId="0" xfId="6" applyFont="1" applyFill="1" applyBorder="1" applyProtection="1"/>
    <xf numFmtId="0" fontId="88" fillId="0" borderId="0" xfId="6" applyFont="1" applyFill="1" applyBorder="1" applyAlignment="1" applyProtection="1">
      <alignment vertical="center"/>
    </xf>
    <xf numFmtId="0" fontId="88" fillId="0" borderId="0" xfId="6" applyFont="1" applyFill="1" applyBorder="1" applyAlignment="1" applyProtection="1">
      <alignment vertical="center" shrinkToFit="1"/>
    </xf>
    <xf numFmtId="0" fontId="90" fillId="0" borderId="0" xfId="2" applyFont="1" applyFill="1" applyBorder="1" applyProtection="1">
      <alignment vertical="center"/>
    </xf>
    <xf numFmtId="0" fontId="90" fillId="0" borderId="0" xfId="6" applyFont="1" applyFill="1" applyBorder="1" applyProtection="1"/>
    <xf numFmtId="0" fontId="88" fillId="0" borderId="0" xfId="2" applyFont="1" applyFill="1" applyBorder="1" applyAlignment="1" applyProtection="1">
      <alignment horizontal="left" vertical="center"/>
    </xf>
    <xf numFmtId="0" fontId="92" fillId="0" borderId="0" xfId="2" applyFont="1" applyFill="1" applyBorder="1" applyAlignment="1" applyProtection="1">
      <alignment vertical="top" shrinkToFit="1"/>
    </xf>
    <xf numFmtId="0" fontId="93" fillId="0" borderId="0" xfId="2" applyFont="1" applyProtection="1">
      <alignment vertical="center"/>
    </xf>
    <xf numFmtId="0" fontId="94" fillId="0" borderId="0" xfId="2" applyFont="1" applyProtection="1">
      <alignment vertical="center"/>
    </xf>
    <xf numFmtId="0" fontId="94" fillId="0" borderId="0" xfId="2" applyFont="1" applyAlignment="1" applyProtection="1">
      <alignment horizontal="right" vertical="center"/>
    </xf>
    <xf numFmtId="0" fontId="94" fillId="0" borderId="0" xfId="2" applyNumberFormat="1" applyFont="1" applyAlignment="1" applyProtection="1">
      <alignment horizontal="center" vertical="center"/>
    </xf>
    <xf numFmtId="0" fontId="94" fillId="0" borderId="0" xfId="2" applyFont="1" applyAlignment="1" applyProtection="1">
      <alignment vertical="center"/>
    </xf>
    <xf numFmtId="0" fontId="93" fillId="0" borderId="0" xfId="6" applyFont="1" applyProtection="1"/>
    <xf numFmtId="0" fontId="93" fillId="0" borderId="0" xfId="2" applyFont="1" applyAlignment="1" applyProtection="1">
      <alignment vertical="center"/>
    </xf>
    <xf numFmtId="0" fontId="88" fillId="0" borderId="0" xfId="7" applyFont="1" applyProtection="1">
      <alignment vertical="center"/>
    </xf>
    <xf numFmtId="0" fontId="88" fillId="0" borderId="0" xfId="6" applyFont="1" applyFill="1" applyAlignment="1" applyProtection="1">
      <alignment vertical="center"/>
    </xf>
    <xf numFmtId="0" fontId="95" fillId="0" borderId="0" xfId="6" applyFont="1" applyProtection="1"/>
    <xf numFmtId="0" fontId="88" fillId="0" borderId="0" xfId="2" applyFont="1" applyFill="1" applyAlignment="1" applyProtection="1">
      <alignment horizontal="left" vertical="center"/>
    </xf>
    <xf numFmtId="0" fontId="88" fillId="0" borderId="0" xfId="2" applyFont="1" applyFill="1" applyAlignment="1" applyProtection="1">
      <alignment vertical="center" shrinkToFit="1"/>
    </xf>
    <xf numFmtId="0" fontId="88" fillId="0" borderId="0" xfId="2" applyFont="1" applyAlignment="1" applyProtection="1">
      <alignment horizontal="left" vertical="center"/>
    </xf>
    <xf numFmtId="0" fontId="88" fillId="0" borderId="0" xfId="2" applyFont="1" applyFill="1" applyAlignment="1" applyProtection="1">
      <alignment horizontal="center" vertical="center"/>
    </xf>
    <xf numFmtId="0" fontId="96" fillId="0" borderId="0" xfId="7" applyFont="1" applyProtection="1">
      <alignment vertical="center"/>
    </xf>
    <xf numFmtId="0" fontId="92" fillId="0" borderId="0" xfId="2" applyFont="1" applyAlignment="1" applyProtection="1">
      <alignment horizontal="left" vertical="top" shrinkToFit="1"/>
    </xf>
    <xf numFmtId="0" fontId="97" fillId="0" borderId="0" xfId="6" applyFont="1" applyProtection="1"/>
    <xf numFmtId="0" fontId="97" fillId="0" borderId="0" xfId="6" applyFont="1" applyAlignment="1" applyProtection="1">
      <alignment horizontal="left" vertical="center" wrapText="1"/>
    </xf>
    <xf numFmtId="0" fontId="97" fillId="0" borderId="0" xfId="6" applyFont="1" applyAlignment="1" applyProtection="1">
      <alignment horizontal="center" vertical="center"/>
    </xf>
    <xf numFmtId="0" fontId="97" fillId="0" borderId="0" xfId="6" applyFont="1" applyBorder="1" applyAlignment="1" applyProtection="1">
      <alignment horizontal="center" vertical="center"/>
    </xf>
    <xf numFmtId="0" fontId="97" fillId="0" borderId="0" xfId="6" applyFont="1" applyAlignment="1" applyProtection="1">
      <alignment vertical="center"/>
    </xf>
    <xf numFmtId="0" fontId="97" fillId="0" borderId="0" xfId="6" applyFont="1" applyBorder="1" applyAlignment="1" applyProtection="1">
      <alignment horizontal="right" vertical="center"/>
    </xf>
    <xf numFmtId="0" fontId="88" fillId="0" borderId="0" xfId="6" applyFont="1" applyAlignment="1" applyProtection="1">
      <alignment horizontal="center" vertical="center"/>
    </xf>
    <xf numFmtId="0" fontId="88" fillId="0" borderId="0" xfId="6" applyFont="1" applyAlignment="1" applyProtection="1">
      <alignment horizontal="left" vertical="center"/>
    </xf>
    <xf numFmtId="0" fontId="91" fillId="0" borderId="0" xfId="2" applyFont="1" applyProtection="1">
      <alignment vertical="center"/>
    </xf>
    <xf numFmtId="0" fontId="89" fillId="0" borderId="0" xfId="6" applyFont="1" applyAlignment="1" applyProtection="1">
      <alignment horizontal="left" vertical="center"/>
    </xf>
    <xf numFmtId="0" fontId="89" fillId="0" borderId="0" xfId="0" applyFont="1" applyAlignment="1">
      <alignment horizontal="justify" vertical="center"/>
    </xf>
    <xf numFmtId="49" fontId="88" fillId="0" borderId="0" xfId="6" applyNumberFormat="1" applyFont="1" applyFill="1" applyAlignment="1" applyProtection="1">
      <alignment horizontal="center" vertical="center"/>
    </xf>
    <xf numFmtId="49" fontId="99" fillId="17" borderId="6" xfId="3" applyNumberFormat="1" applyFont="1" applyFill="1" applyBorder="1" applyAlignment="1">
      <alignment horizontal="left" vertical="center" shrinkToFit="1"/>
    </xf>
    <xf numFmtId="0" fontId="99" fillId="17" borderId="15" xfId="3" applyFont="1" applyFill="1" applyBorder="1" applyAlignment="1">
      <alignment vertical="center" shrinkToFit="1"/>
    </xf>
    <xf numFmtId="0" fontId="99" fillId="17" borderId="6" xfId="3" applyFont="1" applyFill="1" applyBorder="1" applyAlignment="1">
      <alignment vertical="center" shrinkToFit="1"/>
    </xf>
    <xf numFmtId="0" fontId="99" fillId="17" borderId="27" xfId="3" applyFont="1" applyFill="1" applyBorder="1" applyAlignment="1">
      <alignment vertical="center" shrinkToFit="1"/>
    </xf>
    <xf numFmtId="0" fontId="3" fillId="0" borderId="0" xfId="9"/>
    <xf numFmtId="0" fontId="100" fillId="0" borderId="162" xfId="3" applyNumberFormat="1" applyFont="1" applyFill="1" applyBorder="1" applyAlignment="1">
      <alignment horizontal="center" vertical="center" shrinkToFit="1"/>
    </xf>
    <xf numFmtId="49" fontId="100" fillId="0" borderId="163" xfId="3" applyNumberFormat="1" applyFont="1" applyFill="1" applyBorder="1" applyAlignment="1">
      <alignment horizontal="left" vertical="center" shrinkToFit="1"/>
    </xf>
    <xf numFmtId="49" fontId="100" fillId="0" borderId="162" xfId="3" applyNumberFormat="1" applyFont="1" applyFill="1" applyBorder="1" applyAlignment="1">
      <alignment vertical="center" shrinkToFit="1"/>
    </xf>
    <xf numFmtId="0" fontId="100" fillId="0" borderId="163" xfId="3" applyFont="1" applyFill="1" applyBorder="1" applyAlignment="1">
      <alignment vertical="center" shrinkToFit="1"/>
    </xf>
    <xf numFmtId="0" fontId="100" fillId="0" borderId="162" xfId="3" applyFont="1" applyFill="1" applyBorder="1" applyAlignment="1">
      <alignment vertical="center" shrinkToFit="1"/>
    </xf>
    <xf numFmtId="0" fontId="100" fillId="0" borderId="164" xfId="3" applyFont="1" applyFill="1" applyBorder="1" applyAlignment="1">
      <alignment vertical="center" shrinkToFit="1"/>
    </xf>
    <xf numFmtId="0" fontId="100" fillId="0" borderId="165" xfId="3" applyNumberFormat="1" applyFont="1" applyFill="1" applyBorder="1" applyAlignment="1">
      <alignment horizontal="center" vertical="center" shrinkToFit="1"/>
    </xf>
    <xf numFmtId="49" fontId="100" fillId="0" borderId="165" xfId="3" applyNumberFormat="1" applyFont="1" applyFill="1" applyBorder="1" applyAlignment="1">
      <alignment vertical="center" shrinkToFit="1"/>
    </xf>
    <xf numFmtId="0" fontId="100" fillId="0" borderId="160" xfId="3" applyFont="1" applyFill="1" applyBorder="1" applyAlignment="1">
      <alignment vertical="center" shrinkToFit="1"/>
    </xf>
    <xf numFmtId="0" fontId="100" fillId="0" borderId="165" xfId="3" applyFont="1" applyFill="1" applyBorder="1" applyAlignment="1">
      <alignment vertical="center" shrinkToFit="1"/>
    </xf>
    <xf numFmtId="0" fontId="100" fillId="0" borderId="166" xfId="3" applyFont="1" applyFill="1" applyBorder="1" applyAlignment="1">
      <alignment vertical="center" shrinkToFit="1"/>
    </xf>
    <xf numFmtId="49" fontId="100" fillId="0" borderId="160" xfId="3" applyNumberFormat="1" applyFont="1" applyFill="1" applyBorder="1" applyAlignment="1">
      <alignment horizontal="left" vertical="center" shrinkToFit="1"/>
    </xf>
    <xf numFmtId="0" fontId="100" fillId="0" borderId="167" xfId="3" applyNumberFormat="1" applyFont="1" applyFill="1" applyBorder="1" applyAlignment="1">
      <alignment horizontal="center" vertical="center" shrinkToFit="1"/>
    </xf>
    <xf numFmtId="49" fontId="100" fillId="0" borderId="168" xfId="3" applyNumberFormat="1" applyFont="1" applyFill="1" applyBorder="1" applyAlignment="1">
      <alignment horizontal="left" vertical="center" shrinkToFit="1"/>
    </xf>
    <xf numFmtId="49" fontId="100" fillId="0" borderId="167" xfId="3" applyNumberFormat="1" applyFont="1" applyFill="1" applyBorder="1" applyAlignment="1">
      <alignment vertical="center" shrinkToFit="1"/>
    </xf>
    <xf numFmtId="0" fontId="100" fillId="0" borderId="169" xfId="3" applyFont="1" applyFill="1" applyBorder="1" applyAlignment="1">
      <alignment vertical="center" shrinkToFit="1"/>
    </xf>
    <xf numFmtId="0" fontId="100" fillId="0" borderId="167" xfId="3" applyFont="1" applyFill="1" applyBorder="1" applyAlignment="1">
      <alignment vertical="center" shrinkToFit="1"/>
    </xf>
    <xf numFmtId="0" fontId="100" fillId="0" borderId="170" xfId="3" applyFont="1" applyFill="1" applyBorder="1" applyAlignment="1">
      <alignment vertical="center" shrinkToFit="1"/>
    </xf>
    <xf numFmtId="0" fontId="100" fillId="0" borderId="171" xfId="3" applyNumberFormat="1" applyFont="1" applyFill="1" applyBorder="1" applyAlignment="1">
      <alignment horizontal="center" vertical="center" shrinkToFit="1"/>
    </xf>
    <xf numFmtId="0" fontId="100" fillId="0" borderId="171" xfId="3" applyFont="1" applyFill="1" applyBorder="1" applyAlignment="1">
      <alignment vertical="center" shrinkToFit="1"/>
    </xf>
    <xf numFmtId="0" fontId="100" fillId="0" borderId="172" xfId="3" applyFont="1" applyFill="1" applyBorder="1" applyAlignment="1">
      <alignment vertical="center" shrinkToFit="1"/>
    </xf>
    <xf numFmtId="0" fontId="100" fillId="0" borderId="173" xfId="3" applyFont="1" applyFill="1" applyBorder="1" applyAlignment="1">
      <alignment vertical="center" shrinkToFit="1"/>
    </xf>
    <xf numFmtId="0" fontId="42" fillId="0" borderId="0" xfId="0" applyFont="1" applyBorder="1" applyAlignment="1" applyProtection="1">
      <alignment vertical="center"/>
    </xf>
    <xf numFmtId="0" fontId="101" fillId="0" borderId="0" xfId="0" applyFont="1" applyAlignment="1" applyProtection="1">
      <alignment horizontal="right" vertical="center"/>
    </xf>
    <xf numFmtId="0" fontId="100" fillId="0" borderId="0" xfId="0" applyFont="1" applyAlignment="1" applyProtection="1">
      <alignment horizontal="left" vertical="top" wrapText="1"/>
    </xf>
    <xf numFmtId="0" fontId="100" fillId="0" borderId="0" xfId="0" applyFont="1" applyFill="1" applyAlignment="1" applyProtection="1">
      <alignment horizontal="left" vertical="top" wrapText="1"/>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left" vertical="top" wrapText="1"/>
    </xf>
    <xf numFmtId="0" fontId="5" fillId="0" borderId="0" xfId="0" applyFont="1" applyFill="1" applyAlignment="1" applyProtection="1">
      <alignment horizontal="left" vertical="center"/>
      <protection locked="0"/>
    </xf>
    <xf numFmtId="0" fontId="9" fillId="8" borderId="0" xfId="0" applyFont="1" applyFill="1" applyAlignment="1" applyProtection="1">
      <alignment horizontal="center" vertical="center"/>
      <protection locked="0"/>
    </xf>
    <xf numFmtId="0" fontId="9" fillId="0" borderId="0" xfId="0" applyFont="1" applyAlignment="1" applyProtection="1">
      <alignment horizontal="left" vertical="top"/>
    </xf>
    <xf numFmtId="0" fontId="9" fillId="0" borderId="0" xfId="0" applyFont="1" applyAlignment="1" applyProtection="1">
      <alignment horizontal="left" vertical="top" wrapText="1"/>
    </xf>
    <xf numFmtId="0" fontId="9" fillId="0" borderId="0" xfId="0" applyFont="1" applyFill="1" applyAlignment="1" applyProtection="1">
      <alignment horizontal="center" vertical="center"/>
      <protection locked="0"/>
    </xf>
    <xf numFmtId="0" fontId="9" fillId="0" borderId="0" xfId="0" applyFont="1" applyFill="1" applyAlignment="1" applyProtection="1">
      <alignment horizontal="left" vertical="top"/>
    </xf>
    <xf numFmtId="0" fontId="9" fillId="0" borderId="0" xfId="0" applyFont="1" applyFill="1" applyAlignment="1" applyProtection="1">
      <alignment horizontal="left" vertical="top" wrapText="1"/>
    </xf>
    <xf numFmtId="0" fontId="6" fillId="0" borderId="0" xfId="0" applyFont="1" applyFill="1" applyAlignment="1" applyProtection="1">
      <alignment horizontal="left" vertical="center"/>
    </xf>
    <xf numFmtId="38" fontId="102" fillId="0" borderId="0" xfId="7" applyNumberFormat="1" applyFont="1" applyAlignment="1" applyProtection="1">
      <alignment horizontal="left" vertical="center"/>
    </xf>
    <xf numFmtId="0" fontId="102" fillId="0" borderId="0" xfId="7" applyFont="1" applyProtection="1">
      <alignment vertical="center"/>
    </xf>
    <xf numFmtId="0" fontId="102" fillId="0" borderId="0" xfId="7" applyFont="1">
      <alignment vertical="center"/>
    </xf>
    <xf numFmtId="0" fontId="102" fillId="0" borderId="0" xfId="7" applyFont="1" applyAlignment="1" applyProtection="1">
      <alignment vertical="center"/>
    </xf>
    <xf numFmtId="0" fontId="102" fillId="0" borderId="0" xfId="7" applyFont="1" applyBorder="1" applyProtection="1">
      <alignment vertical="center"/>
    </xf>
    <xf numFmtId="0" fontId="102" fillId="0" borderId="89" xfId="7" applyFont="1" applyBorder="1" applyProtection="1">
      <alignment vertical="center"/>
    </xf>
    <xf numFmtId="0" fontId="102" fillId="0" borderId="92" xfId="7" applyFont="1" applyBorder="1" applyProtection="1">
      <alignment vertical="center"/>
    </xf>
    <xf numFmtId="0" fontId="102" fillId="0" borderId="0" xfId="7" applyFont="1" applyFill="1" applyBorder="1" applyProtection="1">
      <alignment vertical="center"/>
    </xf>
    <xf numFmtId="0" fontId="102" fillId="0" borderId="92" xfId="7" applyFont="1" applyFill="1" applyBorder="1" applyProtection="1">
      <alignment vertical="center"/>
    </xf>
    <xf numFmtId="0" fontId="102" fillId="0" borderId="89" xfId="7" applyFont="1" applyFill="1" applyBorder="1" applyProtection="1">
      <alignment vertical="center"/>
    </xf>
    <xf numFmtId="0" fontId="102" fillId="0" borderId="80" xfId="7" applyFont="1" applyBorder="1" applyProtection="1">
      <alignment vertical="center"/>
    </xf>
    <xf numFmtId="0" fontId="102" fillId="0" borderId="73" xfId="7" applyFont="1" applyBorder="1" applyProtection="1">
      <alignment vertical="center"/>
    </xf>
    <xf numFmtId="0" fontId="106" fillId="0" borderId="73" xfId="7" applyFont="1" applyBorder="1" applyAlignment="1" applyProtection="1">
      <alignment vertical="center" wrapText="1"/>
    </xf>
    <xf numFmtId="0" fontId="107" fillId="0" borderId="0" xfId="7" applyFont="1" applyBorder="1" applyAlignment="1" applyProtection="1">
      <alignment vertical="center"/>
    </xf>
    <xf numFmtId="0" fontId="102" fillId="0" borderId="0" xfId="7" applyFont="1" applyBorder="1" applyAlignment="1" applyProtection="1">
      <alignment vertical="center"/>
      <protection locked="0"/>
    </xf>
    <xf numFmtId="0" fontId="102" fillId="0" borderId="26" xfId="7" applyFont="1" applyBorder="1" applyAlignment="1" applyProtection="1">
      <alignment vertical="center"/>
      <protection locked="0"/>
    </xf>
    <xf numFmtId="0" fontId="2" fillId="0" borderId="0" xfId="7">
      <alignment vertical="center"/>
    </xf>
    <xf numFmtId="38" fontId="102" fillId="0" borderId="0" xfId="7" applyNumberFormat="1" applyFont="1" applyProtection="1">
      <alignment vertical="center"/>
    </xf>
    <xf numFmtId="0" fontId="5" fillId="0" borderId="0" xfId="0" applyFont="1" applyAlignment="1" applyProtection="1">
      <alignment horizontal="left" vertical="center"/>
    </xf>
    <xf numFmtId="0" fontId="63" fillId="0" borderId="0" xfId="2" applyFont="1" applyAlignment="1" applyProtection="1">
      <alignment horizontal="left" vertical="top" wrapText="1"/>
    </xf>
    <xf numFmtId="0" fontId="63" fillId="0" borderId="0" xfId="2" applyFont="1" applyAlignment="1" applyProtection="1">
      <alignment horizontal="left" vertical="top"/>
    </xf>
    <xf numFmtId="0" fontId="56" fillId="9"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60" fillId="9" borderId="6" xfId="0" applyFont="1" applyFill="1" applyBorder="1" applyAlignment="1" applyProtection="1">
      <alignment vertical="center" shrinkToFit="1"/>
    </xf>
    <xf numFmtId="0" fontId="102" fillId="0" borderId="189" xfId="7" applyFont="1" applyBorder="1" applyAlignment="1" applyProtection="1">
      <alignment vertical="center"/>
    </xf>
    <xf numFmtId="0" fontId="102" fillId="0" borderId="123" xfId="7" applyFont="1" applyBorder="1" applyAlignment="1" applyProtection="1">
      <alignment vertical="center"/>
    </xf>
    <xf numFmtId="0" fontId="102" fillId="0" borderId="190" xfId="7" applyFont="1" applyBorder="1" applyAlignment="1" applyProtection="1">
      <alignment vertical="center"/>
    </xf>
    <xf numFmtId="0" fontId="102" fillId="0" borderId="89" xfId="7" applyFont="1" applyBorder="1" applyAlignment="1" applyProtection="1">
      <alignment vertical="center"/>
    </xf>
    <xf numFmtId="0" fontId="102" fillId="0" borderId="0" xfId="7" applyFont="1" applyBorder="1" applyAlignment="1" applyProtection="1">
      <alignment vertical="center"/>
    </xf>
    <xf numFmtId="0" fontId="102" fillId="0" borderId="92" xfId="7" applyFont="1" applyBorder="1" applyAlignment="1" applyProtection="1">
      <alignment vertical="center"/>
    </xf>
    <xf numFmtId="0" fontId="102" fillId="0" borderId="133" xfId="7" applyFont="1" applyBorder="1" applyAlignment="1" applyProtection="1">
      <alignment vertical="center"/>
    </xf>
    <xf numFmtId="0" fontId="102" fillId="0" borderId="136" xfId="7" applyFont="1" applyBorder="1" applyAlignment="1" applyProtection="1">
      <alignment vertical="center"/>
    </xf>
    <xf numFmtId="0" fontId="102" fillId="0" borderId="134" xfId="7" applyFont="1" applyBorder="1" applyAlignment="1" applyProtection="1">
      <alignment vertical="center"/>
    </xf>
    <xf numFmtId="0" fontId="100" fillId="0" borderId="0" xfId="3" applyFont="1" applyAlignment="1">
      <alignment vertical="center" shrinkToFit="1"/>
    </xf>
    <xf numFmtId="0" fontId="100" fillId="0" borderId="193" xfId="3" applyNumberFormat="1" applyFont="1" applyFill="1" applyBorder="1" applyAlignment="1">
      <alignment horizontal="center" vertical="center" shrinkToFit="1"/>
    </xf>
    <xf numFmtId="49" fontId="100" fillId="0" borderId="193" xfId="3" applyNumberFormat="1" applyFont="1" applyFill="1" applyBorder="1" applyAlignment="1">
      <alignment vertical="center" shrinkToFit="1"/>
    </xf>
    <xf numFmtId="0" fontId="100" fillId="0" borderId="168" xfId="3" applyFont="1" applyFill="1" applyBorder="1" applyAlignment="1">
      <alignment vertical="center" shrinkToFit="1"/>
    </xf>
    <xf numFmtId="0" fontId="100" fillId="0" borderId="193" xfId="3" applyFont="1" applyFill="1" applyBorder="1" applyAlignment="1">
      <alignment vertical="center" shrinkToFit="1"/>
    </xf>
    <xf numFmtId="0" fontId="100" fillId="0" borderId="194" xfId="3" applyFont="1" applyFill="1" applyBorder="1" applyAlignment="1">
      <alignment vertical="center" shrinkToFit="1"/>
    </xf>
    <xf numFmtId="49" fontId="100" fillId="0" borderId="169" xfId="3" applyNumberFormat="1" applyFont="1" applyFill="1" applyBorder="1" applyAlignment="1">
      <alignment horizontal="left" vertical="center" shrinkToFit="1"/>
    </xf>
    <xf numFmtId="49" fontId="100" fillId="0" borderId="172" xfId="3" applyNumberFormat="1" applyFont="1" applyFill="1" applyBorder="1" applyAlignment="1">
      <alignment horizontal="left" vertical="center" shrinkToFit="1"/>
    </xf>
    <xf numFmtId="0" fontId="5" fillId="7" borderId="54" xfId="0" applyFont="1" applyFill="1" applyBorder="1" applyAlignment="1" applyProtection="1">
      <alignment horizontal="center" vertical="center" shrinkToFit="1"/>
      <protection locked="0"/>
    </xf>
    <xf numFmtId="0" fontId="12" fillId="7" borderId="6" xfId="0" applyFont="1" applyFill="1" applyBorder="1" applyAlignment="1" applyProtection="1">
      <alignment horizontal="center" vertical="center" shrinkToFit="1"/>
      <protection locked="0"/>
    </xf>
    <xf numFmtId="0" fontId="12" fillId="7" borderId="12" xfId="0" applyFont="1" applyFill="1" applyBorder="1" applyAlignment="1" applyProtection="1">
      <alignment horizontal="center" vertical="center" shrinkToFit="1"/>
      <protection locked="0"/>
    </xf>
    <xf numFmtId="0" fontId="5" fillId="7" borderId="12" xfId="0" applyFont="1" applyFill="1" applyBorder="1" applyAlignment="1" applyProtection="1">
      <alignment horizontal="right" vertical="center" shrinkToFit="1"/>
      <protection locked="0"/>
    </xf>
    <xf numFmtId="0" fontId="5" fillId="7" borderId="34" xfId="0" applyFont="1" applyFill="1" applyBorder="1" applyAlignment="1" applyProtection="1">
      <alignment horizontal="right" vertical="center" shrinkToFit="1"/>
      <protection locked="0"/>
    </xf>
    <xf numFmtId="0" fontId="24" fillId="7" borderId="47" xfId="0" applyFont="1" applyFill="1" applyBorder="1" applyAlignment="1" applyProtection="1">
      <alignment horizontal="left" vertical="center" wrapText="1"/>
      <protection locked="0"/>
    </xf>
    <xf numFmtId="0" fontId="24" fillId="7" borderId="52" xfId="0" applyFont="1" applyFill="1" applyBorder="1" applyAlignment="1" applyProtection="1">
      <alignment horizontal="left" vertical="center" wrapText="1"/>
      <protection locked="0"/>
    </xf>
    <xf numFmtId="0" fontId="24" fillId="7" borderId="40" xfId="0" applyFont="1" applyFill="1" applyBorder="1" applyAlignment="1" applyProtection="1">
      <alignment horizontal="left" vertical="center" wrapText="1"/>
      <protection locked="0"/>
    </xf>
    <xf numFmtId="0" fontId="24" fillId="7" borderId="50" xfId="0"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24" fillId="7" borderId="49" xfId="0" applyFont="1" applyFill="1" applyBorder="1" applyAlignment="1" applyProtection="1">
      <alignment horizontal="left" vertical="center" wrapText="1"/>
      <protection locked="0"/>
    </xf>
    <xf numFmtId="0" fontId="5" fillId="0" borderId="0" xfId="0" applyFont="1" applyAlignment="1" applyProtection="1">
      <alignment horizontal="left" vertical="top" wrapText="1"/>
    </xf>
    <xf numFmtId="0" fontId="5" fillId="0" borderId="0" xfId="0" applyFont="1" applyAlignment="1" applyProtection="1">
      <alignment horizontal="lef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horizontal="left" vertical="center"/>
    </xf>
    <xf numFmtId="0" fontId="5" fillId="8" borderId="0" xfId="0" applyFont="1" applyFill="1" applyAlignment="1" applyProtection="1">
      <alignment horizontal="center" vertical="center"/>
      <protection locked="0"/>
    </xf>
    <xf numFmtId="0" fontId="9" fillId="0" borderId="0" xfId="0" applyFont="1" applyAlignment="1" applyProtection="1">
      <alignment vertical="top"/>
    </xf>
    <xf numFmtId="0" fontId="5" fillId="0" borderId="0" xfId="0" applyFont="1" applyFill="1" applyAlignment="1" applyProtection="1">
      <alignment vertical="center"/>
      <protection locked="0"/>
    </xf>
    <xf numFmtId="0" fontId="123" fillId="0" borderId="0" xfId="0" applyFont="1"/>
    <xf numFmtId="0" fontId="5" fillId="0" borderId="0" xfId="0" applyFont="1" applyAlignment="1" applyProtection="1">
      <alignment horizontal="left" vertical="top"/>
    </xf>
    <xf numFmtId="0" fontId="9" fillId="0" borderId="0" xfId="0" applyFont="1" applyAlignment="1" applyProtection="1">
      <alignment horizontal="left" vertical="center"/>
    </xf>
    <xf numFmtId="49" fontId="100" fillId="0" borderId="171" xfId="3" applyNumberFormat="1" applyFont="1" applyFill="1" applyBorder="1" applyAlignment="1">
      <alignment vertical="center" shrinkToFit="1"/>
    </xf>
    <xf numFmtId="0" fontId="100" fillId="0" borderId="2" xfId="9" applyFont="1" applyBorder="1"/>
    <xf numFmtId="0" fontId="100" fillId="0" borderId="165" xfId="9" applyFont="1" applyBorder="1"/>
    <xf numFmtId="0" fontId="100" fillId="0" borderId="196" xfId="9" applyFont="1" applyBorder="1"/>
    <xf numFmtId="49" fontId="100" fillId="0" borderId="165" xfId="3" applyNumberFormat="1" applyFont="1" applyFill="1" applyBorder="1" applyAlignment="1">
      <alignment horizontal="left" vertical="center" shrinkToFit="1"/>
    </xf>
    <xf numFmtId="0" fontId="100" fillId="0" borderId="172" xfId="3" applyFont="1" applyBorder="1" applyAlignment="1">
      <alignment vertical="center" shrinkToFit="1"/>
    </xf>
    <xf numFmtId="0" fontId="100" fillId="0" borderId="195" xfId="9" applyFont="1" applyBorder="1"/>
    <xf numFmtId="0" fontId="100" fillId="0" borderId="166" xfId="9" applyFont="1" applyBorder="1"/>
    <xf numFmtId="0" fontId="100" fillId="0" borderId="158" xfId="9" applyFont="1" applyBorder="1"/>
    <xf numFmtId="0" fontId="82" fillId="8" borderId="157" xfId="2" applyNumberFormat="1" applyFont="1" applyFill="1" applyBorder="1" applyAlignment="1" applyProtection="1">
      <alignment horizontal="center" vertical="center" shrinkToFit="1"/>
      <protection locked="0"/>
    </xf>
    <xf numFmtId="0" fontId="79" fillId="16" borderId="159" xfId="2" applyFont="1" applyFill="1" applyBorder="1" applyAlignment="1">
      <alignment vertical="center" shrinkToFit="1"/>
    </xf>
    <xf numFmtId="0" fontId="79" fillId="16" borderId="160" xfId="2" applyFont="1" applyFill="1" applyBorder="1" applyAlignment="1">
      <alignment vertical="center" shrinkToFit="1"/>
    </xf>
    <xf numFmtId="0" fontId="79" fillId="16" borderId="161" xfId="2" applyFont="1" applyFill="1" applyBorder="1" applyAlignment="1">
      <alignment vertical="center" shrinkToFit="1"/>
    </xf>
    <xf numFmtId="0" fontId="79" fillId="15" borderId="158" xfId="3" applyNumberFormat="1" applyFont="1" applyFill="1" applyBorder="1" applyAlignment="1">
      <alignment horizontal="center" vertical="center" shrinkToFit="1"/>
    </xf>
    <xf numFmtId="0" fontId="79" fillId="0" borderId="159" xfId="2" applyFont="1" applyBorder="1" applyAlignment="1">
      <alignment horizontal="left" vertical="center" shrinkToFit="1"/>
    </xf>
    <xf numFmtId="0" fontId="79" fillId="0" borderId="160" xfId="2" applyFont="1" applyBorder="1" applyAlignment="1">
      <alignment horizontal="left" vertical="center" shrinkToFit="1"/>
    </xf>
    <xf numFmtId="0" fontId="79" fillId="0" borderId="159" xfId="3" applyFont="1" applyFill="1" applyBorder="1" applyAlignment="1">
      <alignment horizontal="left" vertical="center" shrinkToFit="1"/>
    </xf>
    <xf numFmtId="0" fontId="79" fillId="0" borderId="161" xfId="3" applyFont="1" applyFill="1" applyBorder="1" applyAlignment="1">
      <alignment horizontal="left" vertical="center" shrinkToFit="1"/>
    </xf>
    <xf numFmtId="0" fontId="79" fillId="0" borderId="158" xfId="3" applyFont="1" applyBorder="1" applyAlignment="1" applyProtection="1">
      <alignment horizontal="left" vertical="center" shrinkToFit="1"/>
      <protection locked="0"/>
    </xf>
    <xf numFmtId="0" fontId="79" fillId="0" borderId="159" xfId="3" applyFont="1" applyBorder="1" applyAlignment="1" applyProtection="1">
      <alignment horizontal="left" vertical="center"/>
      <protection locked="0"/>
    </xf>
    <xf numFmtId="0" fontId="79" fillId="0" borderId="160" xfId="3" applyFont="1" applyBorder="1" applyAlignment="1" applyProtection="1">
      <alignment horizontal="left" vertical="center"/>
      <protection locked="0"/>
    </xf>
    <xf numFmtId="0" fontId="79" fillId="0" borderId="161" xfId="3" applyFont="1" applyBorder="1" applyAlignment="1" applyProtection="1">
      <alignment horizontal="left" vertical="center"/>
      <protection locked="0"/>
    </xf>
    <xf numFmtId="0" fontId="0" fillId="0" borderId="160" xfId="0" applyBorder="1" applyAlignment="1">
      <alignment horizontal="left" vertical="center"/>
    </xf>
    <xf numFmtId="0" fontId="0" fillId="0" borderId="161" xfId="0" applyBorder="1" applyAlignment="1">
      <alignment horizontal="left" vertical="center"/>
    </xf>
    <xf numFmtId="0" fontId="79" fillId="0" borderId="158" xfId="3" applyFont="1" applyFill="1" applyBorder="1" applyAlignment="1">
      <alignment horizontal="left" vertical="center" shrinkToFit="1"/>
    </xf>
    <xf numFmtId="0" fontId="78" fillId="0" borderId="0" xfId="2" applyFont="1" applyAlignment="1" applyProtection="1">
      <alignment vertical="center" shrinkToFit="1"/>
    </xf>
    <xf numFmtId="0" fontId="63" fillId="0" borderId="0" xfId="2" applyFont="1" applyAlignment="1" applyProtection="1">
      <alignment horizontal="left" vertical="center" wrapText="1"/>
    </xf>
    <xf numFmtId="0" fontId="63" fillId="0" borderId="0" xfId="2" applyFont="1" applyAlignment="1" applyProtection="1">
      <alignment horizontal="left" vertical="top" wrapText="1"/>
    </xf>
    <xf numFmtId="0" fontId="63" fillId="0" borderId="0" xfId="2" applyFont="1" applyAlignment="1" applyProtection="1">
      <alignment vertical="top" wrapText="1"/>
    </xf>
    <xf numFmtId="0" fontId="63" fillId="0" borderId="0" xfId="2" applyFont="1" applyAlignment="1" applyProtection="1">
      <alignment vertical="top"/>
    </xf>
    <xf numFmtId="0" fontId="81" fillId="0" borderId="0" xfId="2" applyFont="1" applyAlignment="1" applyProtection="1">
      <alignment horizontal="left" vertical="top" wrapText="1"/>
    </xf>
    <xf numFmtId="0" fontId="79" fillId="14" borderId="158" xfId="3" applyFont="1" applyFill="1" applyBorder="1" applyAlignment="1" applyProtection="1">
      <alignment horizontal="left" vertical="center" shrinkToFit="1"/>
      <protection locked="0"/>
    </xf>
    <xf numFmtId="0" fontId="79" fillId="0" borderId="159" xfId="3" applyFont="1" applyBorder="1" applyAlignment="1" applyProtection="1">
      <alignment horizontal="left" vertical="top"/>
      <protection locked="0"/>
    </xf>
    <xf numFmtId="0" fontId="79" fillId="0" borderId="160" xfId="3" applyFont="1" applyBorder="1" applyAlignment="1" applyProtection="1">
      <alignment horizontal="left" vertical="top"/>
      <protection locked="0"/>
    </xf>
    <xf numFmtId="0" fontId="79" fillId="0" borderId="161" xfId="3" applyFont="1" applyBorder="1" applyAlignment="1" applyProtection="1">
      <alignment horizontal="left" vertical="top"/>
      <protection locked="0"/>
    </xf>
    <xf numFmtId="0" fontId="79" fillId="0" borderId="168" xfId="3" applyFont="1" applyFill="1" applyBorder="1" applyAlignment="1">
      <alignment horizontal="left" vertical="center" shrinkToFit="1"/>
    </xf>
    <xf numFmtId="0" fontId="79" fillId="0" borderId="0" xfId="3" applyFont="1" applyFill="1" applyBorder="1" applyAlignment="1">
      <alignment horizontal="left" vertical="center" shrinkToFit="1"/>
    </xf>
    <xf numFmtId="0" fontId="97" fillId="0" borderId="0" xfId="6" applyFont="1" applyAlignment="1" applyProtection="1">
      <alignment horizontal="left" vertical="center" wrapText="1"/>
    </xf>
    <xf numFmtId="38" fontId="97" fillId="0" borderId="0" xfId="8" applyFont="1" applyBorder="1" applyAlignment="1" applyProtection="1">
      <alignment horizontal="center" vertical="center"/>
    </xf>
    <xf numFmtId="0" fontId="98" fillId="0" borderId="10" xfId="6" applyFont="1" applyBorder="1" applyAlignment="1" applyProtection="1">
      <alignment horizontal="center" vertical="center"/>
    </xf>
    <xf numFmtId="0" fontId="88" fillId="0" borderId="0" xfId="2" applyFont="1" applyFill="1" applyAlignment="1" applyProtection="1">
      <alignment horizontal="right" vertical="center" shrinkToFit="1"/>
    </xf>
    <xf numFmtId="0" fontId="88" fillId="0" borderId="0" xfId="2" applyNumberFormat="1" applyFont="1" applyFill="1" applyAlignment="1" applyProtection="1">
      <alignment horizontal="left" vertical="center" shrinkToFit="1"/>
    </xf>
    <xf numFmtId="0" fontId="88" fillId="0" borderId="0" xfId="2" applyFont="1" applyAlignment="1" applyProtection="1">
      <alignment horizontal="right" vertical="center" shrinkToFit="1"/>
    </xf>
    <xf numFmtId="0" fontId="88" fillId="8" borderId="0" xfId="2" applyNumberFormat="1" applyFont="1" applyFill="1" applyAlignment="1" applyProtection="1">
      <alignment horizontal="left" vertical="center" shrinkToFit="1"/>
      <protection locked="0"/>
    </xf>
    <xf numFmtId="0" fontId="92" fillId="0" borderId="0" xfId="2" applyFont="1" applyAlignment="1" applyProtection="1">
      <alignment horizontal="left" vertical="top" shrinkToFit="1"/>
    </xf>
    <xf numFmtId="190" fontId="97" fillId="8" borderId="0" xfId="6" applyNumberFormat="1" applyFont="1" applyFill="1" applyAlignment="1" applyProtection="1">
      <alignment horizontal="center" shrinkToFit="1"/>
      <protection locked="0"/>
    </xf>
    <xf numFmtId="0" fontId="97" fillId="0" borderId="0" xfId="6" applyFont="1" applyAlignment="1" applyProtection="1"/>
    <xf numFmtId="0" fontId="88" fillId="0" borderId="0" xfId="2" applyNumberFormat="1" applyFont="1" applyFill="1" applyAlignment="1" applyProtection="1">
      <alignment horizontal="left" vertical="center" shrinkToFit="1"/>
      <protection locked="0"/>
    </xf>
    <xf numFmtId="0" fontId="88" fillId="0" borderId="0" xfId="6" applyNumberFormat="1" applyFont="1" applyAlignment="1" applyProtection="1">
      <alignment horizontal="right" vertical="top"/>
    </xf>
    <xf numFmtId="0" fontId="88" fillId="0" borderId="0" xfId="6" applyFont="1" applyFill="1" applyAlignment="1" applyProtection="1">
      <alignment horizontal="right" vertical="center" shrinkToFit="1"/>
    </xf>
    <xf numFmtId="0" fontId="88" fillId="0" borderId="0" xfId="6" applyNumberFormat="1" applyFont="1" applyFill="1" applyAlignment="1" applyProtection="1">
      <alignment horizontal="center" vertical="center" shrinkToFit="1"/>
    </xf>
    <xf numFmtId="0" fontId="88" fillId="0" borderId="0" xfId="6" applyFont="1" applyFill="1" applyAlignment="1" applyProtection="1">
      <alignment horizontal="right" vertical="center"/>
    </xf>
    <xf numFmtId="0" fontId="109" fillId="8" borderId="138" xfId="7" applyFont="1" applyFill="1" applyBorder="1" applyAlignment="1" applyProtection="1">
      <alignment horizontal="center" vertical="center"/>
      <protection locked="0"/>
    </xf>
    <xf numFmtId="0" fontId="110" fillId="0" borderId="0" xfId="7" applyFont="1" applyBorder="1" applyAlignment="1" applyProtection="1">
      <alignment horizontal="center" vertical="center"/>
    </xf>
    <xf numFmtId="0" fontId="110" fillId="0" borderId="0" xfId="7" applyFont="1" applyBorder="1" applyAlignment="1" applyProtection="1">
      <alignment horizontal="left" vertical="center"/>
    </xf>
    <xf numFmtId="0" fontId="102" fillId="8" borderId="27" xfId="7" applyFont="1" applyFill="1" applyBorder="1" applyAlignment="1" applyProtection="1">
      <alignment horizontal="left" vertical="center" wrapText="1"/>
      <protection locked="0"/>
    </xf>
    <xf numFmtId="0" fontId="102" fillId="8" borderId="6" xfId="7" applyFont="1" applyFill="1" applyBorder="1" applyAlignment="1" applyProtection="1">
      <alignment horizontal="left" vertical="center" wrapText="1"/>
      <protection locked="0"/>
    </xf>
    <xf numFmtId="0" fontId="102" fillId="8" borderId="70" xfId="7" applyFont="1" applyFill="1" applyBorder="1" applyAlignment="1" applyProtection="1">
      <alignment horizontal="left" vertical="center" wrapText="1"/>
      <protection locked="0"/>
    </xf>
    <xf numFmtId="0" fontId="102" fillId="8" borderId="33" xfId="7" applyFont="1" applyFill="1" applyBorder="1" applyAlignment="1" applyProtection="1">
      <alignment horizontal="left" vertical="center" wrapText="1"/>
      <protection locked="0"/>
    </xf>
    <xf numFmtId="0" fontId="102" fillId="8" borderId="101" xfId="7" applyFont="1" applyFill="1" applyBorder="1" applyAlignment="1" applyProtection="1">
      <alignment horizontal="left" vertical="center" wrapText="1"/>
      <protection locked="0"/>
    </xf>
    <xf numFmtId="0" fontId="102" fillId="8" borderId="102" xfId="7" applyFont="1" applyFill="1" applyBorder="1" applyAlignment="1" applyProtection="1">
      <alignment horizontal="left" vertical="center" wrapText="1"/>
      <protection locked="0"/>
    </xf>
    <xf numFmtId="0" fontId="102" fillId="0" borderId="54" xfId="7" applyFont="1" applyBorder="1" applyAlignment="1" applyProtection="1">
      <alignment horizontal="center" vertical="center" textRotation="255"/>
    </xf>
    <xf numFmtId="0" fontId="102" fillId="0" borderId="6" xfId="7" applyFont="1" applyBorder="1" applyAlignment="1" applyProtection="1">
      <alignment horizontal="center" vertical="center" textRotation="255"/>
    </xf>
    <xf numFmtId="0" fontId="102" fillId="0" borderId="135" xfId="7" applyFont="1" applyBorder="1" applyAlignment="1" applyProtection="1">
      <alignment horizontal="center" vertical="center" textRotation="255"/>
    </xf>
    <xf numFmtId="0" fontId="102" fillId="0" borderId="101" xfId="7" applyFont="1" applyBorder="1" applyAlignment="1" applyProtection="1">
      <alignment horizontal="center" vertical="center" textRotation="255"/>
    </xf>
    <xf numFmtId="0" fontId="102" fillId="0" borderId="27" xfId="7" applyFont="1" applyBorder="1" applyAlignment="1" applyProtection="1">
      <alignment horizontal="center" vertical="center"/>
    </xf>
    <xf numFmtId="0" fontId="102" fillId="0" borderId="6" xfId="7" applyFont="1" applyBorder="1" applyAlignment="1" applyProtection="1">
      <alignment horizontal="center" vertical="center"/>
    </xf>
    <xf numFmtId="0" fontId="109" fillId="8" borderId="137" xfId="7" applyFont="1" applyFill="1" applyBorder="1" applyAlignment="1" applyProtection="1">
      <alignment horizontal="center" vertical="center"/>
      <protection locked="0"/>
    </xf>
    <xf numFmtId="0" fontId="108" fillId="8" borderId="6" xfId="7" applyFont="1" applyFill="1" applyBorder="1" applyAlignment="1" applyProtection="1">
      <alignment horizontal="center" vertical="center"/>
      <protection locked="0"/>
    </xf>
    <xf numFmtId="0" fontId="108" fillId="8" borderId="70" xfId="7" applyFont="1" applyFill="1" applyBorder="1" applyAlignment="1" applyProtection="1">
      <alignment horizontal="center" vertical="center"/>
      <protection locked="0"/>
    </xf>
    <xf numFmtId="0" fontId="109" fillId="8" borderId="183" xfId="7" applyFont="1" applyFill="1" applyBorder="1" applyAlignment="1" applyProtection="1">
      <alignment horizontal="center" vertical="center"/>
      <protection locked="0"/>
    </xf>
    <xf numFmtId="0" fontId="102" fillId="8" borderId="89" xfId="7" applyFont="1" applyFill="1" applyBorder="1" applyAlignment="1" applyProtection="1">
      <alignment horizontal="center" vertical="center"/>
      <protection locked="0"/>
    </xf>
    <xf numFmtId="0" fontId="102" fillId="8" borderId="0" xfId="7" applyFont="1" applyFill="1" applyBorder="1" applyAlignment="1" applyProtection="1">
      <alignment horizontal="center" vertical="center"/>
      <protection locked="0"/>
    </xf>
    <xf numFmtId="0" fontId="103" fillId="0" borderId="0" xfId="7" applyFont="1" applyBorder="1" applyAlignment="1" applyProtection="1">
      <alignment horizontal="left" vertical="center"/>
    </xf>
    <xf numFmtId="0" fontId="105" fillId="8" borderId="18" xfId="7" applyFont="1" applyFill="1" applyBorder="1" applyAlignment="1" applyProtection="1">
      <alignment horizontal="center" vertical="center"/>
      <protection locked="0"/>
    </xf>
    <xf numFmtId="0" fontId="105" fillId="8" borderId="0" xfId="7" applyFont="1" applyFill="1" applyBorder="1" applyAlignment="1" applyProtection="1">
      <alignment horizontal="center" vertical="center"/>
      <protection locked="0"/>
    </xf>
    <xf numFmtId="0" fontId="105" fillId="8" borderId="17" xfId="7" applyFont="1" applyFill="1" applyBorder="1" applyAlignment="1" applyProtection="1">
      <alignment horizontal="center" vertical="center"/>
      <protection locked="0"/>
    </xf>
    <xf numFmtId="0" fontId="105" fillId="8" borderId="10" xfId="7" applyFont="1" applyFill="1" applyBorder="1" applyAlignment="1" applyProtection="1">
      <alignment horizontal="center" vertical="center"/>
      <protection locked="0"/>
    </xf>
    <xf numFmtId="0" fontId="105" fillId="0" borderId="0" xfId="7" applyFont="1" applyBorder="1" applyAlignment="1" applyProtection="1">
      <alignment horizontal="center" vertical="center"/>
      <protection locked="0"/>
    </xf>
    <xf numFmtId="0" fontId="105" fillId="0" borderId="26" xfId="7" applyFont="1" applyBorder="1" applyAlignment="1" applyProtection="1">
      <alignment horizontal="center" vertical="center"/>
      <protection locked="0"/>
    </xf>
    <xf numFmtId="0" fontId="105" fillId="0" borderId="10" xfId="7" applyFont="1" applyBorder="1" applyAlignment="1" applyProtection="1">
      <alignment horizontal="center" vertical="center"/>
      <protection locked="0"/>
    </xf>
    <xf numFmtId="0" fontId="105" fillId="0" borderId="1" xfId="7" applyFont="1" applyBorder="1" applyAlignment="1" applyProtection="1">
      <alignment horizontal="center" vertical="center"/>
      <protection locked="0"/>
    </xf>
    <xf numFmtId="0" fontId="105" fillId="0" borderId="89" xfId="7" applyFont="1" applyBorder="1" applyAlignment="1" applyProtection="1">
      <alignment horizontal="left" vertical="center"/>
    </xf>
    <xf numFmtId="0" fontId="105" fillId="0" borderId="0" xfId="7" applyFont="1" applyBorder="1" applyAlignment="1" applyProtection="1">
      <alignment horizontal="left" vertical="center"/>
    </xf>
    <xf numFmtId="0" fontId="105" fillId="0" borderId="47" xfId="7" applyFont="1" applyBorder="1" applyAlignment="1" applyProtection="1">
      <alignment horizontal="left" vertical="center"/>
    </xf>
    <xf numFmtId="0" fontId="105" fillId="0" borderId="103" xfId="7" applyFont="1" applyBorder="1" applyAlignment="1" applyProtection="1">
      <alignment horizontal="left" vertical="center"/>
    </xf>
    <xf numFmtId="0" fontId="102" fillId="0" borderId="19" xfId="7" applyFont="1" applyBorder="1" applyAlignment="1" applyProtection="1">
      <alignment horizontal="center" vertical="center" textRotation="255"/>
    </xf>
    <xf numFmtId="0" fontId="102" fillId="0" borderId="20" xfId="7" applyFont="1" applyBorder="1" applyAlignment="1" applyProtection="1">
      <alignment horizontal="center" vertical="center" textRotation="255"/>
    </xf>
    <xf numFmtId="0" fontId="102" fillId="8" borderId="69" xfId="7" applyFont="1" applyFill="1" applyBorder="1" applyAlignment="1" applyProtection="1">
      <alignment horizontal="center" vertical="center" shrinkToFit="1"/>
      <protection locked="0"/>
    </xf>
    <xf numFmtId="0" fontId="102" fillId="8" borderId="20" xfId="7" applyFont="1" applyFill="1" applyBorder="1" applyAlignment="1" applyProtection="1">
      <alignment horizontal="center" vertical="center" shrinkToFit="1"/>
      <protection locked="0"/>
    </xf>
    <xf numFmtId="0" fontId="102" fillId="8" borderId="71" xfId="7" applyFont="1" applyFill="1" applyBorder="1" applyAlignment="1" applyProtection="1">
      <alignment horizontal="center" vertical="center" shrinkToFit="1"/>
      <protection locked="0"/>
    </xf>
    <xf numFmtId="0" fontId="102" fillId="8" borderId="27" xfId="7" applyFont="1" applyFill="1" applyBorder="1" applyAlignment="1" applyProtection="1">
      <alignment horizontal="center" vertical="center" shrinkToFit="1"/>
      <protection locked="0"/>
    </xf>
    <xf numFmtId="0" fontId="102" fillId="8" borderId="6" xfId="7" applyFont="1" applyFill="1" applyBorder="1" applyAlignment="1" applyProtection="1">
      <alignment horizontal="center" vertical="center" shrinkToFit="1"/>
      <protection locked="0"/>
    </xf>
    <xf numFmtId="0" fontId="102" fillId="8" borderId="70" xfId="7" applyFont="1" applyFill="1" applyBorder="1" applyAlignment="1" applyProtection="1">
      <alignment horizontal="center" vertical="center" shrinkToFit="1"/>
      <protection locked="0"/>
    </xf>
    <xf numFmtId="0" fontId="103" fillId="0" borderId="0" xfId="7" applyFont="1" applyBorder="1" applyAlignment="1" applyProtection="1">
      <alignment horizontal="center" vertical="center" wrapText="1"/>
    </xf>
    <xf numFmtId="0" fontId="105" fillId="8" borderId="7" xfId="7" applyFont="1" applyFill="1" applyBorder="1" applyAlignment="1" applyProtection="1">
      <alignment horizontal="center" vertical="center"/>
      <protection locked="0"/>
    </xf>
    <xf numFmtId="0" fontId="105" fillId="8" borderId="8" xfId="7" applyFont="1" applyFill="1" applyBorder="1" applyAlignment="1" applyProtection="1">
      <alignment horizontal="center" vertical="center"/>
      <protection locked="0"/>
    </xf>
    <xf numFmtId="0" fontId="105" fillId="0" borderId="8" xfId="7" applyFont="1" applyBorder="1" applyAlignment="1" applyProtection="1">
      <alignment horizontal="center" vertical="center"/>
      <protection locked="0"/>
    </xf>
    <xf numFmtId="0" fontId="105" fillId="0" borderId="9" xfId="7" applyFont="1" applyBorder="1" applyAlignment="1" applyProtection="1">
      <alignment horizontal="center" vertical="center"/>
      <protection locked="0"/>
    </xf>
    <xf numFmtId="0" fontId="102" fillId="0" borderId="7" xfId="7" applyFont="1" applyBorder="1" applyAlignment="1" applyProtection="1">
      <alignment horizontal="left" vertical="center" wrapText="1"/>
    </xf>
    <xf numFmtId="0" fontId="102" fillId="0" borderId="8" xfId="7" applyFont="1" applyBorder="1" applyAlignment="1" applyProtection="1">
      <alignment horizontal="left" vertical="center"/>
    </xf>
    <xf numFmtId="0" fontId="102" fillId="0" borderId="9" xfId="7" applyFont="1" applyBorder="1" applyAlignment="1" applyProtection="1">
      <alignment horizontal="left" vertical="center"/>
    </xf>
    <xf numFmtId="0" fontId="102" fillId="0" borderId="18" xfId="7" applyFont="1" applyBorder="1" applyAlignment="1" applyProtection="1">
      <alignment horizontal="left" vertical="center"/>
    </xf>
    <xf numFmtId="0" fontId="102" fillId="0" borderId="0" xfId="7" applyFont="1" applyBorder="1" applyAlignment="1" applyProtection="1">
      <alignment horizontal="left" vertical="center"/>
    </xf>
    <xf numFmtId="0" fontId="102" fillId="0" borderId="26" xfId="7" applyFont="1" applyBorder="1" applyAlignment="1" applyProtection="1">
      <alignment horizontal="left" vertical="center"/>
    </xf>
    <xf numFmtId="0" fontId="102" fillId="0" borderId="17" xfId="7" applyFont="1" applyBorder="1" applyAlignment="1" applyProtection="1">
      <alignment horizontal="left" vertical="center"/>
    </xf>
    <xf numFmtId="0" fontId="102" fillId="0" borderId="10" xfId="7" applyFont="1" applyBorder="1" applyAlignment="1" applyProtection="1">
      <alignment horizontal="left" vertical="center"/>
    </xf>
    <xf numFmtId="0" fontId="102" fillId="0" borderId="1" xfId="7" applyFont="1" applyBorder="1" applyAlignment="1" applyProtection="1">
      <alignment horizontal="left" vertical="center"/>
    </xf>
    <xf numFmtId="0" fontId="103" fillId="0" borderId="0" xfId="7" applyFont="1" applyBorder="1" applyAlignment="1" applyProtection="1">
      <alignment vertical="center"/>
    </xf>
    <xf numFmtId="0" fontId="102" fillId="0" borderId="0" xfId="7" applyFont="1" applyBorder="1" applyAlignment="1" applyProtection="1">
      <alignment horizontal="distributed" vertical="center" indent="1"/>
    </xf>
    <xf numFmtId="0" fontId="102" fillId="0" borderId="0" xfId="7" applyFont="1" applyFill="1" applyBorder="1" applyAlignment="1" applyProtection="1">
      <alignment horizontal="left" vertical="center" shrinkToFit="1"/>
    </xf>
    <xf numFmtId="0" fontId="102" fillId="0" borderId="92" xfId="7" applyFont="1" applyFill="1" applyBorder="1" applyAlignment="1" applyProtection="1">
      <alignment horizontal="left" vertical="center" shrinkToFit="1"/>
    </xf>
    <xf numFmtId="0" fontId="102" fillId="0" borderId="10" xfId="7" applyFont="1" applyFill="1" applyBorder="1" applyAlignment="1" applyProtection="1">
      <alignment horizontal="left" vertical="center" shrinkToFit="1"/>
    </xf>
    <xf numFmtId="0" fontId="102" fillId="0" borderId="67" xfId="7" applyFont="1" applyFill="1" applyBorder="1" applyAlignment="1" applyProtection="1">
      <alignment horizontal="left" vertical="center" shrinkToFit="1"/>
    </xf>
    <xf numFmtId="0" fontId="105" fillId="0" borderId="80" xfId="7" applyFont="1" applyFill="1" applyBorder="1" applyAlignment="1" applyProtection="1">
      <alignment horizontal="center" vertical="center"/>
    </xf>
    <xf numFmtId="0" fontId="105" fillId="0" borderId="73" xfId="7" applyFont="1" applyFill="1" applyBorder="1" applyAlignment="1" applyProtection="1">
      <alignment horizontal="center" vertical="center"/>
    </xf>
    <xf numFmtId="0" fontId="105" fillId="0" borderId="89" xfId="7" applyFont="1" applyFill="1" applyBorder="1" applyAlignment="1" applyProtection="1">
      <alignment horizontal="center" vertical="center"/>
    </xf>
    <xf numFmtId="0" fontId="105" fillId="0" borderId="0" xfId="7" applyFont="1" applyFill="1" applyBorder="1" applyAlignment="1" applyProtection="1">
      <alignment horizontal="center" vertical="center"/>
    </xf>
    <xf numFmtId="0" fontId="105" fillId="0" borderId="47" xfId="7" applyFont="1" applyFill="1" applyBorder="1" applyAlignment="1" applyProtection="1">
      <alignment horizontal="center" vertical="center"/>
    </xf>
    <xf numFmtId="0" fontId="105" fillId="0" borderId="103" xfId="7" applyFont="1" applyFill="1" applyBorder="1" applyAlignment="1" applyProtection="1">
      <alignment horizontal="center" vertical="center"/>
    </xf>
    <xf numFmtId="0" fontId="102" fillId="8" borderId="20" xfId="7" applyFont="1" applyFill="1" applyBorder="1" applyAlignment="1" applyProtection="1">
      <alignment horizontal="center" vertical="center"/>
      <protection locked="0"/>
    </xf>
    <xf numFmtId="0" fontId="102" fillId="8" borderId="6" xfId="7" applyFont="1" applyFill="1" applyBorder="1" applyAlignment="1" applyProtection="1">
      <alignment horizontal="center" vertical="center"/>
      <protection locked="0"/>
    </xf>
    <xf numFmtId="0" fontId="102" fillId="8" borderId="101" xfId="7" applyFont="1" applyFill="1" applyBorder="1" applyAlignment="1" applyProtection="1">
      <alignment horizontal="center" vertical="center"/>
      <protection locked="0"/>
    </xf>
    <xf numFmtId="0" fontId="102" fillId="8" borderId="71" xfId="7" applyFont="1" applyFill="1" applyBorder="1" applyAlignment="1" applyProtection="1">
      <alignment horizontal="center" vertical="center"/>
      <protection locked="0"/>
    </xf>
    <xf numFmtId="0" fontId="102" fillId="8" borderId="70" xfId="7" applyFont="1" applyFill="1" applyBorder="1" applyAlignment="1" applyProtection="1">
      <alignment horizontal="center" vertical="center"/>
      <protection locked="0"/>
    </xf>
    <xf numFmtId="0" fontId="102" fillId="8" borderId="102" xfId="7" applyFont="1" applyFill="1" applyBorder="1" applyAlignment="1" applyProtection="1">
      <alignment horizontal="center" vertical="center"/>
      <protection locked="0"/>
    </xf>
    <xf numFmtId="0" fontId="102" fillId="0" borderId="103" xfId="7" applyFont="1" applyBorder="1" applyAlignment="1" applyProtection="1">
      <alignment horizontal="distributed" vertical="center" indent="1"/>
    </xf>
    <xf numFmtId="49" fontId="102" fillId="8" borderId="0" xfId="7" applyNumberFormat="1" applyFont="1" applyFill="1" applyBorder="1" applyAlignment="1" applyProtection="1">
      <alignment horizontal="center" vertical="center"/>
      <protection locked="0"/>
    </xf>
    <xf numFmtId="49" fontId="102" fillId="8" borderId="103" xfId="7" applyNumberFormat="1" applyFont="1" applyFill="1" applyBorder="1" applyAlignment="1" applyProtection="1">
      <alignment horizontal="center" vertical="center"/>
      <protection locked="0"/>
    </xf>
    <xf numFmtId="0" fontId="102" fillId="0" borderId="0" xfId="7" applyFont="1" applyFill="1" applyBorder="1" applyAlignment="1" applyProtection="1">
      <alignment horizontal="center" vertical="center"/>
    </xf>
    <xf numFmtId="0" fontId="102" fillId="0" borderId="103" xfId="7" applyFont="1" applyFill="1" applyBorder="1" applyAlignment="1" applyProtection="1">
      <alignment horizontal="center" vertical="center"/>
    </xf>
    <xf numFmtId="49" fontId="102" fillId="8" borderId="92" xfId="7" applyNumberFormat="1" applyFont="1" applyFill="1" applyBorder="1" applyAlignment="1" applyProtection="1">
      <alignment horizontal="center" vertical="center"/>
      <protection locked="0"/>
    </xf>
    <xf numFmtId="49" fontId="102" fillId="8" borderId="93" xfId="7" applyNumberFormat="1" applyFont="1" applyFill="1" applyBorder="1" applyAlignment="1" applyProtection="1">
      <alignment horizontal="center" vertical="center"/>
      <protection locked="0"/>
    </xf>
    <xf numFmtId="0" fontId="102" fillId="0" borderId="89" xfId="7" applyFont="1" applyBorder="1" applyAlignment="1" applyProtection="1">
      <alignment horizontal="center" vertical="center"/>
    </xf>
    <xf numFmtId="0" fontId="102" fillId="0" borderId="0" xfId="7" applyFont="1" applyBorder="1" applyAlignment="1" applyProtection="1">
      <alignment horizontal="center" vertical="center"/>
    </xf>
    <xf numFmtId="0" fontId="102" fillId="8" borderId="80" xfId="7" applyFont="1" applyFill="1" applyBorder="1" applyAlignment="1" applyProtection="1">
      <alignment horizontal="center" vertical="center"/>
      <protection locked="0"/>
    </xf>
    <xf numFmtId="0" fontId="102" fillId="8" borderId="73" xfId="7" applyFont="1" applyFill="1" applyBorder="1" applyAlignment="1" applyProtection="1">
      <alignment horizontal="center" vertical="center"/>
      <protection locked="0"/>
    </xf>
    <xf numFmtId="0" fontId="103" fillId="0" borderId="73" xfId="7" applyFont="1" applyFill="1" applyBorder="1" applyAlignment="1" applyProtection="1">
      <alignment horizontal="left" vertical="center"/>
    </xf>
    <xf numFmtId="0" fontId="103" fillId="0" borderId="76" xfId="7" applyFont="1" applyFill="1" applyBorder="1" applyAlignment="1" applyProtection="1">
      <alignment horizontal="left" vertical="center"/>
    </xf>
    <xf numFmtId="0" fontId="103" fillId="0" borderId="0" xfId="7" applyFont="1" applyFill="1" applyBorder="1" applyAlignment="1" applyProtection="1">
      <alignment horizontal="left" vertical="center"/>
    </xf>
    <xf numFmtId="0" fontId="103" fillId="0" borderId="92" xfId="7" applyFont="1" applyFill="1" applyBorder="1" applyAlignment="1" applyProtection="1">
      <alignment horizontal="left" vertical="center"/>
    </xf>
    <xf numFmtId="0" fontId="102" fillId="0" borderId="65" xfId="7" applyFont="1" applyBorder="1" applyAlignment="1" applyProtection="1">
      <alignment horizontal="left" vertical="center"/>
    </xf>
    <xf numFmtId="0" fontId="102" fillId="0" borderId="89" xfId="7" applyFont="1" applyBorder="1" applyAlignment="1" applyProtection="1">
      <alignment horizontal="left" vertical="center"/>
    </xf>
    <xf numFmtId="0" fontId="102" fillId="0" borderId="8" xfId="7" applyFont="1" applyBorder="1" applyAlignment="1" applyProtection="1">
      <alignment horizontal="center" vertical="center"/>
    </xf>
    <xf numFmtId="0" fontId="102" fillId="0" borderId="48" xfId="7" applyFont="1" applyBorder="1" applyAlignment="1" applyProtection="1">
      <alignment horizontal="center" vertical="center"/>
    </xf>
    <xf numFmtId="0" fontId="102" fillId="0" borderId="15" xfId="7" applyFont="1" applyBorder="1" applyAlignment="1" applyProtection="1">
      <alignment horizontal="center" vertical="center"/>
    </xf>
    <xf numFmtId="0" fontId="102" fillId="0" borderId="21" xfId="7" applyFont="1" applyBorder="1" applyAlignment="1" applyProtection="1">
      <alignment horizontal="center" vertical="center"/>
    </xf>
    <xf numFmtId="0" fontId="102" fillId="0" borderId="90" xfId="7" applyFont="1" applyBorder="1" applyAlignment="1" applyProtection="1">
      <alignment horizontal="center" vertical="center"/>
    </xf>
    <xf numFmtId="0" fontId="102" fillId="0" borderId="41" xfId="7" applyFont="1" applyBorder="1" applyAlignment="1" applyProtection="1">
      <alignment horizontal="center" vertical="center"/>
    </xf>
    <xf numFmtId="0" fontId="102" fillId="0" borderId="29" xfId="7" applyFont="1" applyBorder="1" applyAlignment="1" applyProtection="1">
      <alignment horizontal="center" vertical="center"/>
    </xf>
    <xf numFmtId="0" fontId="102" fillId="0" borderId="189" xfId="7" applyFont="1" applyBorder="1" applyAlignment="1" applyProtection="1">
      <alignment horizontal="left" vertical="center"/>
    </xf>
    <xf numFmtId="0" fontId="102" fillId="0" borderId="123" xfId="7" applyFont="1" applyBorder="1" applyAlignment="1" applyProtection="1">
      <alignment horizontal="left" vertical="center"/>
    </xf>
    <xf numFmtId="0" fontId="102" fillId="0" borderId="123" xfId="7" applyFont="1" applyBorder="1" applyAlignment="1" applyProtection="1">
      <alignment horizontal="right" vertical="center"/>
    </xf>
    <xf numFmtId="0" fontId="102" fillId="0" borderId="190" xfId="7" applyFont="1" applyBorder="1" applyAlignment="1" applyProtection="1">
      <alignment horizontal="right" vertical="center"/>
    </xf>
    <xf numFmtId="0" fontId="102" fillId="0" borderId="0" xfId="7" applyFont="1" applyBorder="1" applyAlignment="1" applyProtection="1">
      <alignment horizontal="right" vertical="center"/>
    </xf>
    <xf numFmtId="0" fontId="102" fillId="0" borderId="92" xfId="7" applyFont="1" applyBorder="1" applyAlignment="1" applyProtection="1">
      <alignment horizontal="right" vertical="center"/>
    </xf>
    <xf numFmtId="0" fontId="102" fillId="0" borderId="12" xfId="7" applyFont="1" applyBorder="1" applyAlignment="1" applyProtection="1">
      <alignment horizontal="center" vertical="center"/>
    </xf>
    <xf numFmtId="0" fontId="102" fillId="0" borderId="9" xfId="7" applyFont="1" applyBorder="1" applyAlignment="1" applyProtection="1">
      <alignment horizontal="center" vertical="center"/>
    </xf>
    <xf numFmtId="0" fontId="102" fillId="0" borderId="13" xfId="7" applyFont="1" applyBorder="1" applyAlignment="1" applyProtection="1">
      <alignment horizontal="center" vertical="center"/>
    </xf>
    <xf numFmtId="0" fontId="102" fillId="0" borderId="7" xfId="7" applyFont="1" applyBorder="1" applyAlignment="1" applyProtection="1">
      <alignment horizontal="center" vertical="center"/>
    </xf>
    <xf numFmtId="0" fontId="102" fillId="0" borderId="183" xfId="7" applyFont="1" applyBorder="1" applyAlignment="1" applyProtection="1">
      <alignment horizontal="center" vertical="center"/>
    </xf>
    <xf numFmtId="0" fontId="102" fillId="0" borderId="188" xfId="7" applyFont="1" applyBorder="1" applyAlignment="1" applyProtection="1">
      <alignment horizontal="center" vertical="center"/>
    </xf>
    <xf numFmtId="0" fontId="102" fillId="0" borderId="51" xfId="7" applyFont="1" applyBorder="1" applyAlignment="1" applyProtection="1">
      <alignment horizontal="left" vertical="center"/>
    </xf>
    <xf numFmtId="0" fontId="102" fillId="0" borderId="123" xfId="7" applyFont="1" applyBorder="1" applyAlignment="1" applyProtection="1">
      <alignment horizontal="center" vertical="center"/>
    </xf>
    <xf numFmtId="0" fontId="102" fillId="0" borderId="190" xfId="7" applyFont="1" applyBorder="1" applyAlignment="1" applyProtection="1">
      <alignment horizontal="center" vertical="center"/>
    </xf>
    <xf numFmtId="0" fontId="102" fillId="0" borderId="10" xfId="7" applyFont="1" applyBorder="1" applyAlignment="1" applyProtection="1">
      <alignment horizontal="center" vertical="center"/>
    </xf>
    <xf numFmtId="0" fontId="102" fillId="0" borderId="67" xfId="7" applyFont="1" applyBorder="1" applyAlignment="1" applyProtection="1">
      <alignment horizontal="center" vertical="center"/>
    </xf>
    <xf numFmtId="0" fontId="102" fillId="0" borderId="191" xfId="7" applyFont="1" applyBorder="1" applyAlignment="1" applyProtection="1">
      <alignment horizontal="center" vertical="center"/>
    </xf>
    <xf numFmtId="0" fontId="102" fillId="0" borderId="86" xfId="7" applyFont="1" applyBorder="1" applyAlignment="1" applyProtection="1">
      <alignment horizontal="center" vertical="center"/>
    </xf>
    <xf numFmtId="0" fontId="102" fillId="0" borderId="192" xfId="7" applyFont="1" applyBorder="1" applyAlignment="1" applyProtection="1">
      <alignment horizontal="center" vertical="center"/>
    </xf>
    <xf numFmtId="0" fontId="102" fillId="0" borderId="49" xfId="7" applyFont="1" applyBorder="1" applyAlignment="1" applyProtection="1">
      <alignment horizontal="center" vertical="center"/>
    </xf>
    <xf numFmtId="0" fontId="102" fillId="0" borderId="186" xfId="7" applyFont="1" applyBorder="1" applyAlignment="1" applyProtection="1">
      <alignment horizontal="center" vertical="center"/>
    </xf>
    <xf numFmtId="0" fontId="102" fillId="0" borderId="54" xfId="7" applyFont="1" applyBorder="1" applyAlignment="1" applyProtection="1">
      <alignment horizontal="center" vertical="center"/>
    </xf>
    <xf numFmtId="0" fontId="102" fillId="0" borderId="187" xfId="7" applyFont="1" applyBorder="1" applyAlignment="1" applyProtection="1">
      <alignment horizontal="center" vertical="center"/>
    </xf>
    <xf numFmtId="0" fontId="102" fillId="0" borderId="14" xfId="7" applyFont="1" applyBorder="1" applyAlignment="1" applyProtection="1">
      <alignment horizontal="center" vertical="center"/>
    </xf>
    <xf numFmtId="0" fontId="102" fillId="0" borderId="24" xfId="7" applyFont="1" applyBorder="1" applyAlignment="1" applyProtection="1">
      <alignment horizontal="center" vertical="center"/>
    </xf>
    <xf numFmtId="0" fontId="102" fillId="0" borderId="136" xfId="7" applyFont="1" applyBorder="1" applyAlignment="1" applyProtection="1">
      <alignment horizontal="right" vertical="center"/>
    </xf>
    <xf numFmtId="0" fontId="102" fillId="0" borderId="123" xfId="7" applyNumberFormat="1" applyFont="1" applyBorder="1" applyAlignment="1" applyProtection="1">
      <alignment horizontal="center" vertical="center"/>
    </xf>
    <xf numFmtId="0" fontId="102" fillId="0" borderId="0" xfId="7" applyNumberFormat="1" applyFont="1" applyBorder="1" applyAlignment="1" applyProtection="1">
      <alignment horizontal="center" vertical="center"/>
    </xf>
    <xf numFmtId="0" fontId="102" fillId="0" borderId="136" xfId="7" applyNumberFormat="1" applyFont="1" applyBorder="1" applyAlignment="1" applyProtection="1">
      <alignment horizontal="center" vertical="center"/>
    </xf>
    <xf numFmtId="0" fontId="102" fillId="0" borderId="123" xfId="7" applyFont="1" applyBorder="1" applyAlignment="1" applyProtection="1">
      <alignment vertical="center"/>
    </xf>
    <xf numFmtId="0" fontId="102" fillId="0" borderId="0" xfId="7" applyFont="1" applyBorder="1" applyAlignment="1" applyProtection="1">
      <alignment vertical="center"/>
    </xf>
    <xf numFmtId="0" fontId="102" fillId="0" borderId="136" xfId="7" applyFont="1" applyBorder="1" applyAlignment="1" applyProtection="1">
      <alignment vertical="center"/>
    </xf>
    <xf numFmtId="0" fontId="102" fillId="0" borderId="136" xfId="7" applyFont="1" applyBorder="1" applyAlignment="1" applyProtection="1">
      <alignment horizontal="left" vertical="center"/>
    </xf>
    <xf numFmtId="0" fontId="102" fillId="0" borderId="54" xfId="7" applyFont="1" applyBorder="1" applyAlignment="1" applyProtection="1">
      <alignment horizontal="right" vertical="center"/>
    </xf>
    <xf numFmtId="0" fontId="102" fillId="0" borderId="6" xfId="7" applyFont="1" applyBorder="1" applyAlignment="1" applyProtection="1">
      <alignment horizontal="right" vertical="center"/>
    </xf>
    <xf numFmtId="0" fontId="102" fillId="0" borderId="12" xfId="7" applyFont="1" applyBorder="1" applyAlignment="1" applyProtection="1">
      <alignment horizontal="right" vertical="center"/>
    </xf>
    <xf numFmtId="0" fontId="102" fillId="0" borderId="184" xfId="7" applyFont="1" applyBorder="1" applyAlignment="1" applyProtection="1">
      <alignment horizontal="center" vertical="center"/>
    </xf>
    <xf numFmtId="0" fontId="102" fillId="0" borderId="2" xfId="7" applyFont="1" applyBorder="1" applyAlignment="1" applyProtection="1">
      <alignment horizontal="center" vertical="center"/>
    </xf>
    <xf numFmtId="0" fontId="102" fillId="0" borderId="17" xfId="7" applyFont="1" applyBorder="1" applyAlignment="1" applyProtection="1">
      <alignment horizontal="center" vertical="center"/>
    </xf>
    <xf numFmtId="0" fontId="102" fillId="0" borderId="185" xfId="7" applyFont="1" applyBorder="1" applyAlignment="1" applyProtection="1">
      <alignment horizontal="center" vertical="center"/>
    </xf>
    <xf numFmtId="0" fontId="102" fillId="0" borderId="1" xfId="7" applyFont="1" applyBorder="1" applyAlignment="1" applyProtection="1">
      <alignment horizontal="center" vertical="center"/>
    </xf>
    <xf numFmtId="0" fontId="102" fillId="0" borderId="19" xfId="7" applyFont="1" applyBorder="1" applyAlignment="1" applyProtection="1">
      <alignment horizontal="distributed" vertical="center" indent="15"/>
    </xf>
    <xf numFmtId="0" fontId="102" fillId="0" borderId="20" xfId="7" applyFont="1" applyBorder="1" applyAlignment="1" applyProtection="1">
      <alignment horizontal="distributed" vertical="center" indent="15"/>
    </xf>
    <xf numFmtId="0" fontId="102" fillId="0" borderId="71" xfId="7" applyFont="1" applyBorder="1" applyAlignment="1" applyProtection="1">
      <alignment horizontal="distributed" vertical="center" indent="15"/>
    </xf>
    <xf numFmtId="0" fontId="102" fillId="0" borderId="54" xfId="7" applyFont="1" applyBorder="1" applyAlignment="1" applyProtection="1">
      <alignment horizontal="distributed" vertical="center" indent="15"/>
    </xf>
    <xf numFmtId="0" fontId="102" fillId="0" borderId="6" xfId="7" applyFont="1" applyBorder="1" applyAlignment="1" applyProtection="1">
      <alignment horizontal="distributed" vertical="center" indent="15"/>
    </xf>
    <xf numFmtId="0" fontId="102" fillId="0" borderId="70" xfId="7" applyFont="1" applyBorder="1" applyAlignment="1" applyProtection="1">
      <alignment horizontal="distributed" vertical="center" indent="15"/>
    </xf>
    <xf numFmtId="0" fontId="102" fillId="0" borderId="49" xfId="7" applyFont="1" applyBorder="1" applyAlignment="1" applyProtection="1">
      <alignment horizontal="distributed" vertical="center" indent="1"/>
    </xf>
    <xf numFmtId="0" fontId="102" fillId="0" borderId="39" xfId="7" applyFont="1" applyBorder="1" applyAlignment="1" applyProtection="1">
      <alignment horizontal="distributed" vertical="center" indent="1"/>
    </xf>
    <xf numFmtId="38" fontId="102" fillId="0" borderId="0" xfId="7" applyNumberFormat="1" applyFont="1" applyAlignment="1">
      <alignment horizontal="center" vertical="center"/>
    </xf>
    <xf numFmtId="0" fontId="102" fillId="0" borderId="0" xfId="7" applyFont="1" applyAlignment="1">
      <alignment horizontal="center" vertical="center"/>
    </xf>
    <xf numFmtId="0" fontId="102" fillId="0" borderId="0" xfId="7" applyFont="1" applyAlignment="1" applyProtection="1">
      <alignment horizontal="right" vertical="center"/>
    </xf>
    <xf numFmtId="0" fontId="102" fillId="0" borderId="172" xfId="7" applyFont="1" applyBorder="1" applyAlignment="1" applyProtection="1">
      <alignment horizontal="right" vertical="center"/>
    </xf>
    <xf numFmtId="0" fontId="102" fillId="0" borderId="172" xfId="7" applyNumberFormat="1" applyFont="1" applyBorder="1" applyAlignment="1" applyProtection="1">
      <alignment horizontal="center" vertical="center"/>
    </xf>
    <xf numFmtId="0" fontId="102" fillId="0" borderId="172" xfId="7" applyFont="1" applyBorder="1" applyAlignment="1" applyProtection="1">
      <alignment horizontal="left" vertical="center"/>
    </xf>
    <xf numFmtId="0" fontId="102" fillId="0" borderId="0" xfId="7" applyFont="1" applyAlignment="1" applyProtection="1">
      <alignment horizontal="left" vertical="center"/>
    </xf>
    <xf numFmtId="0" fontId="104" fillId="0" borderId="177" xfId="7" applyFont="1" applyBorder="1" applyAlignment="1" applyProtection="1">
      <alignment horizontal="center" vertical="center"/>
    </xf>
    <xf numFmtId="0" fontId="104" fillId="0" borderId="178" xfId="7" applyFont="1" applyBorder="1" applyAlignment="1" applyProtection="1">
      <alignment horizontal="center" vertical="center"/>
    </xf>
    <xf numFmtId="0" fontId="104" fillId="0" borderId="180" xfId="7" applyFont="1" applyBorder="1" applyAlignment="1" applyProtection="1">
      <alignment horizontal="center" vertical="center"/>
    </xf>
    <xf numFmtId="0" fontId="104" fillId="0" borderId="181" xfId="7" applyFont="1" applyBorder="1" applyAlignment="1" applyProtection="1">
      <alignment horizontal="center" vertical="center"/>
    </xf>
    <xf numFmtId="0" fontId="104" fillId="0" borderId="179" xfId="7" applyFont="1" applyBorder="1" applyAlignment="1" applyProtection="1">
      <alignment horizontal="center" vertical="center"/>
    </xf>
    <xf numFmtId="0" fontId="104" fillId="0" borderId="182" xfId="7" applyFont="1" applyBorder="1" applyAlignment="1" applyProtection="1">
      <alignment horizontal="center" vertical="center"/>
    </xf>
    <xf numFmtId="0" fontId="57" fillId="0" borderId="0" xfId="7" applyFont="1" applyAlignment="1" applyProtection="1">
      <alignment horizontal="distributed" vertical="top" indent="18"/>
    </xf>
    <xf numFmtId="0" fontId="102" fillId="0" borderId="80" xfId="7" applyFont="1" applyBorder="1" applyAlignment="1" applyProtection="1">
      <alignment horizontal="center" vertical="center"/>
    </xf>
    <xf numFmtId="0" fontId="102" fillId="0" borderId="73" xfId="7" applyFont="1" applyBorder="1" applyAlignment="1" applyProtection="1">
      <alignment horizontal="center" vertical="center"/>
    </xf>
    <xf numFmtId="0" fontId="102" fillId="0" borderId="76" xfId="7" applyFont="1" applyBorder="1" applyAlignment="1" applyProtection="1">
      <alignment horizontal="center" vertical="center"/>
    </xf>
    <xf numFmtId="0" fontId="102" fillId="0" borderId="92" xfId="7" applyFont="1" applyBorder="1" applyAlignment="1" applyProtection="1">
      <alignment horizontal="center" vertical="center"/>
    </xf>
    <xf numFmtId="0" fontId="102" fillId="0" borderId="47" xfId="7" applyFont="1" applyBorder="1" applyAlignment="1" applyProtection="1">
      <alignment horizontal="center" vertical="center"/>
    </xf>
    <xf numFmtId="0" fontId="102" fillId="0" borderId="103" xfId="7" applyFont="1" applyBorder="1" applyAlignment="1" applyProtection="1">
      <alignment horizontal="center" vertical="center"/>
    </xf>
    <xf numFmtId="0" fontId="102" fillId="0" borderId="93" xfId="7" applyFont="1" applyBorder="1" applyAlignment="1" applyProtection="1">
      <alignment horizontal="center" vertical="center"/>
    </xf>
    <xf numFmtId="0" fontId="103" fillId="0" borderId="174" xfId="7" applyFont="1" applyBorder="1" applyAlignment="1" applyProtection="1">
      <alignment horizontal="right" vertical="center"/>
    </xf>
    <xf numFmtId="0" fontId="103" fillId="0" borderId="175" xfId="7" applyFont="1" applyBorder="1" applyAlignment="1" applyProtection="1">
      <alignment horizontal="right" vertical="center"/>
    </xf>
    <xf numFmtId="0" fontId="103" fillId="0" borderId="176" xfId="7" applyFont="1" applyBorder="1" applyAlignment="1" applyProtection="1">
      <alignment horizontal="right" vertical="center"/>
    </xf>
    <xf numFmtId="0" fontId="5" fillId="0" borderId="0" xfId="0" applyFont="1" applyBorder="1" applyAlignment="1" applyProtection="1">
      <alignment horizontal="left" vertical="center"/>
    </xf>
    <xf numFmtId="0" fontId="5" fillId="0" borderId="12"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27" xfId="0" applyFont="1" applyBorder="1" applyAlignment="1" applyProtection="1">
      <alignment horizontal="center" vertical="center"/>
    </xf>
    <xf numFmtId="0" fontId="45" fillId="0" borderId="12" xfId="0" applyFont="1" applyFill="1" applyBorder="1" applyAlignment="1" applyProtection="1">
      <alignment horizontal="center" vertical="center" shrinkToFit="1"/>
    </xf>
    <xf numFmtId="0" fontId="45" fillId="0" borderId="15" xfId="0" applyFont="1" applyFill="1" applyBorder="1" applyAlignment="1" applyProtection="1">
      <alignment horizontal="center" vertical="center" shrinkToFit="1"/>
    </xf>
    <xf numFmtId="0" fontId="45" fillId="0" borderId="27" xfId="0" applyFont="1" applyFill="1" applyBorder="1" applyAlignment="1" applyProtection="1">
      <alignment horizontal="center" vertical="center" shrinkToFit="1"/>
    </xf>
    <xf numFmtId="0" fontId="14" fillId="7" borderId="15" xfId="0" applyFont="1" applyFill="1" applyBorder="1" applyAlignment="1" applyProtection="1">
      <alignment horizontal="center"/>
      <protection locked="0"/>
    </xf>
    <xf numFmtId="0" fontId="5" fillId="0" borderId="0" xfId="0" applyFont="1" applyFill="1" applyBorder="1" applyAlignment="1" applyProtection="1">
      <alignment horizontal="center"/>
    </xf>
    <xf numFmtId="0" fontId="5" fillId="7" borderId="0" xfId="0" applyFont="1" applyFill="1" applyBorder="1" applyAlignment="1" applyProtection="1">
      <alignment horizontal="center"/>
      <protection locked="0"/>
    </xf>
    <xf numFmtId="0" fontId="5" fillId="0" borderId="6" xfId="0" applyFont="1" applyBorder="1" applyAlignment="1" applyProtection="1">
      <alignment horizontal="center" vertical="center"/>
    </xf>
    <xf numFmtId="0" fontId="14" fillId="0" borderId="6" xfId="0" applyFont="1" applyBorder="1" applyAlignment="1" applyProtection="1">
      <alignment horizontal="center" vertical="center"/>
    </xf>
    <xf numFmtId="0" fontId="45" fillId="0" borderId="6" xfId="0" applyFont="1" applyFill="1" applyBorder="1" applyAlignment="1" applyProtection="1">
      <alignment horizontal="center" vertical="center" shrinkToFit="1"/>
    </xf>
    <xf numFmtId="0" fontId="14" fillId="7" borderId="10" xfId="0" applyFont="1" applyFill="1" applyBorder="1" applyAlignment="1" applyProtection="1">
      <alignment horizontal="center"/>
      <protection locked="0"/>
    </xf>
    <xf numFmtId="0" fontId="5" fillId="0" borderId="15"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12"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protection locked="0"/>
    </xf>
    <xf numFmtId="0" fontId="45" fillId="8" borderId="15" xfId="0" applyFont="1" applyFill="1" applyBorder="1" applyAlignment="1" applyProtection="1">
      <alignment horizontal="center" vertical="center" shrinkToFit="1"/>
      <protection locked="0"/>
    </xf>
    <xf numFmtId="0" fontId="45" fillId="7" borderId="15" xfId="0" applyFont="1" applyFill="1" applyBorder="1" applyAlignment="1" applyProtection="1">
      <alignment horizontal="center" vertical="center" shrinkToFit="1"/>
      <protection locked="0"/>
    </xf>
    <xf numFmtId="185" fontId="5" fillId="0" borderId="0" xfId="0" applyNumberFormat="1" applyFont="1" applyBorder="1" applyAlignment="1" applyProtection="1">
      <alignment horizontal="right" vertical="center" shrinkToFit="1"/>
    </xf>
    <xf numFmtId="0" fontId="5" fillId="7" borderId="10" xfId="0" applyFont="1" applyFill="1" applyBorder="1" applyAlignment="1" applyProtection="1">
      <alignment horizontal="center"/>
      <protection locked="0"/>
    </xf>
    <xf numFmtId="0" fontId="5" fillId="0" borderId="0" xfId="0" applyFont="1" applyBorder="1" applyAlignment="1" applyProtection="1">
      <alignment horizontal="center"/>
    </xf>
    <xf numFmtId="0" fontId="14" fillId="0" borderId="0" xfId="0" applyFont="1" applyBorder="1" applyAlignment="1" applyProtection="1">
      <alignment horizontal="center"/>
    </xf>
    <xf numFmtId="0" fontId="5" fillId="8" borderId="10"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xf>
    <xf numFmtId="0" fontId="49" fillId="0" borderId="10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4" borderId="51"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0" fontId="5" fillId="4" borderId="67" xfId="0" applyFont="1" applyFill="1" applyBorder="1" applyAlignment="1" applyProtection="1">
      <alignment horizontal="left" vertical="center" wrapText="1"/>
    </xf>
    <xf numFmtId="178" fontId="0" fillId="8" borderId="51" xfId="1" applyNumberFormat="1" applyFont="1" applyFill="1" applyBorder="1" applyAlignment="1" applyProtection="1">
      <alignment horizontal="right" vertical="center"/>
      <protection locked="0"/>
    </xf>
    <xf numFmtId="178" fontId="12" fillId="8" borderId="10" xfId="1" applyNumberFormat="1" applyFont="1" applyFill="1" applyBorder="1" applyAlignment="1" applyProtection="1">
      <alignment horizontal="right" vertical="center"/>
      <protection locked="0"/>
    </xf>
    <xf numFmtId="178" fontId="12" fillId="8" borderId="67" xfId="1" applyNumberFormat="1" applyFont="1" applyFill="1" applyBorder="1" applyAlignment="1" applyProtection="1">
      <alignment horizontal="right" vertical="center"/>
      <protection locked="0"/>
    </xf>
    <xf numFmtId="0" fontId="5" fillId="7" borderId="12" xfId="0" applyFont="1" applyFill="1" applyBorder="1" applyAlignment="1" applyProtection="1">
      <alignment horizontal="center" vertical="center" shrinkToFit="1"/>
      <protection locked="0"/>
    </xf>
    <xf numFmtId="0" fontId="5" fillId="7" borderId="27" xfId="0" applyFont="1" applyFill="1" applyBorder="1" applyAlignment="1" applyProtection="1">
      <alignment horizontal="center" vertical="center" shrinkToFit="1"/>
      <protection locked="0"/>
    </xf>
    <xf numFmtId="0" fontId="5" fillId="7" borderId="8" xfId="0" applyFont="1" applyFill="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0" borderId="66" xfId="0" applyFont="1" applyFill="1" applyBorder="1" applyAlignment="1" applyProtection="1">
      <alignment horizontal="center" vertical="center" shrinkToFit="1"/>
    </xf>
    <xf numFmtId="0" fontId="5" fillId="0" borderId="93" xfId="0" applyFont="1" applyFill="1" applyBorder="1" applyAlignment="1" applyProtection="1">
      <alignment horizontal="center" vertical="center" shrinkToFit="1"/>
    </xf>
    <xf numFmtId="0" fontId="5" fillId="4" borderId="65"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5" fillId="4" borderId="66" xfId="0" applyFont="1" applyFill="1" applyBorder="1" applyAlignment="1" applyProtection="1">
      <alignment horizontal="left" vertical="center" wrapText="1"/>
    </xf>
    <xf numFmtId="0" fontId="5" fillId="4" borderId="47" xfId="0" applyFont="1" applyFill="1" applyBorder="1" applyAlignment="1" applyProtection="1">
      <alignment horizontal="left" vertical="top" wrapText="1"/>
    </xf>
    <xf numFmtId="0" fontId="5" fillId="4" borderId="103" xfId="0" applyFont="1" applyFill="1" applyBorder="1" applyAlignment="1" applyProtection="1">
      <alignment horizontal="left" vertical="top" wrapText="1"/>
    </xf>
    <xf numFmtId="0" fontId="5" fillId="4" borderId="93" xfId="0" applyFont="1" applyFill="1" applyBorder="1" applyAlignment="1" applyProtection="1">
      <alignment horizontal="left" vertical="top" wrapText="1"/>
    </xf>
    <xf numFmtId="0" fontId="5" fillId="7" borderId="65" xfId="0" applyFont="1" applyFill="1" applyBorder="1" applyAlignment="1" applyProtection="1">
      <alignment horizontal="center" vertical="center" wrapText="1"/>
      <protection locked="0"/>
    </xf>
    <xf numFmtId="0" fontId="5" fillId="7" borderId="47"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left" vertical="center" shrinkToFit="1"/>
    </xf>
    <xf numFmtId="0" fontId="5" fillId="0" borderId="36" xfId="0" applyFont="1" applyFill="1" applyBorder="1" applyAlignment="1" applyProtection="1">
      <alignment horizontal="left" vertical="center" shrinkToFit="1"/>
    </xf>
    <xf numFmtId="0" fontId="5" fillId="7" borderId="103" xfId="0" applyFont="1" applyFill="1" applyBorder="1" applyAlignment="1" applyProtection="1">
      <alignment horizontal="center" vertical="center" wrapText="1"/>
      <protection locked="0"/>
    </xf>
    <xf numFmtId="0" fontId="5" fillId="0" borderId="73" xfId="0" applyFont="1" applyBorder="1" applyAlignment="1" applyProtection="1">
      <alignment horizontal="left" vertical="center" wrapText="1"/>
    </xf>
    <xf numFmtId="0" fontId="5" fillId="4" borderId="51" xfId="0" applyFont="1" applyFill="1" applyBorder="1" applyAlignment="1" applyProtection="1">
      <alignment horizontal="left" vertical="top" wrapText="1"/>
    </xf>
    <xf numFmtId="0" fontId="5" fillId="4" borderId="10" xfId="0" applyFont="1" applyFill="1" applyBorder="1" applyAlignment="1" applyProtection="1">
      <alignment horizontal="left" vertical="top" wrapText="1"/>
    </xf>
    <xf numFmtId="0" fontId="5" fillId="4" borderId="67" xfId="0" applyFont="1" applyFill="1" applyBorder="1" applyAlignment="1" applyProtection="1">
      <alignment horizontal="left" vertical="top" wrapText="1"/>
    </xf>
    <xf numFmtId="0" fontId="5" fillId="4" borderId="48" xfId="0" applyFont="1" applyFill="1" applyBorder="1" applyAlignment="1" applyProtection="1">
      <alignment horizontal="left" vertical="center" wrapText="1"/>
    </xf>
    <xf numFmtId="0" fontId="5" fillId="4" borderId="15" xfId="0" applyFont="1" applyFill="1" applyBorder="1" applyAlignment="1" applyProtection="1">
      <alignment horizontal="left" vertical="center" wrapText="1"/>
    </xf>
    <xf numFmtId="0" fontId="5" fillId="4" borderId="21" xfId="0" applyFont="1" applyFill="1" applyBorder="1" applyAlignment="1" applyProtection="1">
      <alignment horizontal="left" vertical="center" wrapText="1"/>
    </xf>
    <xf numFmtId="0" fontId="5" fillId="7" borderId="6" xfId="0" applyFont="1" applyFill="1" applyBorder="1" applyAlignment="1" applyProtection="1">
      <alignment horizontal="center" vertical="center" shrinkToFit="1"/>
      <protection locked="0"/>
    </xf>
    <xf numFmtId="0" fontId="5" fillId="7" borderId="70" xfId="0" applyFont="1" applyFill="1" applyBorder="1" applyAlignment="1" applyProtection="1">
      <alignment horizontal="center" vertical="center" shrinkToFit="1"/>
      <protection locked="0"/>
    </xf>
    <xf numFmtId="0" fontId="5" fillId="0" borderId="146" xfId="0" applyFont="1" applyBorder="1" applyAlignment="1" applyProtection="1">
      <alignment vertical="center" wrapText="1"/>
    </xf>
    <xf numFmtId="0" fontId="5" fillId="0" borderId="57" xfId="0" applyFont="1" applyBorder="1" applyAlignment="1" applyProtection="1">
      <alignment vertical="center" wrapText="1"/>
    </xf>
    <xf numFmtId="0" fontId="5" fillId="0" borderId="147" xfId="0" applyFont="1" applyBorder="1" applyAlignment="1" applyProtection="1">
      <alignment vertical="center" wrapText="1"/>
    </xf>
    <xf numFmtId="0" fontId="5" fillId="0" borderId="148" xfId="0" applyFont="1" applyBorder="1" applyAlignment="1" applyProtection="1">
      <alignment vertical="center" wrapText="1"/>
    </xf>
    <xf numFmtId="0" fontId="5" fillId="0" borderId="0" xfId="0" applyFont="1" applyBorder="1" applyAlignment="1" applyProtection="1">
      <alignment vertical="center" wrapText="1"/>
    </xf>
    <xf numFmtId="0" fontId="5" fillId="0" borderId="149" xfId="0" applyFont="1" applyBorder="1" applyAlignment="1" applyProtection="1">
      <alignment vertical="center" wrapText="1"/>
    </xf>
    <xf numFmtId="0" fontId="5" fillId="0" borderId="150" xfId="0" applyFont="1" applyBorder="1" applyAlignment="1" applyProtection="1">
      <alignment vertical="center" wrapText="1"/>
    </xf>
    <xf numFmtId="0" fontId="5" fillId="0" borderId="151" xfId="0" applyFont="1" applyBorder="1" applyAlignment="1" applyProtection="1">
      <alignment vertical="center" wrapText="1"/>
    </xf>
    <xf numFmtId="0" fontId="5" fillId="0" borderId="152" xfId="0" applyFont="1" applyBorder="1" applyAlignment="1" applyProtection="1">
      <alignment vertical="center" wrapText="1"/>
    </xf>
    <xf numFmtId="0" fontId="5" fillId="4" borderId="80" xfId="0" applyFont="1" applyFill="1" applyBorder="1" applyAlignment="1" applyProtection="1">
      <alignment horizontal="left" vertical="center"/>
    </xf>
    <xf numFmtId="0" fontId="5" fillId="4" borderId="73" xfId="0" applyFont="1" applyFill="1" applyBorder="1" applyAlignment="1" applyProtection="1">
      <alignment horizontal="left" vertical="center"/>
    </xf>
    <xf numFmtId="0" fontId="5" fillId="4" borderId="76" xfId="0" applyFont="1" applyFill="1" applyBorder="1" applyAlignment="1" applyProtection="1">
      <alignment horizontal="left" vertical="center"/>
    </xf>
    <xf numFmtId="0" fontId="5" fillId="4" borderId="20" xfId="0" applyFont="1" applyFill="1" applyBorder="1" applyAlignment="1" applyProtection="1">
      <alignment horizontal="center" vertical="center" shrinkToFit="1"/>
    </xf>
    <xf numFmtId="0" fontId="5" fillId="4" borderId="71" xfId="0" applyFont="1" applyFill="1" applyBorder="1" applyAlignment="1" applyProtection="1">
      <alignment horizontal="center" vertical="center" shrinkToFit="1"/>
    </xf>
    <xf numFmtId="0" fontId="5" fillId="0" borderId="67" xfId="0" applyFont="1" applyFill="1" applyBorder="1" applyAlignment="1" applyProtection="1">
      <alignment horizontal="center" vertical="center" shrinkToFit="1"/>
    </xf>
    <xf numFmtId="0" fontId="5" fillId="0" borderId="72" xfId="0" applyFont="1" applyFill="1" applyBorder="1" applyAlignment="1" applyProtection="1">
      <alignment horizontal="left" vertical="center" shrinkToFit="1"/>
    </xf>
    <xf numFmtId="0" fontId="5" fillId="7" borderId="73" xfId="0" applyFont="1" applyFill="1" applyBorder="1" applyAlignment="1" applyProtection="1">
      <alignment horizontal="center" vertical="center" wrapText="1"/>
      <protection locked="0"/>
    </xf>
    <xf numFmtId="0" fontId="5" fillId="4" borderId="74" xfId="0" applyFont="1" applyFill="1" applyBorder="1" applyAlignment="1" applyProtection="1">
      <alignment horizontal="center" vertical="center" shrinkToFit="1"/>
    </xf>
    <xf numFmtId="0" fontId="5" fillId="4" borderId="75" xfId="0" applyFont="1" applyFill="1" applyBorder="1" applyAlignment="1" applyProtection="1">
      <alignment horizontal="center" vertical="center" shrinkToFit="1"/>
    </xf>
    <xf numFmtId="0" fontId="5" fillId="4" borderId="100" xfId="0" applyFont="1" applyFill="1" applyBorder="1" applyAlignment="1" applyProtection="1">
      <alignment horizontal="center" vertical="center" shrinkToFit="1"/>
    </xf>
    <xf numFmtId="0" fontId="5" fillId="7" borderId="51" xfId="0" applyFont="1" applyFill="1" applyBorder="1" applyAlignment="1" applyProtection="1">
      <alignment horizontal="center" vertical="center" wrapText="1"/>
      <protection locked="0"/>
    </xf>
    <xf numFmtId="0" fontId="5" fillId="0" borderId="76" xfId="0" applyFont="1" applyFill="1" applyBorder="1" applyAlignment="1" applyProtection="1">
      <alignment horizontal="center" vertical="center" shrinkToFit="1"/>
    </xf>
    <xf numFmtId="0" fontId="5" fillId="7" borderId="101" xfId="0" applyFont="1" applyFill="1" applyBorder="1" applyAlignment="1" applyProtection="1">
      <alignment horizontal="center" vertical="center" shrinkToFit="1"/>
      <protection locked="0"/>
    </xf>
    <xf numFmtId="0" fontId="5" fillId="7" borderId="102" xfId="0" applyFont="1" applyFill="1" applyBorder="1" applyAlignment="1" applyProtection="1">
      <alignment horizontal="center" vertical="center" shrinkToFit="1"/>
      <protection locked="0"/>
    </xf>
    <xf numFmtId="0" fontId="5" fillId="4" borderId="47" xfId="0" applyFont="1" applyFill="1" applyBorder="1" applyAlignment="1" applyProtection="1">
      <alignment horizontal="left" vertical="center" wrapText="1"/>
    </xf>
    <xf numFmtId="0" fontId="5" fillId="4" borderId="103" xfId="0" applyFont="1" applyFill="1" applyBorder="1" applyAlignment="1" applyProtection="1">
      <alignment horizontal="left" vertical="center" wrapText="1"/>
    </xf>
    <xf numFmtId="0" fontId="5" fillId="4" borderId="93" xfId="0" applyFont="1" applyFill="1" applyBorder="1" applyAlignment="1" applyProtection="1">
      <alignment horizontal="left" vertical="center" wrapText="1"/>
    </xf>
    <xf numFmtId="0" fontId="5" fillId="4" borderId="68" xfId="0" applyFont="1" applyFill="1" applyBorder="1" applyAlignment="1" applyProtection="1">
      <alignment horizontal="center" vertical="center" wrapText="1" shrinkToFit="1"/>
    </xf>
    <xf numFmtId="0" fontId="5" fillId="4" borderId="69" xfId="0" applyFont="1" applyFill="1" applyBorder="1" applyAlignment="1" applyProtection="1">
      <alignment horizontal="center" vertical="center" shrinkToFit="1"/>
    </xf>
    <xf numFmtId="0" fontId="5" fillId="4" borderId="77" xfId="0" applyFont="1" applyFill="1" applyBorder="1" applyAlignment="1" applyProtection="1">
      <alignment horizontal="center" vertical="center"/>
    </xf>
    <xf numFmtId="0" fontId="5" fillId="4" borderId="78" xfId="0" applyFont="1" applyFill="1" applyBorder="1" applyAlignment="1" applyProtection="1">
      <alignment horizontal="center" vertical="center"/>
    </xf>
    <xf numFmtId="0" fontId="5" fillId="4" borderId="79" xfId="0" applyFont="1" applyFill="1" applyBorder="1" applyAlignment="1" applyProtection="1">
      <alignment horizontal="center" vertical="center"/>
    </xf>
    <xf numFmtId="0" fontId="14" fillId="4" borderId="69" xfId="0" applyFont="1" applyFill="1" applyBorder="1" applyAlignment="1" applyProtection="1">
      <alignment horizontal="center" vertical="center" shrinkToFit="1"/>
    </xf>
    <xf numFmtId="0" fontId="14" fillId="4" borderId="71" xfId="0" applyFont="1" applyFill="1" applyBorder="1" applyAlignment="1" applyProtection="1">
      <alignment horizontal="center" vertical="center" shrinkToFit="1"/>
    </xf>
    <xf numFmtId="0" fontId="10" fillId="0" borderId="0" xfId="0" applyFont="1" applyAlignment="1" applyProtection="1">
      <alignment horizontal="left" vertical="top" wrapText="1"/>
    </xf>
    <xf numFmtId="0" fontId="5" fillId="7" borderId="34" xfId="0" applyFont="1" applyFill="1" applyBorder="1" applyAlignment="1" applyProtection="1">
      <alignment horizontal="center" vertical="center" shrinkToFit="1"/>
      <protection locked="0"/>
    </xf>
    <xf numFmtId="0" fontId="5" fillId="7" borderId="33" xfId="0" applyFont="1" applyFill="1" applyBorder="1" applyAlignment="1" applyProtection="1">
      <alignment horizontal="center" vertical="center" shrinkToFit="1"/>
      <protection locked="0"/>
    </xf>
    <xf numFmtId="0" fontId="5" fillId="4" borderId="20" xfId="0" applyFont="1" applyFill="1" applyBorder="1" applyAlignment="1" applyProtection="1">
      <alignment horizontal="center" vertical="center" wrapText="1" shrinkToFit="1"/>
    </xf>
    <xf numFmtId="0" fontId="5" fillId="0" borderId="12" xfId="0" applyFont="1" applyBorder="1" applyAlignment="1" applyProtection="1">
      <alignment horizontal="center" vertical="center" shrinkToFit="1"/>
    </xf>
    <xf numFmtId="0" fontId="5" fillId="0" borderId="27" xfId="0" applyFont="1" applyBorder="1" applyAlignment="1" applyProtection="1">
      <alignment horizontal="center" vertical="center" shrinkToFit="1"/>
    </xf>
    <xf numFmtId="0" fontId="5" fillId="4" borderId="19" xfId="0" applyFont="1" applyFill="1" applyBorder="1" applyAlignment="1" applyProtection="1">
      <alignment horizontal="center" vertical="center" shrinkToFit="1"/>
    </xf>
    <xf numFmtId="0" fontId="5" fillId="7" borderId="54" xfId="0" applyFont="1" applyFill="1" applyBorder="1" applyAlignment="1" applyProtection="1">
      <alignment horizontal="center" vertical="center" shrinkToFit="1"/>
      <protection locked="0"/>
    </xf>
    <xf numFmtId="0" fontId="5" fillId="7" borderId="135" xfId="0" applyFont="1" applyFill="1" applyBorder="1" applyAlignment="1" applyProtection="1">
      <alignment horizontal="center" vertical="center" shrinkToFit="1"/>
      <protection locked="0"/>
    </xf>
    <xf numFmtId="0" fontId="5" fillId="0" borderId="0" xfId="0" applyFont="1" applyAlignment="1" applyProtection="1">
      <alignment horizontal="left" vertical="top" wrapText="1"/>
    </xf>
    <xf numFmtId="0" fontId="5" fillId="0" borderId="0" xfId="0" applyFont="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2" xfId="0" applyFont="1" applyBorder="1" applyAlignment="1" applyProtection="1">
      <alignment horizontal="center" vertical="center" wrapText="1" shrinkToFit="1"/>
    </xf>
    <xf numFmtId="0" fontId="5" fillId="0" borderId="13"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0" xfId="0" applyFont="1" applyAlignment="1" applyProtection="1">
      <alignment vertical="center" wrapText="1"/>
    </xf>
    <xf numFmtId="0" fontId="5" fillId="0" borderId="0" xfId="0" applyFont="1" applyAlignment="1" applyProtection="1">
      <alignment vertical="top" wrapText="1"/>
    </xf>
    <xf numFmtId="0" fontId="5" fillId="0" borderId="0" xfId="0" applyFont="1" applyAlignment="1" applyProtection="1">
      <alignment horizontal="left" vertical="center"/>
    </xf>
    <xf numFmtId="38" fontId="15" fillId="7" borderId="81" xfId="1" applyFont="1" applyFill="1" applyBorder="1" applyAlignment="1" applyProtection="1">
      <alignment horizontal="center" vertical="center"/>
      <protection locked="0"/>
    </xf>
    <xf numFmtId="38" fontId="15" fillId="7" borderId="82" xfId="1" applyFont="1" applyFill="1" applyBorder="1" applyAlignment="1" applyProtection="1">
      <alignment horizontal="center" vertical="center"/>
      <protection locked="0"/>
    </xf>
    <xf numFmtId="0" fontId="5" fillId="0" borderId="17" xfId="0" applyFont="1" applyBorder="1" applyAlignment="1" applyProtection="1">
      <alignment horizontal="right" vertical="center"/>
    </xf>
    <xf numFmtId="0" fontId="14" fillId="0" borderId="1" xfId="0" applyFont="1" applyBorder="1" applyAlignment="1" applyProtection="1">
      <alignment horizontal="right" vertical="center"/>
    </xf>
    <xf numFmtId="38" fontId="15" fillId="0" borderId="25" xfId="1" applyFont="1" applyFill="1" applyBorder="1" applyAlignment="1" applyProtection="1">
      <alignment horizontal="center" vertical="center"/>
    </xf>
    <xf numFmtId="38" fontId="15" fillId="0" borderId="4" xfId="1" applyFont="1" applyFill="1" applyBorder="1" applyAlignment="1" applyProtection="1">
      <alignment horizontal="center" vertical="center"/>
    </xf>
    <xf numFmtId="0" fontId="5" fillId="0" borderId="18" xfId="0" applyFont="1" applyFill="1" applyBorder="1" applyAlignment="1" applyProtection="1">
      <alignment horizontal="right" vertical="center"/>
    </xf>
    <xf numFmtId="0" fontId="14" fillId="0" borderId="26" xfId="0" applyFont="1" applyFill="1" applyBorder="1" applyAlignment="1" applyProtection="1">
      <alignment horizontal="right" vertical="center"/>
    </xf>
    <xf numFmtId="38" fontId="15" fillId="7" borderId="7" xfId="1" applyFont="1" applyFill="1" applyBorder="1" applyAlignment="1" applyProtection="1">
      <alignment horizontal="center" vertical="center"/>
      <protection locked="0"/>
    </xf>
    <xf numFmtId="38" fontId="15" fillId="7" borderId="9" xfId="1" applyFont="1" applyFill="1" applyBorder="1" applyAlignment="1" applyProtection="1">
      <alignment horizontal="center" vertical="center"/>
      <protection locked="0"/>
    </xf>
    <xf numFmtId="0" fontId="5" fillId="0" borderId="17" xfId="0" applyFont="1" applyFill="1" applyBorder="1" applyAlignment="1" applyProtection="1">
      <alignment horizontal="right" vertical="center"/>
    </xf>
    <xf numFmtId="0" fontId="14" fillId="0" borderId="1" xfId="0" applyFont="1" applyFill="1" applyBorder="1" applyAlignment="1" applyProtection="1">
      <alignment horizontal="right" vertical="center"/>
    </xf>
    <xf numFmtId="0" fontId="5" fillId="0" borderId="16" xfId="0" applyFont="1" applyFill="1" applyBorder="1" applyAlignment="1" applyProtection="1">
      <alignment horizontal="right" vertical="center"/>
    </xf>
    <xf numFmtId="0" fontId="14" fillId="0" borderId="83" xfId="0" applyFont="1" applyFill="1" applyBorder="1" applyAlignment="1" applyProtection="1">
      <alignment horizontal="right" vertical="center"/>
    </xf>
    <xf numFmtId="38" fontId="15" fillId="7" borderId="84" xfId="1" applyFont="1" applyFill="1" applyBorder="1" applyAlignment="1" applyProtection="1">
      <alignment horizontal="center" vertical="center"/>
      <protection locked="0"/>
    </xf>
    <xf numFmtId="38" fontId="15" fillId="7" borderId="22" xfId="1" applyFont="1" applyFill="1" applyBorder="1" applyAlignment="1" applyProtection="1">
      <alignment horizontal="center" vertical="center"/>
      <protection locked="0"/>
    </xf>
    <xf numFmtId="0" fontId="12" fillId="4" borderId="6" xfId="0" applyFont="1" applyFill="1" applyBorder="1" applyAlignment="1" applyProtection="1">
      <alignment vertical="center" wrapText="1"/>
    </xf>
    <xf numFmtId="0" fontId="19" fillId="4" borderId="6" xfId="0" applyFont="1" applyFill="1" applyBorder="1" applyAlignment="1" applyProtection="1">
      <alignment vertical="center" wrapText="1"/>
    </xf>
    <xf numFmtId="38" fontId="15" fillId="7" borderId="109" xfId="1" applyFont="1" applyFill="1" applyBorder="1" applyAlignment="1" applyProtection="1">
      <alignment horizontal="center" vertical="center"/>
      <protection locked="0"/>
    </xf>
    <xf numFmtId="38" fontId="15" fillId="7" borderId="107" xfId="1"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38" fontId="15" fillId="7" borderId="13" xfId="1" applyFont="1" applyFill="1" applyBorder="1" applyAlignment="1" applyProtection="1">
      <alignment horizontal="center" vertical="center"/>
      <protection locked="0"/>
    </xf>
    <xf numFmtId="38" fontId="15" fillId="7" borderId="4" xfId="1"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xf>
    <xf numFmtId="0" fontId="19" fillId="4" borderId="13" xfId="0" applyFont="1" applyFill="1" applyBorder="1" applyAlignment="1" applyProtection="1">
      <alignment horizontal="center" vertical="center"/>
    </xf>
    <xf numFmtId="0" fontId="12" fillId="4" borderId="7" xfId="0" applyFont="1" applyFill="1" applyBorder="1" applyAlignment="1" applyProtection="1">
      <alignment horizontal="center" vertical="center" textRotation="255"/>
    </xf>
    <xf numFmtId="0" fontId="12" fillId="4" borderId="18" xfId="0" applyFont="1" applyFill="1" applyBorder="1" applyAlignment="1" applyProtection="1">
      <alignment horizontal="center" vertical="center" textRotation="255"/>
    </xf>
    <xf numFmtId="0" fontId="12" fillId="4" borderId="17" xfId="0" applyFont="1" applyFill="1" applyBorder="1" applyAlignment="1" applyProtection="1">
      <alignment horizontal="center" vertical="center" textRotation="255"/>
    </xf>
    <xf numFmtId="0" fontId="9" fillId="0" borderId="113" xfId="0" applyFont="1" applyFill="1" applyBorder="1" applyAlignment="1" applyProtection="1">
      <alignment horizontal="center" vertical="center" wrapText="1"/>
    </xf>
    <xf numFmtId="0" fontId="20" fillId="0" borderId="114" xfId="0" applyFont="1" applyFill="1" applyBorder="1" applyAlignment="1" applyProtection="1">
      <alignment horizontal="center" vertical="center" wrapText="1"/>
    </xf>
    <xf numFmtId="38" fontId="15" fillId="7" borderId="18" xfId="1" applyFont="1" applyFill="1" applyBorder="1" applyAlignment="1" applyProtection="1">
      <alignment horizontal="center" vertical="center"/>
      <protection locked="0"/>
    </xf>
    <xf numFmtId="38" fontId="15" fillId="7" borderId="26" xfId="1" applyFont="1" applyFill="1" applyBorder="1" applyAlignment="1" applyProtection="1">
      <alignment horizontal="center" vertical="center"/>
      <protection locked="0"/>
    </xf>
    <xf numFmtId="0" fontId="9" fillId="0" borderId="115" xfId="0" applyFont="1" applyFill="1" applyBorder="1" applyAlignment="1" applyProtection="1">
      <alignment horizontal="center" vertical="center" wrapText="1"/>
    </xf>
    <xf numFmtId="0" fontId="20" fillId="0" borderId="116" xfId="0" applyFont="1" applyFill="1" applyBorder="1" applyAlignment="1" applyProtection="1">
      <alignment horizontal="center" vertical="center" wrapText="1"/>
    </xf>
    <xf numFmtId="0" fontId="20" fillId="0" borderId="117" xfId="0" applyFont="1" applyFill="1" applyBorder="1" applyAlignment="1" applyProtection="1">
      <alignment horizontal="center" vertical="center" wrapText="1"/>
    </xf>
    <xf numFmtId="38" fontId="15" fillId="8" borderId="7" xfId="1" applyFont="1" applyFill="1" applyBorder="1" applyAlignment="1" applyProtection="1">
      <alignment horizontal="center" vertical="center"/>
      <protection locked="0"/>
    </xf>
    <xf numFmtId="38" fontId="15" fillId="8" borderId="9" xfId="1"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0" fillId="0" borderId="9" xfId="0" applyBorder="1" applyAlignment="1">
      <alignment horizontal="center" vertical="center"/>
    </xf>
    <xf numFmtId="0" fontId="12" fillId="4" borderId="17" xfId="0" applyFont="1" applyFill="1" applyBorder="1" applyAlignment="1" applyProtection="1">
      <alignment horizontal="center" vertical="center"/>
    </xf>
    <xf numFmtId="0" fontId="12" fillId="4" borderId="10" xfId="0" applyFont="1" applyFill="1" applyBorder="1" applyAlignment="1" applyProtection="1">
      <alignment horizontal="center" vertical="center"/>
    </xf>
    <xf numFmtId="0" fontId="0" fillId="0" borderId="1" xfId="0" applyBorder="1" applyAlignment="1">
      <alignment horizontal="center" vertical="center"/>
    </xf>
    <xf numFmtId="0" fontId="5" fillId="4" borderId="81" xfId="0" applyFont="1" applyFill="1" applyBorder="1" applyAlignment="1" applyProtection="1">
      <alignment horizontal="center" vertical="center" wrapText="1"/>
    </xf>
    <xf numFmtId="0" fontId="5" fillId="4" borderId="123" xfId="0" applyFont="1" applyFill="1" applyBorder="1" applyAlignment="1" applyProtection="1">
      <alignment horizontal="center" vertical="center" wrapText="1"/>
    </xf>
    <xf numFmtId="0" fontId="14" fillId="4" borderId="123" xfId="0" applyFont="1" applyFill="1" applyBorder="1" applyAlignment="1" applyProtection="1">
      <alignment horizontal="center" vertical="center" wrapText="1"/>
    </xf>
    <xf numFmtId="0" fontId="0" fillId="0" borderId="82" xfId="0" applyBorder="1" applyAlignment="1">
      <alignment horizontal="center" vertical="center" wrapText="1"/>
    </xf>
    <xf numFmtId="0" fontId="14" fillId="4" borderId="1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0" fillId="0" borderId="1" xfId="0" applyBorder="1" applyAlignment="1">
      <alignment horizontal="center" vertical="center" wrapText="1"/>
    </xf>
    <xf numFmtId="0" fontId="12" fillId="4" borderId="13" xfId="0" applyFont="1" applyFill="1" applyBorder="1" applyAlignment="1" applyProtection="1">
      <alignment horizontal="center" vertical="center" wrapText="1"/>
    </xf>
    <xf numFmtId="0" fontId="0" fillId="0" borderId="2" xfId="0" applyBorder="1" applyAlignment="1">
      <alignment horizontal="center" vertical="center" wrapText="1"/>
    </xf>
    <xf numFmtId="0" fontId="19" fillId="4" borderId="3"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2" fillId="4" borderId="18"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0" fillId="0" borderId="26" xfId="0" applyBorder="1" applyAlignment="1">
      <alignment horizontal="center" vertical="center"/>
    </xf>
    <xf numFmtId="0" fontId="12" fillId="4" borderId="7" xfId="0"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4" borderId="17" xfId="0" applyFont="1" applyFill="1" applyBorder="1" applyAlignment="1" applyProtection="1">
      <alignment horizontal="center" vertical="center" wrapText="1"/>
    </xf>
    <xf numFmtId="0" fontId="0" fillId="0" borderId="10" xfId="0" applyBorder="1" applyAlignment="1">
      <alignment horizontal="center" vertical="center" wrapText="1"/>
    </xf>
    <xf numFmtId="0" fontId="12" fillId="4" borderId="6"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0" fillId="0" borderId="6" xfId="0" applyBorder="1" applyAlignment="1">
      <alignment vertical="center"/>
    </xf>
    <xf numFmtId="38" fontId="15" fillId="0" borderId="109" xfId="1" applyFont="1" applyFill="1" applyBorder="1" applyAlignment="1" applyProtection="1">
      <alignment horizontal="center" vertical="center"/>
    </xf>
    <xf numFmtId="38" fontId="15" fillId="0" borderId="107" xfId="1" applyFont="1" applyFill="1" applyBorder="1" applyAlignment="1" applyProtection="1">
      <alignment horizontal="center" vertical="center"/>
    </xf>
    <xf numFmtId="0" fontId="5" fillId="4" borderId="6" xfId="0" applyFont="1" applyFill="1" applyBorder="1" applyAlignment="1" applyProtection="1">
      <alignment vertical="center" wrapText="1"/>
    </xf>
    <xf numFmtId="0" fontId="14" fillId="4" borderId="6" xfId="0" applyFont="1" applyFill="1" applyBorder="1" applyAlignment="1" applyProtection="1">
      <alignment vertical="center" wrapText="1"/>
    </xf>
    <xf numFmtId="38" fontId="15" fillId="7" borderId="105" xfId="1"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textRotation="255"/>
    </xf>
    <xf numFmtId="38" fontId="15" fillId="0" borderId="8" xfId="0" applyNumberFormat="1" applyFont="1" applyBorder="1" applyAlignment="1" applyProtection="1">
      <alignment horizontal="center" vertical="center"/>
    </xf>
    <xf numFmtId="0" fontId="0" fillId="0" borderId="0" xfId="0" applyAlignment="1">
      <alignment horizontal="center" vertical="center"/>
    </xf>
    <xf numFmtId="0" fontId="8" fillId="0" borderId="26" xfId="0" applyFont="1" applyBorder="1" applyAlignment="1" applyProtection="1">
      <alignment horizontal="center" vertical="center"/>
    </xf>
    <xf numFmtId="0" fontId="34" fillId="0" borderId="0" xfId="0" applyFont="1" applyBorder="1" applyAlignment="1" applyProtection="1">
      <alignment horizontal="left" vertical="center"/>
    </xf>
    <xf numFmtId="0" fontId="0" fillId="0" borderId="0" xfId="0" applyFont="1" applyAlignment="1">
      <alignment vertical="center"/>
    </xf>
    <xf numFmtId="0" fontId="12" fillId="0" borderId="0" xfId="0" applyFont="1" applyBorder="1" applyAlignment="1" applyProtection="1">
      <alignment horizontal="center" vertical="center"/>
    </xf>
    <xf numFmtId="0" fontId="0" fillId="0" borderId="0" xfId="0" applyAlignment="1">
      <alignment vertical="center"/>
    </xf>
    <xf numFmtId="0" fontId="54" fillId="0" borderId="0" xfId="0" applyFont="1" applyAlignment="1">
      <alignment horizontal="center" vertical="center"/>
    </xf>
    <xf numFmtId="0" fontId="8" fillId="0" borderId="0" xfId="0" applyFont="1" applyBorder="1" applyAlignment="1" applyProtection="1">
      <alignment horizontal="center" vertical="center"/>
    </xf>
    <xf numFmtId="38" fontId="15" fillId="0" borderId="81" xfId="1" applyFont="1" applyFill="1" applyBorder="1" applyAlignment="1" applyProtection="1">
      <alignment horizontal="center" vertical="center"/>
    </xf>
    <xf numFmtId="38" fontId="15" fillId="0" borderId="82" xfId="1" applyFont="1" applyFill="1" applyBorder="1" applyAlignment="1" applyProtection="1">
      <alignment horizontal="center" vertical="center"/>
    </xf>
    <xf numFmtId="38" fontId="15" fillId="0" borderId="18" xfId="1" applyFont="1" applyFill="1" applyBorder="1" applyAlignment="1" applyProtection="1">
      <alignment horizontal="center" vertical="center"/>
    </xf>
    <xf numFmtId="38" fontId="15" fillId="0" borderId="26" xfId="1" applyFont="1" applyFill="1" applyBorder="1" applyAlignment="1" applyProtection="1">
      <alignment horizontal="center" vertical="center"/>
    </xf>
    <xf numFmtId="0" fontId="75" fillId="0" borderId="12" xfId="0" applyFont="1" applyBorder="1" applyAlignment="1" applyProtection="1">
      <alignment horizontal="center" vertical="center" shrinkToFit="1"/>
    </xf>
    <xf numFmtId="0" fontId="75" fillId="0" borderId="27" xfId="0" applyFont="1" applyBorder="1" applyAlignment="1" applyProtection="1">
      <alignment horizontal="center" vertical="center" shrinkToFit="1"/>
    </xf>
    <xf numFmtId="180" fontId="15" fillId="0" borderId="7" xfId="0" applyNumberFormat="1" applyFont="1" applyBorder="1" applyAlignment="1" applyProtection="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12" fillId="0" borderId="8" xfId="0" applyFont="1" applyBorder="1" applyAlignment="1" applyProtection="1">
      <alignment horizontal="center" vertical="center"/>
    </xf>
    <xf numFmtId="0" fontId="0" fillId="0" borderId="8" xfId="0" applyBorder="1" applyAlignment="1">
      <alignment horizontal="center" vertical="center"/>
    </xf>
    <xf numFmtId="0" fontId="12" fillId="0" borderId="10" xfId="0" applyFont="1" applyBorder="1" applyAlignment="1" applyProtection="1">
      <alignment horizontal="center" vertical="center"/>
    </xf>
    <xf numFmtId="0" fontId="0" fillId="0" borderId="10" xfId="0" applyBorder="1" applyAlignment="1">
      <alignment horizontal="center" vertical="center"/>
    </xf>
    <xf numFmtId="0" fontId="0" fillId="0" borderId="6" xfId="0" applyBorder="1" applyAlignment="1">
      <alignment vertical="center" wrapText="1"/>
    </xf>
    <xf numFmtId="0" fontId="12" fillId="8" borderId="6" xfId="0" applyFont="1" applyFill="1" applyBorder="1" applyAlignment="1" applyProtection="1">
      <alignment vertical="center" shrinkToFit="1"/>
      <protection locked="0"/>
    </xf>
    <xf numFmtId="57" fontId="12" fillId="8" borderId="6" xfId="0" applyNumberFormat="1" applyFont="1" applyFill="1" applyBorder="1" applyAlignment="1" applyProtection="1">
      <alignment vertical="center" shrinkToFit="1"/>
      <protection locked="0"/>
    </xf>
    <xf numFmtId="192" fontId="12" fillId="8" borderId="6" xfId="0" applyNumberFormat="1" applyFont="1" applyFill="1" applyBorder="1" applyAlignment="1" applyProtection="1">
      <alignment vertical="center" shrinkToFit="1"/>
      <protection locked="0"/>
    </xf>
    <xf numFmtId="0" fontId="12" fillId="0" borderId="7"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80" xfId="0" applyFont="1" applyFill="1" applyBorder="1" applyAlignment="1">
      <alignment horizontal="center" vertical="center" wrapText="1"/>
    </xf>
    <xf numFmtId="0" fontId="12" fillId="0" borderId="73" xfId="0" applyFont="1" applyFill="1" applyBorder="1" applyAlignment="1">
      <alignment horizontal="center" vertical="center" wrapText="1"/>
    </xf>
    <xf numFmtId="0" fontId="12" fillId="0" borderId="76" xfId="0" applyFont="1" applyFill="1" applyBorder="1" applyAlignment="1">
      <alignment horizontal="center" vertical="center" wrapText="1"/>
    </xf>
    <xf numFmtId="192" fontId="12" fillId="0" borderId="153" xfId="0" applyNumberFormat="1" applyFont="1" applyFill="1" applyBorder="1" applyAlignment="1">
      <alignment vertical="center" wrapText="1"/>
    </xf>
    <xf numFmtId="192" fontId="12" fillId="0" borderId="154" xfId="0" applyNumberFormat="1" applyFont="1" applyFill="1" applyBorder="1" applyAlignment="1">
      <alignment vertical="center" wrapText="1"/>
    </xf>
    <xf numFmtId="192" fontId="12" fillId="0" borderId="155" xfId="0" applyNumberFormat="1" applyFont="1" applyFill="1" applyBorder="1" applyAlignment="1">
      <alignment vertical="center" wrapText="1"/>
    </xf>
    <xf numFmtId="0" fontId="12" fillId="0" borderId="6" xfId="0" applyFont="1" applyFill="1" applyBorder="1" applyAlignment="1" applyProtection="1">
      <alignment horizontal="left" vertical="center" shrinkToFit="1"/>
    </xf>
    <xf numFmtId="0" fontId="12" fillId="0" borderId="6" xfId="0" applyFont="1" applyFill="1" applyBorder="1" applyAlignment="1" applyProtection="1">
      <alignment horizontal="left" vertical="center" wrapText="1"/>
    </xf>
    <xf numFmtId="0" fontId="12" fillId="9" borderId="6" xfId="0" applyFont="1" applyFill="1" applyBorder="1" applyAlignment="1" applyProtection="1">
      <alignment horizontal="center" vertical="center"/>
    </xf>
    <xf numFmtId="0" fontId="5" fillId="9" borderId="6"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pplyProtection="1">
      <alignment horizontal="left" vertical="center" wrapText="1"/>
    </xf>
    <xf numFmtId="0" fontId="56" fillId="9" borderId="12" xfId="0" applyFont="1" applyFill="1" applyBorder="1" applyAlignment="1">
      <alignment horizontal="center" vertical="center" wrapText="1"/>
    </xf>
    <xf numFmtId="0" fontId="12" fillId="9" borderId="27" xfId="0" applyFont="1" applyFill="1" applyBorder="1" applyAlignment="1">
      <alignment vertical="center" wrapText="1"/>
    </xf>
    <xf numFmtId="184" fontId="16" fillId="8" borderId="15" xfId="0" applyNumberFormat="1" applyFont="1" applyFill="1" applyBorder="1" applyAlignment="1" applyProtection="1">
      <alignment horizontal="right" vertical="center"/>
      <protection locked="0"/>
    </xf>
    <xf numFmtId="184" fontId="16" fillId="8" borderId="27" xfId="0" applyNumberFormat="1" applyFont="1" applyFill="1" applyBorder="1" applyAlignment="1" applyProtection="1">
      <alignment horizontal="right" vertical="center"/>
      <protection locked="0"/>
    </xf>
    <xf numFmtId="184" fontId="59" fillId="8" borderId="12" xfId="0" applyNumberFormat="1" applyFont="1" applyFill="1" applyBorder="1" applyAlignment="1" applyProtection="1">
      <alignment horizontal="right" vertical="center"/>
      <protection locked="0"/>
    </xf>
    <xf numFmtId="184" fontId="59" fillId="8" borderId="15" xfId="0" applyNumberFormat="1" applyFont="1" applyFill="1" applyBorder="1" applyAlignment="1" applyProtection="1">
      <alignment horizontal="right" vertical="center"/>
      <protection locked="0"/>
    </xf>
    <xf numFmtId="184" fontId="59" fillId="8" borderId="27" xfId="0" applyNumberFormat="1" applyFont="1" applyFill="1" applyBorder="1" applyAlignment="1" applyProtection="1">
      <alignment horizontal="right" vertical="center"/>
      <protection locked="0"/>
    </xf>
    <xf numFmtId="184" fontId="16" fillId="8" borderId="12" xfId="0" applyNumberFormat="1" applyFont="1" applyFill="1" applyBorder="1" applyAlignment="1" applyProtection="1">
      <alignment horizontal="right" vertical="center"/>
      <protection locked="0"/>
    </xf>
    <xf numFmtId="0" fontId="56" fillId="9" borderId="7" xfId="0" applyFont="1" applyFill="1" applyBorder="1" applyAlignment="1">
      <alignment horizontal="center" vertical="center" wrapText="1"/>
    </xf>
    <xf numFmtId="0" fontId="56" fillId="9" borderId="9" xfId="0" applyFont="1" applyFill="1" applyBorder="1" applyAlignment="1">
      <alignment horizontal="center" vertical="center" wrapText="1"/>
    </xf>
    <xf numFmtId="0" fontId="56" fillId="9" borderId="18" xfId="0" applyFont="1" applyFill="1" applyBorder="1" applyAlignment="1">
      <alignment horizontal="center" vertical="center" wrapText="1"/>
    </xf>
    <xf numFmtId="0" fontId="56" fillId="9" borderId="26" xfId="0" applyFont="1" applyFill="1" applyBorder="1" applyAlignment="1">
      <alignment horizontal="center" vertical="center" wrapText="1"/>
    </xf>
    <xf numFmtId="0" fontId="56" fillId="9" borderId="17"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56" fillId="9" borderId="8" xfId="0" applyFont="1" applyFill="1" applyBorder="1" applyAlignment="1">
      <alignment horizontal="center" vertical="center" wrapText="1"/>
    </xf>
    <xf numFmtId="0" fontId="56" fillId="9" borderId="0" xfId="0" applyFont="1" applyFill="1" applyBorder="1" applyAlignment="1">
      <alignment horizontal="center" vertical="center" wrapText="1"/>
    </xf>
    <xf numFmtId="184" fontId="12" fillId="0" borderId="0" xfId="0" applyNumberFormat="1" applyFont="1" applyBorder="1" applyAlignment="1" applyProtection="1">
      <alignment horizontal="left" vertical="top" wrapText="1"/>
    </xf>
    <xf numFmtId="0" fontId="12" fillId="13" borderId="6" xfId="0" applyFont="1" applyFill="1" applyBorder="1" applyAlignment="1" applyProtection="1">
      <alignment horizontal="center" vertical="center" shrinkToFit="1"/>
    </xf>
    <xf numFmtId="0" fontId="12" fillId="13" borderId="13" xfId="0" applyFont="1" applyFill="1" applyBorder="1" applyAlignment="1" applyProtection="1">
      <alignment horizontal="center" vertical="center" shrinkToFit="1"/>
    </xf>
    <xf numFmtId="0" fontId="8" fillId="0" borderId="0" xfId="0" applyFont="1" applyAlignment="1" applyProtection="1">
      <alignment horizontal="center" vertical="center" shrinkToFit="1"/>
    </xf>
    <xf numFmtId="184" fontId="16" fillId="0" borderId="80" xfId="0" applyNumberFormat="1" applyFont="1" applyBorder="1" applyAlignment="1" applyProtection="1">
      <alignment horizontal="right" vertical="center"/>
    </xf>
    <xf numFmtId="184" fontId="54" fillId="0" borderId="76" xfId="0" applyNumberFormat="1" applyFont="1" applyBorder="1" applyAlignment="1">
      <alignment horizontal="right" vertical="center"/>
    </xf>
    <xf numFmtId="184" fontId="54" fillId="0" borderId="47" xfId="0" applyNumberFormat="1" applyFont="1" applyBorder="1" applyAlignment="1">
      <alignment horizontal="right" vertical="center"/>
    </xf>
    <xf numFmtId="184" fontId="54" fillId="0" borderId="93" xfId="0" applyNumberFormat="1" applyFont="1" applyBorder="1" applyAlignment="1">
      <alignment horizontal="right" vertical="center"/>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7" xfId="0" applyFont="1" applyFill="1" applyBorder="1" applyAlignment="1" applyProtection="1">
      <alignment horizontal="center" vertical="center"/>
    </xf>
    <xf numFmtId="0" fontId="12" fillId="9" borderId="9" xfId="0" applyFont="1" applyFill="1" applyBorder="1" applyAlignment="1" applyProtection="1">
      <alignment horizontal="center" vertical="center"/>
    </xf>
    <xf numFmtId="0" fontId="12" fillId="9" borderId="18" xfId="0" applyFont="1" applyFill="1" applyBorder="1" applyAlignment="1" applyProtection="1">
      <alignment horizontal="center" vertical="center"/>
    </xf>
    <xf numFmtId="0" fontId="12" fillId="9" borderId="26" xfId="0" applyFont="1" applyFill="1" applyBorder="1" applyAlignment="1" applyProtection="1">
      <alignment horizontal="center" vertical="center"/>
    </xf>
    <xf numFmtId="0" fontId="12" fillId="9" borderId="17" xfId="0" applyFont="1" applyFill="1" applyBorder="1" applyAlignment="1" applyProtection="1">
      <alignment horizontal="center" vertical="center"/>
    </xf>
    <xf numFmtId="0" fontId="12" fillId="9" borderId="1" xfId="0" applyFont="1" applyFill="1" applyBorder="1" applyAlignment="1" applyProtection="1">
      <alignment horizontal="center" vertical="center"/>
    </xf>
    <xf numFmtId="0" fontId="12" fillId="9" borderId="12" xfId="0" applyFont="1" applyFill="1" applyBorder="1" applyAlignment="1" applyProtection="1">
      <alignment horizontal="center" vertical="center" wrapText="1"/>
    </xf>
    <xf numFmtId="0" fontId="12" fillId="9" borderId="27" xfId="0" applyFont="1" applyFill="1" applyBorder="1" applyAlignment="1" applyProtection="1">
      <alignment horizontal="center" vertical="center"/>
    </xf>
    <xf numFmtId="184" fontId="15" fillId="8" borderId="12" xfId="0" applyNumberFormat="1" applyFont="1" applyFill="1" applyBorder="1" applyAlignment="1" applyProtection="1">
      <alignment horizontal="right" vertical="center"/>
      <protection locked="0"/>
    </xf>
    <xf numFmtId="184" fontId="15" fillId="8" borderId="27" xfId="0" applyNumberFormat="1" applyFont="1" applyFill="1" applyBorder="1" applyAlignment="1" applyProtection="1">
      <alignment horizontal="right" vertical="center"/>
      <protection locked="0"/>
    </xf>
    <xf numFmtId="0" fontId="12" fillId="9" borderId="12" xfId="0" applyFont="1" applyFill="1" applyBorder="1" applyAlignment="1" applyProtection="1">
      <alignment horizontal="center" vertical="center"/>
    </xf>
    <xf numFmtId="0" fontId="12" fillId="9" borderId="15" xfId="0" applyFont="1" applyFill="1" applyBorder="1" applyAlignment="1" applyProtection="1">
      <alignment horizontal="center" vertical="center"/>
    </xf>
    <xf numFmtId="0" fontId="12" fillId="9" borderId="8" xfId="0" applyFont="1" applyFill="1" applyBorder="1" applyAlignment="1" applyProtection="1">
      <alignment horizontal="center" vertical="center"/>
    </xf>
    <xf numFmtId="184" fontId="15" fillId="8" borderId="15" xfId="0" applyNumberFormat="1" applyFont="1" applyFill="1" applyBorder="1" applyAlignment="1" applyProtection="1">
      <alignment horizontal="right" vertical="center"/>
      <protection locked="0"/>
    </xf>
    <xf numFmtId="0" fontId="12" fillId="9" borderId="10" xfId="0" applyFont="1" applyFill="1" applyBorder="1" applyAlignment="1" applyProtection="1">
      <alignment horizontal="center" vertical="center"/>
    </xf>
    <xf numFmtId="0" fontId="12" fillId="9" borderId="7" xfId="0" applyFont="1" applyFill="1" applyBorder="1" applyAlignment="1" applyProtection="1">
      <alignment horizontal="center" vertical="center" wrapText="1"/>
    </xf>
    <xf numFmtId="0" fontId="12" fillId="9" borderId="9" xfId="0" applyFont="1" applyFill="1" applyBorder="1" applyAlignment="1" applyProtection="1">
      <alignment horizontal="center" vertical="center" wrapText="1"/>
    </xf>
    <xf numFmtId="0" fontId="12" fillId="9" borderId="18" xfId="0" applyFont="1" applyFill="1" applyBorder="1" applyAlignment="1" applyProtection="1">
      <alignment horizontal="center" vertical="center" wrapText="1"/>
    </xf>
    <xf numFmtId="0" fontId="12" fillId="9" borderId="26" xfId="0" applyFont="1" applyFill="1" applyBorder="1" applyAlignment="1" applyProtection="1">
      <alignment horizontal="center" vertical="center" wrapText="1"/>
    </xf>
    <xf numFmtId="184" fontId="58" fillId="8" borderId="12" xfId="0" applyNumberFormat="1" applyFont="1" applyFill="1" applyBorder="1" applyAlignment="1" applyProtection="1">
      <alignment horizontal="right" vertical="center"/>
      <protection locked="0"/>
    </xf>
    <xf numFmtId="184" fontId="15" fillId="8" borderId="27" xfId="0" applyNumberFormat="1" applyFont="1" applyFill="1" applyBorder="1" applyAlignment="1" applyProtection="1">
      <alignment vertical="center"/>
      <protection locked="0"/>
    </xf>
    <xf numFmtId="0" fontId="76" fillId="0" borderId="0" xfId="0" applyFont="1" applyBorder="1" applyAlignment="1">
      <alignment horizontal="left" vertical="top" shrinkToFit="1"/>
    </xf>
    <xf numFmtId="0" fontId="56" fillId="9" borderId="17" xfId="0" applyFont="1" applyFill="1" applyBorder="1" applyAlignment="1" applyProtection="1">
      <alignment horizontal="center" vertical="center"/>
    </xf>
    <xf numFmtId="0" fontId="0" fillId="0" borderId="1" xfId="0" applyBorder="1" applyAlignment="1" applyProtection="1">
      <alignment horizontal="center" vertical="center"/>
    </xf>
    <xf numFmtId="0" fontId="56" fillId="9" borderId="13" xfId="0" applyFont="1" applyFill="1" applyBorder="1" applyAlignment="1" applyProtection="1">
      <alignment horizontal="left" vertical="center" wrapText="1"/>
    </xf>
    <xf numFmtId="0" fontId="12" fillId="9" borderId="4" xfId="0" applyFont="1" applyFill="1" applyBorder="1" applyAlignment="1" applyProtection="1">
      <alignment horizontal="left" vertical="center" wrapText="1"/>
    </xf>
    <xf numFmtId="0" fontId="57" fillId="0" borderId="0" xfId="0" applyFont="1" applyBorder="1" applyAlignment="1">
      <alignment horizontal="justify" vertical="center"/>
    </xf>
    <xf numFmtId="0" fontId="57" fillId="0" borderId="0" xfId="0" applyFont="1" applyBorder="1" applyAlignment="1"/>
    <xf numFmtId="0" fontId="56" fillId="9" borderId="7" xfId="0" applyFont="1" applyFill="1" applyBorder="1" applyAlignment="1" applyProtection="1">
      <alignment horizontal="center" vertical="center" wrapText="1"/>
    </xf>
    <xf numFmtId="0" fontId="12" fillId="9" borderId="8" xfId="0" applyFont="1" applyFill="1" applyBorder="1" applyAlignment="1" applyProtection="1">
      <alignment vertical="center" wrapText="1"/>
    </xf>
    <xf numFmtId="0" fontId="12" fillId="9" borderId="18" xfId="0" applyFont="1" applyFill="1" applyBorder="1" applyAlignment="1" applyProtection="1">
      <alignment vertical="center" wrapText="1"/>
    </xf>
    <xf numFmtId="0" fontId="12" fillId="9" borderId="0" xfId="0" applyFont="1" applyFill="1" applyBorder="1" applyAlignment="1" applyProtection="1">
      <alignment vertical="center" wrapText="1"/>
    </xf>
    <xf numFmtId="0" fontId="9" fillId="9" borderId="17" xfId="0" applyFont="1" applyFill="1" applyBorder="1" applyAlignment="1" applyProtection="1">
      <alignment vertical="center" wrapText="1"/>
    </xf>
    <xf numFmtId="0" fontId="9" fillId="9" borderId="10" xfId="0" applyFont="1" applyFill="1" applyBorder="1" applyAlignment="1" applyProtection="1">
      <alignment vertical="center" wrapText="1"/>
    </xf>
    <xf numFmtId="0" fontId="12" fillId="9" borderId="4" xfId="0" applyFont="1" applyFill="1" applyBorder="1" applyAlignment="1" applyProtection="1">
      <alignment vertical="center"/>
    </xf>
    <xf numFmtId="0" fontId="56" fillId="9" borderId="7" xfId="0" applyFont="1" applyFill="1" applyBorder="1" applyAlignment="1" applyProtection="1">
      <alignment horizontal="left" vertical="center" wrapText="1"/>
    </xf>
    <xf numFmtId="0" fontId="12" fillId="9" borderId="9" xfId="0" applyFont="1" applyFill="1" applyBorder="1" applyAlignment="1" applyProtection="1">
      <alignment vertical="center"/>
    </xf>
    <xf numFmtId="0" fontId="12" fillId="9" borderId="18" xfId="0" applyFont="1" applyFill="1" applyBorder="1" applyAlignment="1" applyProtection="1">
      <alignment vertical="center"/>
    </xf>
    <xf numFmtId="0" fontId="12" fillId="9" borderId="26" xfId="0" applyFont="1" applyFill="1" applyBorder="1" applyAlignment="1" applyProtection="1">
      <alignment vertical="center"/>
    </xf>
    <xf numFmtId="0" fontId="57" fillId="0" borderId="0" xfId="0" applyFont="1" applyBorder="1" applyAlignment="1">
      <alignment horizontal="left" vertical="center"/>
    </xf>
    <xf numFmtId="0" fontId="53" fillId="0" borderId="1" xfId="0" applyFont="1" applyBorder="1" applyAlignment="1">
      <alignment horizontal="center" vertical="center" wrapText="1"/>
    </xf>
    <xf numFmtId="0" fontId="12" fillId="9" borderId="9" xfId="0" applyFont="1" applyFill="1" applyBorder="1" applyAlignment="1">
      <alignment vertical="center" wrapText="1"/>
    </xf>
    <xf numFmtId="0" fontId="12" fillId="9" borderId="18" xfId="0" applyFont="1" applyFill="1" applyBorder="1" applyAlignment="1">
      <alignment vertical="center" wrapText="1"/>
    </xf>
    <xf numFmtId="0" fontId="12" fillId="9" borderId="26" xfId="0" applyFont="1" applyFill="1" applyBorder="1" applyAlignment="1">
      <alignment vertical="center" wrapText="1"/>
    </xf>
    <xf numFmtId="0" fontId="9" fillId="9" borderId="17" xfId="0" applyFont="1" applyFill="1" applyBorder="1" applyAlignment="1">
      <alignment vertical="center" wrapText="1"/>
    </xf>
    <xf numFmtId="0" fontId="9" fillId="9" borderId="1" xfId="0" applyFont="1" applyFill="1" applyBorder="1" applyAlignment="1">
      <alignment vertical="center" wrapText="1"/>
    </xf>
    <xf numFmtId="0" fontId="56" fillId="9" borderId="8" xfId="0" applyFont="1" applyFill="1" applyBorder="1" applyAlignment="1">
      <alignment horizontal="left" vertical="center" wrapText="1"/>
    </xf>
    <xf numFmtId="0" fontId="9" fillId="9" borderId="9" xfId="0" applyFont="1" applyFill="1" applyBorder="1" applyAlignment="1">
      <alignment vertical="center" wrapText="1"/>
    </xf>
    <xf numFmtId="0" fontId="9" fillId="9" borderId="0" xfId="0" applyFont="1" applyFill="1" applyBorder="1" applyAlignment="1">
      <alignment vertical="center" wrapText="1"/>
    </xf>
    <xf numFmtId="0" fontId="9" fillId="9" borderId="26" xfId="0" applyFont="1" applyFill="1" applyBorder="1" applyAlignment="1">
      <alignment vertical="center" wrapText="1"/>
    </xf>
    <xf numFmtId="0" fontId="56" fillId="9" borderId="7" xfId="0" applyFont="1" applyFill="1" applyBorder="1" applyAlignment="1">
      <alignment horizontal="left" vertical="center" wrapText="1"/>
    </xf>
    <xf numFmtId="0" fontId="9" fillId="9" borderId="18" xfId="0" applyFont="1" applyFill="1" applyBorder="1" applyAlignment="1">
      <alignment vertical="center" wrapText="1"/>
    </xf>
    <xf numFmtId="0" fontId="9" fillId="9" borderId="8" xfId="0" applyFont="1" applyFill="1" applyBorder="1" applyAlignment="1">
      <alignment wrapText="1"/>
    </xf>
    <xf numFmtId="0" fontId="9" fillId="9" borderId="9" xfId="0" applyFont="1" applyFill="1" applyBorder="1" applyAlignment="1">
      <alignment wrapText="1"/>
    </xf>
    <xf numFmtId="0" fontId="9" fillId="9" borderId="18" xfId="0" applyFont="1" applyFill="1" applyBorder="1" applyAlignment="1">
      <alignment wrapText="1"/>
    </xf>
    <xf numFmtId="0" fontId="9" fillId="9" borderId="0" xfId="0" applyFont="1" applyFill="1" applyBorder="1" applyAlignment="1">
      <alignment wrapText="1"/>
    </xf>
    <xf numFmtId="0" fontId="9" fillId="9" borderId="26" xfId="0" applyFont="1" applyFill="1" applyBorder="1" applyAlignment="1">
      <alignment wrapText="1"/>
    </xf>
    <xf numFmtId="0" fontId="9" fillId="9" borderId="8" xfId="0" applyFont="1" applyFill="1" applyBorder="1" applyAlignment="1">
      <alignment vertical="center" wrapText="1"/>
    </xf>
    <xf numFmtId="0" fontId="12" fillId="10" borderId="0" xfId="0" applyFont="1" applyFill="1" applyBorder="1" applyAlignment="1" applyProtection="1">
      <alignment horizontal="center" vertical="center"/>
    </xf>
    <xf numFmtId="183" fontId="12" fillId="0" borderId="0" xfId="0" applyNumberFormat="1" applyFont="1" applyBorder="1" applyAlignment="1" applyProtection="1">
      <alignment horizontal="right" vertical="center"/>
    </xf>
    <xf numFmtId="0" fontId="12" fillId="4" borderId="15"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0" fontId="12" fillId="4" borderId="12"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38" fontId="12" fillId="0" borderId="56" xfId="1" applyFont="1" applyFill="1" applyBorder="1" applyAlignment="1" applyProtection="1">
      <alignment horizontal="right" vertical="center" wrapText="1"/>
    </xf>
    <xf numFmtId="0" fontId="9" fillId="0" borderId="17" xfId="0" applyFont="1" applyBorder="1" applyAlignment="1" applyProtection="1">
      <alignment wrapText="1"/>
    </xf>
    <xf numFmtId="0" fontId="12" fillId="0" borderId="58" xfId="0" applyFont="1" applyBorder="1" applyAlignment="1" applyProtection="1">
      <alignment horizontal="left" vertical="center"/>
    </xf>
    <xf numFmtId="0" fontId="12" fillId="0" borderId="1" xfId="0" applyFont="1" applyBorder="1" applyAlignment="1" applyProtection="1">
      <alignment horizontal="left" vertical="center"/>
    </xf>
    <xf numFmtId="0" fontId="6" fillId="4" borderId="55"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12" fillId="0" borderId="9" xfId="0" applyFont="1" applyBorder="1" applyAlignment="1" applyProtection="1">
      <alignment horizontal="left" vertical="center"/>
    </xf>
    <xf numFmtId="38" fontId="12" fillId="0" borderId="7" xfId="1" applyFont="1" applyBorder="1" applyAlignment="1" applyProtection="1">
      <alignment horizontal="right" vertical="center"/>
    </xf>
    <xf numFmtId="38" fontId="12" fillId="0" borderId="17" xfId="1" applyFont="1" applyBorder="1" applyAlignment="1" applyProtection="1">
      <alignment horizontal="right" vertical="center"/>
    </xf>
    <xf numFmtId="0" fontId="12" fillId="0" borderId="26" xfId="0" applyFont="1" applyBorder="1" applyAlignment="1" applyProtection="1">
      <alignment horizontal="left" vertical="center"/>
    </xf>
    <xf numFmtId="0" fontId="12" fillId="0" borderId="12" xfId="0" applyFont="1" applyBorder="1" applyAlignment="1" applyProtection="1">
      <alignment horizontal="center" vertical="center" shrinkToFit="1"/>
    </xf>
    <xf numFmtId="0" fontId="12" fillId="0" borderId="15" xfId="0" applyFont="1" applyBorder="1" applyAlignment="1" applyProtection="1">
      <alignment horizontal="center" vertical="center" shrinkToFit="1"/>
    </xf>
    <xf numFmtId="0" fontId="12" fillId="4" borderId="6" xfId="0" applyFont="1" applyFill="1" applyBorder="1" applyAlignment="1" applyProtection="1">
      <alignment horizontal="left" vertical="center"/>
    </xf>
    <xf numFmtId="178" fontId="12" fillId="0" borderId="6" xfId="0" applyNumberFormat="1"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4" borderId="9" xfId="0" applyFont="1" applyFill="1" applyBorder="1" applyAlignment="1" applyProtection="1">
      <alignment horizontal="center" vertical="center"/>
    </xf>
    <xf numFmtId="0" fontId="12" fillId="4" borderId="7" xfId="0" applyFont="1" applyFill="1" applyBorder="1" applyAlignment="1" applyProtection="1">
      <alignment horizontal="center" vertical="center" shrinkToFit="1"/>
    </xf>
    <xf numFmtId="0" fontId="12" fillId="4" borderId="9" xfId="0" applyFont="1" applyFill="1" applyBorder="1" applyAlignment="1" applyProtection="1">
      <alignment horizontal="center" vertical="center" shrinkToFit="1"/>
    </xf>
    <xf numFmtId="0" fontId="12" fillId="4" borderId="2"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0" xfId="0" applyFont="1" applyBorder="1" applyAlignment="1" applyProtection="1">
      <alignment horizontal="right" vertical="center"/>
    </xf>
    <xf numFmtId="0" fontId="12" fillId="0" borderId="10" xfId="0" applyFont="1" applyBorder="1" applyAlignment="1" applyProtection="1">
      <alignment horizontal="right" vertical="center"/>
    </xf>
    <xf numFmtId="186" fontId="12" fillId="0" borderId="0" xfId="0" applyNumberFormat="1" applyFont="1" applyBorder="1" applyAlignment="1" applyProtection="1">
      <alignment horizontal="right" vertical="center"/>
    </xf>
    <xf numFmtId="186" fontId="12" fillId="0" borderId="10" xfId="0" applyNumberFormat="1" applyFont="1" applyBorder="1" applyAlignment="1" applyProtection="1">
      <alignment horizontal="right" vertical="center"/>
    </xf>
    <xf numFmtId="0" fontId="12" fillId="0" borderId="0" xfId="0" applyFont="1" applyBorder="1" applyAlignment="1" applyProtection="1">
      <alignment horizontal="left" vertical="center"/>
    </xf>
    <xf numFmtId="0" fontId="12" fillId="0" borderId="10" xfId="0" applyFont="1" applyBorder="1" applyAlignment="1" applyProtection="1">
      <alignment horizontal="left" vertical="center"/>
    </xf>
    <xf numFmtId="38" fontId="12" fillId="0" borderId="120" xfId="1" applyFont="1" applyBorder="1" applyAlignment="1" applyProtection="1">
      <alignment horizontal="right" vertical="center"/>
    </xf>
    <xf numFmtId="0" fontId="0" fillId="0" borderId="122" xfId="0" applyBorder="1" applyAlignment="1">
      <alignment vertical="center"/>
    </xf>
    <xf numFmtId="0" fontId="12" fillId="4" borderId="4" xfId="0" applyFont="1" applyFill="1" applyBorder="1" applyAlignment="1" applyProtection="1">
      <alignment horizontal="left" vertical="center" wrapText="1"/>
    </xf>
    <xf numFmtId="0" fontId="12" fillId="4" borderId="2" xfId="0" applyFont="1" applyFill="1" applyBorder="1" applyAlignment="1" applyProtection="1">
      <alignment horizontal="left" vertical="center" wrapText="1"/>
    </xf>
    <xf numFmtId="38" fontId="12" fillId="0" borderId="18" xfId="1" applyFont="1" applyBorder="1" applyAlignment="1" applyProtection="1">
      <alignment horizontal="right" vertical="center"/>
    </xf>
    <xf numFmtId="186" fontId="12" fillId="0" borderId="15" xfId="0" applyNumberFormat="1" applyFont="1" applyBorder="1" applyAlignment="1" applyProtection="1">
      <alignment horizontal="center" vertical="center"/>
    </xf>
    <xf numFmtId="186" fontId="0" fillId="0" borderId="27" xfId="0" applyNumberFormat="1" applyBorder="1" applyAlignment="1">
      <alignment horizontal="center" vertical="center"/>
    </xf>
    <xf numFmtId="0" fontId="12" fillId="0" borderId="0" xfId="0" applyFont="1" applyBorder="1" applyAlignment="1" applyProtection="1">
      <alignment horizontal="left" vertical="center" wrapText="1"/>
    </xf>
    <xf numFmtId="183" fontId="34" fillId="0" borderId="6" xfId="0" applyNumberFormat="1" applyFont="1" applyBorder="1" applyAlignment="1" applyProtection="1">
      <alignment horizontal="right" vertical="center"/>
    </xf>
    <xf numFmtId="183" fontId="12" fillId="0" borderId="27" xfId="0" applyNumberFormat="1" applyFont="1" applyBorder="1" applyAlignment="1" applyProtection="1">
      <alignment horizontal="right" vertical="center"/>
    </xf>
    <xf numFmtId="183" fontId="12" fillId="0" borderId="6" xfId="0" applyNumberFormat="1" applyFont="1" applyBorder="1" applyAlignment="1" applyProtection="1">
      <alignment horizontal="right" vertical="center"/>
    </xf>
    <xf numFmtId="183" fontId="34" fillId="0" borderId="12" xfId="0" applyNumberFormat="1" applyFont="1" applyBorder="1" applyAlignment="1" applyProtection="1">
      <alignment horizontal="right" vertical="center"/>
    </xf>
    <xf numFmtId="183" fontId="34" fillId="0" borderId="15" xfId="0" applyNumberFormat="1" applyFont="1" applyBorder="1" applyAlignment="1" applyProtection="1">
      <alignment horizontal="right" vertical="center"/>
    </xf>
    <xf numFmtId="183" fontId="34" fillId="0" borderId="27" xfId="0" applyNumberFormat="1" applyFont="1" applyBorder="1" applyAlignment="1" applyProtection="1">
      <alignment horizontal="right" vertical="center"/>
    </xf>
    <xf numFmtId="0" fontId="12" fillId="0" borderId="144" xfId="0" applyFont="1" applyBorder="1" applyAlignment="1" applyProtection="1">
      <alignment horizontal="center" vertical="center"/>
    </xf>
    <xf numFmtId="0" fontId="12" fillId="0" borderId="145" xfId="0" applyFont="1" applyBorder="1" applyAlignment="1" applyProtection="1">
      <alignment horizontal="center" vertical="center"/>
    </xf>
    <xf numFmtId="0" fontId="0" fillId="0" borderId="121" xfId="0" applyBorder="1" applyAlignment="1">
      <alignment vertical="center"/>
    </xf>
    <xf numFmtId="0" fontId="12" fillId="9" borderId="13" xfId="0" applyFont="1" applyFill="1" applyBorder="1" applyAlignment="1" applyProtection="1">
      <alignment horizontal="center" vertical="center" textRotation="255"/>
    </xf>
    <xf numFmtId="0" fontId="12" fillId="9" borderId="4" xfId="0" applyFont="1" applyFill="1" applyBorder="1" applyAlignment="1" applyProtection="1">
      <alignment horizontal="center" vertical="center" textRotation="255"/>
    </xf>
    <xf numFmtId="0" fontId="12" fillId="4" borderId="62" xfId="0" applyFont="1" applyFill="1" applyBorder="1" applyAlignment="1" applyProtection="1">
      <alignment horizontal="center" vertical="center"/>
    </xf>
    <xf numFmtId="0" fontId="12" fillId="4" borderId="86" xfId="0" applyFont="1" applyFill="1" applyBorder="1" applyAlignment="1" applyProtection="1">
      <alignment horizontal="center" vertical="center"/>
    </xf>
    <xf numFmtId="0" fontId="12" fillId="4" borderId="156" xfId="0" applyFont="1" applyFill="1" applyBorder="1" applyAlignment="1" applyProtection="1">
      <alignment horizontal="center" vertical="center"/>
    </xf>
    <xf numFmtId="0" fontId="12" fillId="4" borderId="21" xfId="0" applyFont="1" applyFill="1" applyBorder="1" applyAlignment="1" applyProtection="1">
      <alignment horizontal="center" vertical="center"/>
    </xf>
    <xf numFmtId="0" fontId="12" fillId="4" borderId="13" xfId="0" applyFont="1" applyFill="1" applyBorder="1" applyAlignment="1" applyProtection="1">
      <alignment horizontal="left" vertical="center"/>
    </xf>
    <xf numFmtId="0" fontId="12" fillId="0" borderId="0" xfId="0" applyNumberFormat="1" applyFont="1" applyAlignment="1" applyProtection="1">
      <alignment horizontal="left" vertical="center" wrapText="1"/>
    </xf>
    <xf numFmtId="0" fontId="12" fillId="0" borderId="12"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85" xfId="0" applyFont="1" applyBorder="1" applyAlignment="1" applyProtection="1">
      <alignment horizontal="center" vertical="center"/>
    </xf>
    <xf numFmtId="0" fontId="12" fillId="0" borderId="61" xfId="0" applyFont="1" applyBorder="1" applyAlignment="1" applyProtection="1">
      <alignment horizontal="center" vertical="center"/>
    </xf>
    <xf numFmtId="38" fontId="12" fillId="0" borderId="7" xfId="1" applyFont="1" applyFill="1" applyBorder="1" applyAlignment="1" applyProtection="1">
      <alignment horizontal="right" vertical="center" wrapText="1"/>
    </xf>
    <xf numFmtId="38" fontId="12" fillId="0" borderId="118" xfId="1" applyFont="1" applyFill="1" applyBorder="1" applyAlignment="1" applyProtection="1">
      <alignment horizontal="right" vertical="center" wrapText="1"/>
    </xf>
    <xf numFmtId="0" fontId="12" fillId="0" borderId="60" xfId="0" applyFont="1" applyBorder="1" applyAlignment="1" applyProtection="1">
      <alignment horizontal="center" vertical="center"/>
    </xf>
    <xf numFmtId="0" fontId="12" fillId="4" borderId="12" xfId="0" applyFont="1" applyFill="1" applyBorder="1" applyAlignment="1" applyProtection="1">
      <alignment horizontal="left" vertical="center" shrinkToFit="1"/>
    </xf>
    <xf numFmtId="0" fontId="12" fillId="4" borderId="21" xfId="0" applyFont="1" applyFill="1" applyBorder="1" applyAlignment="1" applyProtection="1">
      <alignment horizontal="left" vertical="center" shrinkToFit="1"/>
    </xf>
    <xf numFmtId="0" fontId="12" fillId="0" borderId="7" xfId="0" applyFont="1" applyBorder="1" applyAlignment="1" applyProtection="1">
      <alignment horizontal="center" vertical="center" shrinkToFit="1"/>
    </xf>
    <xf numFmtId="0" fontId="12" fillId="0" borderId="8" xfId="0" applyFont="1" applyBorder="1" applyAlignment="1" applyProtection="1">
      <alignment horizontal="center" vertical="center" shrinkToFit="1"/>
    </xf>
    <xf numFmtId="0" fontId="0" fillId="0" borderId="15" xfId="0" applyBorder="1" applyAlignment="1">
      <alignment horizontal="center" vertical="center" shrinkToFit="1"/>
    </xf>
    <xf numFmtId="0" fontId="12" fillId="0" borderId="120" xfId="0" applyFont="1" applyBorder="1" applyAlignment="1" applyProtection="1">
      <alignment horizontal="center" vertical="center"/>
    </xf>
    <xf numFmtId="0" fontId="12" fillId="0" borderId="121" xfId="0" applyFont="1" applyBorder="1" applyAlignment="1" applyProtection="1">
      <alignment horizontal="center" vertical="center"/>
    </xf>
    <xf numFmtId="0" fontId="12" fillId="0" borderId="12" xfId="0" applyNumberFormat="1" applyFont="1" applyBorder="1" applyAlignment="1" applyProtection="1">
      <alignment horizontal="center" vertical="center" shrinkToFit="1"/>
    </xf>
    <xf numFmtId="0" fontId="12" fillId="0" borderId="27" xfId="0" applyNumberFormat="1" applyFont="1" applyBorder="1" applyAlignment="1" applyProtection="1">
      <alignment horizontal="center" vertical="center" shrinkToFit="1"/>
    </xf>
    <xf numFmtId="0" fontId="5" fillId="0" borderId="13"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12" fillId="4" borderId="18" xfId="0" applyFont="1" applyFill="1" applyBorder="1" applyAlignment="1" applyProtection="1">
      <alignment horizontal="center" vertical="center" shrinkToFit="1"/>
    </xf>
    <xf numFmtId="0" fontId="12" fillId="4" borderId="26" xfId="0" applyFont="1" applyFill="1" applyBorder="1" applyAlignment="1" applyProtection="1">
      <alignment horizontal="center" vertical="center" shrinkToFit="1"/>
    </xf>
    <xf numFmtId="0" fontId="12" fillId="4" borderId="17" xfId="0" applyFont="1" applyFill="1" applyBorder="1" applyAlignment="1" applyProtection="1">
      <alignment horizontal="center" vertical="center" shrinkToFit="1"/>
    </xf>
    <xf numFmtId="0" fontId="12" fillId="4" borderId="1" xfId="0" applyFont="1" applyFill="1" applyBorder="1" applyAlignment="1" applyProtection="1">
      <alignment horizontal="center" vertical="center" shrinkToFit="1"/>
    </xf>
    <xf numFmtId="0" fontId="12" fillId="0" borderId="0" xfId="0" applyNumberFormat="1" applyFont="1" applyAlignment="1" applyProtection="1">
      <alignment horizontal="left" vertical="center" shrinkToFit="1"/>
    </xf>
    <xf numFmtId="0" fontId="5" fillId="0" borderId="4" xfId="0" applyFont="1" applyFill="1" applyBorder="1" applyAlignment="1" applyProtection="1">
      <alignment horizontal="center" vertical="center"/>
    </xf>
    <xf numFmtId="0" fontId="12" fillId="4" borderId="12" xfId="0" applyFont="1" applyFill="1" applyBorder="1" applyAlignment="1" applyProtection="1">
      <alignment horizontal="center" vertical="center" shrinkToFit="1"/>
    </xf>
    <xf numFmtId="0" fontId="12" fillId="4" borderId="15" xfId="0" applyFont="1" applyFill="1" applyBorder="1" applyAlignment="1" applyProtection="1">
      <alignment horizontal="center" vertical="center" shrinkToFit="1"/>
    </xf>
    <xf numFmtId="0" fontId="12" fillId="4" borderId="27" xfId="0" applyFont="1" applyFill="1" applyBorder="1" applyAlignment="1" applyProtection="1">
      <alignment horizontal="center" vertical="center" shrinkToFit="1"/>
    </xf>
    <xf numFmtId="0" fontId="61" fillId="9" borderId="12" xfId="0" applyFont="1" applyFill="1" applyBorder="1" applyAlignment="1">
      <alignment horizontal="center" vertical="center"/>
    </xf>
    <xf numFmtId="0" fontId="61" fillId="9" borderId="15" xfId="0" applyFont="1" applyFill="1" applyBorder="1" applyAlignment="1">
      <alignment horizontal="center" vertical="center"/>
    </xf>
    <xf numFmtId="0" fontId="61" fillId="9" borderId="27" xfId="0" applyFont="1" applyFill="1" applyBorder="1" applyAlignment="1">
      <alignment horizontal="center" vertical="center"/>
    </xf>
    <xf numFmtId="186" fontId="21" fillId="0" borderId="12" xfId="0" applyNumberFormat="1" applyFont="1" applyBorder="1" applyAlignment="1" applyProtection="1">
      <alignment horizontal="right" vertical="center" shrinkToFit="1"/>
    </xf>
    <xf numFmtId="186" fontId="21" fillId="0" borderId="27" xfId="0" applyNumberFormat="1" applyFont="1" applyBorder="1" applyAlignment="1">
      <alignment horizontal="right" vertical="center" shrinkToFit="1"/>
    </xf>
    <xf numFmtId="0" fontId="0" fillId="0" borderId="0" xfId="0" applyAlignment="1">
      <alignment horizontal="left" vertical="center" shrinkToFit="1"/>
    </xf>
    <xf numFmtId="185" fontId="19" fillId="0" borderId="7" xfId="0" applyNumberFormat="1" applyFont="1" applyBorder="1" applyAlignment="1" applyProtection="1">
      <alignment horizontal="right" vertical="center" shrinkToFit="1"/>
    </xf>
    <xf numFmtId="185" fontId="19" fillId="0" borderId="9" xfId="0" applyNumberFormat="1" applyFont="1" applyBorder="1" applyAlignment="1" applyProtection="1">
      <alignment horizontal="right" vertical="center" shrinkToFit="1"/>
    </xf>
    <xf numFmtId="185" fontId="19" fillId="0" borderId="18" xfId="0" applyNumberFormat="1" applyFont="1" applyBorder="1" applyAlignment="1" applyProtection="1">
      <alignment horizontal="right" vertical="center" shrinkToFit="1"/>
    </xf>
    <xf numFmtId="185" fontId="19" fillId="0" borderId="26" xfId="0" applyNumberFormat="1" applyFont="1" applyBorder="1" applyAlignment="1" applyProtection="1">
      <alignment horizontal="right" vertical="center" shrinkToFit="1"/>
    </xf>
    <xf numFmtId="185" fontId="60" fillId="0" borderId="12" xfId="0" applyNumberFormat="1" applyFont="1" applyBorder="1" applyAlignment="1" applyProtection="1">
      <alignment horizontal="right" vertical="center" shrinkToFit="1"/>
    </xf>
    <xf numFmtId="185" fontId="60" fillId="0" borderId="15" xfId="0" applyNumberFormat="1" applyFont="1" applyBorder="1" applyAlignment="1" applyProtection="1">
      <alignment horizontal="right" vertical="center" shrinkToFit="1"/>
    </xf>
    <xf numFmtId="185" fontId="19" fillId="0" borderId="17" xfId="0" applyNumberFormat="1" applyFont="1" applyBorder="1" applyAlignment="1" applyProtection="1">
      <alignment horizontal="right" vertical="center" shrinkToFit="1"/>
    </xf>
    <xf numFmtId="185" fontId="20" fillId="0" borderId="1" xfId="0" applyNumberFormat="1" applyFont="1" applyBorder="1" applyAlignment="1">
      <alignment horizontal="right" vertical="center" shrinkToFit="1"/>
    </xf>
    <xf numFmtId="0" fontId="12" fillId="4" borderId="26" xfId="0" applyFont="1" applyFill="1" applyBorder="1" applyAlignment="1" applyProtection="1">
      <alignment horizontal="center" vertical="center"/>
    </xf>
    <xf numFmtId="178" fontId="19" fillId="0" borderId="13" xfId="0" applyNumberFormat="1" applyFont="1" applyBorder="1" applyAlignment="1" applyProtection="1">
      <alignment horizontal="center" vertical="center"/>
    </xf>
    <xf numFmtId="178" fontId="19" fillId="0" borderId="4" xfId="0" applyNumberFormat="1" applyFont="1" applyBorder="1" applyAlignment="1" applyProtection="1">
      <alignment horizontal="center" vertical="center"/>
    </xf>
    <xf numFmtId="0" fontId="60" fillId="0" borderId="13" xfId="0" applyFont="1" applyBorder="1" applyAlignment="1" applyProtection="1">
      <alignment horizontal="center" vertical="center"/>
    </xf>
    <xf numFmtId="0" fontId="60" fillId="0" borderId="2" xfId="0" applyFont="1" applyBorder="1" applyAlignment="1" applyProtection="1">
      <alignment horizontal="center" vertical="center"/>
    </xf>
    <xf numFmtId="178" fontId="19" fillId="0" borderId="2" xfId="0" applyNumberFormat="1" applyFont="1" applyBorder="1" applyAlignment="1" applyProtection="1">
      <alignment horizontal="center" vertical="center"/>
    </xf>
    <xf numFmtId="186" fontId="63" fillId="0" borderId="6" xfId="0" applyNumberFormat="1" applyFont="1" applyBorder="1" applyAlignment="1" applyProtection="1">
      <alignment horizontal="center" vertical="center" shrinkToFit="1"/>
    </xf>
    <xf numFmtId="0" fontId="60" fillId="0" borderId="4"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45" fillId="0" borderId="0" xfId="0" applyFont="1" applyBorder="1" applyAlignment="1" applyProtection="1">
      <alignment horizontal="center" vertical="center" shrinkToFit="1"/>
    </xf>
    <xf numFmtId="0" fontId="12" fillId="0" borderId="0" xfId="0" applyNumberFormat="1" applyFont="1" applyBorder="1" applyAlignment="1" applyProtection="1">
      <alignment horizontal="left" vertical="center" wrapText="1"/>
    </xf>
    <xf numFmtId="0" fontId="12" fillId="4" borderId="6" xfId="0" applyFont="1" applyFill="1" applyBorder="1" applyAlignment="1" applyProtection="1">
      <alignment horizontal="center" vertical="center" shrinkToFit="1"/>
    </xf>
    <xf numFmtId="185" fontId="12" fillId="0" borderId="12" xfId="0" applyNumberFormat="1" applyFont="1" applyBorder="1" applyAlignment="1" applyProtection="1">
      <alignment horizontal="right" vertical="center" wrapText="1"/>
    </xf>
    <xf numFmtId="185" fontId="12" fillId="0" borderId="15" xfId="0" applyNumberFormat="1" applyFont="1" applyBorder="1" applyAlignment="1" applyProtection="1">
      <alignment horizontal="right" vertical="center" wrapText="1"/>
    </xf>
    <xf numFmtId="185" fontId="13" fillId="0" borderId="12" xfId="0" applyNumberFormat="1" applyFont="1" applyBorder="1" applyAlignment="1" applyProtection="1">
      <alignment horizontal="right" vertical="center" wrapText="1"/>
    </xf>
    <xf numFmtId="185" fontId="13" fillId="0" borderId="15" xfId="0" applyNumberFormat="1" applyFont="1" applyBorder="1" applyAlignment="1" applyProtection="1">
      <alignment horizontal="right" vertical="center" wrapText="1"/>
    </xf>
    <xf numFmtId="0" fontId="61" fillId="9" borderId="6" xfId="0" applyFont="1" applyFill="1" applyBorder="1" applyAlignment="1">
      <alignment horizontal="center" vertical="center"/>
    </xf>
    <xf numFmtId="0" fontId="63" fillId="9" borderId="12" xfId="0" applyFont="1" applyFill="1" applyBorder="1" applyAlignment="1" applyProtection="1">
      <alignment horizontal="center" vertical="center" wrapText="1"/>
    </xf>
    <xf numFmtId="0" fontId="63" fillId="9" borderId="15" xfId="0" applyFont="1" applyFill="1" applyBorder="1" applyAlignment="1" applyProtection="1">
      <alignment horizontal="center" vertical="center" wrapText="1"/>
    </xf>
    <xf numFmtId="0" fontId="63" fillId="9" borderId="27" xfId="0" applyFont="1" applyFill="1" applyBorder="1" applyAlignment="1" applyProtection="1">
      <alignment horizontal="center" vertical="center" wrapText="1"/>
    </xf>
    <xf numFmtId="185" fontId="19" fillId="0" borderId="1" xfId="0" applyNumberFormat="1" applyFont="1" applyBorder="1" applyAlignment="1" applyProtection="1">
      <alignment horizontal="right" vertical="center" shrinkToFit="1"/>
    </xf>
    <xf numFmtId="0" fontId="24" fillId="9" borderId="6" xfId="0" applyFont="1" applyFill="1" applyBorder="1" applyAlignment="1" applyProtection="1">
      <alignment horizontal="center" vertical="center" wrapText="1"/>
    </xf>
    <xf numFmtId="0" fontId="12" fillId="0" borderId="10" xfId="0" applyFont="1" applyBorder="1" applyAlignment="1" applyProtection="1">
      <alignment horizontal="left" vertical="center" wrapText="1"/>
    </xf>
    <xf numFmtId="0" fontId="12" fillId="0" borderId="12" xfId="0" applyNumberFormat="1" applyFont="1" applyBorder="1" applyAlignment="1" applyProtection="1">
      <alignment horizontal="center" vertical="center" wrapText="1"/>
    </xf>
    <xf numFmtId="0" fontId="12" fillId="0" borderId="15" xfId="0" applyNumberFormat="1" applyFont="1" applyBorder="1" applyAlignment="1" applyProtection="1">
      <alignment horizontal="center" vertical="center" wrapText="1"/>
    </xf>
    <xf numFmtId="0" fontId="12" fillId="9" borderId="6" xfId="0" applyNumberFormat="1" applyFont="1" applyFill="1" applyBorder="1" applyAlignment="1" applyProtection="1">
      <alignment horizontal="center" vertical="center" wrapText="1"/>
    </xf>
    <xf numFmtId="0" fontId="12" fillId="0" borderId="0" xfId="0" applyFont="1" applyAlignment="1" applyProtection="1">
      <alignment horizontal="left" vertical="center" shrinkToFit="1"/>
    </xf>
    <xf numFmtId="0" fontId="12" fillId="0" borderId="0" xfId="0" applyFont="1" applyAlignment="1">
      <alignment horizontal="left" vertical="center" shrinkToFit="1"/>
    </xf>
    <xf numFmtId="0" fontId="0" fillId="0" borderId="26" xfId="0" applyBorder="1" applyAlignment="1">
      <alignment horizontal="left" vertical="center" shrinkToFit="1"/>
    </xf>
    <xf numFmtId="186" fontId="14" fillId="0" borderId="12" xfId="0" applyNumberFormat="1" applyFont="1" applyBorder="1" applyAlignment="1" applyProtection="1">
      <alignment horizontal="center" vertical="center"/>
    </xf>
    <xf numFmtId="186" fontId="14" fillId="0" borderId="27" xfId="0" applyNumberFormat="1" applyFont="1" applyBorder="1" applyAlignment="1" applyProtection="1">
      <alignment horizontal="center" vertical="center"/>
    </xf>
    <xf numFmtId="186" fontId="63" fillId="0" borderId="6" xfId="0" applyNumberFormat="1" applyFont="1" applyBorder="1" applyAlignment="1" applyProtection="1">
      <alignment horizontal="center" vertical="center"/>
    </xf>
    <xf numFmtId="0" fontId="12" fillId="4" borderId="16" xfId="0" applyFont="1" applyFill="1" applyBorder="1" applyAlignment="1" applyProtection="1">
      <alignment horizontal="center" vertical="center"/>
    </xf>
    <xf numFmtId="0" fontId="12" fillId="4" borderId="136" xfId="0" applyFont="1" applyFill="1" applyBorder="1" applyAlignment="1" applyProtection="1">
      <alignment horizontal="center" vertical="center"/>
    </xf>
    <xf numFmtId="0" fontId="12" fillId="4" borderId="83" xfId="0" applyFont="1" applyFill="1" applyBorder="1" applyAlignment="1" applyProtection="1">
      <alignment horizontal="center" vertical="center"/>
    </xf>
    <xf numFmtId="178" fontId="19" fillId="0" borderId="3" xfId="0" applyNumberFormat="1" applyFont="1" applyBorder="1" applyAlignment="1" applyProtection="1">
      <alignment horizontal="center" vertical="center"/>
    </xf>
    <xf numFmtId="0" fontId="60" fillId="0" borderId="3" xfId="0" applyFont="1" applyBorder="1" applyAlignment="1" applyProtection="1">
      <alignment horizontal="center" vertical="center"/>
    </xf>
    <xf numFmtId="0" fontId="63" fillId="0" borderId="12" xfId="0" applyFont="1" applyBorder="1" applyAlignment="1" applyProtection="1">
      <alignment horizontal="center" vertical="center"/>
    </xf>
    <xf numFmtId="0" fontId="63" fillId="0" borderId="15" xfId="0" applyFont="1" applyBorder="1" applyAlignment="1" applyProtection="1">
      <alignment horizontal="center" vertical="center"/>
    </xf>
    <xf numFmtId="0" fontId="63" fillId="0" borderId="27" xfId="0" applyFont="1" applyBorder="1" applyAlignment="1" applyProtection="1">
      <alignment horizontal="center" vertical="center"/>
    </xf>
    <xf numFmtId="0" fontId="69" fillId="0" borderId="0" xfId="0" applyFont="1" applyAlignment="1" applyProtection="1">
      <alignment horizontal="center" vertical="center"/>
    </xf>
    <xf numFmtId="0" fontId="12" fillId="9" borderId="6" xfId="0" applyFont="1" applyFill="1" applyBorder="1" applyAlignment="1" applyProtection="1">
      <alignment horizontal="center" vertical="center" wrapText="1"/>
    </xf>
    <xf numFmtId="185" fontId="12" fillId="0" borderId="6" xfId="0" applyNumberFormat="1" applyFont="1" applyFill="1" applyBorder="1" applyAlignment="1" applyProtection="1">
      <alignment horizontal="right" vertical="center" wrapText="1"/>
    </xf>
    <xf numFmtId="185" fontId="12" fillId="0" borderId="12" xfId="0" applyNumberFormat="1" applyFont="1" applyFill="1" applyBorder="1" applyAlignment="1" applyProtection="1">
      <alignment horizontal="right" vertical="center" wrapText="1"/>
    </xf>
    <xf numFmtId="0" fontId="12" fillId="0" borderId="0" xfId="0" applyNumberFormat="1" applyFont="1" applyAlignment="1" applyProtection="1">
      <alignment horizontal="left" vertical="top" wrapText="1" shrinkToFit="1"/>
    </xf>
    <xf numFmtId="0" fontId="70" fillId="0" borderId="0" xfId="0" applyFont="1" applyAlignment="1" applyProtection="1">
      <alignment horizontal="center" vertical="center"/>
    </xf>
    <xf numFmtId="0" fontId="42" fillId="0" borderId="10" xfId="0" applyFont="1" applyBorder="1" applyAlignment="1" applyProtection="1">
      <alignment horizontal="left" vertical="center" shrinkToFit="1"/>
    </xf>
    <xf numFmtId="185" fontId="19" fillId="0" borderId="16" xfId="0" applyNumberFormat="1" applyFont="1" applyBorder="1" applyAlignment="1" applyProtection="1">
      <alignment horizontal="right" vertical="center" shrinkToFit="1"/>
    </xf>
    <xf numFmtId="185" fontId="19" fillId="0" borderId="83" xfId="0" applyNumberFormat="1" applyFont="1" applyBorder="1" applyAlignment="1" applyProtection="1">
      <alignment horizontal="right" vertical="center" shrinkToFit="1"/>
    </xf>
    <xf numFmtId="0" fontId="63" fillId="9" borderId="12" xfId="0" applyFont="1" applyFill="1" applyBorder="1" applyAlignment="1" applyProtection="1">
      <alignment horizontal="center" vertical="center"/>
    </xf>
    <xf numFmtId="0" fontId="63" fillId="9" borderId="15" xfId="0" applyFont="1" applyFill="1" applyBorder="1" applyAlignment="1" applyProtection="1">
      <alignment horizontal="center" vertical="center"/>
    </xf>
    <xf numFmtId="0" fontId="63" fillId="9" borderId="27" xfId="0" applyFont="1" applyFill="1" applyBorder="1" applyAlignment="1" applyProtection="1">
      <alignment horizontal="center" vertical="center"/>
    </xf>
    <xf numFmtId="0" fontId="5" fillId="4" borderId="40" xfId="0" applyFont="1" applyFill="1" applyBorder="1" applyAlignment="1" applyProtection="1">
      <alignment horizontal="center" vertical="center" wrapText="1"/>
    </xf>
    <xf numFmtId="0" fontId="24" fillId="7" borderId="5" xfId="0" applyFont="1" applyFill="1" applyBorder="1" applyAlignment="1" applyProtection="1">
      <alignment horizontal="left" vertical="center" wrapText="1"/>
      <protection locked="0"/>
    </xf>
    <xf numFmtId="0" fontId="14" fillId="7" borderId="49" xfId="0" applyFont="1" applyFill="1" applyBorder="1" applyAlignment="1" applyProtection="1">
      <alignment horizontal="left" vertical="center" wrapText="1"/>
      <protection locked="0"/>
    </xf>
    <xf numFmtId="0" fontId="5" fillId="0" borderId="92" xfId="0" applyFont="1" applyBorder="1" applyAlignment="1" applyProtection="1">
      <alignment horizontal="left" vertical="center"/>
    </xf>
    <xf numFmtId="0" fontId="14" fillId="0" borderId="67" xfId="0" applyFont="1" applyBorder="1" applyAlignment="1" applyProtection="1">
      <alignment horizontal="left" vertical="center"/>
    </xf>
    <xf numFmtId="0" fontId="24" fillId="7" borderId="52" xfId="0" applyFont="1" applyFill="1" applyBorder="1" applyAlignment="1" applyProtection="1">
      <alignment horizontal="left" vertical="center" wrapText="1"/>
      <protection locked="0"/>
    </xf>
    <xf numFmtId="38" fontId="14" fillId="7" borderId="89" xfId="1" applyFont="1" applyFill="1" applyBorder="1" applyAlignment="1" applyProtection="1">
      <alignment horizontal="right" vertical="center"/>
      <protection locked="0"/>
    </xf>
    <xf numFmtId="0" fontId="14" fillId="0" borderId="92" xfId="0" applyFont="1" applyBorder="1" applyAlignment="1" applyProtection="1">
      <alignment horizontal="left" vertical="center"/>
    </xf>
    <xf numFmtId="38" fontId="14" fillId="7" borderId="65" xfId="1" applyFont="1" applyFill="1" applyBorder="1" applyAlignment="1" applyProtection="1">
      <alignment horizontal="right" vertical="center"/>
      <protection locked="0"/>
    </xf>
    <xf numFmtId="38" fontId="14" fillId="7" borderId="51" xfId="1" applyFont="1" applyFill="1" applyBorder="1" applyAlignment="1" applyProtection="1">
      <alignment horizontal="right" vertical="center"/>
      <protection locked="0"/>
    </xf>
    <xf numFmtId="0" fontId="5" fillId="0" borderId="66" xfId="0" applyFont="1" applyBorder="1" applyAlignment="1" applyProtection="1">
      <alignment horizontal="left" vertical="center"/>
    </xf>
    <xf numFmtId="0" fontId="5" fillId="0" borderId="76" xfId="0" applyFont="1" applyBorder="1" applyAlignment="1" applyProtection="1">
      <alignment horizontal="left" vertical="center"/>
    </xf>
    <xf numFmtId="0" fontId="5" fillId="0" borderId="76"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93" xfId="0" applyFont="1" applyBorder="1" applyAlignment="1" applyProtection="1">
      <alignment horizontal="center" vertical="center"/>
    </xf>
    <xf numFmtId="0" fontId="5" fillId="4" borderId="88" xfId="0" applyFont="1" applyFill="1" applyBorder="1" applyAlignment="1" applyProtection="1">
      <alignment horizontal="center" vertical="center" wrapText="1"/>
    </xf>
    <xf numFmtId="0" fontId="14" fillId="4" borderId="40" xfId="0" applyFont="1" applyFill="1" applyBorder="1" applyAlignment="1" applyProtection="1">
      <alignment horizontal="center" vertical="center" wrapText="1"/>
    </xf>
    <xf numFmtId="0" fontId="14" fillId="4" borderId="50" xfId="0" applyFont="1" applyFill="1" applyBorder="1" applyAlignment="1" applyProtection="1">
      <alignment horizontal="center" vertical="center" wrapText="1"/>
    </xf>
    <xf numFmtId="0" fontId="5" fillId="0" borderId="39" xfId="0" applyFont="1" applyBorder="1" applyAlignment="1" applyProtection="1">
      <alignment horizontal="center" vertical="center"/>
    </xf>
    <xf numFmtId="0" fontId="14" fillId="0" borderId="50" xfId="0" applyFont="1" applyBorder="1" applyAlignment="1" applyProtection="1">
      <alignment horizontal="center" vertical="center"/>
    </xf>
    <xf numFmtId="0" fontId="5" fillId="4" borderId="50" xfId="0" applyFont="1" applyFill="1" applyBorder="1" applyAlignment="1" applyProtection="1">
      <alignment horizontal="center" vertical="center" wrapText="1"/>
    </xf>
    <xf numFmtId="38" fontId="19" fillId="0" borderId="80" xfId="1" applyFont="1" applyBorder="1" applyAlignment="1" applyProtection="1">
      <alignment horizontal="right" vertical="center"/>
    </xf>
    <xf numFmtId="38" fontId="19" fillId="0" borderId="89" xfId="1" applyFont="1" applyBorder="1" applyAlignment="1" applyProtection="1">
      <alignment horizontal="right" vertical="center"/>
    </xf>
    <xf numFmtId="38" fontId="19" fillId="0" borderId="47" xfId="1" applyFont="1" applyBorder="1" applyAlignment="1" applyProtection="1">
      <alignment horizontal="right" vertical="center"/>
    </xf>
    <xf numFmtId="0" fontId="24" fillId="7" borderId="49" xfId="0" applyFont="1" applyFill="1" applyBorder="1" applyAlignment="1" applyProtection="1">
      <alignment horizontal="left" vertical="center" wrapText="1"/>
      <protection locked="0"/>
    </xf>
    <xf numFmtId="38" fontId="14" fillId="7" borderId="47" xfId="1" applyFont="1" applyFill="1" applyBorder="1" applyAlignment="1" applyProtection="1">
      <alignment horizontal="right" vertical="center"/>
      <protection locked="0"/>
    </xf>
    <xf numFmtId="0" fontId="14" fillId="0" borderId="93" xfId="0" applyFont="1" applyBorder="1" applyAlignment="1" applyProtection="1">
      <alignment horizontal="left" vertical="center"/>
    </xf>
    <xf numFmtId="0" fontId="5" fillId="0" borderId="134" xfId="0" applyFont="1" applyBorder="1" applyAlignment="1" applyProtection="1">
      <alignment horizontal="center" vertical="center"/>
    </xf>
    <xf numFmtId="0" fontId="5" fillId="0" borderId="87"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4" borderId="37" xfId="0" applyFont="1" applyFill="1" applyBorder="1" applyAlignment="1" applyProtection="1">
      <alignment horizontal="center" vertical="center"/>
    </xf>
    <xf numFmtId="0" fontId="14" fillId="4" borderId="37" xfId="0" applyFont="1" applyFill="1" applyBorder="1" applyAlignment="1" applyProtection="1">
      <alignment horizontal="center" vertical="center"/>
    </xf>
    <xf numFmtId="0" fontId="5" fillId="4" borderId="88" xfId="0" applyFont="1" applyFill="1" applyBorder="1" applyAlignment="1" applyProtection="1">
      <alignment horizontal="center" vertical="center"/>
    </xf>
    <xf numFmtId="0" fontId="14" fillId="4" borderId="88" xfId="0" applyFont="1" applyFill="1" applyBorder="1" applyAlignment="1" applyProtection="1">
      <alignment horizontal="center" vertical="center"/>
    </xf>
    <xf numFmtId="0" fontId="14" fillId="4" borderId="40" xfId="0" applyFont="1" applyFill="1" applyBorder="1" applyAlignment="1" applyProtection="1">
      <alignment horizontal="center" vertical="center"/>
    </xf>
    <xf numFmtId="0" fontId="14" fillId="4" borderId="50" xfId="0" applyFont="1" applyFill="1" applyBorder="1" applyAlignment="1" applyProtection="1">
      <alignment horizontal="center" vertical="center"/>
    </xf>
    <xf numFmtId="38" fontId="19" fillId="0" borderId="46" xfId="1" applyFont="1" applyBorder="1" applyAlignment="1" applyProtection="1">
      <alignment horizontal="right" vertical="center"/>
    </xf>
    <xf numFmtId="38" fontId="19" fillId="0" borderId="32" xfId="1" applyFont="1" applyBorder="1" applyAlignment="1" applyProtection="1">
      <alignment horizontal="right" vertical="center"/>
    </xf>
    <xf numFmtId="0" fontId="5" fillId="4" borderId="88" xfId="0" applyFont="1" applyFill="1" applyBorder="1" applyAlignment="1" applyProtection="1">
      <alignment horizontal="center" vertical="center" textRotation="255"/>
    </xf>
    <xf numFmtId="0" fontId="14" fillId="4" borderId="40" xfId="0" applyFont="1" applyFill="1" applyBorder="1" applyAlignment="1" applyProtection="1">
      <alignment horizontal="center" vertical="center" textRotation="255"/>
    </xf>
    <xf numFmtId="0" fontId="14" fillId="4" borderId="89" xfId="0" applyFont="1" applyFill="1" applyBorder="1" applyAlignment="1" applyProtection="1">
      <alignment horizontal="center" vertical="center" textRotation="255"/>
    </xf>
    <xf numFmtId="38" fontId="19" fillId="0" borderId="51" xfId="1" applyFont="1" applyBorder="1" applyAlignment="1" applyProtection="1">
      <alignment horizontal="right" vertical="center"/>
    </xf>
    <xf numFmtId="38" fontId="19" fillId="0" borderId="133" xfId="1" applyFont="1" applyBorder="1" applyAlignment="1" applyProtection="1">
      <alignment horizontal="right" vertical="center"/>
    </xf>
    <xf numFmtId="38" fontId="19" fillId="0" borderId="91" xfId="1" applyFont="1" applyBorder="1" applyAlignment="1" applyProtection="1">
      <alignment horizontal="right" vertical="center"/>
    </xf>
    <xf numFmtId="38" fontId="19" fillId="0" borderId="28" xfId="1" applyFont="1" applyBorder="1" applyAlignment="1" applyProtection="1">
      <alignment horizontal="right" vertical="center"/>
    </xf>
    <xf numFmtId="0" fontId="5" fillId="0" borderId="38" xfId="0" applyFont="1" applyBorder="1" applyAlignment="1" applyProtection="1">
      <alignment horizontal="center" vertical="center"/>
    </xf>
    <xf numFmtId="0" fontId="14" fillId="0" borderId="92"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67" xfId="0" applyFont="1" applyBorder="1" applyAlignment="1" applyProtection="1">
      <alignment horizontal="center" vertical="center"/>
    </xf>
    <xf numFmtId="0" fontId="5" fillId="4" borderId="80" xfId="0" applyFont="1" applyFill="1" applyBorder="1" applyAlignment="1" applyProtection="1">
      <alignment horizontal="center" vertical="center" wrapText="1"/>
    </xf>
    <xf numFmtId="0" fontId="5" fillId="4" borderId="76" xfId="0" applyFont="1" applyFill="1" applyBorder="1" applyAlignment="1" applyProtection="1">
      <alignment horizontal="center" vertical="center" wrapText="1"/>
    </xf>
    <xf numFmtId="0" fontId="5" fillId="4" borderId="89" xfId="0" applyFont="1" applyFill="1" applyBorder="1" applyAlignment="1" applyProtection="1">
      <alignment horizontal="center" vertical="center" wrapText="1"/>
    </xf>
    <xf numFmtId="0" fontId="5" fillId="4" borderId="92" xfId="0" applyFont="1" applyFill="1" applyBorder="1" applyAlignment="1" applyProtection="1">
      <alignment horizontal="center" vertical="center" wrapText="1"/>
    </xf>
    <xf numFmtId="0" fontId="5" fillId="4" borderId="47" xfId="0" applyFont="1" applyFill="1" applyBorder="1" applyAlignment="1" applyProtection="1">
      <alignment horizontal="center" vertical="center" wrapText="1"/>
    </xf>
    <xf numFmtId="0" fontId="5" fillId="4" borderId="93"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14" fillId="0" borderId="0" xfId="0" applyFont="1" applyAlignment="1" applyProtection="1">
      <alignment horizontal="center" vertical="center"/>
    </xf>
    <xf numFmtId="0" fontId="1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center" vertical="center" shrinkToFit="1"/>
    </xf>
    <xf numFmtId="0" fontId="15" fillId="0" borderId="1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5" fillId="0" borderId="0" xfId="0" applyFont="1" applyBorder="1" applyAlignment="1" applyProtection="1">
      <alignment horizontal="center" vertical="center" wrapText="1"/>
    </xf>
    <xf numFmtId="0" fontId="15" fillId="0" borderId="88" xfId="0" applyFont="1" applyFill="1" applyBorder="1" applyAlignment="1" applyProtection="1">
      <alignment horizontal="center" vertical="center"/>
    </xf>
    <xf numFmtId="0" fontId="15" fillId="0" borderId="40" xfId="0" applyFont="1" applyFill="1" applyBorder="1" applyAlignment="1" applyProtection="1">
      <alignment horizontal="center" vertical="center"/>
    </xf>
    <xf numFmtId="0" fontId="15" fillId="0" borderId="50" xfId="0" applyFont="1" applyFill="1" applyBorder="1" applyAlignment="1" applyProtection="1">
      <alignment horizontal="center" vertical="center"/>
    </xf>
    <xf numFmtId="0" fontId="5" fillId="4" borderId="80" xfId="0" applyFont="1" applyFill="1" applyBorder="1" applyAlignment="1" applyProtection="1">
      <alignment horizontal="center" vertical="center" shrinkToFit="1"/>
    </xf>
    <xf numFmtId="0" fontId="14" fillId="4" borderId="95" xfId="0" applyFont="1" applyFill="1" applyBorder="1" applyAlignment="1" applyProtection="1">
      <alignment horizontal="center" vertical="center" shrinkToFit="1"/>
    </xf>
    <xf numFmtId="0" fontId="5" fillId="4" borderId="94" xfId="0" applyFont="1" applyFill="1" applyBorder="1" applyAlignment="1" applyProtection="1">
      <alignment horizontal="center" vertical="center" shrinkToFit="1"/>
    </xf>
    <xf numFmtId="0" fontId="5" fillId="4" borderId="94" xfId="0" applyFont="1" applyFill="1" applyBorder="1" applyAlignment="1" applyProtection="1">
      <alignment horizontal="center" vertical="center"/>
    </xf>
    <xf numFmtId="0" fontId="14" fillId="4" borderId="76" xfId="0" applyFont="1" applyFill="1" applyBorder="1" applyAlignment="1" applyProtection="1">
      <alignment horizontal="center" vertical="center"/>
    </xf>
    <xf numFmtId="0" fontId="14" fillId="4" borderId="51"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4" borderId="17" xfId="0" applyFont="1" applyFill="1" applyBorder="1" applyAlignment="1" applyProtection="1">
      <alignment horizontal="center" vertical="center"/>
    </xf>
    <xf numFmtId="0" fontId="14" fillId="4" borderId="67"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15" fillId="0" borderId="80" xfId="0" applyFont="1" applyFill="1" applyBorder="1" applyAlignment="1" applyProtection="1">
      <alignment horizontal="center" vertical="center"/>
    </xf>
    <xf numFmtId="0" fontId="15" fillId="0" borderId="76" xfId="0" applyFont="1" applyFill="1" applyBorder="1" applyAlignment="1" applyProtection="1">
      <alignment horizontal="center" vertical="center"/>
    </xf>
    <xf numFmtId="0" fontId="15" fillId="0" borderId="89" xfId="0" applyFont="1" applyFill="1" applyBorder="1" applyAlignment="1" applyProtection="1">
      <alignment horizontal="center" vertical="center"/>
    </xf>
    <xf numFmtId="0" fontId="15" fillId="0" borderId="92" xfId="0" applyFont="1" applyFill="1" applyBorder="1" applyAlignment="1" applyProtection="1">
      <alignment horizontal="center" vertical="center"/>
    </xf>
    <xf numFmtId="0" fontId="23" fillId="0" borderId="47" xfId="0" applyFont="1" applyBorder="1" applyAlignment="1" applyProtection="1">
      <alignment horizontal="center" vertical="center" shrinkToFit="1"/>
    </xf>
    <xf numFmtId="0" fontId="23" fillId="0" borderId="93" xfId="0" applyFont="1" applyBorder="1" applyAlignment="1" applyProtection="1">
      <alignment horizontal="center" vertical="center" shrinkToFit="1"/>
    </xf>
    <xf numFmtId="0" fontId="9" fillId="0" borderId="0" xfId="0" applyFont="1" applyAlignment="1" applyProtection="1">
      <alignment horizontal="center" vertical="center" shrinkToFit="1"/>
    </xf>
    <xf numFmtId="0" fontId="20" fillId="0" borderId="0" xfId="0" applyFont="1" applyAlignment="1" applyProtection="1">
      <alignment horizontal="center" vertical="center" shrinkToFit="1"/>
    </xf>
    <xf numFmtId="0" fontId="5" fillId="0" borderId="0"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5" fillId="4" borderId="80" xfId="0" applyFont="1" applyFill="1" applyBorder="1" applyAlignment="1" applyProtection="1">
      <alignment horizontal="center" vertical="center"/>
    </xf>
    <xf numFmtId="0" fontId="14" fillId="4" borderId="73" xfId="0" applyFont="1" applyFill="1" applyBorder="1" applyAlignment="1" applyProtection="1">
      <alignment horizontal="center" vertical="center"/>
    </xf>
    <xf numFmtId="0" fontId="14" fillId="4" borderId="95"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80" xfId="0" applyFont="1" applyFill="1" applyBorder="1" applyAlignment="1" applyProtection="1">
      <alignment horizontal="center" vertical="center"/>
    </xf>
    <xf numFmtId="0" fontId="5" fillId="4" borderId="32" xfId="0" applyFont="1" applyFill="1" applyBorder="1" applyAlignment="1" applyProtection="1">
      <alignment horizontal="center" vertical="center" wrapText="1"/>
    </xf>
    <xf numFmtId="0" fontId="5" fillId="4" borderId="33" xfId="0" applyFont="1" applyFill="1" applyBorder="1" applyAlignment="1" applyProtection="1">
      <alignment horizontal="center" vertical="center" wrapText="1"/>
    </xf>
    <xf numFmtId="0" fontId="14" fillId="9" borderId="51"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20" fillId="4" borderId="73" xfId="0" applyFont="1" applyFill="1" applyBorder="1" applyProtection="1"/>
    <xf numFmtId="0" fontId="20" fillId="4" borderId="76" xfId="0" applyFont="1" applyFill="1" applyBorder="1" applyProtection="1"/>
    <xf numFmtId="0" fontId="5" fillId="4" borderId="17" xfId="0" applyFont="1" applyFill="1" applyBorder="1" applyAlignment="1" applyProtection="1">
      <alignment horizontal="center" vertical="center"/>
    </xf>
    <xf numFmtId="0" fontId="20" fillId="4" borderId="10" xfId="0" applyFont="1" applyFill="1" applyBorder="1" applyProtection="1"/>
    <xf numFmtId="0" fontId="20" fillId="4" borderId="67" xfId="0" applyFont="1" applyFill="1" applyBorder="1" applyProtection="1"/>
    <xf numFmtId="0" fontId="5" fillId="0" borderId="0" xfId="0" applyFont="1" applyFill="1" applyBorder="1" applyAlignment="1" applyProtection="1">
      <alignment horizontal="center" vertical="center"/>
    </xf>
    <xf numFmtId="0" fontId="5" fillId="0" borderId="10"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80" xfId="0" applyFont="1" applyFill="1" applyBorder="1" applyAlignment="1" applyProtection="1">
      <alignment horizontal="center" vertical="center" shrinkToFit="1"/>
    </xf>
    <xf numFmtId="0" fontId="14" fillId="0" borderId="7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5" borderId="96" xfId="0" applyFont="1" applyFill="1" applyBorder="1" applyAlignment="1" applyProtection="1">
      <alignment horizontal="center" vertical="center"/>
    </xf>
    <xf numFmtId="0" fontId="14" fillId="5" borderId="97" xfId="0" applyFont="1" applyFill="1" applyBorder="1" applyAlignment="1" applyProtection="1">
      <alignment horizontal="center" vertical="center"/>
    </xf>
    <xf numFmtId="0" fontId="14" fillId="4" borderId="18" xfId="0" applyFont="1" applyFill="1" applyBorder="1" applyAlignment="1" applyProtection="1">
      <alignment horizontal="center" vertical="center"/>
    </xf>
    <xf numFmtId="0" fontId="14" fillId="4" borderId="26" xfId="0" applyFont="1" applyFill="1" applyBorder="1" applyAlignment="1" applyProtection="1">
      <alignment horizontal="center" vertical="center"/>
    </xf>
    <xf numFmtId="0" fontId="5" fillId="4" borderId="54" xfId="0" applyFont="1" applyFill="1" applyBorder="1" applyAlignment="1" applyProtection="1">
      <alignment horizontal="center" vertical="center"/>
    </xf>
    <xf numFmtId="0" fontId="5" fillId="4" borderId="90" xfId="0" applyFont="1" applyFill="1" applyBorder="1" applyAlignment="1" applyProtection="1">
      <alignment horizontal="center" vertical="center" wrapText="1"/>
    </xf>
    <xf numFmtId="0" fontId="14" fillId="4" borderId="23" xfId="0" applyFont="1" applyFill="1" applyBorder="1" applyAlignment="1" applyProtection="1">
      <alignment horizontal="center" vertical="center" wrapText="1"/>
    </xf>
    <xf numFmtId="0" fontId="5" fillId="4" borderId="98" xfId="0" applyFont="1" applyFill="1" applyBorder="1" applyAlignment="1" applyProtection="1">
      <alignment horizontal="center" vertical="center"/>
    </xf>
    <xf numFmtId="0" fontId="14" fillId="4" borderId="99" xfId="0" applyFont="1" applyFill="1" applyBorder="1" applyAlignment="1" applyProtection="1">
      <alignment horizontal="center" vertical="center"/>
    </xf>
  </cellXfs>
  <cellStyles count="10">
    <cellStyle name="桁区切り" xfId="1" builtinId="6"/>
    <cellStyle name="桁区切り 2" xfId="8"/>
    <cellStyle name="標準" xfId="0" builtinId="0"/>
    <cellStyle name="標準 2" xfId="2"/>
    <cellStyle name="標準 2 2 3" xfId="3"/>
    <cellStyle name="標準 3" xfId="7"/>
    <cellStyle name="標準 3 2" xfId="5"/>
    <cellStyle name="標準 5" xfId="9"/>
    <cellStyle name="標準 6" xfId="4"/>
    <cellStyle name="標準_休日保育  様式2・4（予算決算報告）" xfId="6"/>
  </cellStyles>
  <dxfs count="27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5"/>
        </patternFill>
      </fill>
    </dxf>
    <dxf>
      <fill>
        <patternFill>
          <bgColor indexed="52"/>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ont>
        <color theme="0"/>
      </font>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FFF66"/>
      <rgbColor rgb="003366FF"/>
      <rgbColor rgb="0033CCCC"/>
      <rgbColor rgb="00339933"/>
      <rgbColor rgb="00FFCC00"/>
      <rgbColor rgb="00FF9900"/>
      <rgbColor rgb="00FF6600"/>
      <rgbColor rgb="00666699"/>
      <rgbColor rgb="00969696"/>
      <rgbColor rgb="003333CC"/>
      <rgbColor rgb="0000CC00"/>
      <rgbColor rgb="00003300"/>
      <rgbColor rgb="00333300"/>
      <rgbColor rgb="00663300"/>
      <rgbColor rgb="00993366"/>
      <rgbColor rgb="00333399"/>
      <rgbColor rgb="00424242"/>
    </indexed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712258</xdr:colOff>
      <xdr:row>19</xdr:row>
      <xdr:rowOff>188383</xdr:rowOff>
    </xdr:from>
    <xdr:to>
      <xdr:col>2</xdr:col>
      <xdr:colOff>1074208</xdr:colOff>
      <xdr:row>19</xdr:row>
      <xdr:rowOff>188383</xdr:rowOff>
    </xdr:to>
    <xdr:sp macro="" textlink="">
      <xdr:nvSpPr>
        <xdr:cNvPr id="5" name="Line 4"/>
        <xdr:cNvSpPr>
          <a:spLocks noChangeShapeType="1"/>
        </xdr:cNvSpPr>
      </xdr:nvSpPr>
      <xdr:spPr bwMode="auto">
        <a:xfrm>
          <a:off x="2109258" y="5162550"/>
          <a:ext cx="3619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lg"/>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18</xdr:row>
      <xdr:rowOff>63498</xdr:rowOff>
    </xdr:from>
    <xdr:to>
      <xdr:col>2</xdr:col>
      <xdr:colOff>392641</xdr:colOff>
      <xdr:row>21</xdr:row>
      <xdr:rowOff>130173</xdr:rowOff>
    </xdr:to>
    <xdr:pic>
      <xdr:nvPicPr>
        <xdr:cNvPr id="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083" y="4783665"/>
          <a:ext cx="1133475" cy="828675"/>
        </a:xfrm>
        <a:prstGeom prst="rect">
          <a:avLst/>
        </a:prstGeom>
        <a:noFill/>
        <a:ln w="44450" algn="ctr">
          <a:solidFill>
            <a:srgbClr xmlns:mc="http://schemas.openxmlformats.org/markup-compatibility/2006" xmlns:a14="http://schemas.microsoft.com/office/drawing/2010/main" val="008080" mc:Ignorable="a14" a14:legacySpreadsheetColorIndex="38"/>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1301750</xdr:colOff>
      <xdr:row>18</xdr:row>
      <xdr:rowOff>116414</xdr:rowOff>
    </xdr:from>
    <xdr:to>
      <xdr:col>4</xdr:col>
      <xdr:colOff>102659</xdr:colOff>
      <xdr:row>21</xdr:row>
      <xdr:rowOff>97364</xdr:rowOff>
    </xdr:to>
    <xdr:pic>
      <xdr:nvPicPr>
        <xdr:cNvPr id="7"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8750" y="4836581"/>
          <a:ext cx="1066800" cy="742950"/>
        </a:xfrm>
        <a:prstGeom prst="rect">
          <a:avLst/>
        </a:prstGeom>
        <a:noFill/>
        <a:ln w="44450">
          <a:solidFill>
            <a:srgbClr xmlns:mc="http://schemas.openxmlformats.org/markup-compatibility/2006" xmlns:a14="http://schemas.microsoft.com/office/drawing/2010/main" val="008080" mc:Ignorable="a14" a14:legacySpreadsheetColorIndex="3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581026</xdr:colOff>
      <xdr:row>32</xdr:row>
      <xdr:rowOff>76199</xdr:rowOff>
    </xdr:from>
    <xdr:to>
      <xdr:col>10</xdr:col>
      <xdr:colOff>114301</xdr:colOff>
      <xdr:row>32</xdr:row>
      <xdr:rowOff>104774</xdr:rowOff>
    </xdr:to>
    <xdr:sp macro="" textlink="">
      <xdr:nvSpPr>
        <xdr:cNvPr id="9" name="Line 8"/>
        <xdr:cNvSpPr>
          <a:spLocks noChangeShapeType="1"/>
        </xdr:cNvSpPr>
      </xdr:nvSpPr>
      <xdr:spPr bwMode="auto">
        <a:xfrm>
          <a:off x="3667126" y="9620249"/>
          <a:ext cx="417195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45</xdr:row>
      <xdr:rowOff>85725</xdr:rowOff>
    </xdr:from>
    <xdr:to>
      <xdr:col>6</xdr:col>
      <xdr:colOff>0</xdr:colOff>
      <xdr:row>45</xdr:row>
      <xdr:rowOff>85725</xdr:rowOff>
    </xdr:to>
    <xdr:sp macro="" textlink="">
      <xdr:nvSpPr>
        <xdr:cNvPr id="10" name="Line 1"/>
        <xdr:cNvSpPr>
          <a:spLocks noChangeShapeType="1"/>
        </xdr:cNvSpPr>
      </xdr:nvSpPr>
      <xdr:spPr bwMode="auto">
        <a:xfrm>
          <a:off x="3705225" y="10029825"/>
          <a:ext cx="1057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37</xdr:row>
      <xdr:rowOff>209550</xdr:rowOff>
    </xdr:from>
    <xdr:to>
      <xdr:col>10</xdr:col>
      <xdr:colOff>0</xdr:colOff>
      <xdr:row>43</xdr:row>
      <xdr:rowOff>171450</xdr:rowOff>
    </xdr:to>
    <xdr:sp macro="" textlink="">
      <xdr:nvSpPr>
        <xdr:cNvPr id="11" name="Freeform 4"/>
        <xdr:cNvSpPr>
          <a:spLocks/>
        </xdr:cNvSpPr>
      </xdr:nvSpPr>
      <xdr:spPr bwMode="auto">
        <a:xfrm>
          <a:off x="2533650" y="10972800"/>
          <a:ext cx="5191125" cy="1400175"/>
        </a:xfrm>
        <a:custGeom>
          <a:avLst/>
          <a:gdLst>
            <a:gd name="T0" fmla="*/ 2147483647 w 5696"/>
            <a:gd name="T1" fmla="*/ 0 h 1672"/>
            <a:gd name="T2" fmla="*/ 2147483647 w 5696"/>
            <a:gd name="T3" fmla="*/ 1040720550 h 1672"/>
            <a:gd name="T4" fmla="*/ 0 w 5696"/>
            <a:gd name="T5" fmla="*/ 1040720550 h 1672"/>
            <a:gd name="T6" fmla="*/ 0 w 5696"/>
            <a:gd name="T7" fmla="*/ 1253663182 h 167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696" h="1672">
              <a:moveTo>
                <a:pt x="5696" y="0"/>
              </a:moveTo>
              <a:lnTo>
                <a:pt x="5696" y="1388"/>
              </a:lnTo>
              <a:lnTo>
                <a:pt x="0" y="1388"/>
              </a:lnTo>
              <a:lnTo>
                <a:pt x="0" y="1672"/>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314325</xdr:colOff>
      <xdr:row>36</xdr:row>
      <xdr:rowOff>47624</xdr:rowOff>
    </xdr:from>
    <xdr:to>
      <xdr:col>7</xdr:col>
      <xdr:colOff>1057275</xdr:colOff>
      <xdr:row>36</xdr:row>
      <xdr:rowOff>66674</xdr:rowOff>
    </xdr:to>
    <xdr:sp macro="" textlink="">
      <xdr:nvSpPr>
        <xdr:cNvPr id="12" name="Line 9"/>
        <xdr:cNvSpPr>
          <a:spLocks noChangeShapeType="1"/>
        </xdr:cNvSpPr>
      </xdr:nvSpPr>
      <xdr:spPr bwMode="auto">
        <a:xfrm flipV="1">
          <a:off x="3400425" y="10515599"/>
          <a:ext cx="300990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41</xdr:row>
      <xdr:rowOff>76200</xdr:rowOff>
    </xdr:from>
    <xdr:to>
      <xdr:col>7</xdr:col>
      <xdr:colOff>990600</xdr:colOff>
      <xdr:row>41</xdr:row>
      <xdr:rowOff>76200</xdr:rowOff>
    </xdr:to>
    <xdr:sp macro="" textlink="">
      <xdr:nvSpPr>
        <xdr:cNvPr id="14" name="Line 12"/>
        <xdr:cNvSpPr>
          <a:spLocks noChangeShapeType="1"/>
        </xdr:cNvSpPr>
      </xdr:nvSpPr>
      <xdr:spPr bwMode="auto">
        <a:xfrm flipV="1">
          <a:off x="3705225" y="9201150"/>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314325</xdr:colOff>
      <xdr:row>1</xdr:row>
      <xdr:rowOff>152400</xdr:rowOff>
    </xdr:from>
    <xdr:to>
      <xdr:col>16</xdr:col>
      <xdr:colOff>371475</xdr:colOff>
      <xdr:row>3</xdr:row>
      <xdr:rowOff>123825</xdr:rowOff>
    </xdr:to>
    <xdr:sp macro="" textlink="">
      <xdr:nvSpPr>
        <xdr:cNvPr id="16" name="Text Box 13"/>
        <xdr:cNvSpPr txBox="1">
          <a:spLocks noChangeArrowheads="1"/>
        </xdr:cNvSpPr>
      </xdr:nvSpPr>
      <xdr:spPr bwMode="auto">
        <a:xfrm>
          <a:off x="8724900" y="400050"/>
          <a:ext cx="3486150" cy="4191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0" anchor="t" upright="1"/>
        <a:lstStyle/>
        <a:p>
          <a:pPr algn="ctr" rtl="0">
            <a:defRPr sz="1000"/>
          </a:pPr>
          <a:r>
            <a:rPr lang="ja-JP" altLang="en-US" sz="2200" b="1" i="0" u="none" strike="noStrike" baseline="0">
              <a:solidFill>
                <a:srgbClr val="FF0000"/>
              </a:solidFill>
              <a:latin typeface="ＭＳ Ｐゴシック"/>
              <a:ea typeface="ＭＳ Ｐゴシック"/>
            </a:rPr>
            <a:t>全て自動入力されます。</a:t>
          </a:r>
        </a:p>
      </xdr:txBody>
    </xdr:sp>
    <xdr:clientData/>
  </xdr:twoCellAnchor>
  <xdr:twoCellAnchor>
    <xdr:from>
      <xdr:col>3</xdr:col>
      <xdr:colOff>542926</xdr:colOff>
      <xdr:row>11</xdr:row>
      <xdr:rowOff>38100</xdr:rowOff>
    </xdr:from>
    <xdr:to>
      <xdr:col>10</xdr:col>
      <xdr:colOff>57151</xdr:colOff>
      <xdr:row>31</xdr:row>
      <xdr:rowOff>19050</xdr:rowOff>
    </xdr:to>
    <xdr:cxnSp macro="">
      <xdr:nvCxnSpPr>
        <xdr:cNvPr id="3" name="カギ線コネクタ 2"/>
        <xdr:cNvCxnSpPr/>
      </xdr:nvCxnSpPr>
      <xdr:spPr>
        <a:xfrm rot="5400000">
          <a:off x="1781176" y="3305175"/>
          <a:ext cx="6753225" cy="5248275"/>
        </a:xfrm>
        <a:prstGeom prst="bentConnector3">
          <a:avLst>
            <a:gd name="adj1" fmla="val 9668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40104</xdr:colOff>
      <xdr:row>72</xdr:row>
      <xdr:rowOff>5012</xdr:rowOff>
    </xdr:from>
    <xdr:to>
      <xdr:col>12</xdr:col>
      <xdr:colOff>14537</xdr:colOff>
      <xdr:row>79</xdr:row>
      <xdr:rowOff>33587</xdr:rowOff>
    </xdr:to>
    <xdr:sp macro="" textlink="">
      <xdr:nvSpPr>
        <xdr:cNvPr id="3" name="右中かっこ 2"/>
        <xdr:cNvSpPr/>
      </xdr:nvSpPr>
      <xdr:spPr>
        <a:xfrm>
          <a:off x="1529012" y="6852986"/>
          <a:ext cx="109788" cy="695325"/>
        </a:xfrm>
        <a:prstGeom prst="rightBrace">
          <a:avLst>
            <a:gd name="adj1" fmla="val 21883"/>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2009775"/>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85725"/>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49</xdr:col>
      <xdr:colOff>49102</xdr:colOff>
      <xdr:row>81</xdr:row>
      <xdr:rowOff>73245</xdr:rowOff>
    </xdr:from>
    <xdr:to>
      <xdr:col>51</xdr:col>
      <xdr:colOff>13383</xdr:colOff>
      <xdr:row>84</xdr:row>
      <xdr:rowOff>11954</xdr:rowOff>
    </xdr:to>
    <xdr:sp macro="" textlink="">
      <xdr:nvSpPr>
        <xdr:cNvPr id="6" name="楕円 5"/>
        <xdr:cNvSpPr/>
      </xdr:nvSpPr>
      <xdr:spPr>
        <a:xfrm>
          <a:off x="6542667" y="8107375"/>
          <a:ext cx="229325" cy="23688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55684</xdr:colOff>
      <xdr:row>75</xdr:row>
      <xdr:rowOff>15387</xdr:rowOff>
    </xdr:from>
    <xdr:to>
      <xdr:col>58</xdr:col>
      <xdr:colOff>484310</xdr:colOff>
      <xdr:row>79</xdr:row>
      <xdr:rowOff>91587</xdr:rowOff>
    </xdr:to>
    <xdr:sp macro="" textlink="">
      <xdr:nvSpPr>
        <xdr:cNvPr id="7" name="テキスト ボックス 6"/>
        <xdr:cNvSpPr txBox="1"/>
      </xdr:nvSpPr>
      <xdr:spPr>
        <a:xfrm>
          <a:off x="6649915" y="7151810"/>
          <a:ext cx="3711087" cy="457200"/>
        </a:xfrm>
        <a:prstGeom prst="rect">
          <a:avLst/>
        </a:prstGeom>
        <a:solidFill>
          <a:srgbClr val="FEF2D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PｺﾞｼｯｸM" panose="020B0600000000000000" pitchFamily="50" charset="-128"/>
              <a:ea typeface="HGPｺﾞｼｯｸM" panose="020B0600000000000000" pitchFamily="50" charset="-128"/>
            </a:rPr>
            <a:t>⇐口座種別（</a:t>
          </a:r>
          <a:r>
            <a:rPr kumimoji="1" lang="en-US" altLang="ja-JP" sz="1200" b="0">
              <a:latin typeface="HGPｺﾞｼｯｸM" panose="020B0600000000000000" pitchFamily="50" charset="-128"/>
              <a:ea typeface="HGPｺﾞｼｯｸM" panose="020B0600000000000000" pitchFamily="50" charset="-128"/>
            </a:rPr>
            <a:t>1 </a:t>
          </a:r>
          <a:r>
            <a:rPr kumimoji="1" lang="ja-JP" altLang="en-US" sz="1200" b="0">
              <a:latin typeface="HGPｺﾞｼｯｸM" panose="020B0600000000000000" pitchFamily="50" charset="-128"/>
              <a:ea typeface="HGPｺﾞｼｯｸM" panose="020B0600000000000000" pitchFamily="50" charset="-128"/>
            </a:rPr>
            <a:t>普通 または </a:t>
          </a:r>
          <a:r>
            <a:rPr kumimoji="1" lang="en-US" altLang="ja-JP" sz="1200" b="0">
              <a:latin typeface="HGPｺﾞｼｯｸM" panose="020B0600000000000000" pitchFamily="50" charset="-128"/>
              <a:ea typeface="HGPｺﾞｼｯｸM" panose="020B0600000000000000" pitchFamily="50" charset="-128"/>
            </a:rPr>
            <a:t>2 </a:t>
          </a:r>
          <a:r>
            <a:rPr kumimoji="1" lang="ja-JP" altLang="en-US" sz="1200" b="0">
              <a:latin typeface="HGPｺﾞｼｯｸM" panose="020B0600000000000000" pitchFamily="50" charset="-128"/>
              <a:ea typeface="HGPｺﾞｼｯｸM" panose="020B0600000000000000" pitchFamily="50" charset="-128"/>
            </a:rPr>
            <a:t>当座）を囲んでください。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21770</xdr:colOff>
      <xdr:row>71</xdr:row>
      <xdr:rowOff>95249</xdr:rowOff>
    </xdr:from>
    <xdr:to>
      <xdr:col>12</xdr:col>
      <xdr:colOff>9524</xdr:colOff>
      <xdr:row>79</xdr:row>
      <xdr:rowOff>28574</xdr:rowOff>
    </xdr:to>
    <xdr:sp macro="" textlink="">
      <xdr:nvSpPr>
        <xdr:cNvPr id="3" name="右中かっこ 2"/>
        <xdr:cNvSpPr/>
      </xdr:nvSpPr>
      <xdr:spPr>
        <a:xfrm>
          <a:off x="1518556" y="7040335"/>
          <a:ext cx="123825" cy="717096"/>
        </a:xfrm>
        <a:prstGeom prst="rightBrace">
          <a:avLst>
            <a:gd name="adj1" fmla="val 2585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2009775"/>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85725"/>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63012</xdr:colOff>
      <xdr:row>76</xdr:row>
      <xdr:rowOff>9525</xdr:rowOff>
    </xdr:from>
    <xdr:to>
      <xdr:col>50</xdr:col>
      <xdr:colOff>26377</xdr:colOff>
      <xdr:row>78</xdr:row>
      <xdr:rowOff>47625</xdr:rowOff>
    </xdr:to>
    <xdr:sp macro="" textlink="">
      <xdr:nvSpPr>
        <xdr:cNvPr id="6" name="楕円 5"/>
        <xdr:cNvSpPr/>
      </xdr:nvSpPr>
      <xdr:spPr>
        <a:xfrm>
          <a:off x="6393474" y="7241198"/>
          <a:ext cx="227134"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55684</xdr:colOff>
      <xdr:row>74</xdr:row>
      <xdr:rowOff>66675</xdr:rowOff>
    </xdr:from>
    <xdr:to>
      <xdr:col>58</xdr:col>
      <xdr:colOff>484310</xdr:colOff>
      <xdr:row>79</xdr:row>
      <xdr:rowOff>47625</xdr:rowOff>
    </xdr:to>
    <xdr:sp macro="" textlink="">
      <xdr:nvSpPr>
        <xdr:cNvPr id="7" name="テキスト ボックス 6"/>
        <xdr:cNvSpPr txBox="1"/>
      </xdr:nvSpPr>
      <xdr:spPr>
        <a:xfrm>
          <a:off x="6649915" y="7107848"/>
          <a:ext cx="3711087" cy="457200"/>
        </a:xfrm>
        <a:prstGeom prst="rect">
          <a:avLst/>
        </a:prstGeom>
        <a:solidFill>
          <a:srgbClr val="FEF2D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PｺﾞｼｯｸM" panose="020B0600000000000000" pitchFamily="50" charset="-128"/>
              <a:ea typeface="HGPｺﾞｼｯｸM" panose="020B0600000000000000" pitchFamily="50" charset="-128"/>
            </a:rPr>
            <a:t>⇐口座種別（</a:t>
          </a:r>
          <a:r>
            <a:rPr kumimoji="1" lang="en-US" altLang="ja-JP" sz="1200" b="0">
              <a:latin typeface="HGPｺﾞｼｯｸM" panose="020B0600000000000000" pitchFamily="50" charset="-128"/>
              <a:ea typeface="HGPｺﾞｼｯｸM" panose="020B0600000000000000" pitchFamily="50" charset="-128"/>
            </a:rPr>
            <a:t>1 </a:t>
          </a:r>
          <a:r>
            <a:rPr kumimoji="1" lang="ja-JP" altLang="en-US" sz="1200" b="0">
              <a:latin typeface="HGPｺﾞｼｯｸM" panose="020B0600000000000000" pitchFamily="50" charset="-128"/>
              <a:ea typeface="HGPｺﾞｼｯｸM" panose="020B0600000000000000" pitchFamily="50" charset="-128"/>
            </a:rPr>
            <a:t>普通 または </a:t>
          </a:r>
          <a:r>
            <a:rPr kumimoji="1" lang="en-US" altLang="ja-JP" sz="1200" b="0">
              <a:latin typeface="HGPｺﾞｼｯｸM" panose="020B0600000000000000" pitchFamily="50" charset="-128"/>
              <a:ea typeface="HGPｺﾞｼｯｸM" panose="020B0600000000000000" pitchFamily="50" charset="-128"/>
            </a:rPr>
            <a:t>2 </a:t>
          </a:r>
          <a:r>
            <a:rPr kumimoji="1" lang="ja-JP" altLang="en-US" sz="1200" b="0">
              <a:latin typeface="HGPｺﾞｼｯｸM" panose="020B0600000000000000" pitchFamily="50" charset="-128"/>
              <a:ea typeface="HGPｺﾞｼｯｸM" panose="020B0600000000000000" pitchFamily="50" charset="-128"/>
            </a:rPr>
            <a:t>当座）を囲んでください。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156884</xdr:colOff>
      <xdr:row>0</xdr:row>
      <xdr:rowOff>145678</xdr:rowOff>
    </xdr:from>
    <xdr:to>
      <xdr:col>16</xdr:col>
      <xdr:colOff>22412</xdr:colOff>
      <xdr:row>4</xdr:row>
      <xdr:rowOff>392206</xdr:rowOff>
    </xdr:to>
    <xdr:sp macro="" textlink="">
      <xdr:nvSpPr>
        <xdr:cNvPr id="2" name="テキスト ボックス 1"/>
        <xdr:cNvSpPr txBox="1"/>
      </xdr:nvSpPr>
      <xdr:spPr>
        <a:xfrm>
          <a:off x="8897472" y="145678"/>
          <a:ext cx="2599764" cy="1692087"/>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游ゴシック" panose="020B0400000000000000" pitchFamily="50" charset="-128"/>
              <a:ea typeface="游ゴシック" panose="020B0400000000000000" pitchFamily="50" charset="-128"/>
            </a:rPr>
            <a:t>このページは，「４預かり保育担当者」の欄について，２ページだけでは不足する場合に使用して下さい（２ページの欄で間に合う場合は，入力する必要も印刷･添付する必要もありません）。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127000</xdr:colOff>
      <xdr:row>1</xdr:row>
      <xdr:rowOff>148167</xdr:rowOff>
    </xdr:from>
    <xdr:to>
      <xdr:col>14</xdr:col>
      <xdr:colOff>592667</xdr:colOff>
      <xdr:row>13</xdr:row>
      <xdr:rowOff>179917</xdr:rowOff>
    </xdr:to>
    <xdr:sp macro="" textlink="">
      <xdr:nvSpPr>
        <xdr:cNvPr id="2" name="テキスト ボックス 1"/>
        <xdr:cNvSpPr txBox="1"/>
      </xdr:nvSpPr>
      <xdr:spPr>
        <a:xfrm>
          <a:off x="9366250" y="349250"/>
          <a:ext cx="2529417" cy="314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游ゴシック" panose="020B0400000000000000" pitchFamily="50" charset="-128"/>
              <a:ea typeface="游ゴシック" panose="020B0400000000000000" pitchFamily="50" charset="-128"/>
            </a:rPr>
            <a:t>保育体制充実加算について</a:t>
          </a:r>
          <a:endParaRPr kumimoji="1" lang="en-US" altLang="ja-JP" sz="1200" b="1">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要件を満たして対象となる場合は「対象」を☑し，加算対象要件を満たしているか確認してください。</a:t>
          </a: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対象となるには，要件①又は②のいずれかに☑があり，かつ③及び④ともに☑がされている必要があります。</a:t>
          </a:r>
        </a:p>
        <a:p>
          <a:endParaRPr kumimoji="1" lang="ja-JP" altLang="en-US"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加算対象とならない場合は「対象外」に☑するのみで構いません。</a:t>
          </a:r>
        </a:p>
      </xdr:txBody>
    </xdr:sp>
    <xdr:clientData/>
  </xdr:twoCellAnchor>
  <xdr:twoCellAnchor>
    <xdr:from>
      <xdr:col>11</xdr:col>
      <xdr:colOff>190500</xdr:colOff>
      <xdr:row>19</xdr:row>
      <xdr:rowOff>148167</xdr:rowOff>
    </xdr:from>
    <xdr:to>
      <xdr:col>14</xdr:col>
      <xdr:colOff>603250</xdr:colOff>
      <xdr:row>26</xdr:row>
      <xdr:rowOff>95250</xdr:rowOff>
    </xdr:to>
    <xdr:sp macro="" textlink="">
      <xdr:nvSpPr>
        <xdr:cNvPr id="3" name="テキスト ボックス 2"/>
        <xdr:cNvSpPr txBox="1"/>
      </xdr:nvSpPr>
      <xdr:spPr>
        <a:xfrm>
          <a:off x="9429750" y="4857750"/>
          <a:ext cx="2476500" cy="2116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游ゴシック" panose="020B0400000000000000" pitchFamily="50" charset="-128"/>
              <a:ea typeface="游ゴシック" panose="020B0400000000000000" pitchFamily="50" charset="-128"/>
            </a:rPr>
            <a:t>就労支援型施設加算について</a:t>
          </a:r>
          <a:endParaRPr kumimoji="1" lang="en-US" altLang="ja-JP" sz="1200" b="1">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要件を満たして対象となる場合は「対象」を☑し，以下の必要項目すべてを記入してください。</a:t>
          </a:r>
        </a:p>
        <a:p>
          <a:endParaRPr kumimoji="1" lang="ja-JP" altLang="en-US"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加算対象とならない場合は「対象外」に☑するのみで構いません。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86592</xdr:colOff>
      <xdr:row>30</xdr:row>
      <xdr:rowOff>191369</xdr:rowOff>
    </xdr:from>
    <xdr:to>
      <xdr:col>23</xdr:col>
      <xdr:colOff>952501</xdr:colOff>
      <xdr:row>33</xdr:row>
      <xdr:rowOff>0</xdr:rowOff>
    </xdr:to>
    <xdr:sp macro="" textlink="">
      <xdr:nvSpPr>
        <xdr:cNvPr id="1036" name="Text Box 12"/>
        <xdr:cNvSpPr txBox="1">
          <a:spLocks noChangeArrowheads="1"/>
        </xdr:cNvSpPr>
      </xdr:nvSpPr>
      <xdr:spPr bwMode="auto">
        <a:xfrm>
          <a:off x="16556183" y="6287369"/>
          <a:ext cx="2874818" cy="1228722"/>
        </a:xfrm>
        <a:prstGeom prst="rect">
          <a:avLst/>
        </a:prstGeom>
        <a:solidFill>
          <a:srgbClr xmlns:mc="http://schemas.openxmlformats.org/markup-compatibility/2006" xmlns:a14="http://schemas.microsoft.com/office/drawing/2010/main" val="FFFF66" mc:Ignorable="a14" a14:legacySpreadsheetColorIndex="47"/>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Ｐゴシック"/>
              <a:ea typeface="ＭＳ Ｐゴシック"/>
            </a:rPr>
            <a:t>実施しなかった場合などは「０」を入力し，空欄がないようにしてください。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114300</xdr:colOff>
      <xdr:row>0</xdr:row>
      <xdr:rowOff>114300</xdr:rowOff>
    </xdr:from>
    <xdr:to>
      <xdr:col>23</xdr:col>
      <xdr:colOff>215900</xdr:colOff>
      <xdr:row>5</xdr:row>
      <xdr:rowOff>406400</xdr:rowOff>
    </xdr:to>
    <xdr:sp macro="" textlink="">
      <xdr:nvSpPr>
        <xdr:cNvPr id="2" name="テキスト ボックス 1"/>
        <xdr:cNvSpPr txBox="1"/>
      </xdr:nvSpPr>
      <xdr:spPr>
        <a:xfrm>
          <a:off x="11887200" y="114300"/>
          <a:ext cx="4902200" cy="193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baseline="0">
              <a:latin typeface="游ゴシック" panose="020B0400000000000000" pitchFamily="50" charset="-128"/>
              <a:ea typeface="游ゴシック" panose="020B0400000000000000" pitchFamily="50" charset="-128"/>
            </a:rPr>
            <a:t>【</a:t>
          </a:r>
          <a:r>
            <a:rPr kumimoji="1" lang="ja-JP" altLang="en-US" sz="1600" b="1" baseline="0">
              <a:latin typeface="游ゴシック" panose="020B0400000000000000" pitchFamily="50" charset="-128"/>
              <a:ea typeface="游ゴシック" panose="020B0400000000000000" pitchFamily="50" charset="-128"/>
            </a:rPr>
            <a:t>延べ利用児童数の数え方</a:t>
          </a:r>
          <a:r>
            <a:rPr kumimoji="1" lang="en-US" altLang="ja-JP" sz="1600" b="1" baseline="0">
              <a:latin typeface="游ゴシック" panose="020B0400000000000000" pitchFamily="50" charset="-128"/>
              <a:ea typeface="游ゴシック" panose="020B0400000000000000" pitchFamily="50" charset="-128"/>
            </a:rPr>
            <a:t>】</a:t>
          </a:r>
        </a:p>
        <a:p>
          <a:r>
            <a:rPr kumimoji="1" lang="ja-JP" altLang="en-US" sz="1400" b="0" baseline="0">
              <a:latin typeface="游ゴシック" panose="020B0400000000000000" pitchFamily="50" charset="-128"/>
              <a:ea typeface="游ゴシック" panose="020B0400000000000000" pitchFamily="50" charset="-128"/>
            </a:rPr>
            <a:t>１人の児童が１日利用するごとに「１人」とカウントしてください。</a:t>
          </a:r>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例）同じ児童が１か月に</a:t>
          </a:r>
          <a:r>
            <a:rPr kumimoji="1" lang="en-US" altLang="ja-JP" sz="1400" b="0" baseline="0">
              <a:latin typeface="游ゴシック" panose="020B0400000000000000" pitchFamily="50" charset="-128"/>
              <a:ea typeface="游ゴシック" panose="020B0400000000000000" pitchFamily="50" charset="-128"/>
            </a:rPr>
            <a:t>15</a:t>
          </a:r>
          <a:r>
            <a:rPr kumimoji="1" lang="ja-JP" altLang="en-US" sz="1400" b="0" baseline="0">
              <a:latin typeface="游ゴシック" panose="020B0400000000000000" pitchFamily="50" charset="-128"/>
              <a:ea typeface="游ゴシック" panose="020B0400000000000000" pitchFamily="50" charset="-128"/>
            </a:rPr>
            <a:t>日預かりを利用した場合は，「</a:t>
          </a:r>
          <a:r>
            <a:rPr kumimoji="1" lang="en-US" altLang="ja-JP" sz="1400" b="0" baseline="0">
              <a:latin typeface="游ゴシック" panose="020B0400000000000000" pitchFamily="50" charset="-128"/>
              <a:ea typeface="游ゴシック" panose="020B0400000000000000" pitchFamily="50" charset="-128"/>
            </a:rPr>
            <a:t>15</a:t>
          </a:r>
          <a:r>
            <a:rPr kumimoji="1" lang="ja-JP" altLang="en-US" sz="1400" b="0" baseline="0">
              <a:latin typeface="游ゴシック" panose="020B0400000000000000" pitchFamily="50" charset="-128"/>
              <a:ea typeface="游ゴシック" panose="020B0400000000000000" pitchFamily="50" charset="-128"/>
            </a:rPr>
            <a:t>人」と数えます。</a:t>
          </a:r>
        </a:p>
      </xdr:txBody>
    </xdr:sp>
    <xdr:clientData/>
  </xdr:twoCellAnchor>
  <xdr:twoCellAnchor>
    <xdr:from>
      <xdr:col>16</xdr:col>
      <xdr:colOff>114300</xdr:colOff>
      <xdr:row>7</xdr:row>
      <xdr:rowOff>38100</xdr:rowOff>
    </xdr:from>
    <xdr:to>
      <xdr:col>23</xdr:col>
      <xdr:colOff>279400</xdr:colOff>
      <xdr:row>25</xdr:row>
      <xdr:rowOff>596900</xdr:rowOff>
    </xdr:to>
    <xdr:sp macro="" textlink="">
      <xdr:nvSpPr>
        <xdr:cNvPr id="3" name="テキスト ボックス 2"/>
        <xdr:cNvSpPr txBox="1"/>
      </xdr:nvSpPr>
      <xdr:spPr>
        <a:xfrm>
          <a:off x="11887200" y="2374900"/>
          <a:ext cx="4965700" cy="814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dbl" baseline="0">
              <a:solidFill>
                <a:sysClr val="windowText" lastClr="000000"/>
              </a:solidFill>
              <a:latin typeface="游ゴシック" panose="020B0400000000000000" pitchFamily="50" charset="-128"/>
              <a:ea typeface="游ゴシック" panose="020B0400000000000000" pitchFamily="50" charset="-128"/>
            </a:rPr>
            <a:t>①～④の入力について</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仙台市の１号認定児のみ計上してください。</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特別な支援を要する児童について障害児単価の適用を受ける場合は，当該障害児の人数は除いてください</a:t>
          </a:r>
          <a:r>
            <a:rPr kumimoji="1" lang="ja-JP" altLang="en-US" sz="1400" b="1">
              <a:latin typeface="游ゴシック" panose="020B0400000000000000" pitchFamily="50" charset="-128"/>
              <a:ea typeface="游ゴシック" panose="020B0400000000000000" pitchFamily="50" charset="-128"/>
            </a:rPr>
            <a:t>。</a:t>
          </a:r>
        </a:p>
        <a:p>
          <a:endParaRPr kumimoji="1" lang="en-US" altLang="ja-JP" sz="1200" b="1">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①教育時間前後の平日に預かり保育を利用した年間の延べ利用児童数を，利用時間数の区分ごとに入力してください（預かり保育を利用した時間が２時間以内の児童も含みます）。</a:t>
          </a:r>
          <a:endParaRPr kumimoji="1" lang="en-US" altLang="ja-JP" sz="1400" b="0" baseline="0">
            <a:latin typeface="游ゴシック" panose="020B0400000000000000" pitchFamily="50" charset="-128"/>
            <a:ea typeface="游ゴシック" panose="020B0400000000000000" pitchFamily="50" charset="-128"/>
          </a:endParaRPr>
        </a:p>
        <a:p>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②長期休業日の平日（月曜～金曜）に預かり保育を利用した年間の延べ利用児童数を，利用時間数の区分ごとに入力してください。</a:t>
          </a:r>
          <a:endParaRPr kumimoji="1" lang="en-US" altLang="ja-JP" sz="1400" b="0" baseline="0">
            <a:latin typeface="游ゴシック" panose="020B0400000000000000" pitchFamily="50" charset="-128"/>
            <a:ea typeface="游ゴシック" panose="020B0400000000000000" pitchFamily="50" charset="-128"/>
          </a:endParaRPr>
        </a:p>
        <a:p>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③土日祝日，その他各園が定める休日（行事の振替休日等）に預かり保育を利用した年間の</a:t>
          </a:r>
          <a:r>
            <a:rPr kumimoji="1" lang="ja-JP" altLang="ja-JP" sz="1400" b="0" baseline="0">
              <a:solidFill>
                <a:schemeClr val="dk1"/>
              </a:solidFill>
              <a:effectLst/>
              <a:latin typeface="游ゴシック" panose="020B0400000000000000" pitchFamily="50" charset="-128"/>
              <a:ea typeface="游ゴシック" panose="020B0400000000000000" pitchFamily="50" charset="-128"/>
              <a:cs typeface="+mn-cs"/>
            </a:rPr>
            <a:t>延べ利用児童数を，利用時間数の区分ごとに入力してください</a:t>
          </a:r>
          <a:r>
            <a:rPr kumimoji="1" lang="ja-JP" altLang="en-US" sz="1400" b="0" baseline="0">
              <a:solidFill>
                <a:schemeClr val="dk1"/>
              </a:solidFill>
              <a:effectLst/>
              <a:latin typeface="游ゴシック" panose="020B0400000000000000" pitchFamily="50" charset="-128"/>
              <a:ea typeface="游ゴシック" panose="020B0400000000000000" pitchFamily="50" charset="-128"/>
              <a:cs typeface="+mn-cs"/>
            </a:rPr>
            <a:t>。</a:t>
          </a:r>
          <a:endParaRPr kumimoji="1" lang="en-US" altLang="ja-JP" sz="1400" b="0" baseline="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400" b="0"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baseline="0">
              <a:solidFill>
                <a:schemeClr val="dk1"/>
              </a:solidFill>
              <a:effectLst/>
              <a:latin typeface="游ゴシック" panose="020B0400000000000000" pitchFamily="50" charset="-128"/>
              <a:ea typeface="游ゴシック" panose="020B0400000000000000" pitchFamily="50" charset="-128"/>
              <a:cs typeface="+mn-cs"/>
            </a:rPr>
            <a:t>④幼稚園在園児以外の児童が預かり保育を利用した場合，</a:t>
          </a:r>
          <a:r>
            <a:rPr kumimoji="1" lang="ja-JP" altLang="en-US"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年間の</a:t>
          </a:r>
          <a:r>
            <a:rPr kumimoji="1" lang="ja-JP" altLang="ja-JP"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延べ利用児童数を，利用時間数の区分ごとに入力してください</a:t>
          </a:r>
          <a:r>
            <a:rPr kumimoji="1" lang="ja-JP" altLang="en-US"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補助金の対象となるのは，幼稚園在園児以外の児童数が少数である場合に限ります。</a:t>
          </a:r>
          <a:endPar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満１歳以上満３歳未満６：１，３歳児（満３歳児を含む）</a:t>
          </a: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20</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：１　４歳以上児</a:t>
          </a: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：１の職員配置基準を満たす必要があります。</a:t>
          </a:r>
          <a:endPar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16</xdr:col>
      <xdr:colOff>101600</xdr:colOff>
      <xdr:row>27</xdr:row>
      <xdr:rowOff>203200</xdr:rowOff>
    </xdr:from>
    <xdr:to>
      <xdr:col>23</xdr:col>
      <xdr:colOff>266700</xdr:colOff>
      <xdr:row>31</xdr:row>
      <xdr:rowOff>0</xdr:rowOff>
    </xdr:to>
    <xdr:sp macro="" textlink="">
      <xdr:nvSpPr>
        <xdr:cNvPr id="5" name="テキスト ボックス 4"/>
        <xdr:cNvSpPr txBox="1"/>
      </xdr:nvSpPr>
      <xdr:spPr>
        <a:xfrm>
          <a:off x="11874500" y="11328400"/>
          <a:ext cx="496570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u="dbl" baseline="0">
              <a:solidFill>
                <a:sysClr val="windowText" lastClr="000000"/>
              </a:solidFill>
              <a:latin typeface="游ゴシック" panose="020B0400000000000000" pitchFamily="50" charset="-128"/>
              <a:ea typeface="游ゴシック" panose="020B0400000000000000" pitchFamily="50" charset="-128"/>
            </a:rPr>
            <a:t>⑤の入力について</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仙台市以外の１号認定児も含む全体の利用延べ人数を計上してください。</a:t>
          </a:r>
          <a:endParaRPr kumimoji="1" lang="en-US" altLang="ja-JP" sz="1200" b="1">
            <a:latin typeface="游ゴシック" panose="020B0400000000000000" pitchFamily="50" charset="-128"/>
            <a:ea typeface="游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25</xdr:col>
      <xdr:colOff>139700</xdr:colOff>
      <xdr:row>21</xdr:row>
      <xdr:rowOff>190500</xdr:rowOff>
    </xdr:from>
    <xdr:to>
      <xdr:col>32</xdr:col>
      <xdr:colOff>647700</xdr:colOff>
      <xdr:row>25</xdr:row>
      <xdr:rowOff>215900</xdr:rowOff>
    </xdr:to>
    <xdr:sp macro="" textlink="">
      <xdr:nvSpPr>
        <xdr:cNvPr id="2" name="テキスト ボックス 1"/>
        <xdr:cNvSpPr txBox="1"/>
      </xdr:nvSpPr>
      <xdr:spPr>
        <a:xfrm>
          <a:off x="12573000" y="6743700"/>
          <a:ext cx="3441700" cy="138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游ゴシック" panose="020B0400000000000000" pitchFamily="50" charset="-128"/>
              <a:ea typeface="游ゴシック" panose="020B0400000000000000" pitchFamily="50" charset="-128"/>
            </a:rPr>
            <a:t>連携施設設定加算について</a:t>
          </a:r>
          <a:endParaRPr kumimoji="1" lang="en-US" altLang="ja-JP" sz="1600" b="1">
            <a:latin typeface="游ゴシック" panose="020B0400000000000000" pitchFamily="50" charset="-128"/>
            <a:ea typeface="游ゴシック" panose="020B0400000000000000" pitchFamily="50" charset="-128"/>
          </a:endParaRPr>
        </a:p>
        <a:p>
          <a:r>
            <a:rPr kumimoji="1" lang="en-US" altLang="ja-JP" sz="1400" b="1">
              <a:latin typeface="游ゴシック" panose="020B0400000000000000" pitchFamily="50" charset="-128"/>
              <a:ea typeface="游ゴシック" panose="020B0400000000000000" pitchFamily="50" charset="-128"/>
            </a:rPr>
            <a:t>※</a:t>
          </a:r>
          <a:r>
            <a:rPr kumimoji="1" lang="ja-JP" altLang="en-US" sz="1400" b="1">
              <a:latin typeface="游ゴシック" panose="020B0400000000000000" pitchFamily="50" charset="-128"/>
              <a:ea typeface="游ゴシック" panose="020B0400000000000000" pitchFamily="50" charset="-128"/>
            </a:rPr>
            <a:t>対象となる園のみ記入してください。</a:t>
          </a:r>
          <a:endParaRPr kumimoji="1" lang="en-US" altLang="ja-JP" sz="1400" b="1">
            <a:latin typeface="游ゴシック" panose="020B0400000000000000" pitchFamily="50" charset="-128"/>
            <a:ea typeface="游ゴシック" panose="020B0400000000000000" pitchFamily="50" charset="-128"/>
          </a:endParaRP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認定こども園は対象となりませんので，記入の必要はありません。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240393</xdr:colOff>
      <xdr:row>10</xdr:row>
      <xdr:rowOff>95250</xdr:rowOff>
    </xdr:from>
    <xdr:to>
      <xdr:col>13</xdr:col>
      <xdr:colOff>342900</xdr:colOff>
      <xdr:row>15</xdr:row>
      <xdr:rowOff>38100</xdr:rowOff>
    </xdr:to>
    <xdr:sp macro="" textlink="">
      <xdr:nvSpPr>
        <xdr:cNvPr id="2" name="テキスト ボックス 1"/>
        <xdr:cNvSpPr txBox="1"/>
      </xdr:nvSpPr>
      <xdr:spPr>
        <a:xfrm>
          <a:off x="8279493" y="3854450"/>
          <a:ext cx="3531507" cy="16700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游ゴシック" panose="020B0400000000000000" pitchFamily="50" charset="-128"/>
              <a:ea typeface="游ゴシック" panose="020B0400000000000000" pitchFamily="50" charset="-128"/>
            </a:rPr>
            <a:t>「その他の経費」の欄が不足する場合は，適宜，関連する支出をまとめるなどして，収まるように入力してください。</a:t>
          </a:r>
          <a:endParaRPr kumimoji="1" lang="en-US" altLang="ja-JP" sz="1400" b="1">
            <a:latin typeface="游ゴシック" panose="020B0400000000000000" pitchFamily="50" charset="-128"/>
            <a:ea typeface="游ゴシック" panose="020B0400000000000000" pitchFamily="50" charset="-128"/>
          </a:endParaRPr>
        </a:p>
        <a:p>
          <a:r>
            <a:rPr kumimoji="1" lang="ja-JP" altLang="en-US" sz="1400" b="1">
              <a:latin typeface="游ゴシック" panose="020B0400000000000000" pitchFamily="50" charset="-128"/>
              <a:ea typeface="游ゴシック" panose="020B0400000000000000" pitchFamily="50" charset="-128"/>
            </a:rPr>
            <a:t>（「光熱水費（ガス　･電気･水道･灯油）」と一括りにする等）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0.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9"/>
  <sheetViews>
    <sheetView tabSelected="1" view="pageBreakPreview" zoomScale="90" zoomScaleNormal="98" zoomScaleSheetLayoutView="90" workbookViewId="0">
      <selection activeCell="C7" sqref="C7"/>
    </sheetView>
  </sheetViews>
  <sheetFormatPr defaultRowHeight="13.5"/>
  <cols>
    <col min="1" max="1" width="9.25" style="462" customWidth="1"/>
    <col min="2" max="3" width="9.75" style="462" customWidth="1"/>
    <col min="4" max="5" width="12.625" style="462" customWidth="1"/>
    <col min="6" max="6" width="26.75" style="462" customWidth="1"/>
    <col min="7" max="7" width="3" style="462" customWidth="1"/>
    <col min="8" max="8" width="3.25" style="462" customWidth="1"/>
    <col min="9" max="9" width="9.5" style="462" customWidth="1"/>
    <col min="10" max="10" width="26" style="462" customWidth="1"/>
    <col min="11" max="11" width="2.125" style="462" customWidth="1"/>
    <col min="12" max="12" width="3.25" style="462" customWidth="1"/>
    <col min="13" max="13" width="18.75" style="462" customWidth="1"/>
    <col min="14" max="14" width="14.375" style="462" customWidth="1"/>
    <col min="15" max="16384" width="9" style="462"/>
  </cols>
  <sheetData>
    <row r="1" spans="1:16" ht="33.75" customHeight="1">
      <c r="A1" s="664" t="s">
        <v>610</v>
      </c>
      <c r="B1" s="664"/>
      <c r="C1" s="664"/>
      <c r="D1" s="664"/>
      <c r="E1" s="664"/>
      <c r="F1" s="664"/>
      <c r="G1" s="664"/>
      <c r="H1" s="664"/>
      <c r="I1" s="664"/>
      <c r="J1" s="664"/>
      <c r="K1" s="664"/>
      <c r="L1" s="664"/>
      <c r="M1" s="664"/>
      <c r="N1" s="461"/>
      <c r="O1" s="461"/>
      <c r="P1" s="461"/>
    </row>
    <row r="2" spans="1:16">
      <c r="A2" s="463"/>
      <c r="B2" s="461"/>
      <c r="C2" s="461"/>
      <c r="D2" s="461"/>
      <c r="E2" s="461"/>
      <c r="F2" s="461"/>
      <c r="G2" s="461"/>
      <c r="H2" s="461"/>
      <c r="I2" s="461"/>
      <c r="J2" s="461"/>
      <c r="K2" s="461"/>
      <c r="L2" s="461"/>
      <c r="M2" s="461"/>
      <c r="N2" s="461"/>
      <c r="O2" s="461"/>
      <c r="P2" s="461"/>
    </row>
    <row r="3" spans="1:16" ht="14.25">
      <c r="A3" s="464" t="s">
        <v>566</v>
      </c>
      <c r="B3" s="465"/>
      <c r="C3" s="465"/>
      <c r="D3" s="465"/>
      <c r="E3" s="465"/>
      <c r="F3" s="465"/>
      <c r="G3" s="465"/>
      <c r="H3" s="465"/>
      <c r="I3" s="465"/>
      <c r="J3" s="465"/>
      <c r="K3" s="465"/>
      <c r="L3" s="461"/>
      <c r="M3" s="461"/>
      <c r="N3" s="461"/>
      <c r="O3" s="461"/>
      <c r="P3" s="461"/>
    </row>
    <row r="4" spans="1:16" ht="14.25">
      <c r="A4" s="465"/>
      <c r="B4" s="465"/>
      <c r="C4" s="465"/>
      <c r="D4" s="465"/>
      <c r="E4" s="465"/>
      <c r="F4" s="465"/>
      <c r="G4" s="465"/>
      <c r="H4" s="465"/>
      <c r="I4" s="465"/>
      <c r="J4" s="465"/>
      <c r="K4" s="465"/>
      <c r="L4" s="461"/>
      <c r="M4" s="461"/>
      <c r="N4" s="461"/>
      <c r="O4" s="461"/>
      <c r="P4" s="461"/>
    </row>
    <row r="5" spans="1:16" ht="14.25">
      <c r="A5" s="466" t="s">
        <v>567</v>
      </c>
      <c r="B5" s="465" t="s">
        <v>568</v>
      </c>
      <c r="C5" s="465"/>
      <c r="D5" s="465"/>
      <c r="E5" s="465"/>
      <c r="F5" s="465"/>
      <c r="G5" s="465"/>
      <c r="H5" s="465"/>
      <c r="I5" s="465"/>
      <c r="J5" s="465"/>
      <c r="K5" s="465"/>
      <c r="L5" s="461"/>
      <c r="M5" s="461"/>
      <c r="N5" s="461"/>
      <c r="O5" s="461"/>
      <c r="P5" s="461"/>
    </row>
    <row r="6" spans="1:16" ht="15" thickBot="1">
      <c r="A6" s="466"/>
      <c r="B6" s="465"/>
      <c r="C6" s="465"/>
      <c r="D6" s="465"/>
      <c r="E6" s="465"/>
      <c r="F6" s="465"/>
      <c r="G6" s="465"/>
      <c r="H6" s="465"/>
      <c r="I6" s="465"/>
      <c r="J6" s="465"/>
      <c r="K6" s="465"/>
      <c r="L6" s="461"/>
      <c r="M6" s="461"/>
      <c r="N6" s="461"/>
      <c r="O6" s="461"/>
      <c r="P6" s="461"/>
    </row>
    <row r="7" spans="1:16" ht="30" customHeight="1" thickTop="1" thickBot="1">
      <c r="A7" s="466"/>
      <c r="B7" s="465"/>
      <c r="C7" s="467"/>
      <c r="D7" s="465"/>
      <c r="E7" s="465"/>
      <c r="F7" s="465"/>
      <c r="G7" s="465"/>
      <c r="H7" s="465"/>
      <c r="I7" s="465"/>
      <c r="J7" s="465"/>
      <c r="K7" s="465"/>
      <c r="L7" s="461"/>
      <c r="M7" s="461"/>
      <c r="N7" s="461"/>
      <c r="O7" s="461"/>
      <c r="P7" s="461"/>
    </row>
    <row r="8" spans="1:16" ht="15" thickTop="1">
      <c r="A8" s="466"/>
      <c r="B8" s="465"/>
      <c r="C8" s="465"/>
      <c r="D8" s="465"/>
      <c r="E8" s="465"/>
      <c r="F8" s="465"/>
      <c r="G8" s="465"/>
      <c r="H8" s="465"/>
      <c r="I8" s="465"/>
      <c r="J8" s="465"/>
      <c r="K8" s="465"/>
      <c r="L8" s="461"/>
      <c r="M8" s="461"/>
      <c r="N8" s="461"/>
      <c r="O8" s="461"/>
      <c r="P8" s="461"/>
    </row>
    <row r="9" spans="1:16" ht="14.25" customHeight="1">
      <c r="A9" s="466" t="s">
        <v>569</v>
      </c>
      <c r="B9" s="468" t="s">
        <v>570</v>
      </c>
      <c r="C9" s="465"/>
      <c r="D9" s="465"/>
      <c r="E9" s="465"/>
      <c r="F9" s="465"/>
      <c r="G9" s="465"/>
      <c r="H9" s="465"/>
      <c r="I9" s="465"/>
      <c r="J9" s="465"/>
      <c r="K9" s="465"/>
      <c r="L9" s="461"/>
      <c r="M9" s="461"/>
      <c r="N9" s="461"/>
      <c r="O9" s="461"/>
      <c r="P9" s="461"/>
    </row>
    <row r="10" spans="1:16" ht="15" thickBot="1">
      <c r="A10" s="466"/>
      <c r="B10" s="465"/>
      <c r="C10" s="465"/>
      <c r="D10" s="465"/>
      <c r="E10" s="465"/>
      <c r="F10" s="465"/>
      <c r="G10" s="465"/>
      <c r="H10" s="465"/>
      <c r="I10" s="465"/>
      <c r="J10" s="465"/>
      <c r="K10" s="465"/>
      <c r="L10" s="461"/>
      <c r="M10" s="461"/>
      <c r="N10" s="461"/>
      <c r="O10" s="461"/>
      <c r="P10" s="461"/>
    </row>
    <row r="11" spans="1:16" ht="30" customHeight="1" thickTop="1" thickBot="1">
      <c r="A11" s="466"/>
      <c r="B11" s="465"/>
      <c r="C11" s="648">
        <v>6</v>
      </c>
      <c r="D11" s="465"/>
      <c r="E11" s="465"/>
      <c r="F11" s="465"/>
      <c r="G11" s="465"/>
      <c r="H11" s="465"/>
      <c r="I11" s="465"/>
      <c r="J11" s="465"/>
      <c r="K11" s="465"/>
      <c r="L11" s="469"/>
      <c r="M11" s="461"/>
      <c r="N11" s="461"/>
      <c r="O11" s="461"/>
      <c r="P11" s="461"/>
    </row>
    <row r="12" spans="1:16" ht="15" thickTop="1">
      <c r="A12" s="466"/>
      <c r="B12" s="465"/>
      <c r="C12" s="465"/>
      <c r="D12" s="465"/>
      <c r="E12" s="465"/>
      <c r="F12" s="465"/>
      <c r="G12" s="465"/>
      <c r="H12" s="465"/>
      <c r="I12" s="465"/>
      <c r="J12" s="465"/>
      <c r="K12" s="465"/>
      <c r="L12" s="469"/>
      <c r="M12" s="461"/>
      <c r="N12" s="461"/>
      <c r="O12" s="461"/>
      <c r="P12" s="461"/>
    </row>
    <row r="13" spans="1:16" ht="36.75" customHeight="1">
      <c r="A13" s="466"/>
      <c r="B13" s="665" t="s">
        <v>816</v>
      </c>
      <c r="C13" s="665"/>
      <c r="D13" s="665"/>
      <c r="E13" s="665"/>
      <c r="F13" s="665"/>
      <c r="G13" s="665"/>
      <c r="H13" s="665"/>
      <c r="I13" s="665"/>
      <c r="J13" s="665"/>
      <c r="K13" s="665"/>
      <c r="L13" s="665"/>
      <c r="M13" s="665"/>
      <c r="N13" s="470"/>
      <c r="O13" s="470"/>
      <c r="P13" s="470"/>
    </row>
    <row r="14" spans="1:16" ht="36.75" customHeight="1">
      <c r="A14" s="466"/>
      <c r="B14" s="665"/>
      <c r="C14" s="665"/>
      <c r="D14" s="665"/>
      <c r="E14" s="665"/>
      <c r="F14" s="665"/>
      <c r="G14" s="665"/>
      <c r="H14" s="665"/>
      <c r="I14" s="665"/>
      <c r="J14" s="665"/>
      <c r="K14" s="665"/>
      <c r="L14" s="665"/>
      <c r="M14" s="665"/>
      <c r="N14" s="470"/>
      <c r="O14" s="470"/>
      <c r="P14" s="470"/>
    </row>
    <row r="15" spans="1:16" ht="14.25">
      <c r="A15" s="466"/>
      <c r="B15" s="465"/>
      <c r="C15" s="465"/>
      <c r="D15" s="465"/>
      <c r="E15" s="465"/>
      <c r="F15" s="465"/>
      <c r="G15" s="465"/>
      <c r="H15" s="465"/>
      <c r="I15" s="465"/>
      <c r="J15" s="465"/>
      <c r="K15" s="465"/>
      <c r="L15" s="469"/>
      <c r="M15" s="461"/>
      <c r="N15" s="461"/>
      <c r="O15" s="461"/>
      <c r="P15" s="461"/>
    </row>
    <row r="16" spans="1:16" ht="20.25" customHeight="1">
      <c r="A16" s="471" t="s">
        <v>571</v>
      </c>
      <c r="B16" s="666" t="s">
        <v>821</v>
      </c>
      <c r="C16" s="666"/>
      <c r="D16" s="666"/>
      <c r="E16" s="666"/>
      <c r="F16" s="666"/>
      <c r="G16" s="666"/>
      <c r="H16" s="666"/>
      <c r="I16" s="666"/>
      <c r="J16" s="666"/>
      <c r="K16" s="666"/>
      <c r="L16" s="666"/>
      <c r="M16" s="666"/>
      <c r="N16" s="470"/>
      <c r="O16" s="470"/>
      <c r="P16" s="461"/>
    </row>
    <row r="17" spans="1:17" ht="20.25" customHeight="1">
      <c r="A17" s="471"/>
      <c r="B17" s="666"/>
      <c r="C17" s="666"/>
      <c r="D17" s="666"/>
      <c r="E17" s="666"/>
      <c r="F17" s="666"/>
      <c r="G17" s="666"/>
      <c r="H17" s="666"/>
      <c r="I17" s="666"/>
      <c r="J17" s="666"/>
      <c r="K17" s="666"/>
      <c r="L17" s="666"/>
      <c r="M17" s="666"/>
      <c r="N17" s="470"/>
      <c r="O17" s="470"/>
      <c r="P17" s="461"/>
    </row>
    <row r="18" spans="1:17" ht="20.25" customHeight="1">
      <c r="A18" s="471"/>
      <c r="B18" s="596" t="s">
        <v>820</v>
      </c>
      <c r="C18" s="595"/>
      <c r="D18" s="595"/>
      <c r="E18" s="595"/>
      <c r="F18" s="595"/>
      <c r="G18" s="595"/>
      <c r="H18" s="595"/>
      <c r="I18" s="595"/>
      <c r="J18" s="595"/>
      <c r="K18" s="595"/>
      <c r="L18" s="595"/>
      <c r="M18" s="595"/>
      <c r="N18" s="470"/>
      <c r="O18" s="470"/>
      <c r="P18" s="461"/>
    </row>
    <row r="19" spans="1:17" ht="20.25" customHeight="1">
      <c r="A19" s="471"/>
      <c r="B19" s="596"/>
      <c r="C19" s="595"/>
      <c r="D19" s="595"/>
      <c r="E19" s="595"/>
      <c r="F19" s="595"/>
      <c r="G19" s="595"/>
      <c r="H19" s="595"/>
      <c r="I19" s="595"/>
      <c r="J19" s="595"/>
      <c r="K19" s="595"/>
      <c r="L19" s="595"/>
      <c r="M19" s="595"/>
      <c r="N19" s="470"/>
      <c r="O19" s="470"/>
      <c r="P19" s="461"/>
    </row>
    <row r="20" spans="1:17" ht="20.25" customHeight="1">
      <c r="A20" s="471"/>
      <c r="B20" s="595"/>
      <c r="C20" s="595"/>
      <c r="D20" s="595"/>
      <c r="E20" s="595"/>
      <c r="F20" s="595"/>
      <c r="G20" s="595"/>
      <c r="H20" s="595"/>
      <c r="I20" s="595"/>
      <c r="J20" s="595"/>
      <c r="K20" s="595"/>
      <c r="L20" s="595"/>
      <c r="M20" s="595"/>
      <c r="N20" s="470"/>
      <c r="O20" s="470"/>
      <c r="P20" s="461"/>
    </row>
    <row r="21" spans="1:17" ht="20.25" customHeight="1">
      <c r="A21" s="471"/>
      <c r="B21" s="595"/>
      <c r="C21" s="595"/>
      <c r="D21" s="595"/>
      <c r="E21" s="595"/>
      <c r="F21" s="595"/>
      <c r="G21" s="595"/>
      <c r="H21" s="595"/>
      <c r="I21" s="595"/>
      <c r="J21" s="595"/>
      <c r="K21" s="595"/>
      <c r="L21" s="595"/>
      <c r="M21" s="595"/>
      <c r="N21" s="470"/>
      <c r="O21" s="470"/>
      <c r="P21" s="461"/>
    </row>
    <row r="22" spans="1:17" ht="20.25" customHeight="1">
      <c r="A22" s="466"/>
      <c r="B22" s="465"/>
      <c r="C22" s="465"/>
      <c r="D22" s="465"/>
      <c r="E22" s="465"/>
      <c r="F22" s="465"/>
      <c r="G22" s="465"/>
      <c r="H22" s="465"/>
      <c r="I22" s="465"/>
      <c r="J22" s="465"/>
      <c r="K22" s="465"/>
      <c r="L22" s="469"/>
      <c r="M22" s="461"/>
      <c r="N22" s="461"/>
      <c r="O22" s="461"/>
      <c r="P22" s="461"/>
    </row>
    <row r="23" spans="1:17" ht="22.5" customHeight="1">
      <c r="A23" s="466"/>
      <c r="B23" s="666" t="s">
        <v>935</v>
      </c>
      <c r="C23" s="666"/>
      <c r="D23" s="666"/>
      <c r="E23" s="666"/>
      <c r="F23" s="666"/>
      <c r="G23" s="666"/>
      <c r="H23" s="666"/>
      <c r="I23" s="666"/>
      <c r="J23" s="666"/>
      <c r="K23" s="666"/>
      <c r="L23" s="666"/>
      <c r="M23" s="666"/>
      <c r="N23" s="461"/>
      <c r="O23" s="461"/>
      <c r="P23" s="461"/>
    </row>
    <row r="24" spans="1:17" ht="22.5" customHeight="1">
      <c r="A24" s="466"/>
      <c r="B24" s="666"/>
      <c r="C24" s="666"/>
      <c r="D24" s="666"/>
      <c r="E24" s="666"/>
      <c r="F24" s="666"/>
      <c r="G24" s="666"/>
      <c r="H24" s="666"/>
      <c r="I24" s="666"/>
      <c r="J24" s="666"/>
      <c r="K24" s="666"/>
      <c r="L24" s="666"/>
      <c r="M24" s="666"/>
      <c r="N24" s="461"/>
      <c r="O24" s="461"/>
      <c r="P24" s="461"/>
    </row>
    <row r="25" spans="1:17" ht="33" customHeight="1">
      <c r="A25" s="471" t="s">
        <v>572</v>
      </c>
      <c r="B25" s="669" t="s">
        <v>822</v>
      </c>
      <c r="C25" s="669"/>
      <c r="D25" s="669"/>
      <c r="E25" s="669"/>
      <c r="F25" s="669"/>
      <c r="G25" s="669"/>
      <c r="H25" s="669"/>
      <c r="I25" s="669"/>
      <c r="J25" s="669"/>
      <c r="K25" s="669"/>
      <c r="L25" s="669"/>
      <c r="M25" s="669"/>
      <c r="N25" s="461"/>
      <c r="O25" s="461"/>
      <c r="P25" s="461"/>
    </row>
    <row r="26" spans="1:17" ht="54" customHeight="1">
      <c r="A26" s="466"/>
      <c r="B26" s="667" t="s">
        <v>934</v>
      </c>
      <c r="C26" s="668"/>
      <c r="D26" s="668"/>
      <c r="E26" s="668"/>
      <c r="F26" s="668"/>
      <c r="G26" s="668"/>
      <c r="H26" s="668"/>
      <c r="I26" s="668"/>
      <c r="J26" s="668"/>
      <c r="K26" s="668"/>
      <c r="L26" s="668"/>
      <c r="M26" s="668"/>
      <c r="N26" s="461"/>
      <c r="O26" s="461"/>
      <c r="P26" s="461"/>
    </row>
    <row r="27" spans="1:17">
      <c r="A27" s="472"/>
      <c r="B27" s="473"/>
      <c r="C27" s="473"/>
      <c r="D27" s="473"/>
      <c r="E27" s="473"/>
      <c r="F27" s="473"/>
      <c r="G27" s="473"/>
      <c r="H27" s="473"/>
      <c r="I27" s="473"/>
      <c r="J27" s="473"/>
      <c r="K27" s="461"/>
      <c r="L27" s="461"/>
      <c r="M27" s="461"/>
      <c r="N27" s="461"/>
      <c r="O27" s="461"/>
      <c r="P27" s="461"/>
    </row>
    <row r="28" spans="1:17" s="476" customFormat="1">
      <c r="A28" s="670" t="s">
        <v>573</v>
      </c>
      <c r="B28" s="670"/>
      <c r="C28" s="670"/>
      <c r="D28" s="670"/>
      <c r="E28" s="670"/>
      <c r="F28" s="474"/>
      <c r="G28" s="474"/>
      <c r="H28" s="474"/>
      <c r="I28" s="670" t="s">
        <v>574</v>
      </c>
      <c r="J28" s="670"/>
      <c r="K28" s="670"/>
      <c r="L28" s="670"/>
      <c r="M28" s="670"/>
      <c r="N28" s="474"/>
      <c r="O28" s="474"/>
      <c r="P28" s="474"/>
      <c r="Q28" s="475"/>
    </row>
    <row r="29" spans="1:17" s="476" customFormat="1">
      <c r="A29" s="477">
        <v>11105</v>
      </c>
      <c r="B29" s="657" t="s">
        <v>575</v>
      </c>
      <c r="C29" s="657"/>
      <c r="D29" s="657"/>
      <c r="E29" s="657"/>
      <c r="F29" s="474"/>
      <c r="G29" s="474"/>
      <c r="H29" s="474"/>
      <c r="I29" s="477">
        <v>11117</v>
      </c>
      <c r="J29" s="658" t="s">
        <v>824</v>
      </c>
      <c r="K29" s="661"/>
      <c r="L29" s="661"/>
      <c r="M29" s="662"/>
      <c r="N29" s="474"/>
      <c r="O29" s="474"/>
      <c r="P29" s="474"/>
      <c r="Q29" s="475"/>
    </row>
    <row r="30" spans="1:17" s="476" customFormat="1">
      <c r="A30" s="477">
        <v>11106</v>
      </c>
      <c r="B30" s="657" t="s">
        <v>576</v>
      </c>
      <c r="C30" s="657"/>
      <c r="D30" s="657"/>
      <c r="E30" s="657"/>
      <c r="F30" s="474"/>
      <c r="G30" s="474"/>
      <c r="H30" s="474"/>
      <c r="I30" s="477">
        <v>11122</v>
      </c>
      <c r="J30" s="658" t="s">
        <v>825</v>
      </c>
      <c r="K30" s="661"/>
      <c r="L30" s="661"/>
      <c r="M30" s="662"/>
      <c r="N30" s="474"/>
      <c r="O30" s="474"/>
      <c r="P30" s="474"/>
      <c r="Q30" s="475"/>
    </row>
    <row r="31" spans="1:17" s="476" customFormat="1">
      <c r="A31" s="477">
        <v>11110</v>
      </c>
      <c r="B31" s="657" t="s">
        <v>577</v>
      </c>
      <c r="C31" s="657"/>
      <c r="D31" s="657"/>
      <c r="E31" s="657"/>
      <c r="F31" s="474"/>
      <c r="G31" s="474"/>
      <c r="H31" s="474"/>
      <c r="I31" s="477">
        <v>11135</v>
      </c>
      <c r="J31" s="658" t="s">
        <v>826</v>
      </c>
      <c r="K31" s="661"/>
      <c r="L31" s="661"/>
      <c r="M31" s="662"/>
      <c r="N31" s="474"/>
      <c r="O31" s="474"/>
      <c r="P31" s="474"/>
      <c r="Q31" s="475"/>
    </row>
    <row r="32" spans="1:17" s="476" customFormat="1">
      <c r="A32" s="477">
        <v>11111</v>
      </c>
      <c r="B32" s="657" t="s">
        <v>578</v>
      </c>
      <c r="C32" s="657"/>
      <c r="D32" s="657"/>
      <c r="E32" s="657"/>
      <c r="F32" s="474"/>
      <c r="G32" s="474"/>
      <c r="H32" s="474"/>
      <c r="I32" s="477">
        <v>11136</v>
      </c>
      <c r="J32" s="658" t="s">
        <v>827</v>
      </c>
      <c r="K32" s="661"/>
      <c r="L32" s="661"/>
      <c r="M32" s="662"/>
      <c r="N32" s="474"/>
      <c r="O32" s="474"/>
      <c r="P32" s="474"/>
      <c r="Q32" s="475"/>
    </row>
    <row r="33" spans="1:17" s="476" customFormat="1">
      <c r="A33" s="477">
        <v>11129</v>
      </c>
      <c r="B33" s="657" t="s">
        <v>580</v>
      </c>
      <c r="C33" s="657"/>
      <c r="D33" s="657"/>
      <c r="E33" s="657"/>
      <c r="F33" s="474"/>
      <c r="G33" s="474"/>
      <c r="H33" s="474"/>
      <c r="I33" s="477">
        <v>11137</v>
      </c>
      <c r="J33" s="658" t="s">
        <v>1099</v>
      </c>
      <c r="K33" s="659"/>
      <c r="L33" s="659"/>
      <c r="M33" s="660"/>
      <c r="N33" s="474"/>
      <c r="O33" s="474"/>
      <c r="P33" s="474"/>
      <c r="Q33" s="475"/>
    </row>
    <row r="34" spans="1:17" s="476" customFormat="1">
      <c r="A34" s="478">
        <v>11133</v>
      </c>
      <c r="B34" s="657" t="s">
        <v>833</v>
      </c>
      <c r="C34" s="657"/>
      <c r="D34" s="657"/>
      <c r="E34" s="657"/>
      <c r="F34" s="474"/>
      <c r="G34" s="474"/>
      <c r="H34" s="474"/>
      <c r="I34" s="477">
        <v>11138</v>
      </c>
      <c r="J34" s="658" t="s">
        <v>1101</v>
      </c>
      <c r="K34" s="659"/>
      <c r="L34" s="659"/>
      <c r="M34" s="660"/>
      <c r="N34" s="474"/>
      <c r="O34" s="474"/>
      <c r="P34" s="474"/>
      <c r="Q34" s="475"/>
    </row>
    <row r="35" spans="1:17" s="476" customFormat="1">
      <c r="A35" s="478">
        <v>11134</v>
      </c>
      <c r="B35" s="657" t="s">
        <v>582</v>
      </c>
      <c r="C35" s="657"/>
      <c r="D35" s="657"/>
      <c r="E35" s="657"/>
      <c r="F35" s="474"/>
      <c r="G35" s="474"/>
      <c r="H35" s="474"/>
      <c r="I35" s="477">
        <v>11139</v>
      </c>
      <c r="J35" s="658" t="s">
        <v>1104</v>
      </c>
      <c r="K35" s="659"/>
      <c r="L35" s="659"/>
      <c r="M35" s="660"/>
      <c r="N35" s="474"/>
      <c r="O35" s="474"/>
      <c r="P35" s="474"/>
      <c r="Q35" s="475"/>
    </row>
    <row r="36" spans="1:17" s="476" customFormat="1">
      <c r="A36" s="477">
        <v>11205</v>
      </c>
      <c r="B36" s="657" t="s">
        <v>837</v>
      </c>
      <c r="C36" s="657"/>
      <c r="D36" s="657"/>
      <c r="E36" s="657"/>
      <c r="F36" s="474"/>
      <c r="G36" s="474"/>
      <c r="H36" s="474"/>
      <c r="I36" s="477">
        <v>11140</v>
      </c>
      <c r="J36" s="658" t="s">
        <v>1105</v>
      </c>
      <c r="K36" s="659"/>
      <c r="L36" s="659"/>
      <c r="M36" s="660"/>
      <c r="N36" s="474"/>
      <c r="O36" s="474"/>
      <c r="P36" s="474"/>
      <c r="Q36" s="475"/>
    </row>
    <row r="37" spans="1:17" s="476" customFormat="1">
      <c r="A37" s="477">
        <v>11207</v>
      </c>
      <c r="B37" s="657" t="s">
        <v>584</v>
      </c>
      <c r="C37" s="657"/>
      <c r="D37" s="657"/>
      <c r="E37" s="657"/>
      <c r="F37" s="474"/>
      <c r="G37" s="474"/>
      <c r="H37" s="474"/>
      <c r="I37" s="477">
        <v>11209</v>
      </c>
      <c r="J37" s="658" t="s">
        <v>828</v>
      </c>
      <c r="K37" s="661"/>
      <c r="L37" s="661"/>
      <c r="M37" s="662"/>
      <c r="N37" s="474"/>
      <c r="O37" s="474"/>
      <c r="P37" s="474"/>
      <c r="Q37" s="475"/>
    </row>
    <row r="38" spans="1:17" s="476" customFormat="1">
      <c r="A38" s="477">
        <v>11208</v>
      </c>
      <c r="B38" s="657" t="s">
        <v>840</v>
      </c>
      <c r="C38" s="657"/>
      <c r="D38" s="657"/>
      <c r="E38" s="657"/>
      <c r="F38" s="474"/>
      <c r="G38" s="474"/>
      <c r="H38" s="474"/>
      <c r="I38" s="477">
        <v>11222</v>
      </c>
      <c r="J38" s="658" t="s">
        <v>829</v>
      </c>
      <c r="K38" s="661"/>
      <c r="L38" s="661"/>
      <c r="M38" s="662"/>
      <c r="N38" s="474"/>
      <c r="O38" s="474"/>
      <c r="P38" s="474"/>
      <c r="Q38" s="475"/>
    </row>
    <row r="39" spans="1:17" s="476" customFormat="1">
      <c r="A39" s="479">
        <v>11212</v>
      </c>
      <c r="B39" s="663" t="s">
        <v>586</v>
      </c>
      <c r="C39" s="663"/>
      <c r="D39" s="663"/>
      <c r="E39" s="663"/>
      <c r="F39" s="474"/>
      <c r="G39" s="474"/>
      <c r="H39" s="474"/>
      <c r="I39" s="477">
        <v>11224</v>
      </c>
      <c r="J39" s="658" t="s">
        <v>830</v>
      </c>
      <c r="K39" s="661"/>
      <c r="L39" s="661"/>
      <c r="M39" s="662"/>
      <c r="N39" s="474"/>
      <c r="O39" s="474"/>
      <c r="P39" s="474"/>
      <c r="Q39" s="475"/>
    </row>
    <row r="40" spans="1:17" s="476" customFormat="1">
      <c r="A40" s="479">
        <v>11218</v>
      </c>
      <c r="B40" s="663" t="s">
        <v>845</v>
      </c>
      <c r="C40" s="663"/>
      <c r="D40" s="663"/>
      <c r="E40" s="663"/>
      <c r="F40" s="474"/>
      <c r="G40" s="474"/>
      <c r="H40" s="474"/>
      <c r="I40" s="477">
        <v>11225</v>
      </c>
      <c r="J40" s="658" t="s">
        <v>831</v>
      </c>
      <c r="K40" s="661"/>
      <c r="L40" s="661"/>
      <c r="M40" s="662"/>
      <c r="N40" s="474"/>
      <c r="O40" s="474"/>
      <c r="P40" s="474"/>
      <c r="Q40" s="475"/>
    </row>
    <row r="41" spans="1:17" s="476" customFormat="1">
      <c r="A41" s="479">
        <v>11221</v>
      </c>
      <c r="B41" s="663" t="s">
        <v>847</v>
      </c>
      <c r="C41" s="663"/>
      <c r="D41" s="663"/>
      <c r="E41" s="663"/>
      <c r="F41" s="474"/>
      <c r="G41" s="474"/>
      <c r="H41" s="474"/>
      <c r="I41" s="477">
        <v>11226</v>
      </c>
      <c r="J41" s="658" t="s">
        <v>832</v>
      </c>
      <c r="K41" s="661"/>
      <c r="L41" s="661"/>
      <c r="M41" s="662"/>
      <c r="N41" s="474"/>
      <c r="O41" s="474"/>
      <c r="P41" s="474"/>
      <c r="Q41" s="475"/>
    </row>
    <row r="42" spans="1:17" s="476" customFormat="1">
      <c r="A42" s="479">
        <v>11306</v>
      </c>
      <c r="B42" s="663" t="s">
        <v>850</v>
      </c>
      <c r="C42" s="663"/>
      <c r="D42" s="663"/>
      <c r="E42" s="663"/>
      <c r="F42" s="474"/>
      <c r="G42" s="474"/>
      <c r="H42" s="474"/>
      <c r="I42" s="477">
        <v>11227</v>
      </c>
      <c r="J42" s="658" t="s">
        <v>1107</v>
      </c>
      <c r="K42" s="659"/>
      <c r="L42" s="659"/>
      <c r="M42" s="660"/>
      <c r="N42" s="474"/>
      <c r="O42" s="474"/>
      <c r="P42" s="474"/>
      <c r="Q42" s="475"/>
    </row>
    <row r="43" spans="1:17" s="476" customFormat="1">
      <c r="A43" s="479">
        <v>11401</v>
      </c>
      <c r="B43" s="663" t="s">
        <v>592</v>
      </c>
      <c r="C43" s="663"/>
      <c r="D43" s="663"/>
      <c r="E43" s="663"/>
      <c r="F43" s="474"/>
      <c r="G43" s="474"/>
      <c r="H43" s="474"/>
      <c r="I43" s="477">
        <v>11228</v>
      </c>
      <c r="J43" s="658" t="s">
        <v>1109</v>
      </c>
      <c r="K43" s="659"/>
      <c r="L43" s="659"/>
      <c r="M43" s="660"/>
      <c r="N43" s="474"/>
      <c r="O43" s="474"/>
      <c r="P43" s="474"/>
      <c r="Q43" s="475"/>
    </row>
    <row r="44" spans="1:17" s="476" customFormat="1">
      <c r="A44" s="479">
        <v>11403</v>
      </c>
      <c r="B44" s="663" t="s">
        <v>852</v>
      </c>
      <c r="C44" s="663"/>
      <c r="D44" s="663"/>
      <c r="E44" s="663"/>
      <c r="F44" s="474"/>
      <c r="G44" s="474"/>
      <c r="H44" s="474"/>
      <c r="I44" s="477">
        <v>11229</v>
      </c>
      <c r="J44" s="658" t="s">
        <v>1112</v>
      </c>
      <c r="K44" s="659"/>
      <c r="L44" s="659"/>
      <c r="M44" s="660"/>
      <c r="N44" s="474"/>
      <c r="O44" s="474"/>
      <c r="P44" s="474"/>
      <c r="Q44" s="475"/>
    </row>
    <row r="45" spans="1:17" s="476" customFormat="1">
      <c r="A45" s="479">
        <v>11404</v>
      </c>
      <c r="B45" s="663" t="s">
        <v>853</v>
      </c>
      <c r="C45" s="663"/>
      <c r="D45" s="663"/>
      <c r="E45" s="663"/>
      <c r="F45" s="474"/>
      <c r="G45" s="474"/>
      <c r="H45" s="474"/>
      <c r="I45" s="478">
        <v>11301</v>
      </c>
      <c r="J45" s="658" t="s">
        <v>834</v>
      </c>
      <c r="K45" s="661"/>
      <c r="L45" s="661"/>
      <c r="M45" s="662"/>
      <c r="N45" s="474"/>
      <c r="O45" s="474"/>
      <c r="P45" s="474"/>
      <c r="Q45" s="475"/>
    </row>
    <row r="46" spans="1:17" s="476" customFormat="1">
      <c r="A46" s="479">
        <v>11405</v>
      </c>
      <c r="B46" s="663" t="s">
        <v>854</v>
      </c>
      <c r="C46" s="663"/>
      <c r="D46" s="663"/>
      <c r="E46" s="663"/>
      <c r="F46" s="474"/>
      <c r="G46" s="474"/>
      <c r="H46" s="474"/>
      <c r="I46" s="478">
        <v>11311</v>
      </c>
      <c r="J46" s="658" t="s">
        <v>835</v>
      </c>
      <c r="K46" s="661"/>
      <c r="L46" s="661"/>
      <c r="M46" s="662"/>
      <c r="N46" s="474"/>
      <c r="O46" s="474"/>
      <c r="P46" s="474"/>
      <c r="Q46" s="475"/>
    </row>
    <row r="47" spans="1:17" s="476" customFormat="1">
      <c r="A47" s="479">
        <v>11411</v>
      </c>
      <c r="B47" s="663" t="s">
        <v>596</v>
      </c>
      <c r="C47" s="663"/>
      <c r="D47" s="663"/>
      <c r="E47" s="663"/>
      <c r="F47" s="474"/>
      <c r="G47" s="474"/>
      <c r="H47" s="474"/>
      <c r="I47" s="478">
        <v>11316</v>
      </c>
      <c r="J47" s="658" t="s">
        <v>836</v>
      </c>
      <c r="K47" s="661"/>
      <c r="L47" s="661"/>
      <c r="M47" s="662"/>
      <c r="N47" s="474"/>
      <c r="O47" s="474"/>
      <c r="P47" s="474"/>
      <c r="Q47" s="475"/>
    </row>
    <row r="48" spans="1:17" s="476" customFormat="1">
      <c r="A48" s="479">
        <v>11414</v>
      </c>
      <c r="B48" s="663" t="s">
        <v>855</v>
      </c>
      <c r="C48" s="663"/>
      <c r="D48" s="663"/>
      <c r="E48" s="663"/>
      <c r="F48" s="474"/>
      <c r="G48" s="474"/>
      <c r="H48" s="474"/>
      <c r="I48" s="477">
        <v>11317</v>
      </c>
      <c r="J48" s="658" t="s">
        <v>838</v>
      </c>
      <c r="K48" s="661"/>
      <c r="L48" s="661"/>
      <c r="M48" s="662"/>
      <c r="N48" s="474"/>
      <c r="O48" s="474"/>
      <c r="P48" s="474"/>
      <c r="Q48" s="475"/>
    </row>
    <row r="49" spans="1:17" s="476" customFormat="1">
      <c r="A49" s="479">
        <v>11415</v>
      </c>
      <c r="B49" s="663" t="s">
        <v>856</v>
      </c>
      <c r="C49" s="663"/>
      <c r="D49" s="663"/>
      <c r="E49" s="663"/>
      <c r="F49" s="474"/>
      <c r="G49" s="474"/>
      <c r="H49" s="474"/>
      <c r="I49" s="477">
        <v>11318</v>
      </c>
      <c r="J49" s="658" t="s">
        <v>839</v>
      </c>
      <c r="K49" s="661"/>
      <c r="L49" s="661"/>
      <c r="M49" s="662"/>
      <c r="N49" s="474"/>
      <c r="O49" s="474"/>
      <c r="P49" s="474"/>
      <c r="Q49" s="475"/>
    </row>
    <row r="50" spans="1:17" s="476" customFormat="1">
      <c r="A50" s="479">
        <v>11416</v>
      </c>
      <c r="B50" s="663" t="s">
        <v>857</v>
      </c>
      <c r="C50" s="663"/>
      <c r="D50" s="663"/>
      <c r="E50" s="663"/>
      <c r="F50" s="474"/>
      <c r="G50" s="474"/>
      <c r="H50" s="474"/>
      <c r="I50" s="477">
        <v>11319</v>
      </c>
      <c r="J50" s="658" t="s">
        <v>841</v>
      </c>
      <c r="K50" s="661"/>
      <c r="L50" s="661"/>
      <c r="M50" s="662"/>
      <c r="N50" s="474"/>
      <c r="O50" s="474"/>
      <c r="P50" s="474"/>
      <c r="Q50" s="475"/>
    </row>
    <row r="51" spans="1:17" s="476" customFormat="1">
      <c r="A51" s="479">
        <v>11421</v>
      </c>
      <c r="B51" s="663" t="s">
        <v>858</v>
      </c>
      <c r="C51" s="663"/>
      <c r="D51" s="663"/>
      <c r="E51" s="663"/>
      <c r="F51" s="474"/>
      <c r="G51" s="474"/>
      <c r="H51" s="474"/>
      <c r="I51" s="477">
        <v>11320</v>
      </c>
      <c r="J51" s="658" t="s">
        <v>1115</v>
      </c>
      <c r="K51" s="659"/>
      <c r="L51" s="659"/>
      <c r="M51" s="660"/>
      <c r="N51" s="474"/>
      <c r="O51" s="474"/>
      <c r="P51" s="474"/>
      <c r="Q51" s="475"/>
    </row>
    <row r="52" spans="1:17" s="476" customFormat="1">
      <c r="A52" s="479">
        <v>11509</v>
      </c>
      <c r="B52" s="663" t="s">
        <v>859</v>
      </c>
      <c r="C52" s="663"/>
      <c r="D52" s="663"/>
      <c r="E52" s="663"/>
      <c r="F52" s="474"/>
      <c r="G52" s="474"/>
      <c r="H52" s="474"/>
      <c r="I52" s="477">
        <v>11406</v>
      </c>
      <c r="J52" s="658" t="s">
        <v>842</v>
      </c>
      <c r="K52" s="661"/>
      <c r="L52" s="661"/>
      <c r="M52" s="662"/>
      <c r="N52" s="474"/>
      <c r="O52" s="474"/>
      <c r="P52" s="474"/>
      <c r="Q52" s="475"/>
    </row>
    <row r="53" spans="1:17" s="476" customFormat="1">
      <c r="A53" s="479">
        <v>11510</v>
      </c>
      <c r="B53" s="663" t="s">
        <v>860</v>
      </c>
      <c r="C53" s="663"/>
      <c r="D53" s="663"/>
      <c r="E53" s="663"/>
      <c r="F53" s="474"/>
      <c r="G53" s="474"/>
      <c r="H53" s="474"/>
      <c r="I53" s="477">
        <v>11408</v>
      </c>
      <c r="J53" s="658" t="s">
        <v>843</v>
      </c>
      <c r="K53" s="661"/>
      <c r="L53" s="661"/>
      <c r="M53" s="662"/>
      <c r="N53" s="474"/>
      <c r="O53" s="474"/>
      <c r="P53" s="474"/>
      <c r="Q53" s="475"/>
    </row>
    <row r="54" spans="1:17" s="476" customFormat="1">
      <c r="A54" s="479">
        <v>11520</v>
      </c>
      <c r="B54" s="663" t="s">
        <v>861</v>
      </c>
      <c r="C54" s="663"/>
      <c r="D54" s="663"/>
      <c r="E54" s="663"/>
      <c r="F54" s="474"/>
      <c r="G54" s="474"/>
      <c r="H54" s="474"/>
      <c r="I54" s="477">
        <v>11412</v>
      </c>
      <c r="J54" s="658" t="s">
        <v>844</v>
      </c>
      <c r="K54" s="661"/>
      <c r="L54" s="661"/>
      <c r="M54" s="662"/>
      <c r="N54" s="474"/>
      <c r="O54" s="474"/>
      <c r="P54" s="474"/>
      <c r="Q54" s="475"/>
    </row>
    <row r="55" spans="1:17" s="476" customFormat="1">
      <c r="A55" s="479">
        <v>11521</v>
      </c>
      <c r="B55" s="663" t="s">
        <v>607</v>
      </c>
      <c r="C55" s="663"/>
      <c r="D55" s="663"/>
      <c r="E55" s="663"/>
      <c r="F55" s="474"/>
      <c r="G55" s="474"/>
      <c r="H55" s="474"/>
      <c r="I55" s="477">
        <v>11424</v>
      </c>
      <c r="J55" s="658" t="s">
        <v>846</v>
      </c>
      <c r="K55" s="661"/>
      <c r="L55" s="661"/>
      <c r="M55" s="662"/>
      <c r="N55" s="474"/>
      <c r="O55" s="474"/>
      <c r="P55" s="474"/>
      <c r="Q55" s="475"/>
    </row>
    <row r="56" spans="1:17" s="476" customFormat="1">
      <c r="A56" s="479">
        <v>11522</v>
      </c>
      <c r="B56" s="663" t="s">
        <v>862</v>
      </c>
      <c r="C56" s="663"/>
      <c r="D56" s="663"/>
      <c r="E56" s="663"/>
      <c r="F56" s="474"/>
      <c r="G56" s="474"/>
      <c r="H56" s="474"/>
      <c r="I56" s="477">
        <v>11425</v>
      </c>
      <c r="J56" s="658" t="s">
        <v>848</v>
      </c>
      <c r="K56" s="661"/>
      <c r="L56" s="661"/>
      <c r="M56" s="662"/>
      <c r="N56" s="474"/>
      <c r="O56" s="474"/>
      <c r="P56" s="474"/>
      <c r="Q56" s="475"/>
    </row>
    <row r="57" spans="1:17" s="476" customFormat="1">
      <c r="A57" s="474"/>
      <c r="B57" s="674"/>
      <c r="C57" s="674"/>
      <c r="D57" s="674"/>
      <c r="E57" s="674"/>
      <c r="F57" s="474"/>
      <c r="G57" s="474"/>
      <c r="H57" s="480"/>
      <c r="I57" s="477">
        <v>11426</v>
      </c>
      <c r="J57" s="671" t="s">
        <v>1169</v>
      </c>
      <c r="K57" s="672"/>
      <c r="L57" s="672"/>
      <c r="M57" s="673"/>
    </row>
    <row r="58" spans="1:17" s="476" customFormat="1">
      <c r="A58" s="649" t="s">
        <v>609</v>
      </c>
      <c r="B58" s="650"/>
      <c r="C58" s="650"/>
      <c r="D58" s="650"/>
      <c r="E58" s="651"/>
      <c r="F58" s="474"/>
      <c r="G58" s="474"/>
      <c r="H58" s="480"/>
      <c r="I58" s="477">
        <v>11526</v>
      </c>
      <c r="J58" s="658" t="s">
        <v>849</v>
      </c>
      <c r="K58" s="661"/>
      <c r="L58" s="661"/>
      <c r="M58" s="662"/>
    </row>
    <row r="59" spans="1:17" s="476" customFormat="1">
      <c r="A59" s="479">
        <v>71101</v>
      </c>
      <c r="B59" s="653" t="s">
        <v>736</v>
      </c>
      <c r="C59" s="654"/>
      <c r="D59" s="655" t="s">
        <v>863</v>
      </c>
      <c r="E59" s="656"/>
      <c r="F59" s="474"/>
      <c r="G59" s="474"/>
      <c r="H59" s="480"/>
      <c r="I59" s="477">
        <v>11527</v>
      </c>
      <c r="J59" s="658" t="s">
        <v>851</v>
      </c>
      <c r="K59" s="661"/>
      <c r="L59" s="661"/>
      <c r="M59" s="662"/>
    </row>
    <row r="60" spans="1:17" s="476" customFormat="1">
      <c r="A60" s="479">
        <v>71102</v>
      </c>
      <c r="B60" s="653" t="s">
        <v>736</v>
      </c>
      <c r="C60" s="654"/>
      <c r="D60" s="655" t="s">
        <v>864</v>
      </c>
      <c r="E60" s="656"/>
      <c r="F60" s="474"/>
      <c r="G60" s="474"/>
      <c r="H60" s="480"/>
      <c r="I60" s="477">
        <v>11662</v>
      </c>
      <c r="J60" s="658" t="s">
        <v>1120</v>
      </c>
      <c r="K60" s="661"/>
      <c r="L60" s="661"/>
      <c r="M60" s="662"/>
    </row>
    <row r="61" spans="1:17" s="476" customFormat="1">
      <c r="A61" s="479">
        <v>71103</v>
      </c>
      <c r="B61" s="653" t="s">
        <v>736</v>
      </c>
      <c r="C61" s="654"/>
      <c r="D61" s="655" t="s">
        <v>865</v>
      </c>
      <c r="E61" s="656"/>
      <c r="F61" s="474"/>
      <c r="G61" s="474"/>
      <c r="H61" s="480"/>
      <c r="I61" s="674"/>
      <c r="J61" s="674"/>
      <c r="K61" s="674"/>
      <c r="L61" s="674"/>
      <c r="M61" s="674"/>
    </row>
    <row r="62" spans="1:17" s="476" customFormat="1">
      <c r="A62" s="479">
        <v>71104</v>
      </c>
      <c r="B62" s="653" t="s">
        <v>736</v>
      </c>
      <c r="C62" s="654"/>
      <c r="D62" s="655" t="s">
        <v>866</v>
      </c>
      <c r="E62" s="656"/>
      <c r="F62" s="474"/>
      <c r="G62" s="474"/>
      <c r="H62" s="480"/>
      <c r="I62" s="675"/>
      <c r="J62" s="675"/>
      <c r="K62" s="675"/>
      <c r="L62" s="675"/>
      <c r="M62" s="675"/>
    </row>
    <row r="63" spans="1:17" s="476" customFormat="1">
      <c r="A63" s="479">
        <v>71105</v>
      </c>
      <c r="B63" s="653" t="s">
        <v>736</v>
      </c>
      <c r="C63" s="654"/>
      <c r="D63" s="655" t="s">
        <v>867</v>
      </c>
      <c r="E63" s="656"/>
      <c r="F63" s="474"/>
      <c r="G63" s="474"/>
      <c r="H63" s="480"/>
      <c r="I63" s="675"/>
      <c r="J63" s="675"/>
      <c r="K63" s="675"/>
      <c r="L63" s="675"/>
      <c r="M63" s="675"/>
    </row>
    <row r="64" spans="1:17" s="476" customFormat="1">
      <c r="A64" s="479">
        <v>71107</v>
      </c>
      <c r="B64" s="653" t="s">
        <v>736</v>
      </c>
      <c r="C64" s="654"/>
      <c r="D64" s="655" t="s">
        <v>868</v>
      </c>
      <c r="E64" s="656"/>
      <c r="F64" s="474"/>
      <c r="G64" s="474"/>
      <c r="H64" s="480"/>
      <c r="I64" s="675"/>
      <c r="J64" s="675"/>
      <c r="K64" s="675"/>
      <c r="L64" s="675"/>
      <c r="M64" s="675"/>
    </row>
    <row r="65" spans="1:17" s="476" customFormat="1">
      <c r="A65" s="479">
        <v>71108</v>
      </c>
      <c r="B65" s="653" t="s">
        <v>736</v>
      </c>
      <c r="C65" s="654"/>
      <c r="D65" s="655" t="s">
        <v>869</v>
      </c>
      <c r="E65" s="656"/>
      <c r="F65" s="474"/>
      <c r="G65" s="474"/>
      <c r="H65" s="480"/>
      <c r="I65" s="675"/>
      <c r="J65" s="675"/>
      <c r="K65" s="675"/>
      <c r="L65" s="675"/>
      <c r="M65" s="675"/>
    </row>
    <row r="66" spans="1:17" s="476" customFormat="1">
      <c r="A66" s="479">
        <v>71109</v>
      </c>
      <c r="B66" s="653" t="s">
        <v>736</v>
      </c>
      <c r="C66" s="654"/>
      <c r="D66" s="655" t="s">
        <v>737</v>
      </c>
      <c r="E66" s="656"/>
      <c r="F66" s="474"/>
      <c r="G66" s="474"/>
      <c r="H66" s="480"/>
      <c r="I66" s="675"/>
      <c r="J66" s="675"/>
      <c r="K66" s="675"/>
      <c r="L66" s="675"/>
      <c r="M66" s="675"/>
    </row>
    <row r="67" spans="1:17" s="476" customFormat="1">
      <c r="A67" s="479">
        <v>71110</v>
      </c>
      <c r="B67" s="653" t="s">
        <v>736</v>
      </c>
      <c r="C67" s="654"/>
      <c r="D67" s="655" t="s">
        <v>738</v>
      </c>
      <c r="E67" s="656"/>
      <c r="F67" s="474"/>
      <c r="G67" s="474"/>
      <c r="H67" s="480"/>
      <c r="I67" s="675"/>
      <c r="J67" s="675"/>
      <c r="K67" s="675"/>
      <c r="L67" s="675"/>
      <c r="M67" s="675"/>
    </row>
    <row r="68" spans="1:17" s="476" customFormat="1">
      <c r="A68" s="479">
        <v>71111</v>
      </c>
      <c r="B68" s="653" t="s">
        <v>736</v>
      </c>
      <c r="C68" s="654"/>
      <c r="D68" s="655" t="s">
        <v>870</v>
      </c>
      <c r="E68" s="656"/>
      <c r="F68" s="474"/>
      <c r="G68" s="474"/>
      <c r="H68" s="480"/>
      <c r="I68" s="675"/>
      <c r="J68" s="675"/>
      <c r="K68" s="675"/>
      <c r="L68" s="675"/>
      <c r="M68" s="675"/>
    </row>
    <row r="69" spans="1:17" s="476" customFormat="1">
      <c r="A69" s="479">
        <v>71201</v>
      </c>
      <c r="B69" s="653" t="s">
        <v>736</v>
      </c>
      <c r="C69" s="654"/>
      <c r="D69" s="655" t="s">
        <v>871</v>
      </c>
      <c r="E69" s="656"/>
      <c r="F69" s="474"/>
      <c r="G69" s="474"/>
      <c r="H69" s="480"/>
      <c r="I69" s="675"/>
      <c r="J69" s="675"/>
      <c r="K69" s="675"/>
      <c r="L69" s="675"/>
      <c r="M69" s="675"/>
    </row>
    <row r="70" spans="1:17" s="476" customFormat="1">
      <c r="A70" s="479">
        <v>71202</v>
      </c>
      <c r="B70" s="653" t="s">
        <v>736</v>
      </c>
      <c r="C70" s="654"/>
      <c r="D70" s="655" t="s">
        <v>872</v>
      </c>
      <c r="E70" s="656"/>
      <c r="F70"/>
      <c r="G70"/>
      <c r="H70"/>
      <c r="I70"/>
      <c r="J70"/>
      <c r="K70"/>
      <c r="L70"/>
      <c r="M70"/>
      <c r="N70" s="474"/>
      <c r="O70" s="474"/>
      <c r="P70" s="474"/>
      <c r="Q70" s="475"/>
    </row>
    <row r="71" spans="1:17" s="483" customFormat="1">
      <c r="A71" s="479">
        <v>71203</v>
      </c>
      <c r="B71" s="653" t="s">
        <v>736</v>
      </c>
      <c r="C71" s="654"/>
      <c r="D71" s="655" t="s">
        <v>873</v>
      </c>
      <c r="E71" s="656"/>
      <c r="F71"/>
      <c r="G71"/>
      <c r="H71"/>
      <c r="I71"/>
      <c r="J71"/>
      <c r="K71"/>
      <c r="L71"/>
      <c r="M71"/>
      <c r="N71" s="481"/>
      <c r="O71" s="481"/>
      <c r="P71" s="481"/>
      <c r="Q71" s="482"/>
    </row>
    <row r="72" spans="1:17" s="483" customFormat="1">
      <c r="A72" s="479">
        <v>71204</v>
      </c>
      <c r="B72" s="653" t="s">
        <v>736</v>
      </c>
      <c r="C72" s="654"/>
      <c r="D72" s="655" t="s">
        <v>874</v>
      </c>
      <c r="E72" s="656"/>
      <c r="F72"/>
      <c r="G72"/>
      <c r="H72"/>
      <c r="I72"/>
      <c r="J72"/>
      <c r="K72"/>
      <c r="L72"/>
      <c r="M72"/>
      <c r="N72" s="481"/>
      <c r="O72" s="484"/>
      <c r="P72" s="484"/>
      <c r="Q72" s="485"/>
    </row>
    <row r="73" spans="1:17" s="483" customFormat="1">
      <c r="A73" s="479">
        <v>71205</v>
      </c>
      <c r="B73" s="653" t="s">
        <v>736</v>
      </c>
      <c r="C73" s="654"/>
      <c r="D73" s="655" t="s">
        <v>875</v>
      </c>
      <c r="E73" s="656"/>
      <c r="F73"/>
      <c r="G73"/>
      <c r="H73"/>
      <c r="I73"/>
      <c r="J73"/>
      <c r="K73"/>
      <c r="L73"/>
      <c r="M73"/>
      <c r="N73" s="481"/>
      <c r="O73" s="484"/>
      <c r="P73" s="484"/>
      <c r="Q73" s="485"/>
    </row>
    <row r="74" spans="1:17" s="483" customFormat="1">
      <c r="A74" s="479">
        <v>71206</v>
      </c>
      <c r="B74" s="653" t="s">
        <v>736</v>
      </c>
      <c r="C74" s="654"/>
      <c r="D74" s="655" t="s">
        <v>876</v>
      </c>
      <c r="E74" s="656"/>
      <c r="F74"/>
      <c r="G74"/>
      <c r="H74"/>
      <c r="I74"/>
      <c r="J74"/>
      <c r="K74"/>
      <c r="L74"/>
      <c r="M74"/>
      <c r="N74" s="481"/>
      <c r="O74" s="484"/>
      <c r="P74" s="484"/>
      <c r="Q74" s="485"/>
    </row>
    <row r="75" spans="1:17" s="483" customFormat="1">
      <c r="A75" s="479">
        <v>71207</v>
      </c>
      <c r="B75" s="653" t="s">
        <v>736</v>
      </c>
      <c r="C75" s="654"/>
      <c r="D75" s="655" t="s">
        <v>877</v>
      </c>
      <c r="E75" s="656"/>
      <c r="F75"/>
      <c r="G75"/>
      <c r="H75"/>
      <c r="I75"/>
      <c r="J75"/>
      <c r="K75"/>
      <c r="L75"/>
      <c r="M75"/>
      <c r="N75" s="481"/>
      <c r="O75" s="484"/>
      <c r="P75" s="484"/>
      <c r="Q75" s="485"/>
    </row>
    <row r="76" spans="1:17" s="483" customFormat="1">
      <c r="A76" s="479">
        <v>71208</v>
      </c>
      <c r="B76" s="653" t="s">
        <v>736</v>
      </c>
      <c r="C76" s="654"/>
      <c r="D76" s="655" t="s">
        <v>878</v>
      </c>
      <c r="E76" s="656"/>
      <c r="F76"/>
      <c r="G76"/>
      <c r="H76"/>
      <c r="I76"/>
      <c r="J76"/>
      <c r="K76"/>
      <c r="L76"/>
      <c r="M76"/>
      <c r="N76" s="481"/>
      <c r="O76" s="484"/>
      <c r="P76" s="484"/>
      <c r="Q76" s="485"/>
    </row>
    <row r="77" spans="1:17" s="483" customFormat="1">
      <c r="A77" s="479">
        <v>71210</v>
      </c>
      <c r="B77" s="653" t="s">
        <v>736</v>
      </c>
      <c r="C77" s="654"/>
      <c r="D77" s="655" t="s">
        <v>740</v>
      </c>
      <c r="E77" s="656"/>
      <c r="F77"/>
      <c r="G77"/>
      <c r="H77"/>
      <c r="I77"/>
      <c r="J77"/>
      <c r="K77"/>
      <c r="L77"/>
      <c r="M77"/>
      <c r="N77" s="481"/>
      <c r="O77" s="484"/>
      <c r="P77" s="484"/>
      <c r="Q77" s="485"/>
    </row>
    <row r="78" spans="1:17" s="483" customFormat="1">
      <c r="A78" s="479">
        <v>71211</v>
      </c>
      <c r="B78" s="653" t="s">
        <v>736</v>
      </c>
      <c r="C78" s="654"/>
      <c r="D78" s="655" t="s">
        <v>879</v>
      </c>
      <c r="E78" s="656"/>
      <c r="F78"/>
      <c r="G78"/>
      <c r="H78"/>
      <c r="I78"/>
      <c r="J78"/>
      <c r="K78"/>
      <c r="L78"/>
      <c r="M78"/>
      <c r="N78" s="481"/>
      <c r="O78" s="484"/>
      <c r="P78" s="484"/>
      <c r="Q78" s="485"/>
    </row>
    <row r="79" spans="1:17" s="483" customFormat="1">
      <c r="A79" s="479">
        <v>71301</v>
      </c>
      <c r="B79" s="653" t="s">
        <v>736</v>
      </c>
      <c r="C79" s="654"/>
      <c r="D79" s="655" t="s">
        <v>1087</v>
      </c>
      <c r="E79" s="656"/>
      <c r="F79"/>
      <c r="G79"/>
      <c r="H79"/>
      <c r="I79"/>
      <c r="J79"/>
      <c r="K79"/>
      <c r="L79"/>
      <c r="M79"/>
      <c r="N79" s="481"/>
      <c r="O79" s="484"/>
      <c r="P79" s="484"/>
      <c r="Q79" s="485"/>
    </row>
    <row r="80" spans="1:17" s="483" customFormat="1">
      <c r="A80" s="479">
        <v>71302</v>
      </c>
      <c r="B80" s="653" t="s">
        <v>736</v>
      </c>
      <c r="C80" s="654"/>
      <c r="D80" s="655" t="s">
        <v>880</v>
      </c>
      <c r="E80" s="656"/>
      <c r="F80"/>
      <c r="G80"/>
      <c r="H80"/>
      <c r="I80"/>
      <c r="J80"/>
      <c r="K80"/>
      <c r="L80"/>
      <c r="M80"/>
      <c r="N80" s="481"/>
      <c r="O80" s="484"/>
      <c r="P80" s="484"/>
      <c r="Q80" s="485"/>
    </row>
    <row r="81" spans="1:17" s="483" customFormat="1">
      <c r="A81" s="479">
        <v>71303</v>
      </c>
      <c r="B81" s="653" t="s">
        <v>736</v>
      </c>
      <c r="C81" s="654"/>
      <c r="D81" s="655" t="s">
        <v>881</v>
      </c>
      <c r="E81" s="656"/>
      <c r="F81"/>
      <c r="G81"/>
      <c r="H81"/>
      <c r="I81"/>
      <c r="J81"/>
      <c r="K81"/>
      <c r="L81"/>
      <c r="M81"/>
      <c r="N81" s="481"/>
      <c r="O81" s="484"/>
      <c r="P81" s="484"/>
      <c r="Q81" s="485"/>
    </row>
    <row r="82" spans="1:17" s="483" customFormat="1">
      <c r="A82" s="479">
        <v>71304</v>
      </c>
      <c r="B82" s="653" t="s">
        <v>736</v>
      </c>
      <c r="C82" s="654"/>
      <c r="D82" s="655" t="s">
        <v>882</v>
      </c>
      <c r="E82" s="656"/>
      <c r="F82"/>
      <c r="G82"/>
      <c r="H82"/>
      <c r="I82"/>
      <c r="J82"/>
      <c r="K82"/>
      <c r="L82"/>
      <c r="M82"/>
      <c r="N82" s="481"/>
      <c r="O82" s="484"/>
      <c r="P82" s="484"/>
      <c r="Q82" s="485"/>
    </row>
    <row r="83" spans="1:17" s="483" customFormat="1">
      <c r="A83" s="479">
        <v>71305</v>
      </c>
      <c r="B83" s="653" t="s">
        <v>736</v>
      </c>
      <c r="C83" s="654"/>
      <c r="D83" s="655" t="s">
        <v>1088</v>
      </c>
      <c r="E83" s="656"/>
      <c r="F83"/>
      <c r="G83"/>
      <c r="H83"/>
      <c r="I83"/>
      <c r="J83"/>
      <c r="K83"/>
      <c r="L83"/>
      <c r="M83"/>
      <c r="N83" s="481"/>
      <c r="O83" s="484"/>
      <c r="P83" s="484"/>
      <c r="Q83" s="485"/>
    </row>
    <row r="84" spans="1:17" s="483" customFormat="1">
      <c r="A84" s="479">
        <v>71306</v>
      </c>
      <c r="B84" s="653" t="s">
        <v>736</v>
      </c>
      <c r="C84" s="654"/>
      <c r="D84" s="655" t="s">
        <v>883</v>
      </c>
      <c r="E84" s="656"/>
      <c r="F84"/>
      <c r="G84"/>
      <c r="H84"/>
      <c r="I84"/>
      <c r="J84"/>
      <c r="K84"/>
      <c r="L84"/>
      <c r="M84"/>
      <c r="N84" s="481"/>
      <c r="O84" s="484"/>
      <c r="P84" s="484"/>
      <c r="Q84" s="485"/>
    </row>
    <row r="85" spans="1:17" s="483" customFormat="1">
      <c r="A85" s="479">
        <v>71307</v>
      </c>
      <c r="B85" s="653" t="s">
        <v>736</v>
      </c>
      <c r="C85" s="654"/>
      <c r="D85" s="655" t="s">
        <v>884</v>
      </c>
      <c r="E85" s="656"/>
      <c r="F85"/>
      <c r="G85"/>
      <c r="H85"/>
      <c r="I85"/>
      <c r="J85"/>
      <c r="K85"/>
      <c r="L85"/>
      <c r="M85"/>
      <c r="N85" s="481"/>
      <c r="O85" s="484"/>
      <c r="P85" s="484"/>
      <c r="Q85" s="485"/>
    </row>
    <row r="86" spans="1:17" s="483" customFormat="1">
      <c r="A86" s="479">
        <v>71308</v>
      </c>
      <c r="B86" s="653" t="s">
        <v>736</v>
      </c>
      <c r="C86" s="654"/>
      <c r="D86" s="655" t="s">
        <v>885</v>
      </c>
      <c r="E86" s="656"/>
      <c r="F86"/>
      <c r="G86"/>
      <c r="H86"/>
      <c r="I86"/>
      <c r="J86"/>
      <c r="K86"/>
      <c r="L86"/>
      <c r="M86"/>
      <c r="N86" s="481"/>
      <c r="O86" s="484"/>
      <c r="P86" s="484"/>
      <c r="Q86" s="485"/>
    </row>
    <row r="87" spans="1:17" s="483" customFormat="1">
      <c r="A87" s="479">
        <v>71401</v>
      </c>
      <c r="B87" s="653" t="s">
        <v>736</v>
      </c>
      <c r="C87" s="654"/>
      <c r="D87" s="655" t="s">
        <v>886</v>
      </c>
      <c r="E87" s="656"/>
      <c r="F87"/>
      <c r="G87"/>
      <c r="H87"/>
      <c r="I87"/>
      <c r="J87"/>
      <c r="K87"/>
      <c r="L87"/>
      <c r="M87"/>
      <c r="N87" s="481"/>
      <c r="O87" s="484"/>
      <c r="P87" s="484"/>
      <c r="Q87" s="485"/>
    </row>
    <row r="88" spans="1:17" s="483" customFormat="1">
      <c r="A88" s="479">
        <v>71402</v>
      </c>
      <c r="B88" s="653" t="s">
        <v>736</v>
      </c>
      <c r="C88" s="654"/>
      <c r="D88" s="655" t="s">
        <v>887</v>
      </c>
      <c r="E88" s="656"/>
      <c r="F88"/>
      <c r="G88"/>
      <c r="H88"/>
      <c r="I88"/>
      <c r="J88"/>
      <c r="K88"/>
      <c r="L88"/>
      <c r="M88"/>
      <c r="N88" s="481"/>
      <c r="O88" s="484"/>
      <c r="P88" s="484"/>
      <c r="Q88" s="485"/>
    </row>
    <row r="89" spans="1:17" s="483" customFormat="1">
      <c r="A89" s="479">
        <v>71403</v>
      </c>
      <c r="B89" s="653" t="s">
        <v>736</v>
      </c>
      <c r="C89" s="654"/>
      <c r="D89" s="655" t="s">
        <v>888</v>
      </c>
      <c r="E89" s="656"/>
      <c r="F89"/>
      <c r="G89"/>
      <c r="H89"/>
      <c r="I89"/>
      <c r="J89"/>
      <c r="K89"/>
      <c r="L89"/>
      <c r="M89"/>
      <c r="N89" s="481"/>
      <c r="O89" s="484"/>
      <c r="P89" s="484"/>
      <c r="Q89" s="485"/>
    </row>
    <row r="90" spans="1:17" s="483" customFormat="1">
      <c r="A90" s="479">
        <v>71404</v>
      </c>
      <c r="B90" s="653" t="s">
        <v>736</v>
      </c>
      <c r="C90" s="654"/>
      <c r="D90" s="655" t="s">
        <v>889</v>
      </c>
      <c r="E90" s="656"/>
      <c r="F90"/>
      <c r="G90"/>
      <c r="H90"/>
      <c r="I90"/>
      <c r="J90"/>
      <c r="K90"/>
      <c r="L90"/>
      <c r="M90"/>
      <c r="N90" s="481"/>
      <c r="O90" s="484"/>
      <c r="P90" s="484"/>
      <c r="Q90" s="485"/>
    </row>
    <row r="91" spans="1:17" s="483" customFormat="1">
      <c r="A91" s="479">
        <v>71405</v>
      </c>
      <c r="B91" s="653" t="s">
        <v>736</v>
      </c>
      <c r="C91" s="654"/>
      <c r="D91" s="655" t="s">
        <v>890</v>
      </c>
      <c r="E91" s="656"/>
      <c r="F91"/>
      <c r="G91"/>
      <c r="H91"/>
      <c r="I91"/>
      <c r="J91"/>
      <c r="K91"/>
      <c r="L91"/>
      <c r="M91"/>
      <c r="N91" s="481"/>
      <c r="O91" s="484"/>
      <c r="P91" s="484"/>
      <c r="Q91" s="485"/>
    </row>
    <row r="92" spans="1:17" s="483" customFormat="1">
      <c r="A92" s="479">
        <v>71406</v>
      </c>
      <c r="B92" s="653" t="s">
        <v>736</v>
      </c>
      <c r="C92" s="654"/>
      <c r="D92" s="655" t="s">
        <v>891</v>
      </c>
      <c r="E92" s="656"/>
      <c r="F92"/>
      <c r="G92"/>
      <c r="H92"/>
      <c r="I92"/>
      <c r="J92"/>
      <c r="K92"/>
      <c r="L92"/>
      <c r="M92"/>
      <c r="N92" s="481"/>
      <c r="O92" s="484"/>
      <c r="P92" s="484"/>
      <c r="Q92" s="485"/>
    </row>
    <row r="93" spans="1:17" s="483" customFormat="1">
      <c r="A93" s="479">
        <v>71407</v>
      </c>
      <c r="B93" s="653" t="s">
        <v>736</v>
      </c>
      <c r="C93" s="654"/>
      <c r="D93" s="655" t="s">
        <v>892</v>
      </c>
      <c r="E93" s="656"/>
      <c r="F93"/>
      <c r="G93"/>
      <c r="H93"/>
      <c r="I93"/>
      <c r="J93"/>
      <c r="K93"/>
      <c r="L93"/>
      <c r="M93"/>
      <c r="N93" s="481"/>
      <c r="O93" s="484"/>
      <c r="P93" s="484"/>
      <c r="Q93" s="485"/>
    </row>
    <row r="94" spans="1:17" s="483" customFormat="1">
      <c r="A94" s="479">
        <v>71408</v>
      </c>
      <c r="B94" s="653" t="s">
        <v>736</v>
      </c>
      <c r="C94" s="654"/>
      <c r="D94" s="655" t="s">
        <v>893</v>
      </c>
      <c r="E94" s="656"/>
      <c r="F94"/>
      <c r="G94"/>
      <c r="H94"/>
      <c r="I94"/>
      <c r="J94"/>
      <c r="K94"/>
      <c r="L94"/>
      <c r="M94"/>
      <c r="N94" s="481"/>
      <c r="O94" s="484"/>
      <c r="P94" s="484"/>
      <c r="Q94" s="485"/>
    </row>
    <row r="95" spans="1:17" s="483" customFormat="1">
      <c r="A95" s="479">
        <v>71409</v>
      </c>
      <c r="B95" s="653" t="s">
        <v>736</v>
      </c>
      <c r="C95" s="654"/>
      <c r="D95" s="655" t="s">
        <v>894</v>
      </c>
      <c r="E95" s="656"/>
      <c r="F95"/>
      <c r="G95"/>
      <c r="H95"/>
      <c r="I95"/>
      <c r="J95"/>
      <c r="K95"/>
      <c r="L95"/>
      <c r="M95"/>
      <c r="N95" s="481"/>
      <c r="O95" s="484"/>
      <c r="P95" s="484"/>
      <c r="Q95" s="485"/>
    </row>
    <row r="96" spans="1:17" s="483" customFormat="1">
      <c r="A96" s="479">
        <v>71410</v>
      </c>
      <c r="B96" s="653" t="s">
        <v>736</v>
      </c>
      <c r="C96" s="654"/>
      <c r="D96" s="655" t="s">
        <v>895</v>
      </c>
      <c r="E96" s="656"/>
      <c r="F96"/>
      <c r="G96"/>
      <c r="H96"/>
      <c r="I96"/>
      <c r="J96"/>
      <c r="K96"/>
      <c r="L96"/>
      <c r="M96"/>
      <c r="N96" s="481"/>
      <c r="O96" s="484"/>
      <c r="P96" s="484"/>
      <c r="Q96" s="485"/>
    </row>
    <row r="97" spans="1:17" s="483" customFormat="1">
      <c r="A97" s="479">
        <v>71501</v>
      </c>
      <c r="B97" s="653" t="s">
        <v>736</v>
      </c>
      <c r="C97" s="654"/>
      <c r="D97" s="655" t="s">
        <v>896</v>
      </c>
      <c r="E97" s="656"/>
      <c r="F97"/>
      <c r="G97"/>
      <c r="H97"/>
      <c r="I97"/>
      <c r="J97"/>
      <c r="K97"/>
      <c r="L97"/>
      <c r="M97"/>
      <c r="N97" s="481"/>
      <c r="O97" s="484"/>
      <c r="P97" s="484"/>
      <c r="Q97" s="485"/>
    </row>
    <row r="98" spans="1:17" s="483" customFormat="1">
      <c r="A98" s="479">
        <v>71502</v>
      </c>
      <c r="B98" s="653" t="s">
        <v>736</v>
      </c>
      <c r="C98" s="654"/>
      <c r="D98" s="655" t="s">
        <v>1089</v>
      </c>
      <c r="E98" s="656"/>
      <c r="F98"/>
      <c r="G98"/>
      <c r="H98"/>
      <c r="I98"/>
      <c r="J98"/>
      <c r="K98"/>
      <c r="L98"/>
      <c r="M98"/>
      <c r="N98" s="481"/>
      <c r="O98" s="484"/>
      <c r="P98" s="484"/>
      <c r="Q98" s="485"/>
    </row>
    <row r="99" spans="1:17" s="483" customFormat="1">
      <c r="A99" s="479">
        <v>71503</v>
      </c>
      <c r="B99" s="653" t="s">
        <v>736</v>
      </c>
      <c r="C99" s="654"/>
      <c r="D99" s="655" t="s">
        <v>897</v>
      </c>
      <c r="E99" s="656"/>
      <c r="F99"/>
      <c r="G99"/>
      <c r="H99"/>
      <c r="I99"/>
      <c r="J99"/>
      <c r="K99"/>
      <c r="L99"/>
      <c r="M99"/>
      <c r="N99" s="481"/>
      <c r="O99" s="484"/>
      <c r="P99" s="484"/>
      <c r="Q99" s="485"/>
    </row>
    <row r="100" spans="1:17" s="483" customFormat="1">
      <c r="A100" s="479">
        <v>71504</v>
      </c>
      <c r="B100" s="653" t="s">
        <v>736</v>
      </c>
      <c r="C100" s="654"/>
      <c r="D100" s="655" t="s">
        <v>898</v>
      </c>
      <c r="E100" s="656"/>
      <c r="F100"/>
      <c r="G100"/>
      <c r="H100"/>
      <c r="I100"/>
      <c r="J100"/>
      <c r="K100"/>
      <c r="L100"/>
      <c r="M100"/>
      <c r="N100" s="481"/>
      <c r="O100" s="484"/>
      <c r="P100" s="484"/>
      <c r="Q100" s="485"/>
    </row>
    <row r="101" spans="1:17" s="483" customFormat="1">
      <c r="A101" s="479">
        <v>71505</v>
      </c>
      <c r="B101" s="653" t="s">
        <v>736</v>
      </c>
      <c r="C101" s="654"/>
      <c r="D101" s="655" t="s">
        <v>899</v>
      </c>
      <c r="E101" s="656"/>
      <c r="F101"/>
      <c r="G101"/>
      <c r="H101"/>
      <c r="I101"/>
      <c r="J101"/>
      <c r="K101"/>
      <c r="L101"/>
      <c r="M101"/>
      <c r="N101" s="481"/>
      <c r="O101" s="484"/>
      <c r="P101" s="484"/>
      <c r="Q101" s="485"/>
    </row>
    <row r="102" spans="1:17" s="483" customFormat="1">
      <c r="A102" s="479">
        <v>71506</v>
      </c>
      <c r="B102" s="653" t="s">
        <v>736</v>
      </c>
      <c r="C102" s="654"/>
      <c r="D102" s="655" t="s">
        <v>900</v>
      </c>
      <c r="E102" s="656"/>
      <c r="F102"/>
      <c r="G102"/>
      <c r="H102"/>
      <c r="I102"/>
      <c r="J102"/>
      <c r="K102"/>
      <c r="L102"/>
      <c r="M102"/>
      <c r="N102" s="481"/>
      <c r="O102" s="484"/>
      <c r="P102" s="484"/>
      <c r="Q102" s="485"/>
    </row>
    <row r="103" spans="1:17" s="483" customFormat="1">
      <c r="A103" s="479">
        <v>71507</v>
      </c>
      <c r="B103" s="653" t="s">
        <v>736</v>
      </c>
      <c r="C103" s="654"/>
      <c r="D103" s="655" t="s">
        <v>901</v>
      </c>
      <c r="E103" s="656"/>
      <c r="F103"/>
      <c r="G103"/>
      <c r="H103"/>
      <c r="I103"/>
      <c r="J103"/>
      <c r="K103"/>
      <c r="L103"/>
      <c r="M103"/>
      <c r="N103" s="481"/>
      <c r="O103" s="484"/>
      <c r="P103" s="484"/>
      <c r="Q103" s="485"/>
    </row>
    <row r="104" spans="1:17" s="483" customFormat="1">
      <c r="A104" s="479">
        <v>71508</v>
      </c>
      <c r="B104" s="653" t="s">
        <v>736</v>
      </c>
      <c r="C104" s="654"/>
      <c r="D104" s="655" t="s">
        <v>902</v>
      </c>
      <c r="E104" s="656"/>
      <c r="F104"/>
      <c r="G104"/>
      <c r="H104"/>
      <c r="I104"/>
      <c r="J104"/>
      <c r="K104"/>
      <c r="L104"/>
      <c r="M104"/>
      <c r="N104" s="481"/>
      <c r="O104" s="484"/>
      <c r="P104" s="484"/>
      <c r="Q104" s="485"/>
    </row>
    <row r="105" spans="1:17" s="483" customFormat="1">
      <c r="A105" s="479">
        <v>71509</v>
      </c>
      <c r="B105" s="653" t="s">
        <v>736</v>
      </c>
      <c r="C105" s="654"/>
      <c r="D105" s="655" t="s">
        <v>742</v>
      </c>
      <c r="E105" s="656"/>
      <c r="F105"/>
      <c r="G105"/>
      <c r="H105"/>
      <c r="I105"/>
      <c r="J105"/>
      <c r="K105"/>
      <c r="L105"/>
      <c r="M105"/>
      <c r="N105" s="481"/>
      <c r="O105" s="484"/>
      <c r="P105" s="484"/>
      <c r="Q105" s="485"/>
    </row>
    <row r="106" spans="1:17" s="483" customFormat="1">
      <c r="A106" s="479">
        <v>71510</v>
      </c>
      <c r="B106" s="653" t="s">
        <v>736</v>
      </c>
      <c r="C106" s="654"/>
      <c r="D106" s="655" t="s">
        <v>743</v>
      </c>
      <c r="E106" s="656"/>
      <c r="F106"/>
      <c r="G106"/>
      <c r="H106"/>
      <c r="I106"/>
      <c r="J106"/>
      <c r="K106"/>
      <c r="L106"/>
      <c r="M106"/>
      <c r="N106" s="481"/>
      <c r="O106" s="484"/>
      <c r="P106" s="484"/>
      <c r="Q106" s="485"/>
    </row>
    <row r="107" spans="1:17" s="483" customFormat="1">
      <c r="A107" s="479">
        <v>71511</v>
      </c>
      <c r="B107" s="653" t="s">
        <v>736</v>
      </c>
      <c r="C107" s="654"/>
      <c r="D107" s="655" t="s">
        <v>744</v>
      </c>
      <c r="E107" s="656"/>
      <c r="F107"/>
      <c r="G107"/>
      <c r="H107"/>
      <c r="I107"/>
      <c r="J107"/>
      <c r="K107"/>
      <c r="L107"/>
      <c r="M107"/>
      <c r="N107" s="481"/>
      <c r="O107" s="484"/>
      <c r="P107" s="484"/>
      <c r="Q107" s="485"/>
    </row>
    <row r="108" spans="1:17" s="483" customFormat="1">
      <c r="A108" s="479">
        <v>71512</v>
      </c>
      <c r="B108" s="653" t="s">
        <v>736</v>
      </c>
      <c r="C108" s="654"/>
      <c r="D108" s="655" t="s">
        <v>903</v>
      </c>
      <c r="E108" s="656"/>
      <c r="F108"/>
      <c r="G108"/>
      <c r="H108"/>
      <c r="I108"/>
      <c r="J108"/>
      <c r="K108"/>
      <c r="L108"/>
      <c r="M108"/>
      <c r="N108" s="481"/>
      <c r="O108" s="484"/>
      <c r="P108" s="484"/>
      <c r="Q108" s="485"/>
    </row>
    <row r="109" spans="1:17" s="483" customFormat="1">
      <c r="A109" s="479">
        <v>71513</v>
      </c>
      <c r="B109" s="653" t="s">
        <v>736</v>
      </c>
      <c r="C109" s="654"/>
      <c r="D109" s="655" t="s">
        <v>904</v>
      </c>
      <c r="E109" s="656"/>
      <c r="F109"/>
      <c r="G109"/>
      <c r="H109"/>
      <c r="I109"/>
      <c r="J109"/>
      <c r="K109"/>
      <c r="L109"/>
      <c r="M109"/>
      <c r="N109" s="481"/>
      <c r="O109" s="484"/>
      <c r="P109" s="484"/>
      <c r="Q109" s="485"/>
    </row>
    <row r="110" spans="1:17" s="483" customFormat="1">
      <c r="A110" s="479">
        <v>71514</v>
      </c>
      <c r="B110" s="653" t="s">
        <v>736</v>
      </c>
      <c r="C110" s="654"/>
      <c r="D110" s="655" t="s">
        <v>905</v>
      </c>
      <c r="E110" s="656"/>
      <c r="F110"/>
      <c r="G110"/>
      <c r="H110"/>
      <c r="I110"/>
      <c r="J110"/>
      <c r="K110"/>
      <c r="L110"/>
      <c r="M110"/>
      <c r="N110" s="481"/>
      <c r="O110" s="484"/>
      <c r="P110" s="484"/>
      <c r="Q110" s="485"/>
    </row>
    <row r="111" spans="1:17" s="483" customFormat="1">
      <c r="A111" s="479">
        <v>71515</v>
      </c>
      <c r="B111" s="653" t="s">
        <v>736</v>
      </c>
      <c r="C111" s="654"/>
      <c r="D111" s="655" t="s">
        <v>906</v>
      </c>
      <c r="E111" s="656"/>
      <c r="F111"/>
      <c r="G111"/>
      <c r="H111"/>
      <c r="I111"/>
      <c r="J111"/>
      <c r="K111"/>
      <c r="L111"/>
      <c r="M111"/>
      <c r="N111" s="481"/>
      <c r="O111" s="484"/>
      <c r="P111" s="484"/>
      <c r="Q111" s="485"/>
    </row>
    <row r="112" spans="1:17" s="483" customFormat="1">
      <c r="A112" s="479">
        <v>71614</v>
      </c>
      <c r="B112" s="653" t="s">
        <v>736</v>
      </c>
      <c r="C112" s="654"/>
      <c r="D112" s="655" t="s">
        <v>907</v>
      </c>
      <c r="E112" s="656"/>
      <c r="F112"/>
      <c r="G112"/>
      <c r="H112"/>
      <c r="I112"/>
      <c r="J112"/>
      <c r="K112"/>
      <c r="L112"/>
      <c r="M112"/>
      <c r="N112" s="481"/>
      <c r="O112" s="484"/>
      <c r="P112" s="484"/>
      <c r="Q112" s="485"/>
    </row>
    <row r="113" spans="1:17" s="483" customFormat="1">
      <c r="A113" s="479">
        <v>71615</v>
      </c>
      <c r="B113" s="653" t="s">
        <v>736</v>
      </c>
      <c r="C113" s="654"/>
      <c r="D113" s="655" t="s">
        <v>745</v>
      </c>
      <c r="E113" s="656"/>
      <c r="F113"/>
      <c r="G113"/>
      <c r="H113"/>
      <c r="I113"/>
      <c r="J113"/>
      <c r="K113"/>
      <c r="L113"/>
      <c r="M113"/>
      <c r="N113" s="481"/>
      <c r="O113" s="484"/>
      <c r="P113" s="484"/>
      <c r="Q113" s="485"/>
    </row>
    <row r="114" spans="1:17" s="483" customFormat="1">
      <c r="A114" s="479">
        <v>71616</v>
      </c>
      <c r="B114" s="653" t="s">
        <v>736</v>
      </c>
      <c r="C114" s="654"/>
      <c r="D114" s="655" t="s">
        <v>746</v>
      </c>
      <c r="E114" s="656"/>
      <c r="F114"/>
      <c r="G114"/>
      <c r="H114"/>
      <c r="I114"/>
      <c r="J114"/>
      <c r="K114"/>
      <c r="L114"/>
      <c r="M114"/>
      <c r="N114" s="481"/>
      <c r="O114" s="484"/>
      <c r="P114" s="484"/>
      <c r="Q114" s="485"/>
    </row>
    <row r="115" spans="1:17" s="483" customFormat="1">
      <c r="A115" s="479">
        <v>72101</v>
      </c>
      <c r="B115" s="653" t="s">
        <v>747</v>
      </c>
      <c r="C115" s="654"/>
      <c r="D115" s="655" t="s">
        <v>908</v>
      </c>
      <c r="E115" s="656"/>
      <c r="F115"/>
      <c r="G115"/>
      <c r="H115"/>
      <c r="I115"/>
      <c r="J115"/>
      <c r="K115"/>
      <c r="L115"/>
      <c r="M115"/>
      <c r="N115" s="481"/>
      <c r="O115" s="484"/>
      <c r="P115" s="484"/>
      <c r="Q115" s="485"/>
    </row>
    <row r="116" spans="1:17" s="483" customFormat="1">
      <c r="A116" s="479">
        <v>72104</v>
      </c>
      <c r="B116" s="653" t="s">
        <v>747</v>
      </c>
      <c r="C116" s="654"/>
      <c r="D116" s="655" t="s">
        <v>909</v>
      </c>
      <c r="E116" s="656"/>
      <c r="F116"/>
      <c r="G116"/>
      <c r="H116"/>
      <c r="I116"/>
      <c r="J116"/>
      <c r="K116"/>
      <c r="L116"/>
      <c r="M116"/>
      <c r="N116" s="481"/>
      <c r="O116" s="484"/>
      <c r="P116" s="484"/>
      <c r="Q116" s="485"/>
    </row>
    <row r="117" spans="1:17" s="483" customFormat="1">
      <c r="A117" s="479">
        <v>72201</v>
      </c>
      <c r="B117" s="653" t="s">
        <v>747</v>
      </c>
      <c r="C117" s="654"/>
      <c r="D117" s="655" t="s">
        <v>910</v>
      </c>
      <c r="E117" s="656"/>
      <c r="F117"/>
      <c r="G117"/>
      <c r="H117"/>
      <c r="I117"/>
      <c r="J117"/>
      <c r="K117"/>
      <c r="L117"/>
      <c r="M117"/>
      <c r="N117" s="481"/>
      <c r="O117" s="484"/>
      <c r="P117" s="484"/>
      <c r="Q117" s="485"/>
    </row>
    <row r="118" spans="1:17" s="483" customFormat="1">
      <c r="A118" s="652">
        <v>72202</v>
      </c>
      <c r="B118" s="653" t="s">
        <v>747</v>
      </c>
      <c r="C118" s="654"/>
      <c r="D118" s="655" t="s">
        <v>1170</v>
      </c>
      <c r="E118" s="656"/>
      <c r="F118"/>
      <c r="G118"/>
      <c r="H118"/>
      <c r="I118"/>
      <c r="J118"/>
      <c r="K118"/>
      <c r="L118"/>
      <c r="M118"/>
      <c r="N118" s="481"/>
      <c r="O118" s="484"/>
      <c r="P118" s="484"/>
      <c r="Q118" s="485"/>
    </row>
    <row r="119" spans="1:17" s="483" customFormat="1">
      <c r="A119" s="479">
        <v>72301</v>
      </c>
      <c r="B119" s="653" t="s">
        <v>747</v>
      </c>
      <c r="C119" s="654"/>
      <c r="D119" s="655" t="s">
        <v>911</v>
      </c>
      <c r="E119" s="656"/>
      <c r="F119"/>
      <c r="G119"/>
      <c r="H119"/>
      <c r="I119"/>
      <c r="J119"/>
      <c r="K119"/>
      <c r="L119"/>
      <c r="M119"/>
      <c r="N119" s="481"/>
      <c r="O119" s="484"/>
      <c r="P119" s="484"/>
      <c r="Q119" s="485"/>
    </row>
    <row r="120" spans="1:17" s="483" customFormat="1">
      <c r="A120" s="479">
        <v>72302</v>
      </c>
      <c r="B120" s="653" t="s">
        <v>747</v>
      </c>
      <c r="C120" s="654"/>
      <c r="D120" s="655" t="s">
        <v>1090</v>
      </c>
      <c r="E120" s="656"/>
      <c r="F120"/>
      <c r="G120"/>
      <c r="H120"/>
      <c r="I120"/>
      <c r="J120"/>
      <c r="K120"/>
      <c r="L120"/>
      <c r="M120"/>
      <c r="N120" s="481"/>
      <c r="O120" s="484"/>
      <c r="P120" s="484"/>
      <c r="Q120" s="485"/>
    </row>
    <row r="121" spans="1:17" s="483" customFormat="1">
      <c r="A121" s="652">
        <v>72303</v>
      </c>
      <c r="B121" s="653" t="s">
        <v>747</v>
      </c>
      <c r="C121" s="654"/>
      <c r="D121" s="655" t="s">
        <v>1171</v>
      </c>
      <c r="E121" s="656"/>
      <c r="F121"/>
      <c r="G121"/>
      <c r="H121"/>
      <c r="I121"/>
      <c r="J121"/>
      <c r="K121"/>
      <c r="L121"/>
      <c r="M121"/>
      <c r="N121" s="481"/>
      <c r="O121" s="484"/>
      <c r="P121" s="484"/>
      <c r="Q121" s="485"/>
    </row>
    <row r="122" spans="1:17" s="483" customFormat="1" ht="13.5" customHeight="1">
      <c r="A122" s="652">
        <v>72304</v>
      </c>
      <c r="B122" s="653" t="s">
        <v>747</v>
      </c>
      <c r="C122" s="654"/>
      <c r="D122" s="655" t="s">
        <v>1172</v>
      </c>
      <c r="E122" s="656"/>
      <c r="F122"/>
      <c r="G122"/>
      <c r="H122"/>
      <c r="I122"/>
      <c r="J122"/>
      <c r="K122"/>
      <c r="L122"/>
      <c r="M122"/>
      <c r="N122" s="486"/>
      <c r="O122" s="486"/>
      <c r="P122" s="486"/>
      <c r="Q122" s="487"/>
    </row>
    <row r="123" spans="1:17" s="483" customFormat="1" ht="13.5" customHeight="1">
      <c r="A123" s="479">
        <v>72401</v>
      </c>
      <c r="B123" s="653" t="s">
        <v>747</v>
      </c>
      <c r="C123" s="654"/>
      <c r="D123" s="655" t="s">
        <v>1091</v>
      </c>
      <c r="E123" s="656"/>
      <c r="F123"/>
      <c r="G123"/>
      <c r="H123"/>
      <c r="I123"/>
      <c r="J123"/>
      <c r="K123"/>
      <c r="L123"/>
      <c r="M123"/>
      <c r="N123" s="486"/>
      <c r="O123" s="486"/>
      <c r="P123" s="486"/>
      <c r="Q123" s="487"/>
    </row>
    <row r="124" spans="1:17" s="483" customFormat="1" ht="13.5" customHeight="1">
      <c r="A124" s="479">
        <v>72501</v>
      </c>
      <c r="B124" s="653" t="s">
        <v>747</v>
      </c>
      <c r="C124" s="654"/>
      <c r="D124" s="655" t="s">
        <v>912</v>
      </c>
      <c r="E124" s="656"/>
      <c r="F124"/>
      <c r="G124"/>
      <c r="H124"/>
      <c r="I124"/>
      <c r="J124"/>
      <c r="K124"/>
      <c r="L124"/>
      <c r="M124"/>
      <c r="N124" s="486"/>
      <c r="O124" s="486"/>
      <c r="P124" s="486"/>
      <c r="Q124" s="487"/>
    </row>
    <row r="125" spans="1:17" s="483" customFormat="1" ht="13.5" customHeight="1">
      <c r="A125" s="479">
        <v>72502</v>
      </c>
      <c r="B125" s="653" t="s">
        <v>747</v>
      </c>
      <c r="C125" s="654"/>
      <c r="D125" s="655" t="s">
        <v>913</v>
      </c>
      <c r="E125" s="656"/>
      <c r="F125"/>
      <c r="G125"/>
      <c r="H125"/>
      <c r="I125"/>
      <c r="J125"/>
      <c r="K125"/>
      <c r="L125"/>
      <c r="M125"/>
      <c r="N125" s="486"/>
      <c r="O125" s="486"/>
      <c r="P125" s="486"/>
      <c r="Q125" s="487"/>
    </row>
    <row r="126" spans="1:17" s="483" customFormat="1" ht="13.5" customHeight="1">
      <c r="A126" s="479">
        <v>72503</v>
      </c>
      <c r="B126" s="653" t="s">
        <v>747</v>
      </c>
      <c r="C126" s="654"/>
      <c r="D126" s="655" t="s">
        <v>749</v>
      </c>
      <c r="E126" s="656"/>
      <c r="F126"/>
      <c r="G126"/>
      <c r="H126"/>
      <c r="I126"/>
      <c r="J126"/>
      <c r="K126"/>
      <c r="L126"/>
      <c r="M126"/>
      <c r="N126" s="486"/>
      <c r="O126" s="486"/>
      <c r="P126" s="486"/>
      <c r="Q126" s="487"/>
    </row>
    <row r="127" spans="1:17" s="483" customFormat="1" ht="13.5" customHeight="1">
      <c r="A127" s="479">
        <v>72504</v>
      </c>
      <c r="B127" s="653" t="s">
        <v>747</v>
      </c>
      <c r="C127" s="654"/>
      <c r="D127" s="655" t="s">
        <v>750</v>
      </c>
      <c r="E127" s="656"/>
      <c r="F127"/>
      <c r="G127"/>
      <c r="H127"/>
      <c r="I127"/>
      <c r="J127"/>
      <c r="K127"/>
      <c r="L127"/>
      <c r="M127"/>
      <c r="N127" s="486"/>
      <c r="O127" s="486"/>
      <c r="P127" s="486"/>
      <c r="Q127" s="487"/>
    </row>
    <row r="128" spans="1:17" s="483" customFormat="1" ht="13.5" customHeight="1">
      <c r="A128" s="479">
        <v>72505</v>
      </c>
      <c r="B128" s="653" t="s">
        <v>747</v>
      </c>
      <c r="C128" s="654"/>
      <c r="D128" s="655" t="s">
        <v>751</v>
      </c>
      <c r="E128" s="656"/>
      <c r="F128"/>
      <c r="G128"/>
      <c r="H128"/>
      <c r="I128"/>
      <c r="J128"/>
      <c r="K128"/>
      <c r="L128"/>
      <c r="M128"/>
      <c r="N128" s="486"/>
      <c r="O128" s="486"/>
      <c r="P128" s="486"/>
      <c r="Q128" s="487"/>
    </row>
    <row r="129" spans="1:17" s="483" customFormat="1" ht="13.5" customHeight="1">
      <c r="A129" s="479">
        <v>72506</v>
      </c>
      <c r="B129" s="653" t="s">
        <v>747</v>
      </c>
      <c r="C129" s="654"/>
      <c r="D129" s="655" t="s">
        <v>752</v>
      </c>
      <c r="E129" s="656"/>
      <c r="F129"/>
      <c r="G129"/>
      <c r="H129"/>
      <c r="I129"/>
      <c r="J129"/>
      <c r="K129"/>
      <c r="L129"/>
      <c r="M129"/>
      <c r="N129" s="486"/>
      <c r="O129" s="486"/>
      <c r="P129" s="486"/>
      <c r="Q129" s="487"/>
    </row>
    <row r="130" spans="1:17" s="483" customFormat="1" ht="13.5" customHeight="1">
      <c r="A130" s="479">
        <v>72507</v>
      </c>
      <c r="B130" s="653" t="s">
        <v>747</v>
      </c>
      <c r="C130" s="654"/>
      <c r="D130" s="655" t="s">
        <v>753</v>
      </c>
      <c r="E130" s="656"/>
      <c r="F130"/>
      <c r="G130"/>
      <c r="H130"/>
      <c r="I130"/>
      <c r="J130"/>
      <c r="K130"/>
      <c r="L130"/>
      <c r="M130"/>
      <c r="N130" s="486"/>
      <c r="O130" s="486"/>
      <c r="P130" s="486"/>
      <c r="Q130" s="487"/>
    </row>
    <row r="131" spans="1:17" s="483" customFormat="1" ht="13.5" customHeight="1">
      <c r="A131" s="652">
        <v>72508</v>
      </c>
      <c r="B131" s="653" t="s">
        <v>747</v>
      </c>
      <c r="C131" s="654"/>
      <c r="D131" s="655" t="s">
        <v>1173</v>
      </c>
      <c r="E131" s="656"/>
      <c r="F131"/>
      <c r="G131"/>
      <c r="H131"/>
      <c r="I131"/>
      <c r="J131"/>
      <c r="K131"/>
      <c r="L131"/>
      <c r="M131"/>
      <c r="N131" s="486"/>
      <c r="O131" s="486"/>
      <c r="P131" s="486"/>
      <c r="Q131" s="487"/>
    </row>
    <row r="132" spans="1:17" s="483" customFormat="1" ht="13.5" customHeight="1">
      <c r="A132" s="479">
        <v>72605</v>
      </c>
      <c r="B132" s="653" t="s">
        <v>747</v>
      </c>
      <c r="C132" s="654"/>
      <c r="D132" s="655" t="s">
        <v>1092</v>
      </c>
      <c r="E132" s="656"/>
      <c r="F132"/>
      <c r="G132"/>
      <c r="H132"/>
      <c r="I132"/>
      <c r="J132"/>
      <c r="K132"/>
      <c r="L132"/>
      <c r="M132"/>
      <c r="N132" s="486"/>
      <c r="O132" s="486"/>
      <c r="P132" s="486"/>
      <c r="Q132" s="487"/>
    </row>
    <row r="133" spans="1:17" s="483" customFormat="1" ht="13.5" customHeight="1">
      <c r="A133" s="479">
        <v>73101</v>
      </c>
      <c r="B133" s="653" t="s">
        <v>754</v>
      </c>
      <c r="C133" s="654"/>
      <c r="D133" s="655" t="s">
        <v>755</v>
      </c>
      <c r="E133" s="656"/>
      <c r="F133"/>
      <c r="G133"/>
      <c r="H133"/>
      <c r="I133"/>
      <c r="J133"/>
      <c r="K133"/>
      <c r="L133"/>
      <c r="M133"/>
      <c r="N133" s="486"/>
      <c r="O133" s="486"/>
      <c r="P133" s="486"/>
      <c r="Q133" s="487"/>
    </row>
    <row r="134" spans="1:17" s="483" customFormat="1" ht="13.5" customHeight="1">
      <c r="A134" s="479">
        <v>73102</v>
      </c>
      <c r="B134" s="653" t="s">
        <v>754</v>
      </c>
      <c r="C134" s="654"/>
      <c r="D134" s="655" t="s">
        <v>914</v>
      </c>
      <c r="E134" s="656"/>
      <c r="F134"/>
      <c r="G134"/>
      <c r="H134"/>
      <c r="I134"/>
      <c r="J134"/>
      <c r="K134"/>
      <c r="L134"/>
      <c r="M134"/>
      <c r="N134" s="486"/>
      <c r="O134" s="486"/>
      <c r="P134" s="486"/>
      <c r="Q134" s="487"/>
    </row>
    <row r="135" spans="1:17" s="483" customFormat="1" ht="13.5" customHeight="1">
      <c r="A135" s="479">
        <v>73103</v>
      </c>
      <c r="B135" s="653" t="s">
        <v>754</v>
      </c>
      <c r="C135" s="654"/>
      <c r="D135" s="655" t="s">
        <v>915</v>
      </c>
      <c r="E135" s="656"/>
      <c r="F135"/>
      <c r="G135"/>
      <c r="H135"/>
      <c r="I135"/>
      <c r="J135"/>
      <c r="K135"/>
      <c r="L135"/>
      <c r="M135"/>
      <c r="N135" s="486"/>
      <c r="O135" s="486"/>
      <c r="P135" s="486"/>
      <c r="Q135" s="487"/>
    </row>
    <row r="136" spans="1:17" s="483" customFormat="1" ht="13.5" customHeight="1">
      <c r="A136" s="479">
        <v>73201</v>
      </c>
      <c r="B136" s="653" t="s">
        <v>754</v>
      </c>
      <c r="C136" s="654"/>
      <c r="D136" s="655" t="s">
        <v>916</v>
      </c>
      <c r="E136" s="656"/>
      <c r="F136"/>
      <c r="G136"/>
      <c r="H136"/>
      <c r="I136"/>
      <c r="J136"/>
      <c r="K136"/>
      <c r="L136"/>
      <c r="M136"/>
      <c r="N136" s="486"/>
      <c r="O136" s="486"/>
      <c r="P136" s="486"/>
      <c r="Q136" s="487"/>
    </row>
    <row r="137" spans="1:17" s="483" customFormat="1" ht="13.5" customHeight="1">
      <c r="A137" s="479">
        <v>73202</v>
      </c>
      <c r="B137" s="653" t="s">
        <v>754</v>
      </c>
      <c r="C137" s="654"/>
      <c r="D137" s="655" t="s">
        <v>917</v>
      </c>
      <c r="E137" s="656"/>
      <c r="F137"/>
      <c r="G137"/>
      <c r="H137"/>
      <c r="I137"/>
      <c r="J137"/>
      <c r="K137"/>
      <c r="L137"/>
      <c r="M137"/>
      <c r="N137" s="486"/>
      <c r="O137" s="486"/>
      <c r="P137" s="486"/>
      <c r="Q137" s="487"/>
    </row>
    <row r="138" spans="1:17" s="483" customFormat="1" ht="13.5" customHeight="1">
      <c r="A138" s="479">
        <v>73203</v>
      </c>
      <c r="B138" s="653" t="s">
        <v>754</v>
      </c>
      <c r="C138" s="654"/>
      <c r="D138" s="655" t="s">
        <v>756</v>
      </c>
      <c r="E138" s="656"/>
      <c r="F138"/>
      <c r="G138"/>
      <c r="H138"/>
      <c r="I138"/>
      <c r="J138"/>
      <c r="K138"/>
      <c r="L138"/>
      <c r="M138"/>
      <c r="N138" s="486"/>
      <c r="O138" s="486"/>
      <c r="P138" s="486"/>
      <c r="Q138" s="487"/>
    </row>
    <row r="139" spans="1:17" s="483" customFormat="1" ht="13.5" customHeight="1">
      <c r="A139" s="479">
        <v>73204</v>
      </c>
      <c r="B139" s="653" t="s">
        <v>754</v>
      </c>
      <c r="C139" s="654"/>
      <c r="D139" s="655" t="s">
        <v>757</v>
      </c>
      <c r="E139" s="656"/>
      <c r="F139"/>
      <c r="G139"/>
      <c r="H139"/>
      <c r="I139"/>
      <c r="J139"/>
      <c r="K139"/>
      <c r="L139"/>
      <c r="M139"/>
      <c r="N139" s="486"/>
      <c r="O139" s="486"/>
      <c r="P139" s="486"/>
      <c r="Q139" s="487"/>
    </row>
    <row r="140" spans="1:17" s="483" customFormat="1" ht="13.5" customHeight="1">
      <c r="A140" s="479">
        <v>73205</v>
      </c>
      <c r="B140" s="653" t="s">
        <v>754</v>
      </c>
      <c r="C140" s="654"/>
      <c r="D140" s="655" t="s">
        <v>918</v>
      </c>
      <c r="E140" s="656"/>
      <c r="F140"/>
      <c r="G140"/>
      <c r="H140"/>
      <c r="I140"/>
      <c r="J140"/>
      <c r="K140"/>
      <c r="L140"/>
      <c r="M140"/>
      <c r="N140" s="486"/>
      <c r="O140" s="486"/>
      <c r="P140" s="486"/>
      <c r="Q140" s="487"/>
    </row>
    <row r="141" spans="1:17" s="483" customFormat="1" ht="13.5" customHeight="1">
      <c r="A141" s="479">
        <v>73206</v>
      </c>
      <c r="B141" s="653" t="s">
        <v>754</v>
      </c>
      <c r="C141" s="654"/>
      <c r="D141" s="655" t="s">
        <v>919</v>
      </c>
      <c r="E141" s="656"/>
      <c r="F141"/>
      <c r="G141"/>
      <c r="H141"/>
      <c r="I141"/>
      <c r="J141"/>
      <c r="K141"/>
      <c r="L141"/>
      <c r="M141"/>
      <c r="N141" s="486"/>
      <c r="O141" s="486"/>
      <c r="P141" s="486"/>
      <c r="Q141" s="487"/>
    </row>
    <row r="142" spans="1:17" s="483" customFormat="1" ht="13.5" customHeight="1">
      <c r="A142" s="479">
        <v>73207</v>
      </c>
      <c r="B142" s="653" t="s">
        <v>754</v>
      </c>
      <c r="C142" s="654"/>
      <c r="D142" s="655" t="s">
        <v>920</v>
      </c>
      <c r="E142" s="656"/>
      <c r="F142"/>
      <c r="G142"/>
      <c r="H142"/>
      <c r="I142"/>
      <c r="J142"/>
      <c r="K142"/>
      <c r="L142"/>
      <c r="M142"/>
      <c r="N142" s="486"/>
      <c r="O142" s="486"/>
      <c r="P142" s="486"/>
      <c r="Q142" s="487"/>
    </row>
    <row r="143" spans="1:17" s="483" customFormat="1" ht="13.5" customHeight="1">
      <c r="A143" s="479">
        <v>73208</v>
      </c>
      <c r="B143" s="653" t="s">
        <v>754</v>
      </c>
      <c r="C143" s="654"/>
      <c r="D143" s="655" t="s">
        <v>921</v>
      </c>
      <c r="E143" s="656"/>
      <c r="F143"/>
      <c r="G143"/>
      <c r="H143"/>
      <c r="I143"/>
      <c r="J143"/>
      <c r="K143"/>
      <c r="L143"/>
      <c r="M143"/>
      <c r="N143" s="486"/>
      <c r="O143" s="486"/>
      <c r="P143" s="486"/>
      <c r="Q143" s="487"/>
    </row>
    <row r="144" spans="1:17" s="483" customFormat="1" ht="13.5" customHeight="1">
      <c r="A144" s="479">
        <v>73209</v>
      </c>
      <c r="B144" s="653" t="s">
        <v>754</v>
      </c>
      <c r="C144" s="654"/>
      <c r="D144" s="655" t="s">
        <v>922</v>
      </c>
      <c r="E144" s="656"/>
      <c r="F144"/>
      <c r="G144"/>
      <c r="H144"/>
      <c r="I144"/>
      <c r="J144"/>
      <c r="K144"/>
      <c r="L144"/>
      <c r="M144"/>
      <c r="N144" s="486"/>
      <c r="O144" s="486"/>
      <c r="P144" s="486"/>
      <c r="Q144" s="487"/>
    </row>
    <row r="145" spans="1:17" s="483" customFormat="1" ht="13.5" customHeight="1">
      <c r="A145" s="479">
        <v>73210</v>
      </c>
      <c r="B145" s="653" t="s">
        <v>754</v>
      </c>
      <c r="C145" s="654"/>
      <c r="D145" s="655" t="s">
        <v>1093</v>
      </c>
      <c r="E145" s="656"/>
      <c r="F145"/>
      <c r="G145"/>
      <c r="H145"/>
      <c r="I145"/>
      <c r="J145"/>
      <c r="K145"/>
      <c r="L145"/>
      <c r="M145"/>
      <c r="N145" s="486"/>
      <c r="O145" s="486"/>
      <c r="P145" s="486"/>
      <c r="Q145" s="487"/>
    </row>
    <row r="146" spans="1:17" s="483" customFormat="1" ht="13.5" customHeight="1">
      <c r="A146" s="479">
        <v>73211</v>
      </c>
      <c r="B146" s="653" t="s">
        <v>754</v>
      </c>
      <c r="C146" s="654"/>
      <c r="D146" s="655" t="s">
        <v>1094</v>
      </c>
      <c r="E146" s="656"/>
      <c r="F146"/>
      <c r="G146"/>
      <c r="H146"/>
      <c r="I146"/>
      <c r="J146"/>
      <c r="K146"/>
      <c r="L146"/>
      <c r="M146"/>
      <c r="N146" s="486"/>
      <c r="O146" s="486"/>
      <c r="P146" s="486"/>
      <c r="Q146" s="487"/>
    </row>
    <row r="147" spans="1:17" s="483" customFormat="1" ht="13.5" customHeight="1">
      <c r="A147" s="479">
        <v>73214</v>
      </c>
      <c r="B147" s="653" t="s">
        <v>754</v>
      </c>
      <c r="C147" s="654"/>
      <c r="D147" s="655" t="s">
        <v>923</v>
      </c>
      <c r="E147" s="656"/>
      <c r="F147"/>
      <c r="G147"/>
      <c r="H147"/>
      <c r="I147"/>
      <c r="J147"/>
      <c r="K147"/>
      <c r="L147"/>
      <c r="M147"/>
      <c r="N147" s="486"/>
      <c r="O147" s="486"/>
      <c r="P147" s="486"/>
      <c r="Q147" s="487"/>
    </row>
    <row r="148" spans="1:17" s="483" customFormat="1" ht="13.5" customHeight="1">
      <c r="A148" s="479">
        <v>73301</v>
      </c>
      <c r="B148" s="653" t="s">
        <v>754</v>
      </c>
      <c r="C148" s="654"/>
      <c r="D148" s="655" t="s">
        <v>924</v>
      </c>
      <c r="E148" s="656"/>
      <c r="F148"/>
      <c r="G148"/>
      <c r="H148"/>
      <c r="I148"/>
      <c r="J148"/>
      <c r="K148"/>
      <c r="L148"/>
      <c r="M148"/>
      <c r="N148" s="486"/>
      <c r="O148" s="486"/>
      <c r="P148" s="486"/>
      <c r="Q148" s="487"/>
    </row>
    <row r="149" spans="1:17" s="483" customFormat="1" ht="13.5" customHeight="1">
      <c r="A149" s="479">
        <v>73302</v>
      </c>
      <c r="B149" s="653" t="s">
        <v>754</v>
      </c>
      <c r="C149" s="654"/>
      <c r="D149" s="655" t="s">
        <v>925</v>
      </c>
      <c r="E149" s="656"/>
      <c r="F149"/>
      <c r="G149"/>
      <c r="H149"/>
      <c r="I149"/>
      <c r="J149"/>
      <c r="K149"/>
      <c r="L149"/>
      <c r="M149"/>
      <c r="N149" s="486"/>
      <c r="O149" s="486"/>
      <c r="P149" s="486"/>
      <c r="Q149" s="487"/>
    </row>
    <row r="150" spans="1:17" s="483" customFormat="1" ht="13.5" customHeight="1">
      <c r="A150" s="479">
        <v>73303</v>
      </c>
      <c r="B150" s="653" t="s">
        <v>754</v>
      </c>
      <c r="C150" s="654"/>
      <c r="D150" s="655" t="s">
        <v>758</v>
      </c>
      <c r="E150" s="656"/>
      <c r="F150"/>
      <c r="G150"/>
      <c r="H150"/>
      <c r="I150"/>
      <c r="J150"/>
      <c r="K150"/>
      <c r="L150"/>
      <c r="M150"/>
      <c r="N150" s="486"/>
      <c r="O150" s="486"/>
      <c r="P150" s="486"/>
      <c r="Q150" s="487"/>
    </row>
    <row r="151" spans="1:17" s="483" customFormat="1" ht="13.5" customHeight="1">
      <c r="A151" s="479">
        <v>73304</v>
      </c>
      <c r="B151" s="653" t="s">
        <v>754</v>
      </c>
      <c r="C151" s="654"/>
      <c r="D151" s="655" t="s">
        <v>759</v>
      </c>
      <c r="E151" s="656"/>
      <c r="F151"/>
      <c r="G151"/>
      <c r="H151"/>
      <c r="I151"/>
      <c r="J151"/>
      <c r="K151"/>
      <c r="L151"/>
      <c r="M151"/>
      <c r="N151" s="486"/>
      <c r="O151" s="486"/>
      <c r="P151" s="486"/>
      <c r="Q151" s="487"/>
    </row>
    <row r="152" spans="1:17" s="483" customFormat="1" ht="13.5" customHeight="1">
      <c r="A152" s="479">
        <v>73305</v>
      </c>
      <c r="B152" s="653" t="s">
        <v>754</v>
      </c>
      <c r="C152" s="654"/>
      <c r="D152" s="655" t="s">
        <v>760</v>
      </c>
      <c r="E152" s="656"/>
      <c r="F152"/>
      <c r="G152"/>
      <c r="H152"/>
      <c r="I152"/>
      <c r="J152"/>
      <c r="K152"/>
      <c r="L152"/>
      <c r="M152"/>
      <c r="N152" s="486"/>
      <c r="O152" s="486"/>
      <c r="P152" s="486"/>
      <c r="Q152" s="487"/>
    </row>
    <row r="153" spans="1:17" s="483" customFormat="1" ht="13.5" customHeight="1">
      <c r="A153" s="479">
        <v>73306</v>
      </c>
      <c r="B153" s="653" t="s">
        <v>754</v>
      </c>
      <c r="C153" s="654"/>
      <c r="D153" s="655" t="s">
        <v>761</v>
      </c>
      <c r="E153" s="656"/>
      <c r="F153"/>
      <c r="G153"/>
      <c r="H153"/>
      <c r="I153"/>
      <c r="J153"/>
      <c r="K153"/>
      <c r="L153"/>
      <c r="M153"/>
      <c r="N153" s="486"/>
      <c r="O153" s="486"/>
      <c r="P153" s="486"/>
      <c r="Q153" s="487"/>
    </row>
    <row r="154" spans="1:17" s="483" customFormat="1" ht="13.5" customHeight="1">
      <c r="A154" s="479">
        <v>73307</v>
      </c>
      <c r="B154" s="653" t="s">
        <v>754</v>
      </c>
      <c r="C154" s="654"/>
      <c r="D154" s="655" t="s">
        <v>762</v>
      </c>
      <c r="E154" s="656"/>
      <c r="F154"/>
      <c r="G154"/>
      <c r="H154"/>
      <c r="I154"/>
      <c r="J154"/>
      <c r="K154"/>
      <c r="L154"/>
      <c r="M154"/>
      <c r="N154" s="486"/>
      <c r="O154" s="486"/>
      <c r="P154" s="486"/>
      <c r="Q154" s="487"/>
    </row>
    <row r="155" spans="1:17" ht="13.5" customHeight="1">
      <c r="A155" s="479">
        <v>73309</v>
      </c>
      <c r="B155" s="653" t="s">
        <v>754</v>
      </c>
      <c r="C155" s="654"/>
      <c r="D155" s="655" t="s">
        <v>926</v>
      </c>
      <c r="E155" s="656"/>
      <c r="F155"/>
      <c r="G155"/>
      <c r="H155"/>
      <c r="I155"/>
      <c r="J155"/>
      <c r="K155"/>
      <c r="L155"/>
      <c r="M155"/>
    </row>
    <row r="156" spans="1:17" ht="13.5" customHeight="1">
      <c r="A156" s="479">
        <v>73402</v>
      </c>
      <c r="B156" s="653" t="s">
        <v>754</v>
      </c>
      <c r="C156" s="654"/>
      <c r="D156" s="655" t="s">
        <v>763</v>
      </c>
      <c r="E156" s="656"/>
      <c r="F156"/>
      <c r="G156"/>
      <c r="H156"/>
      <c r="I156"/>
      <c r="J156"/>
      <c r="K156"/>
      <c r="L156"/>
      <c r="M156"/>
    </row>
    <row r="157" spans="1:17" ht="13.5" customHeight="1">
      <c r="A157" s="479">
        <v>73403</v>
      </c>
      <c r="B157" s="653" t="s">
        <v>754</v>
      </c>
      <c r="C157" s="654"/>
      <c r="D157" s="655" t="s">
        <v>764</v>
      </c>
      <c r="E157" s="656"/>
      <c r="F157"/>
      <c r="G157"/>
      <c r="H157"/>
      <c r="I157"/>
      <c r="J157"/>
      <c r="K157"/>
      <c r="L157"/>
      <c r="M157"/>
    </row>
    <row r="158" spans="1:17" ht="13.5" customHeight="1">
      <c r="A158" s="479">
        <v>73404</v>
      </c>
      <c r="B158" s="653" t="s">
        <v>754</v>
      </c>
      <c r="C158" s="654"/>
      <c r="D158" s="655" t="s">
        <v>765</v>
      </c>
      <c r="E158" s="656"/>
      <c r="F158"/>
      <c r="G158"/>
      <c r="H158"/>
      <c r="I158"/>
      <c r="J158"/>
      <c r="K158"/>
      <c r="L158"/>
      <c r="M158"/>
    </row>
    <row r="159" spans="1:17" ht="13.5" customHeight="1">
      <c r="A159" s="479">
        <v>73405</v>
      </c>
      <c r="B159" s="653" t="s">
        <v>754</v>
      </c>
      <c r="C159" s="654"/>
      <c r="D159" s="655" t="s">
        <v>927</v>
      </c>
      <c r="E159" s="656"/>
      <c r="F159"/>
      <c r="G159"/>
      <c r="H159"/>
      <c r="I159"/>
      <c r="J159"/>
      <c r="K159"/>
      <c r="L159"/>
      <c r="M159"/>
    </row>
    <row r="160" spans="1:17" ht="13.5" customHeight="1">
      <c r="A160" s="652">
        <v>73406</v>
      </c>
      <c r="B160" s="653" t="s">
        <v>754</v>
      </c>
      <c r="C160" s="654"/>
      <c r="D160" s="655" t="s">
        <v>1174</v>
      </c>
      <c r="E160" s="656"/>
      <c r="F160"/>
      <c r="G160"/>
      <c r="H160"/>
      <c r="I160"/>
      <c r="J160"/>
      <c r="K160"/>
      <c r="L160"/>
      <c r="M160"/>
    </row>
    <row r="161" spans="1:13" ht="13.5" customHeight="1">
      <c r="A161" s="652">
        <v>73407</v>
      </c>
      <c r="B161" s="653" t="s">
        <v>754</v>
      </c>
      <c r="C161" s="654"/>
      <c r="D161" s="655" t="s">
        <v>1175</v>
      </c>
      <c r="E161" s="656"/>
      <c r="F161"/>
      <c r="G161"/>
      <c r="H161"/>
      <c r="I161"/>
      <c r="J161"/>
      <c r="K161"/>
      <c r="L161"/>
      <c r="M161"/>
    </row>
    <row r="162" spans="1:13" ht="13.5" customHeight="1">
      <c r="A162" s="652">
        <v>73408</v>
      </c>
      <c r="B162" s="653" t="s">
        <v>754</v>
      </c>
      <c r="C162" s="654"/>
      <c r="D162" s="655" t="s">
        <v>1176</v>
      </c>
      <c r="E162" s="656"/>
      <c r="F162"/>
      <c r="G162"/>
      <c r="H162"/>
      <c r="I162"/>
      <c r="J162"/>
      <c r="K162"/>
      <c r="L162"/>
      <c r="M162"/>
    </row>
    <row r="163" spans="1:13" ht="13.5" customHeight="1">
      <c r="A163" s="479">
        <v>73501</v>
      </c>
      <c r="B163" s="653" t="s">
        <v>754</v>
      </c>
      <c r="C163" s="654"/>
      <c r="D163" s="655" t="s">
        <v>928</v>
      </c>
      <c r="E163" s="656"/>
      <c r="F163"/>
      <c r="G163"/>
      <c r="H163"/>
      <c r="I163"/>
      <c r="J163"/>
      <c r="K163"/>
      <c r="L163"/>
      <c r="M163"/>
    </row>
    <row r="164" spans="1:13" ht="13.5" customHeight="1">
      <c r="A164" s="479">
        <v>73502</v>
      </c>
      <c r="B164" s="653" t="s">
        <v>754</v>
      </c>
      <c r="C164" s="654"/>
      <c r="D164" s="655" t="s">
        <v>766</v>
      </c>
      <c r="E164" s="656"/>
      <c r="F164"/>
      <c r="G164"/>
      <c r="H164"/>
      <c r="I164"/>
      <c r="J164"/>
      <c r="K164"/>
      <c r="L164"/>
      <c r="M164"/>
    </row>
    <row r="165" spans="1:13" ht="13.5" customHeight="1">
      <c r="A165" s="479">
        <v>73503</v>
      </c>
      <c r="B165" s="653" t="s">
        <v>754</v>
      </c>
      <c r="C165" s="654"/>
      <c r="D165" s="655" t="s">
        <v>929</v>
      </c>
      <c r="E165" s="656"/>
      <c r="F165"/>
      <c r="G165"/>
      <c r="H165"/>
      <c r="I165"/>
      <c r="J165"/>
      <c r="K165"/>
      <c r="L165"/>
      <c r="M165"/>
    </row>
    <row r="166" spans="1:13" ht="13.5" customHeight="1">
      <c r="A166" s="479">
        <v>73506</v>
      </c>
      <c r="B166" s="653" t="s">
        <v>754</v>
      </c>
      <c r="C166" s="654"/>
      <c r="D166" s="655" t="s">
        <v>930</v>
      </c>
      <c r="E166" s="656"/>
      <c r="F166"/>
      <c r="G166"/>
      <c r="H166"/>
      <c r="I166"/>
      <c r="J166"/>
      <c r="K166"/>
      <c r="L166"/>
      <c r="M166"/>
    </row>
    <row r="167" spans="1:13" ht="13.5" customHeight="1">
      <c r="A167" s="479">
        <v>73507</v>
      </c>
      <c r="B167" s="653" t="s">
        <v>754</v>
      </c>
      <c r="C167" s="654"/>
      <c r="D167" s="655" t="s">
        <v>931</v>
      </c>
      <c r="E167" s="656"/>
      <c r="F167"/>
      <c r="G167"/>
      <c r="H167"/>
      <c r="I167"/>
      <c r="J167"/>
      <c r="K167"/>
      <c r="L167"/>
      <c r="M167"/>
    </row>
    <row r="168" spans="1:13" ht="13.5" customHeight="1">
      <c r="A168" s="479">
        <v>73508</v>
      </c>
      <c r="B168" s="653" t="s">
        <v>754</v>
      </c>
      <c r="C168" s="654"/>
      <c r="D168" s="655" t="s">
        <v>932</v>
      </c>
      <c r="E168" s="656"/>
      <c r="F168"/>
      <c r="G168"/>
      <c r="H168"/>
      <c r="I168"/>
      <c r="J168"/>
      <c r="K168"/>
      <c r="L168"/>
      <c r="M168"/>
    </row>
    <row r="169" spans="1:13" ht="13.5" customHeight="1">
      <c r="A169" s="479">
        <v>73509</v>
      </c>
      <c r="B169" s="653" t="s">
        <v>754</v>
      </c>
      <c r="C169" s="654"/>
      <c r="D169" s="655" t="s">
        <v>933</v>
      </c>
      <c r="E169" s="656"/>
      <c r="F169"/>
      <c r="G169"/>
      <c r="H169"/>
      <c r="I169"/>
      <c r="J169"/>
      <c r="K169"/>
      <c r="L169"/>
      <c r="M169"/>
    </row>
    <row r="170" spans="1:13" ht="13.5" customHeight="1">
      <c r="A170" s="479">
        <v>73601</v>
      </c>
      <c r="B170" s="653" t="s">
        <v>754</v>
      </c>
      <c r="C170" s="654"/>
      <c r="D170" s="655" t="s">
        <v>767</v>
      </c>
      <c r="E170" s="656"/>
      <c r="F170"/>
      <c r="G170"/>
      <c r="H170"/>
      <c r="I170"/>
      <c r="J170"/>
      <c r="K170"/>
      <c r="L170"/>
      <c r="M170"/>
    </row>
    <row r="171" spans="1:13" ht="13.5" customHeight="1">
      <c r="A171" s="652">
        <v>73603</v>
      </c>
      <c r="B171" s="653" t="s">
        <v>754</v>
      </c>
      <c r="C171" s="654"/>
      <c r="D171" s="655" t="s">
        <v>1177</v>
      </c>
      <c r="E171" s="656"/>
      <c r="F171"/>
      <c r="G171"/>
      <c r="H171"/>
      <c r="I171"/>
      <c r="J171"/>
      <c r="K171"/>
      <c r="L171"/>
      <c r="M171"/>
    </row>
    <row r="172" spans="1:13" ht="13.5" customHeight="1">
      <c r="A172"/>
      <c r="B172"/>
      <c r="C172"/>
      <c r="D172"/>
      <c r="E172"/>
      <c r="F172"/>
      <c r="G172"/>
      <c r="H172"/>
      <c r="I172"/>
      <c r="J172"/>
      <c r="K172"/>
      <c r="L172"/>
      <c r="M172"/>
    </row>
    <row r="173" spans="1:13" ht="13.5" customHeight="1">
      <c r="A173"/>
      <c r="B173"/>
      <c r="C173"/>
      <c r="D173"/>
      <c r="E173"/>
      <c r="F173"/>
      <c r="G173"/>
      <c r="H173"/>
      <c r="I173"/>
      <c r="J173"/>
      <c r="K173"/>
      <c r="L173"/>
      <c r="M173"/>
    </row>
    <row r="174" spans="1:13" ht="13.5" customHeight="1">
      <c r="A174"/>
      <c r="B174"/>
      <c r="C174"/>
      <c r="D174"/>
      <c r="E174"/>
      <c r="F174"/>
      <c r="G174"/>
      <c r="H174"/>
      <c r="I174"/>
      <c r="J174"/>
      <c r="K174"/>
      <c r="L174"/>
      <c r="M174"/>
    </row>
    <row r="175" spans="1:13" ht="13.5" customHeight="1">
      <c r="A175"/>
      <c r="B175"/>
      <c r="C175"/>
      <c r="D175"/>
      <c r="E175"/>
      <c r="F175"/>
      <c r="G175"/>
      <c r="H175"/>
      <c r="I175"/>
      <c r="J175"/>
      <c r="K175"/>
      <c r="L175"/>
      <c r="M175"/>
    </row>
    <row r="176" spans="1:13" ht="13.5" customHeight="1">
      <c r="A176"/>
      <c r="B176"/>
      <c r="C176"/>
      <c r="D176"/>
      <c r="E176"/>
      <c r="F176"/>
      <c r="G176"/>
      <c r="H176"/>
      <c r="I176"/>
      <c r="J176"/>
      <c r="K176"/>
      <c r="L176"/>
      <c r="M176"/>
    </row>
    <row r="177" spans="5:12">
      <c r="E177" s="461"/>
      <c r="F177" s="461"/>
      <c r="G177" s="461"/>
      <c r="H177" s="461"/>
      <c r="I177" s="461"/>
      <c r="J177" s="461"/>
      <c r="K177" s="461"/>
      <c r="L177" s="461"/>
    </row>
    <row r="178" spans="5:12">
      <c r="E178" s="461"/>
      <c r="F178" s="461"/>
      <c r="G178" s="461"/>
      <c r="H178" s="461"/>
      <c r="I178" s="461"/>
      <c r="J178" s="461"/>
      <c r="K178" s="461"/>
      <c r="L178" s="461"/>
    </row>
    <row r="179" spans="5:12">
      <c r="I179" s="461"/>
      <c r="J179" s="461"/>
      <c r="K179" s="461"/>
      <c r="L179" s="461"/>
    </row>
  </sheetData>
  <sheetProtection algorithmName="SHA-512" hashValue="zDeCsyAcw5Cs2ErcHAuNsqx+2EU0jdDcG+4TquFGqBSs0ak/XFZhjNBX60EZqKv/rVFY6QsimZO48d57oPpOuA==" saltValue="Syrl60zE3EIQZKeWV6hb4w==" spinCount="100000" sheet="1" objects="1" scenarios="1"/>
  <mergeCells count="304">
    <mergeCell ref="B168:C168"/>
    <mergeCell ref="D168:E168"/>
    <mergeCell ref="B169:C169"/>
    <mergeCell ref="D169:E169"/>
    <mergeCell ref="B170:C170"/>
    <mergeCell ref="D170:E170"/>
    <mergeCell ref="B163:C163"/>
    <mergeCell ref="D163:E163"/>
    <mergeCell ref="B164:C164"/>
    <mergeCell ref="D164:E164"/>
    <mergeCell ref="B165:C165"/>
    <mergeCell ref="D165:E165"/>
    <mergeCell ref="B166:C166"/>
    <mergeCell ref="D166:E166"/>
    <mergeCell ref="B167:C167"/>
    <mergeCell ref="D167:E167"/>
    <mergeCell ref="B158:C158"/>
    <mergeCell ref="D158:E158"/>
    <mergeCell ref="B159:C159"/>
    <mergeCell ref="D159:E159"/>
    <mergeCell ref="B160:C160"/>
    <mergeCell ref="D160:E160"/>
    <mergeCell ref="B161:C161"/>
    <mergeCell ref="D161:E161"/>
    <mergeCell ref="B162:C162"/>
    <mergeCell ref="D162:E162"/>
    <mergeCell ref="B153:C153"/>
    <mergeCell ref="D153:E153"/>
    <mergeCell ref="B154:C154"/>
    <mergeCell ref="D154:E154"/>
    <mergeCell ref="B155:C155"/>
    <mergeCell ref="D155:E155"/>
    <mergeCell ref="B156:C156"/>
    <mergeCell ref="D156:E156"/>
    <mergeCell ref="B157:C157"/>
    <mergeCell ref="D157:E157"/>
    <mergeCell ref="B148:C148"/>
    <mergeCell ref="D148:E148"/>
    <mergeCell ref="B149:C149"/>
    <mergeCell ref="D149:E149"/>
    <mergeCell ref="B150:C150"/>
    <mergeCell ref="D150:E150"/>
    <mergeCell ref="B151:C151"/>
    <mergeCell ref="D151:E151"/>
    <mergeCell ref="B152:C152"/>
    <mergeCell ref="D152:E152"/>
    <mergeCell ref="B143:C143"/>
    <mergeCell ref="D143:E143"/>
    <mergeCell ref="B144:C144"/>
    <mergeCell ref="D144:E144"/>
    <mergeCell ref="B145:C145"/>
    <mergeCell ref="D145:E145"/>
    <mergeCell ref="B146:C146"/>
    <mergeCell ref="D146:E146"/>
    <mergeCell ref="B147:C147"/>
    <mergeCell ref="D147:E147"/>
    <mergeCell ref="B138:C138"/>
    <mergeCell ref="D138:E138"/>
    <mergeCell ref="B139:C139"/>
    <mergeCell ref="D139:E139"/>
    <mergeCell ref="B140:C140"/>
    <mergeCell ref="D140:E140"/>
    <mergeCell ref="B141:C141"/>
    <mergeCell ref="D141:E141"/>
    <mergeCell ref="B142:C142"/>
    <mergeCell ref="D142:E142"/>
    <mergeCell ref="B133:C133"/>
    <mergeCell ref="D133:E133"/>
    <mergeCell ref="B134:C134"/>
    <mergeCell ref="D134:E134"/>
    <mergeCell ref="B135:C135"/>
    <mergeCell ref="D135:E135"/>
    <mergeCell ref="B136:C136"/>
    <mergeCell ref="D136:E136"/>
    <mergeCell ref="B137:C137"/>
    <mergeCell ref="D137:E137"/>
    <mergeCell ref="B128:C128"/>
    <mergeCell ref="D128:E128"/>
    <mergeCell ref="B129:C129"/>
    <mergeCell ref="D129:E129"/>
    <mergeCell ref="B130:C130"/>
    <mergeCell ref="D130:E130"/>
    <mergeCell ref="B131:C131"/>
    <mergeCell ref="D131:E131"/>
    <mergeCell ref="B132:C132"/>
    <mergeCell ref="D132:E132"/>
    <mergeCell ref="B123:C123"/>
    <mergeCell ref="D123:E123"/>
    <mergeCell ref="B124:C124"/>
    <mergeCell ref="D124:E124"/>
    <mergeCell ref="B125:C125"/>
    <mergeCell ref="D125:E125"/>
    <mergeCell ref="B126:C126"/>
    <mergeCell ref="D126:E126"/>
    <mergeCell ref="B127:C127"/>
    <mergeCell ref="D127:E127"/>
    <mergeCell ref="B118:C118"/>
    <mergeCell ref="D118:E118"/>
    <mergeCell ref="B119:C119"/>
    <mergeCell ref="D119:E119"/>
    <mergeCell ref="B120:C120"/>
    <mergeCell ref="D120:E120"/>
    <mergeCell ref="B121:C121"/>
    <mergeCell ref="D121:E121"/>
    <mergeCell ref="B122:C122"/>
    <mergeCell ref="D122:E122"/>
    <mergeCell ref="B113:C113"/>
    <mergeCell ref="D113:E113"/>
    <mergeCell ref="B114:C114"/>
    <mergeCell ref="D114:E114"/>
    <mergeCell ref="B115:C115"/>
    <mergeCell ref="D115:E115"/>
    <mergeCell ref="B116:C116"/>
    <mergeCell ref="D116:E116"/>
    <mergeCell ref="B117:C117"/>
    <mergeCell ref="D117:E117"/>
    <mergeCell ref="B108:C108"/>
    <mergeCell ref="D108:E108"/>
    <mergeCell ref="B109:C109"/>
    <mergeCell ref="D109:E109"/>
    <mergeCell ref="B110:C110"/>
    <mergeCell ref="D110:E110"/>
    <mergeCell ref="B111:C111"/>
    <mergeCell ref="D111:E111"/>
    <mergeCell ref="B112:C112"/>
    <mergeCell ref="D112:E112"/>
    <mergeCell ref="B103:C103"/>
    <mergeCell ref="D103:E103"/>
    <mergeCell ref="B104:C104"/>
    <mergeCell ref="D104:E104"/>
    <mergeCell ref="B105:C105"/>
    <mergeCell ref="D105:E105"/>
    <mergeCell ref="B106:C106"/>
    <mergeCell ref="D106:E106"/>
    <mergeCell ref="B107:C107"/>
    <mergeCell ref="D107:E107"/>
    <mergeCell ref="B98:C98"/>
    <mergeCell ref="D98:E98"/>
    <mergeCell ref="B99:C99"/>
    <mergeCell ref="D99:E99"/>
    <mergeCell ref="B100:C100"/>
    <mergeCell ref="D100:E100"/>
    <mergeCell ref="B101:C101"/>
    <mergeCell ref="D101:E101"/>
    <mergeCell ref="B102:C102"/>
    <mergeCell ref="D102:E102"/>
    <mergeCell ref="B93:C93"/>
    <mergeCell ref="D93:E93"/>
    <mergeCell ref="B94:C94"/>
    <mergeCell ref="D94:E94"/>
    <mergeCell ref="B95:C95"/>
    <mergeCell ref="D95:E95"/>
    <mergeCell ref="B96:C96"/>
    <mergeCell ref="D96:E96"/>
    <mergeCell ref="B97:C97"/>
    <mergeCell ref="D97:E97"/>
    <mergeCell ref="B88:C88"/>
    <mergeCell ref="D88:E88"/>
    <mergeCell ref="B89:C89"/>
    <mergeCell ref="D89:E89"/>
    <mergeCell ref="B90:C90"/>
    <mergeCell ref="D90:E90"/>
    <mergeCell ref="B91:C91"/>
    <mergeCell ref="D91:E91"/>
    <mergeCell ref="B92:C92"/>
    <mergeCell ref="D92:E92"/>
    <mergeCell ref="B83:C83"/>
    <mergeCell ref="D83:E83"/>
    <mergeCell ref="B84:C84"/>
    <mergeCell ref="D84:E84"/>
    <mergeCell ref="B85:C85"/>
    <mergeCell ref="D85:E85"/>
    <mergeCell ref="B86:C86"/>
    <mergeCell ref="D86:E86"/>
    <mergeCell ref="B87:C87"/>
    <mergeCell ref="D87:E87"/>
    <mergeCell ref="I64:M64"/>
    <mergeCell ref="I65:M65"/>
    <mergeCell ref="I66:M66"/>
    <mergeCell ref="I67:M67"/>
    <mergeCell ref="I68:M68"/>
    <mergeCell ref="I69:M69"/>
    <mergeCell ref="B75:C75"/>
    <mergeCell ref="D75:E75"/>
    <mergeCell ref="B76:C76"/>
    <mergeCell ref="D76:E76"/>
    <mergeCell ref="B64:C64"/>
    <mergeCell ref="D64:E64"/>
    <mergeCell ref="B65:C65"/>
    <mergeCell ref="D65:E65"/>
    <mergeCell ref="B66:C66"/>
    <mergeCell ref="D66:E66"/>
    <mergeCell ref="B67:C67"/>
    <mergeCell ref="D67:E67"/>
    <mergeCell ref="B68:C68"/>
    <mergeCell ref="D68:E68"/>
    <mergeCell ref="B69:C69"/>
    <mergeCell ref="D69:E69"/>
    <mergeCell ref="B56:E56"/>
    <mergeCell ref="J56:M56"/>
    <mergeCell ref="J57:M57"/>
    <mergeCell ref="J58:M58"/>
    <mergeCell ref="J59:M59"/>
    <mergeCell ref="J60:M60"/>
    <mergeCell ref="I61:M61"/>
    <mergeCell ref="I62:M62"/>
    <mergeCell ref="I63:M63"/>
    <mergeCell ref="B63:C63"/>
    <mergeCell ref="D63:E63"/>
    <mergeCell ref="B57:E57"/>
    <mergeCell ref="B60:C60"/>
    <mergeCell ref="D60:E60"/>
    <mergeCell ref="B59:C59"/>
    <mergeCell ref="D59:E59"/>
    <mergeCell ref="B61:C61"/>
    <mergeCell ref="D61:E61"/>
    <mergeCell ref="B62:C62"/>
    <mergeCell ref="D62:E62"/>
    <mergeCell ref="B50:E50"/>
    <mergeCell ref="J50:M50"/>
    <mergeCell ref="B51:E51"/>
    <mergeCell ref="B52:E52"/>
    <mergeCell ref="B53:E53"/>
    <mergeCell ref="B54:E54"/>
    <mergeCell ref="B55:E55"/>
    <mergeCell ref="J52:M52"/>
    <mergeCell ref="J53:M53"/>
    <mergeCell ref="J54:M54"/>
    <mergeCell ref="J55:M55"/>
    <mergeCell ref="J51:M51"/>
    <mergeCell ref="B45:E45"/>
    <mergeCell ref="J45:M45"/>
    <mergeCell ref="B46:E46"/>
    <mergeCell ref="J46:M46"/>
    <mergeCell ref="B47:E47"/>
    <mergeCell ref="J47:M47"/>
    <mergeCell ref="B48:E48"/>
    <mergeCell ref="J48:M48"/>
    <mergeCell ref="B49:E49"/>
    <mergeCell ref="J49:M49"/>
    <mergeCell ref="B40:E40"/>
    <mergeCell ref="J40:M40"/>
    <mergeCell ref="B41:E41"/>
    <mergeCell ref="J41:M41"/>
    <mergeCell ref="B42:E42"/>
    <mergeCell ref="J42:M42"/>
    <mergeCell ref="B43:E43"/>
    <mergeCell ref="J43:M43"/>
    <mergeCell ref="B44:E44"/>
    <mergeCell ref="J44:M44"/>
    <mergeCell ref="A1:M1"/>
    <mergeCell ref="B13:M14"/>
    <mergeCell ref="B16:M17"/>
    <mergeCell ref="B26:M26"/>
    <mergeCell ref="B23:M24"/>
    <mergeCell ref="B25:M25"/>
    <mergeCell ref="A28:E28"/>
    <mergeCell ref="I28:M28"/>
    <mergeCell ref="B29:E29"/>
    <mergeCell ref="J29:M29"/>
    <mergeCell ref="B30:E30"/>
    <mergeCell ref="J30:M30"/>
    <mergeCell ref="B31:E31"/>
    <mergeCell ref="J31:M31"/>
    <mergeCell ref="B32:E32"/>
    <mergeCell ref="J32:M32"/>
    <mergeCell ref="B33:E33"/>
    <mergeCell ref="J33:M33"/>
    <mergeCell ref="B34:E34"/>
    <mergeCell ref="J34:M34"/>
    <mergeCell ref="B35:E35"/>
    <mergeCell ref="J35:M35"/>
    <mergeCell ref="B36:E36"/>
    <mergeCell ref="J36:M36"/>
    <mergeCell ref="B37:E37"/>
    <mergeCell ref="J37:M37"/>
    <mergeCell ref="B38:E38"/>
    <mergeCell ref="J38:M38"/>
    <mergeCell ref="B39:E39"/>
    <mergeCell ref="J39:M39"/>
    <mergeCell ref="B171:C171"/>
    <mergeCell ref="D171:E171"/>
    <mergeCell ref="B70:C70"/>
    <mergeCell ref="D70:E70"/>
    <mergeCell ref="B71:C71"/>
    <mergeCell ref="D71:E71"/>
    <mergeCell ref="B72:C72"/>
    <mergeCell ref="D72:E72"/>
    <mergeCell ref="B73:C73"/>
    <mergeCell ref="D73:E73"/>
    <mergeCell ref="B74:C74"/>
    <mergeCell ref="D74:E74"/>
    <mergeCell ref="B77:C77"/>
    <mergeCell ref="D77:E77"/>
    <mergeCell ref="B78:C78"/>
    <mergeCell ref="D78:E78"/>
    <mergeCell ref="B79:C79"/>
    <mergeCell ref="D79:E79"/>
    <mergeCell ref="B80:C80"/>
    <mergeCell ref="D80:E80"/>
    <mergeCell ref="B81:C81"/>
    <mergeCell ref="D81:E81"/>
    <mergeCell ref="B82:C82"/>
    <mergeCell ref="D82:E82"/>
  </mergeCells>
  <phoneticPr fontId="4"/>
  <pageMargins left="0.7" right="0.7" top="0.75" bottom="0.75" header="0.3" footer="0.3"/>
  <pageSetup paperSize="9" scale="60"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3"/>
  <sheetViews>
    <sheetView showGridLines="0" view="pageBreakPreview" topLeftCell="A31" zoomScale="75" zoomScaleNormal="55" zoomScaleSheetLayoutView="75" workbookViewId="0">
      <selection activeCell="O4" sqref="O4:S5"/>
    </sheetView>
  </sheetViews>
  <sheetFormatPr defaultRowHeight="15.75"/>
  <cols>
    <col min="1" max="1" width="2.25" style="19" customWidth="1"/>
    <col min="2" max="2" width="2.5" style="19" customWidth="1"/>
    <col min="3" max="3" width="8.375" style="19" customWidth="1"/>
    <col min="4" max="4" width="4.25" style="19" customWidth="1"/>
    <col min="5" max="9" width="13.125" style="19" customWidth="1"/>
    <col min="10" max="13" width="6.875" style="19" customWidth="1"/>
    <col min="14" max="24" width="13.125" style="19" customWidth="1"/>
    <col min="25" max="26" width="0" style="19" hidden="1" customWidth="1"/>
    <col min="27" max="95" width="4.625" style="19" hidden="1" customWidth="1"/>
    <col min="96" max="96" width="0" style="19" hidden="1" customWidth="1"/>
    <col min="97" max="16384" width="9" style="19"/>
  </cols>
  <sheetData>
    <row r="1" spans="1:24" ht="22.5" customHeight="1">
      <c r="X1" s="563" t="str">
        <f>IF('実績報告書１ページ '!V2="","",'実績報告書１ページ '!V2&amp;"_"&amp;'実績報告書１ページ '!O2)</f>
        <v/>
      </c>
    </row>
    <row r="2" spans="1:24">
      <c r="W2" s="1065" t="s">
        <v>503</v>
      </c>
      <c r="X2" s="1066"/>
    </row>
    <row r="3" spans="1:24" ht="35.25" customHeight="1">
      <c r="A3" s="222"/>
      <c r="B3" s="222"/>
      <c r="C3" s="222"/>
      <c r="D3" s="223"/>
      <c r="E3" s="222"/>
      <c r="F3" s="222"/>
      <c r="G3" s="222"/>
      <c r="H3" s="222"/>
      <c r="I3" s="222"/>
      <c r="J3" s="1057" t="s">
        <v>229</v>
      </c>
      <c r="K3" s="1058"/>
      <c r="L3" s="1058"/>
      <c r="M3" s="1058"/>
      <c r="N3" s="1059" t="s">
        <v>258</v>
      </c>
      <c r="O3" s="1072" t="s">
        <v>166</v>
      </c>
      <c r="P3" s="1073"/>
      <c r="Q3" s="1073"/>
      <c r="R3" s="1073"/>
      <c r="S3" s="1073"/>
      <c r="T3" s="1060" t="s">
        <v>133</v>
      </c>
      <c r="U3" s="224" t="str">
        <f>U8</f>
        <v/>
      </c>
      <c r="V3" s="1054" t="s">
        <v>133</v>
      </c>
      <c r="W3" s="1067" t="str">
        <f>IF(U3="","",IF(U4=0,0,ROUNDDOWN(U3/U4,2)))</f>
        <v/>
      </c>
      <c r="X3" s="1017"/>
    </row>
    <row r="4" spans="1:24" ht="17.25" customHeight="1">
      <c r="A4" s="222"/>
      <c r="B4" s="222"/>
      <c r="C4" s="1055" t="s">
        <v>547</v>
      </c>
      <c r="D4" s="1056"/>
      <c r="E4" s="1056"/>
      <c r="F4" s="1056"/>
      <c r="G4" s="1056"/>
      <c r="H4" s="1056"/>
      <c r="I4" s="1056"/>
      <c r="J4" s="1058"/>
      <c r="K4" s="1058"/>
      <c r="L4" s="1058"/>
      <c r="M4" s="1058"/>
      <c r="N4" s="1059"/>
      <c r="O4" s="1070" t="s">
        <v>230</v>
      </c>
      <c r="P4" s="1071"/>
      <c r="Q4" s="1071"/>
      <c r="R4" s="1071"/>
      <c r="S4" s="1071"/>
      <c r="T4" s="1053"/>
      <c r="U4" s="1052" t="str">
        <f>U31</f>
        <v/>
      </c>
      <c r="V4" s="1037"/>
      <c r="W4" s="1068"/>
      <c r="X4" s="1037"/>
    </row>
    <row r="5" spans="1:24" ht="15.75" customHeight="1">
      <c r="A5" s="222"/>
      <c r="B5" s="222"/>
      <c r="C5" s="1056"/>
      <c r="D5" s="1056"/>
      <c r="E5" s="1056"/>
      <c r="F5" s="1056"/>
      <c r="G5" s="1056"/>
      <c r="H5" s="1056"/>
      <c r="I5" s="1056"/>
      <c r="J5" s="1058"/>
      <c r="K5" s="1058"/>
      <c r="L5" s="1058"/>
      <c r="M5" s="1058"/>
      <c r="N5" s="1059"/>
      <c r="O5" s="1053"/>
      <c r="P5" s="1053"/>
      <c r="Q5" s="1053"/>
      <c r="R5" s="1053"/>
      <c r="S5" s="1053"/>
      <c r="T5" s="1053"/>
      <c r="U5" s="1053"/>
      <c r="V5" s="1037"/>
      <c r="W5" s="1069"/>
      <c r="X5" s="1020"/>
    </row>
    <row r="6" spans="1:24" ht="18.75" customHeight="1">
      <c r="B6" s="104"/>
      <c r="C6" s="159"/>
      <c r="D6" s="141"/>
      <c r="E6" s="131"/>
      <c r="F6" s="226"/>
      <c r="G6" s="131"/>
      <c r="H6" s="131"/>
      <c r="I6" s="200"/>
      <c r="J6" s="200"/>
      <c r="K6" s="200"/>
      <c r="L6" s="200"/>
      <c r="M6" s="200"/>
      <c r="N6" s="200"/>
      <c r="O6" s="200"/>
      <c r="P6" s="200"/>
      <c r="Q6" s="200"/>
      <c r="R6" s="200"/>
      <c r="S6" s="200"/>
      <c r="T6" s="200"/>
      <c r="U6" s="200"/>
      <c r="V6" s="247"/>
    </row>
    <row r="7" spans="1:24" ht="27" customHeight="1" thickBot="1">
      <c r="B7" s="112"/>
      <c r="C7" s="997"/>
      <c r="D7" s="998"/>
      <c r="E7" s="998"/>
      <c r="F7" s="214"/>
      <c r="G7" s="128" t="s">
        <v>2</v>
      </c>
      <c r="H7" s="128" t="s">
        <v>3</v>
      </c>
      <c r="I7" s="128" t="s">
        <v>4</v>
      </c>
      <c r="J7" s="1001" t="s">
        <v>141</v>
      </c>
      <c r="K7" s="1002"/>
      <c r="L7" s="1001" t="s">
        <v>5</v>
      </c>
      <c r="M7" s="1002"/>
      <c r="N7" s="128" t="s">
        <v>6</v>
      </c>
      <c r="O7" s="129" t="s">
        <v>124</v>
      </c>
      <c r="P7" s="129" t="s">
        <v>125</v>
      </c>
      <c r="Q7" s="130" t="s">
        <v>126</v>
      </c>
      <c r="R7" s="128" t="s">
        <v>7</v>
      </c>
      <c r="S7" s="128" t="s">
        <v>8</v>
      </c>
      <c r="T7" s="135" t="s">
        <v>9</v>
      </c>
      <c r="U7" s="227" t="s">
        <v>10</v>
      </c>
      <c r="V7" s="1043" t="s">
        <v>11</v>
      </c>
      <c r="W7" s="1045"/>
      <c r="X7" s="1045"/>
    </row>
    <row r="8" spans="1:24" ht="63.95" customHeight="1" thickTop="1">
      <c r="B8" s="112"/>
      <c r="C8" s="1003" t="s">
        <v>12</v>
      </c>
      <c r="D8" s="1015" t="s">
        <v>219</v>
      </c>
      <c r="E8" s="1016"/>
      <c r="F8" s="1017"/>
      <c r="G8" s="252"/>
      <c r="H8" s="252"/>
      <c r="I8" s="252"/>
      <c r="J8" s="985"/>
      <c r="K8" s="986"/>
      <c r="L8" s="985"/>
      <c r="M8" s="986"/>
      <c r="N8" s="252"/>
      <c r="O8" s="252"/>
      <c r="P8" s="252"/>
      <c r="Q8" s="252"/>
      <c r="R8" s="252"/>
      <c r="S8" s="126"/>
      <c r="T8" s="142"/>
      <c r="U8" s="231" t="str">
        <f>IF(G8="","",SUM(G8:T8))</f>
        <v/>
      </c>
      <c r="V8" s="993" t="s">
        <v>171</v>
      </c>
      <c r="W8" s="1074"/>
      <c r="X8" s="1074"/>
    </row>
    <row r="9" spans="1:24" ht="17.25" customHeight="1" thickBot="1">
      <c r="B9" s="112"/>
      <c r="C9" s="1004"/>
      <c r="D9" s="1018"/>
      <c r="E9" s="1019"/>
      <c r="F9" s="1020"/>
      <c r="G9" s="8" t="s">
        <v>84</v>
      </c>
      <c r="H9" s="8" t="s">
        <v>84</v>
      </c>
      <c r="I9" s="8" t="s">
        <v>84</v>
      </c>
      <c r="J9" s="987" t="s">
        <v>84</v>
      </c>
      <c r="K9" s="988"/>
      <c r="L9" s="987" t="s">
        <v>84</v>
      </c>
      <c r="M9" s="988"/>
      <c r="N9" s="8" t="s">
        <v>84</v>
      </c>
      <c r="O9" s="8" t="s">
        <v>84</v>
      </c>
      <c r="P9" s="8" t="s">
        <v>84</v>
      </c>
      <c r="Q9" s="7" t="s">
        <v>84</v>
      </c>
      <c r="R9" s="8" t="s">
        <v>84</v>
      </c>
      <c r="S9" s="8" t="s">
        <v>159</v>
      </c>
      <c r="T9" s="143" t="s">
        <v>84</v>
      </c>
      <c r="U9" s="232" t="s">
        <v>84</v>
      </c>
      <c r="V9" s="994"/>
      <c r="W9" s="1074"/>
      <c r="X9" s="1074"/>
    </row>
    <row r="10" spans="1:24" ht="15.75" customHeight="1" thickTop="1">
      <c r="B10" s="112"/>
      <c r="C10" s="1004"/>
      <c r="D10" s="1015" t="s">
        <v>220</v>
      </c>
      <c r="E10" s="1016"/>
      <c r="F10" s="1017"/>
      <c r="G10" s="999"/>
      <c r="H10" s="999"/>
      <c r="I10" s="999"/>
      <c r="J10" s="985"/>
      <c r="K10" s="986"/>
      <c r="L10" s="985"/>
      <c r="M10" s="986"/>
      <c r="N10" s="999"/>
      <c r="O10" s="999"/>
      <c r="P10" s="999"/>
      <c r="Q10" s="999"/>
      <c r="R10" s="999"/>
      <c r="S10" s="999"/>
      <c r="T10" s="1050"/>
      <c r="U10" s="233" t="s">
        <v>199</v>
      </c>
      <c r="V10" s="993" t="s">
        <v>172</v>
      </c>
      <c r="W10" s="1074"/>
      <c r="X10" s="1074"/>
    </row>
    <row r="11" spans="1:24" ht="47.45" customHeight="1">
      <c r="B11" s="112"/>
      <c r="C11" s="1004"/>
      <c r="D11" s="1035"/>
      <c r="E11" s="1036"/>
      <c r="F11" s="1037"/>
      <c r="G11" s="1000"/>
      <c r="H11" s="1000"/>
      <c r="I11" s="1000"/>
      <c r="J11" s="1008"/>
      <c r="K11" s="1009"/>
      <c r="L11" s="1008"/>
      <c r="M11" s="1009"/>
      <c r="N11" s="1000"/>
      <c r="O11" s="1000"/>
      <c r="P11" s="1000"/>
      <c r="Q11" s="1000"/>
      <c r="R11" s="1000"/>
      <c r="S11" s="1000"/>
      <c r="T11" s="996"/>
      <c r="U11" s="234" t="str">
        <f>IF(G10="","",SUM(G10:T10))</f>
        <v/>
      </c>
      <c r="V11" s="994"/>
      <c r="W11" s="1074"/>
      <c r="X11" s="1074"/>
    </row>
    <row r="12" spans="1:24" ht="17.25" customHeight="1">
      <c r="B12" s="112"/>
      <c r="C12" s="1004"/>
      <c r="D12" s="1018"/>
      <c r="E12" s="1019"/>
      <c r="F12" s="1020"/>
      <c r="G12" s="10" t="s">
        <v>62</v>
      </c>
      <c r="H12" s="10" t="s">
        <v>62</v>
      </c>
      <c r="I12" s="10" t="s">
        <v>62</v>
      </c>
      <c r="J12" s="983" t="s">
        <v>62</v>
      </c>
      <c r="K12" s="984"/>
      <c r="L12" s="983" t="s">
        <v>62</v>
      </c>
      <c r="M12" s="984"/>
      <c r="N12" s="10" t="s">
        <v>62</v>
      </c>
      <c r="O12" s="10" t="s">
        <v>62</v>
      </c>
      <c r="P12" s="10" t="s">
        <v>62</v>
      </c>
      <c r="Q12" s="10" t="s">
        <v>62</v>
      </c>
      <c r="R12" s="10" t="s">
        <v>62</v>
      </c>
      <c r="S12" s="10" t="s">
        <v>62</v>
      </c>
      <c r="T12" s="10" t="s">
        <v>62</v>
      </c>
      <c r="U12" s="235" t="s">
        <v>62</v>
      </c>
      <c r="V12" s="994"/>
      <c r="W12" s="1074"/>
      <c r="X12" s="1074"/>
    </row>
    <row r="13" spans="1:24" ht="64.7" customHeight="1">
      <c r="B13" s="147"/>
      <c r="C13" s="1004"/>
      <c r="D13" s="1038" t="s">
        <v>231</v>
      </c>
      <c r="E13" s="1039"/>
      <c r="F13" s="1040"/>
      <c r="G13" s="146"/>
      <c r="H13" s="146"/>
      <c r="I13" s="146"/>
      <c r="J13" s="985"/>
      <c r="K13" s="986"/>
      <c r="L13" s="985"/>
      <c r="M13" s="986"/>
      <c r="N13" s="146"/>
      <c r="O13" s="146"/>
      <c r="P13" s="146"/>
      <c r="Q13" s="146"/>
      <c r="R13" s="146"/>
      <c r="S13" s="146"/>
      <c r="T13" s="145"/>
      <c r="U13" s="236" t="str">
        <f>IF(G13="","",SUM(G13:T13))</f>
        <v/>
      </c>
      <c r="V13" s="993" t="s">
        <v>233</v>
      </c>
      <c r="W13" s="1074"/>
      <c r="X13" s="1074"/>
    </row>
    <row r="14" spans="1:24" ht="17.25" customHeight="1">
      <c r="B14" s="147"/>
      <c r="C14" s="1004"/>
      <c r="D14" s="1041"/>
      <c r="E14" s="1042"/>
      <c r="F14" s="1027"/>
      <c r="G14" s="8" t="s">
        <v>84</v>
      </c>
      <c r="H14" s="8" t="s">
        <v>84</v>
      </c>
      <c r="I14" s="8" t="s">
        <v>84</v>
      </c>
      <c r="J14" s="987" t="s">
        <v>84</v>
      </c>
      <c r="K14" s="988"/>
      <c r="L14" s="987" t="s">
        <v>84</v>
      </c>
      <c r="M14" s="988"/>
      <c r="N14" s="8" t="s">
        <v>84</v>
      </c>
      <c r="O14" s="8" t="s">
        <v>84</v>
      </c>
      <c r="P14" s="8" t="s">
        <v>84</v>
      </c>
      <c r="Q14" s="148" t="s">
        <v>84</v>
      </c>
      <c r="R14" s="8" t="s">
        <v>84</v>
      </c>
      <c r="S14" s="8" t="s">
        <v>86</v>
      </c>
      <c r="T14" s="137" t="s">
        <v>84</v>
      </c>
      <c r="U14" s="237" t="s">
        <v>84</v>
      </c>
      <c r="V14" s="994"/>
      <c r="W14" s="1074"/>
      <c r="X14" s="1074"/>
    </row>
    <row r="15" spans="1:24" ht="64.7" customHeight="1">
      <c r="B15" s="147"/>
      <c r="C15" s="1004"/>
      <c r="D15" s="1028" t="s">
        <v>273</v>
      </c>
      <c r="E15" s="1015" t="s">
        <v>218</v>
      </c>
      <c r="F15" s="1017"/>
      <c r="G15" s="146"/>
      <c r="H15" s="146"/>
      <c r="I15" s="146"/>
      <c r="J15" s="985"/>
      <c r="K15" s="986"/>
      <c r="L15" s="1013"/>
      <c r="M15" s="1014"/>
      <c r="N15" s="146"/>
      <c r="O15" s="146"/>
      <c r="P15" s="146"/>
      <c r="Q15" s="146"/>
      <c r="R15" s="146"/>
      <c r="S15" s="146"/>
      <c r="T15" s="145"/>
      <c r="U15" s="236" t="str">
        <f>IF(G15="","",SUM(G15:T15))</f>
        <v/>
      </c>
      <c r="V15" s="993" t="s">
        <v>234</v>
      </c>
      <c r="W15" s="1074"/>
      <c r="X15" s="1074"/>
    </row>
    <row r="16" spans="1:24" ht="17.25" customHeight="1" thickBot="1">
      <c r="B16" s="147"/>
      <c r="C16" s="1004"/>
      <c r="D16" s="1029"/>
      <c r="E16" s="1018"/>
      <c r="F16" s="1020"/>
      <c r="G16" s="8" t="s">
        <v>84</v>
      </c>
      <c r="H16" s="8" t="s">
        <v>84</v>
      </c>
      <c r="I16" s="8" t="s">
        <v>84</v>
      </c>
      <c r="J16" s="987" t="s">
        <v>84</v>
      </c>
      <c r="K16" s="988"/>
      <c r="L16" s="987" t="s">
        <v>84</v>
      </c>
      <c r="M16" s="988"/>
      <c r="N16" s="8" t="s">
        <v>84</v>
      </c>
      <c r="O16" s="8" t="s">
        <v>84</v>
      </c>
      <c r="P16" s="8" t="s">
        <v>84</v>
      </c>
      <c r="Q16" s="148" t="s">
        <v>84</v>
      </c>
      <c r="R16" s="8" t="s">
        <v>84</v>
      </c>
      <c r="S16" s="8" t="s">
        <v>86</v>
      </c>
      <c r="T16" s="140" t="s">
        <v>84</v>
      </c>
      <c r="U16" s="238" t="s">
        <v>84</v>
      </c>
      <c r="V16" s="994"/>
      <c r="W16" s="1074"/>
      <c r="X16" s="1074"/>
    </row>
    <row r="17" spans="2:24" ht="15" hidden="1" customHeight="1" thickTop="1">
      <c r="B17" s="112"/>
      <c r="C17" s="1004"/>
      <c r="D17" s="152"/>
      <c r="E17" s="1001" t="s">
        <v>15</v>
      </c>
      <c r="F17" s="216"/>
      <c r="G17" s="999"/>
      <c r="H17" s="999"/>
      <c r="I17" s="999"/>
      <c r="J17" s="1010" t="s">
        <v>154</v>
      </c>
      <c r="K17" s="991"/>
      <c r="L17" s="1010" t="s">
        <v>154</v>
      </c>
      <c r="M17" s="991"/>
      <c r="N17" s="999"/>
      <c r="O17" s="999"/>
      <c r="P17" s="999"/>
      <c r="Q17" s="999"/>
      <c r="R17" s="999"/>
      <c r="S17" s="999"/>
      <c r="T17" s="995"/>
      <c r="U17" s="239" t="s">
        <v>127</v>
      </c>
      <c r="V17" s="993" t="s">
        <v>195</v>
      </c>
      <c r="W17" s="248"/>
      <c r="X17" s="248"/>
    </row>
    <row r="18" spans="2:24" ht="60" hidden="1" customHeight="1">
      <c r="B18" s="112"/>
      <c r="C18" s="1004"/>
      <c r="D18" s="152"/>
      <c r="E18" s="1032"/>
      <c r="F18" s="217"/>
      <c r="G18" s="1000"/>
      <c r="H18" s="1000"/>
      <c r="I18" s="1000"/>
      <c r="J18" s="1011"/>
      <c r="K18" s="992"/>
      <c r="L18" s="1011"/>
      <c r="M18" s="992"/>
      <c r="N18" s="1000"/>
      <c r="O18" s="1000"/>
      <c r="P18" s="1000"/>
      <c r="Q18" s="1000"/>
      <c r="R18" s="1000"/>
      <c r="S18" s="1000"/>
      <c r="T18" s="996"/>
      <c r="U18" s="240" t="str">
        <f>IF(G17="","",IF('２ページ'!G30="☑",SUM(G17:I17,K20,M20,N17:T17),IF(AND('２ページ'!I35="☑",(K17+M17)&gt;8),SUM(8,G17:I17,K20,M20,N17:T17),SUM(G17:I17,K17,K20,M17,M20,N17:T17))))</f>
        <v/>
      </c>
      <c r="V18" s="994"/>
      <c r="W18" s="248"/>
      <c r="X18" s="248"/>
    </row>
    <row r="19" spans="2:24" ht="15" hidden="1" customHeight="1">
      <c r="B19" s="112"/>
      <c r="C19" s="1004"/>
      <c r="D19" s="152"/>
      <c r="E19" s="1032"/>
      <c r="F19" s="217"/>
      <c r="G19" s="1000"/>
      <c r="H19" s="1000"/>
      <c r="I19" s="1000"/>
      <c r="J19" s="1012"/>
      <c r="K19" s="74" t="s">
        <v>62</v>
      </c>
      <c r="L19" s="1012"/>
      <c r="M19" s="47" t="s">
        <v>62</v>
      </c>
      <c r="N19" s="1000"/>
      <c r="O19" s="1000"/>
      <c r="P19" s="1000"/>
      <c r="Q19" s="1000"/>
      <c r="R19" s="1000"/>
      <c r="S19" s="1000"/>
      <c r="T19" s="996"/>
      <c r="U19" s="241" t="s">
        <v>84</v>
      </c>
      <c r="V19" s="994"/>
      <c r="W19" s="248"/>
      <c r="X19" s="248"/>
    </row>
    <row r="20" spans="2:24" ht="65.25" hidden="1" customHeight="1">
      <c r="B20" s="112"/>
      <c r="C20" s="1004"/>
      <c r="D20" s="152"/>
      <c r="E20" s="1032"/>
      <c r="F20" s="217"/>
      <c r="G20" s="1000"/>
      <c r="H20" s="1000"/>
      <c r="I20" s="1000"/>
      <c r="J20" s="1006" t="s">
        <v>155</v>
      </c>
      <c r="K20" s="88"/>
      <c r="L20" s="1006" t="s">
        <v>155</v>
      </c>
      <c r="M20" s="88"/>
      <c r="N20" s="1000"/>
      <c r="O20" s="1000"/>
      <c r="P20" s="1000"/>
      <c r="Q20" s="1000"/>
      <c r="R20" s="1000"/>
      <c r="S20" s="1000"/>
      <c r="T20" s="996"/>
      <c r="U20" s="234" t="str">
        <f>IF(G17="","",IF(AND('２ページ'!G32="☑",SUM(G17:I20,K17,K20,M17,M20,N17:T20)&lt;19),SUM(G17:I20,K17,K20,M17,M20,N17:T20),IF(AND('２ページ'!G32="☑",SUM(G17:I20,K17,K20,M17,M20,N17:T20)&gt;=19),0,U18)))</f>
        <v/>
      </c>
      <c r="V20" s="994"/>
      <c r="W20" s="248"/>
      <c r="X20" s="248"/>
    </row>
    <row r="21" spans="2:24" ht="15.75" hidden="1" customHeight="1" thickBot="1">
      <c r="B21" s="112"/>
      <c r="C21" s="1005"/>
      <c r="D21" s="153"/>
      <c r="E21" s="1034"/>
      <c r="F21" s="218"/>
      <c r="G21" s="8" t="s">
        <v>128</v>
      </c>
      <c r="H21" s="8" t="s">
        <v>128</v>
      </c>
      <c r="I21" s="8" t="s">
        <v>128</v>
      </c>
      <c r="J21" s="1007"/>
      <c r="K21" s="134" t="s">
        <v>62</v>
      </c>
      <c r="L21" s="1007"/>
      <c r="M21" s="134" t="s">
        <v>62</v>
      </c>
      <c r="N21" s="8" t="s">
        <v>129</v>
      </c>
      <c r="O21" s="8" t="s">
        <v>129</v>
      </c>
      <c r="P21" s="8" t="s">
        <v>129</v>
      </c>
      <c r="Q21" s="8" t="s">
        <v>129</v>
      </c>
      <c r="R21" s="8" t="s">
        <v>129</v>
      </c>
      <c r="S21" s="8" t="s">
        <v>129</v>
      </c>
      <c r="T21" s="137" t="s">
        <v>129</v>
      </c>
      <c r="U21" s="242" t="s">
        <v>129</v>
      </c>
      <c r="V21" s="994"/>
      <c r="W21" s="248"/>
      <c r="X21" s="248"/>
    </row>
    <row r="22" spans="2:24" ht="72" hidden="1" customHeight="1">
      <c r="B22" s="112"/>
      <c r="C22" s="1051" t="s">
        <v>16</v>
      </c>
      <c r="D22" s="132"/>
      <c r="E22" s="1033" t="s">
        <v>13</v>
      </c>
      <c r="F22" s="221"/>
      <c r="G22" s="127"/>
      <c r="H22" s="127"/>
      <c r="I22" s="127"/>
      <c r="J22" s="1008"/>
      <c r="K22" s="1009"/>
      <c r="L22" s="1008"/>
      <c r="M22" s="1009"/>
      <c r="N22" s="127"/>
      <c r="O22" s="127"/>
      <c r="P22" s="127"/>
      <c r="Q22" s="127"/>
      <c r="R22" s="127"/>
      <c r="S22" s="127"/>
      <c r="T22" s="139"/>
      <c r="U22" s="234" t="str">
        <f>IF(G22="","",SUM(G22:T22))</f>
        <v/>
      </c>
      <c r="V22" s="993" t="s">
        <v>173</v>
      </c>
      <c r="W22" s="248"/>
      <c r="X22" s="248"/>
    </row>
    <row r="23" spans="2:24" ht="15" hidden="1" customHeight="1">
      <c r="B23" s="112"/>
      <c r="C23" s="1051"/>
      <c r="D23" s="132"/>
      <c r="E23" s="1034"/>
      <c r="F23" s="218"/>
      <c r="G23" s="8" t="s">
        <v>17</v>
      </c>
      <c r="H23" s="8" t="s">
        <v>17</v>
      </c>
      <c r="I23" s="8" t="s">
        <v>17</v>
      </c>
      <c r="J23" s="987" t="s">
        <v>17</v>
      </c>
      <c r="K23" s="988"/>
      <c r="L23" s="987" t="s">
        <v>17</v>
      </c>
      <c r="M23" s="988"/>
      <c r="N23" s="8" t="s">
        <v>17</v>
      </c>
      <c r="O23" s="8" t="s">
        <v>17</v>
      </c>
      <c r="P23" s="8" t="s">
        <v>17</v>
      </c>
      <c r="Q23" s="8" t="s">
        <v>17</v>
      </c>
      <c r="R23" s="8" t="s">
        <v>17</v>
      </c>
      <c r="S23" s="8" t="s">
        <v>17</v>
      </c>
      <c r="T23" s="137" t="s">
        <v>17</v>
      </c>
      <c r="U23" s="242" t="s">
        <v>17</v>
      </c>
      <c r="V23" s="994"/>
      <c r="W23" s="248"/>
      <c r="X23" s="248"/>
    </row>
    <row r="24" spans="2:24" ht="87.75" hidden="1" customHeight="1">
      <c r="B24" s="112"/>
      <c r="C24" s="1051"/>
      <c r="D24" s="132"/>
      <c r="E24" s="1043" t="s">
        <v>130</v>
      </c>
      <c r="F24" s="221"/>
      <c r="G24" s="127"/>
      <c r="H24" s="127"/>
      <c r="I24" s="127"/>
      <c r="J24" s="985"/>
      <c r="K24" s="986"/>
      <c r="L24" s="985"/>
      <c r="M24" s="986"/>
      <c r="N24" s="127"/>
      <c r="O24" s="127"/>
      <c r="P24" s="127"/>
      <c r="Q24" s="127"/>
      <c r="R24" s="127"/>
      <c r="S24" s="127"/>
      <c r="T24" s="139"/>
      <c r="U24" s="243" t="str">
        <f>IF(G24="","",SUM(G24:T24))</f>
        <v/>
      </c>
      <c r="V24" s="1048" t="s">
        <v>181</v>
      </c>
      <c r="W24" s="248"/>
      <c r="X24" s="248"/>
    </row>
    <row r="25" spans="2:24" ht="17.25" hidden="1" customHeight="1" thickTop="1" thickBot="1">
      <c r="B25" s="112"/>
      <c r="C25" s="1051"/>
      <c r="D25" s="132"/>
      <c r="E25" s="1002"/>
      <c r="F25" s="217"/>
      <c r="G25" s="10" t="s">
        <v>17</v>
      </c>
      <c r="H25" s="10" t="s">
        <v>17</v>
      </c>
      <c r="I25" s="10" t="s">
        <v>17</v>
      </c>
      <c r="J25" s="983" t="s">
        <v>17</v>
      </c>
      <c r="K25" s="984"/>
      <c r="L25" s="983" t="s">
        <v>17</v>
      </c>
      <c r="M25" s="984"/>
      <c r="N25" s="10" t="s">
        <v>17</v>
      </c>
      <c r="O25" s="10" t="s">
        <v>17</v>
      </c>
      <c r="P25" s="10" t="s">
        <v>17</v>
      </c>
      <c r="Q25" s="10" t="s">
        <v>17</v>
      </c>
      <c r="R25" s="10" t="s">
        <v>17</v>
      </c>
      <c r="S25" s="10" t="s">
        <v>17</v>
      </c>
      <c r="T25" s="138" t="s">
        <v>17</v>
      </c>
      <c r="U25" s="235" t="s">
        <v>17</v>
      </c>
      <c r="V25" s="1049"/>
      <c r="W25" s="248"/>
      <c r="X25" s="248"/>
    </row>
    <row r="26" spans="2:24" ht="53.25" hidden="1" customHeight="1">
      <c r="B26" s="112"/>
      <c r="C26" s="1051"/>
      <c r="D26" s="132"/>
      <c r="E26" s="1001" t="s">
        <v>15</v>
      </c>
      <c r="F26" s="216"/>
      <c r="G26" s="126"/>
      <c r="H26" s="126"/>
      <c r="I26" s="126"/>
      <c r="J26" s="985"/>
      <c r="K26" s="986"/>
      <c r="L26" s="985"/>
      <c r="M26" s="986"/>
      <c r="N26" s="126"/>
      <c r="O26" s="126"/>
      <c r="P26" s="126"/>
      <c r="Q26" s="126"/>
      <c r="R26" s="126"/>
      <c r="S26" s="126"/>
      <c r="T26" s="136"/>
      <c r="U26" s="243" t="str">
        <f>IF(G26="","",SUM(G26:T26))</f>
        <v/>
      </c>
      <c r="V26" s="993" t="s">
        <v>197</v>
      </c>
      <c r="W26" s="248"/>
      <c r="X26" s="248"/>
    </row>
    <row r="27" spans="2:24" ht="17.25" hidden="1" customHeight="1" thickTop="1" thickBot="1">
      <c r="B27" s="112"/>
      <c r="C27" s="1051"/>
      <c r="D27" s="132"/>
      <c r="E27" s="1030"/>
      <c r="F27" s="219"/>
      <c r="G27" s="9" t="s">
        <v>17</v>
      </c>
      <c r="H27" s="9" t="s">
        <v>17</v>
      </c>
      <c r="I27" s="9" t="s">
        <v>17</v>
      </c>
      <c r="J27" s="989" t="s">
        <v>17</v>
      </c>
      <c r="K27" s="990"/>
      <c r="L27" s="989" t="s">
        <v>17</v>
      </c>
      <c r="M27" s="990"/>
      <c r="N27" s="9" t="s">
        <v>17</v>
      </c>
      <c r="O27" s="9" t="s">
        <v>17</v>
      </c>
      <c r="P27" s="9" t="s">
        <v>17</v>
      </c>
      <c r="Q27" s="9" t="s">
        <v>17</v>
      </c>
      <c r="R27" s="9" t="s">
        <v>17</v>
      </c>
      <c r="S27" s="9" t="s">
        <v>17</v>
      </c>
      <c r="T27" s="140" t="s">
        <v>17</v>
      </c>
      <c r="U27" s="244" t="s">
        <v>17</v>
      </c>
      <c r="V27" s="994"/>
      <c r="W27" s="248"/>
      <c r="X27" s="248"/>
    </row>
    <row r="28" spans="2:24" ht="15.75" hidden="1" customHeight="1" thickTop="1">
      <c r="B28" s="112"/>
      <c r="C28" s="1051"/>
      <c r="D28" s="132"/>
      <c r="E28" s="1031" t="s">
        <v>10</v>
      </c>
      <c r="F28" s="220"/>
      <c r="G28" s="981" t="str">
        <f>IF(G22="","",SUM(G22,G26,G24))</f>
        <v/>
      </c>
      <c r="H28" s="981" t="str">
        <f>IF(H22="","",SUM(H22,H26,H24))</f>
        <v/>
      </c>
      <c r="I28" s="981" t="str">
        <f>IF(I22="","",SUM(I22,I26,I24))</f>
        <v/>
      </c>
      <c r="J28" s="1061" t="str">
        <f>IF(J22="","",SUM(J22,J26,J24))</f>
        <v/>
      </c>
      <c r="K28" s="1062"/>
      <c r="L28" s="1061" t="str">
        <f>IF(L22="","",SUM(L22,L26,L24))</f>
        <v/>
      </c>
      <c r="M28" s="1062"/>
      <c r="N28" s="981" t="str">
        <f t="shared" ref="N28:T28" si="0">IF(N22="","",SUM(N22,N26,N24))</f>
        <v/>
      </c>
      <c r="O28" s="981" t="str">
        <f t="shared" si="0"/>
        <v/>
      </c>
      <c r="P28" s="981" t="str">
        <f t="shared" si="0"/>
        <v/>
      </c>
      <c r="Q28" s="981" t="str">
        <f t="shared" si="0"/>
        <v/>
      </c>
      <c r="R28" s="981" t="str">
        <f t="shared" si="0"/>
        <v/>
      </c>
      <c r="S28" s="981" t="str">
        <f>IF(S22="","",SUM(S22,S26,S24))</f>
        <v/>
      </c>
      <c r="T28" s="1046" t="str">
        <f t="shared" si="0"/>
        <v/>
      </c>
      <c r="U28" s="245" t="s">
        <v>131</v>
      </c>
      <c r="V28" s="249"/>
      <c r="W28" s="248"/>
      <c r="X28" s="248"/>
    </row>
    <row r="29" spans="2:24" ht="55.5" hidden="1" customHeight="1">
      <c r="B29" s="112"/>
      <c r="C29" s="1051"/>
      <c r="D29" s="132"/>
      <c r="E29" s="1032"/>
      <c r="F29" s="217"/>
      <c r="G29" s="982"/>
      <c r="H29" s="982"/>
      <c r="I29" s="982"/>
      <c r="J29" s="1063"/>
      <c r="K29" s="1064"/>
      <c r="L29" s="1063"/>
      <c r="M29" s="1064"/>
      <c r="N29" s="982"/>
      <c r="O29" s="982"/>
      <c r="P29" s="982"/>
      <c r="Q29" s="982"/>
      <c r="R29" s="982"/>
      <c r="S29" s="982"/>
      <c r="T29" s="1047"/>
      <c r="U29" s="234" t="str">
        <f>IF(G28="","",SUM(G28:T29))</f>
        <v/>
      </c>
      <c r="V29" s="249"/>
      <c r="W29" s="248"/>
      <c r="X29" s="248"/>
    </row>
    <row r="30" spans="2:24" ht="17.25" hidden="1" customHeight="1" thickTop="1" thickBot="1">
      <c r="B30" s="112"/>
      <c r="C30" s="1051"/>
      <c r="D30" s="132"/>
      <c r="E30" s="1032"/>
      <c r="F30" s="217"/>
      <c r="G30" s="10" t="s">
        <v>17</v>
      </c>
      <c r="H30" s="10" t="s">
        <v>17</v>
      </c>
      <c r="I30" s="10" t="s">
        <v>17</v>
      </c>
      <c r="J30" s="983" t="s">
        <v>17</v>
      </c>
      <c r="K30" s="984"/>
      <c r="L30" s="983" t="s">
        <v>17</v>
      </c>
      <c r="M30" s="984"/>
      <c r="N30" s="10" t="s">
        <v>17</v>
      </c>
      <c r="O30" s="10" t="s">
        <v>17</v>
      </c>
      <c r="P30" s="10" t="s">
        <v>17</v>
      </c>
      <c r="Q30" s="10" t="s">
        <v>17</v>
      </c>
      <c r="R30" s="10" t="s">
        <v>17</v>
      </c>
      <c r="S30" s="10" t="s">
        <v>17</v>
      </c>
      <c r="T30" s="138" t="s">
        <v>17</v>
      </c>
      <c r="U30" s="235" t="s">
        <v>17</v>
      </c>
      <c r="V30" s="250"/>
      <c r="W30" s="248"/>
      <c r="X30" s="248"/>
    </row>
    <row r="31" spans="2:24" ht="63.95" customHeight="1" thickTop="1">
      <c r="B31" s="112"/>
      <c r="C31" s="1021" t="s">
        <v>170</v>
      </c>
      <c r="D31" s="1022"/>
      <c r="E31" s="1023"/>
      <c r="F31" s="1024"/>
      <c r="G31" s="133"/>
      <c r="H31" s="133"/>
      <c r="I31" s="229"/>
      <c r="J31" s="977"/>
      <c r="K31" s="978"/>
      <c r="L31" s="977"/>
      <c r="M31" s="978"/>
      <c r="N31" s="133"/>
      <c r="O31" s="133"/>
      <c r="P31" s="133"/>
      <c r="Q31" s="133"/>
      <c r="R31" s="133"/>
      <c r="S31" s="133"/>
      <c r="T31" s="142"/>
      <c r="U31" s="231" t="str">
        <f>IF(G31="","",SUM(G31:T31))</f>
        <v/>
      </c>
      <c r="V31" s="1044"/>
      <c r="W31" s="1045"/>
      <c r="X31" s="1045"/>
    </row>
    <row r="32" spans="2:24" ht="16.5" thickBot="1">
      <c r="B32" s="112"/>
      <c r="C32" s="1025"/>
      <c r="D32" s="1026"/>
      <c r="E32" s="1026"/>
      <c r="F32" s="1027"/>
      <c r="G32" s="12" t="s">
        <v>14</v>
      </c>
      <c r="H32" s="12" t="s">
        <v>14</v>
      </c>
      <c r="I32" s="12" t="s">
        <v>14</v>
      </c>
      <c r="J32" s="979" t="s">
        <v>132</v>
      </c>
      <c r="K32" s="980"/>
      <c r="L32" s="979" t="s">
        <v>132</v>
      </c>
      <c r="M32" s="980"/>
      <c r="N32" s="12" t="s">
        <v>14</v>
      </c>
      <c r="O32" s="12" t="s">
        <v>14</v>
      </c>
      <c r="P32" s="12" t="s">
        <v>132</v>
      </c>
      <c r="Q32" s="11" t="s">
        <v>14</v>
      </c>
      <c r="R32" s="12" t="s">
        <v>14</v>
      </c>
      <c r="S32" s="12" t="s">
        <v>14</v>
      </c>
      <c r="T32" s="143" t="s">
        <v>84</v>
      </c>
      <c r="U32" s="246" t="s">
        <v>14</v>
      </c>
      <c r="V32" s="1044"/>
      <c r="W32" s="1045"/>
      <c r="X32" s="1045"/>
    </row>
    <row r="33" spans="2:22" ht="16.5" thickTop="1">
      <c r="B33" s="112"/>
      <c r="C33" s="112"/>
      <c r="D33" s="131"/>
      <c r="E33" s="112"/>
      <c r="F33" s="226"/>
      <c r="G33" s="112"/>
      <c r="H33" s="112"/>
      <c r="I33" s="112"/>
      <c r="J33" s="112"/>
      <c r="K33" s="112"/>
      <c r="L33" s="112"/>
      <c r="M33" s="112"/>
      <c r="N33" s="112"/>
      <c r="O33" s="112"/>
      <c r="P33" s="112"/>
      <c r="Q33" s="112"/>
      <c r="R33" s="112"/>
      <c r="S33" s="112"/>
      <c r="T33" s="112"/>
      <c r="U33" s="112"/>
      <c r="V33" s="112"/>
    </row>
  </sheetData>
  <sheetProtection algorithmName="SHA-512" hashValue="4ASAAd1diukJwqms4PD3TwrOqNLjvgt5lwNSUSDSOfMzaCamAKXgoi/GVIhMPq7XnI3KsSQa7N2cbJlqh7ZByg==" saltValue="OBRxXeosHntWbXNSj920CQ==" spinCount="100000" sheet="1" objects="1" scenarios="1"/>
  <mergeCells count="108">
    <mergeCell ref="W2:X2"/>
    <mergeCell ref="W3:X5"/>
    <mergeCell ref="O4:S5"/>
    <mergeCell ref="O3:S3"/>
    <mergeCell ref="V7:X7"/>
    <mergeCell ref="V8:X9"/>
    <mergeCell ref="V10:X12"/>
    <mergeCell ref="V13:X14"/>
    <mergeCell ref="V15:X16"/>
    <mergeCell ref="V31:X32"/>
    <mergeCell ref="T28:T29"/>
    <mergeCell ref="V26:V27"/>
    <mergeCell ref="V24:V25"/>
    <mergeCell ref="J26:K26"/>
    <mergeCell ref="T10:T11"/>
    <mergeCell ref="V22:V23"/>
    <mergeCell ref="C22:C30"/>
    <mergeCell ref="U4:U5"/>
    <mergeCell ref="V3:V5"/>
    <mergeCell ref="J22:K22"/>
    <mergeCell ref="C4:I5"/>
    <mergeCell ref="J3:M5"/>
    <mergeCell ref="N3:N5"/>
    <mergeCell ref="T3:T5"/>
    <mergeCell ref="P17:P20"/>
    <mergeCell ref="Q17:Q20"/>
    <mergeCell ref="J28:K29"/>
    <mergeCell ref="J25:K25"/>
    <mergeCell ref="J15:K15"/>
    <mergeCell ref="L25:M25"/>
    <mergeCell ref="L27:M27"/>
    <mergeCell ref="L28:M29"/>
    <mergeCell ref="L23:M23"/>
    <mergeCell ref="I28:I29"/>
    <mergeCell ref="D8:F9"/>
    <mergeCell ref="C31:F32"/>
    <mergeCell ref="D15:D16"/>
    <mergeCell ref="G10:G11"/>
    <mergeCell ref="J30:K30"/>
    <mergeCell ref="J24:K24"/>
    <mergeCell ref="J31:K31"/>
    <mergeCell ref="J20:J21"/>
    <mergeCell ref="E26:E27"/>
    <mergeCell ref="G28:G29"/>
    <mergeCell ref="E28:E30"/>
    <mergeCell ref="E22:E23"/>
    <mergeCell ref="H28:H29"/>
    <mergeCell ref="E17:E21"/>
    <mergeCell ref="D10:F12"/>
    <mergeCell ref="D13:F14"/>
    <mergeCell ref="G17:G20"/>
    <mergeCell ref="E15:F16"/>
    <mergeCell ref="E24:E25"/>
    <mergeCell ref="S28:S29"/>
    <mergeCell ref="R28:R29"/>
    <mergeCell ref="Q10:Q11"/>
    <mergeCell ref="L17:L19"/>
    <mergeCell ref="J10:K11"/>
    <mergeCell ref="L15:M15"/>
    <mergeCell ref="J12:K12"/>
    <mergeCell ref="J16:K16"/>
    <mergeCell ref="L16:M16"/>
    <mergeCell ref="P10:P11"/>
    <mergeCell ref="O10:O11"/>
    <mergeCell ref="N10:N11"/>
    <mergeCell ref="R10:R11"/>
    <mergeCell ref="S10:S11"/>
    <mergeCell ref="L22:M22"/>
    <mergeCell ref="M17:M18"/>
    <mergeCell ref="J17:J19"/>
    <mergeCell ref="V17:V21"/>
    <mergeCell ref="T17:T20"/>
    <mergeCell ref="L9:M9"/>
    <mergeCell ref="L8:M8"/>
    <mergeCell ref="C7:E7"/>
    <mergeCell ref="H10:H11"/>
    <mergeCell ref="I17:I20"/>
    <mergeCell ref="H17:H20"/>
    <mergeCell ref="I10:I11"/>
    <mergeCell ref="J7:K7"/>
    <mergeCell ref="J8:K8"/>
    <mergeCell ref="C8:C21"/>
    <mergeCell ref="L7:M7"/>
    <mergeCell ref="S17:S20"/>
    <mergeCell ref="R17:R20"/>
    <mergeCell ref="O17:O20"/>
    <mergeCell ref="N17:N20"/>
    <mergeCell ref="L20:L21"/>
    <mergeCell ref="L10:M11"/>
    <mergeCell ref="L14:M14"/>
    <mergeCell ref="L13:M13"/>
    <mergeCell ref="J9:K9"/>
    <mergeCell ref="L31:M31"/>
    <mergeCell ref="L32:M32"/>
    <mergeCell ref="Q28:Q29"/>
    <mergeCell ref="L12:M12"/>
    <mergeCell ref="J32:K32"/>
    <mergeCell ref="P28:P29"/>
    <mergeCell ref="O28:O29"/>
    <mergeCell ref="N28:N29"/>
    <mergeCell ref="L24:M24"/>
    <mergeCell ref="J14:K14"/>
    <mergeCell ref="J13:K13"/>
    <mergeCell ref="J23:K23"/>
    <mergeCell ref="J27:K27"/>
    <mergeCell ref="L26:M26"/>
    <mergeCell ref="K17:K18"/>
    <mergeCell ref="L30:M30"/>
  </mergeCells>
  <phoneticPr fontId="4"/>
  <conditionalFormatting sqref="G22:I22 N22:T22">
    <cfRule type="expression" dxfId="106" priority="114" stopIfTrue="1">
      <formula>OR(AND(G22="",G8&lt;&gt;""),AND(G22&lt;&gt;"",G22&lt;G8))</formula>
    </cfRule>
  </conditionalFormatting>
  <conditionalFormatting sqref="J22:M22">
    <cfRule type="expression" dxfId="105" priority="119" stopIfTrue="1">
      <formula>OR(AND(J22="",K20&lt;&gt;""),AND(J22&lt;&gt;"",J22&lt;J8))</formula>
    </cfRule>
  </conditionalFormatting>
  <conditionalFormatting sqref="G26:I26 N26:T26">
    <cfRule type="expression" dxfId="104" priority="124">
      <formula>OR(AND(G26="",G17&lt;&gt;""),AND(G26&lt;G17))</formula>
    </cfRule>
  </conditionalFormatting>
  <conditionalFormatting sqref="G24:T24">
    <cfRule type="expression" dxfId="103" priority="127" stopIfTrue="1">
      <formula>AND(G24="",G22&lt;&gt;"")</formula>
    </cfRule>
  </conditionalFormatting>
  <conditionalFormatting sqref="N19:T19 G19:I19">
    <cfRule type="expression" dxfId="102" priority="244" stopIfTrue="1">
      <formula>OR(AND(G19="",G12&lt;&gt;""),AND(G28&lt;&gt;"",G19&gt;G28))</formula>
    </cfRule>
    <cfRule type="expression" dxfId="101" priority="245" stopIfTrue="1">
      <formula>AND(G19&lt;&gt;"",(G19+G33)&gt;#REF!)</formula>
    </cfRule>
  </conditionalFormatting>
  <conditionalFormatting sqref="H20">
    <cfRule type="expression" dxfId="100" priority="268" stopIfTrue="1">
      <formula>OR(AND(H20="",H17&lt;&gt;""),AND(H29&lt;&gt;"",H20&gt;H29))</formula>
    </cfRule>
    <cfRule type="expression" dxfId="99" priority="269" stopIfTrue="1">
      <formula>AND(H20&lt;&gt;"",(H20+#REF!)&gt;#REF!)</formula>
    </cfRule>
  </conditionalFormatting>
  <conditionalFormatting sqref="N17:T17 G17:I17">
    <cfRule type="expression" dxfId="98" priority="368" stopIfTrue="1">
      <formula>OR(AND(G17="",G10&lt;&gt;""),AND(G26&lt;&gt;"",G17&gt;G26))</formula>
    </cfRule>
    <cfRule type="expression" dxfId="97" priority="369" stopIfTrue="1">
      <formula>AND(G17&lt;&gt;"",(G17+G31)&gt;#REF!)</formula>
    </cfRule>
  </conditionalFormatting>
  <conditionalFormatting sqref="K17 M17:M18">
    <cfRule type="expression" dxfId="96" priority="372" stopIfTrue="1">
      <formula>OR(AND(K17="",J10&lt;&gt;""),AND(AND(K20&lt;&gt;"",J26&lt;&gt;""),(K17+K20)&gt;J26))</formula>
    </cfRule>
    <cfRule type="expression" dxfId="95" priority="373" stopIfTrue="1">
      <formula>AND(K17&lt;&gt;"",(K17+K20+J31)&gt;#REF!)</formula>
    </cfRule>
  </conditionalFormatting>
  <conditionalFormatting sqref="N31:S31 G31:I31">
    <cfRule type="expression" dxfId="94" priority="376" stopIfTrue="1">
      <formula>OR(AND(OR(G31&lt;G8,G31&lt;G10),G31&lt;&gt;""),AND(G31="",G26&lt;&gt;""))</formula>
    </cfRule>
    <cfRule type="expression" dxfId="93" priority="377" stopIfTrue="1">
      <formula>AND(G31&lt;&gt;"",(G31+G17)&gt;#REF!)</formula>
    </cfRule>
  </conditionalFormatting>
  <conditionalFormatting sqref="J31:M31">
    <cfRule type="expression" dxfId="92" priority="380" stopIfTrue="1">
      <formula>OR(AND(OR(J31&lt;J8,J31&lt;J10),J31&lt;&gt;""),AND(J31="",J26&lt;&gt;""))</formula>
    </cfRule>
    <cfRule type="expression" dxfId="91" priority="381" stopIfTrue="1">
      <formula>AND(J31&lt;&gt;"",(J31+K17+K20)&gt;#REF!)</formula>
    </cfRule>
  </conditionalFormatting>
  <conditionalFormatting sqref="G8:T8">
    <cfRule type="expression" dxfId="90" priority="382" stopIfTrue="1">
      <formula>OR(AND(G22&lt;&gt;"",G8&gt;G22),AND(G31&lt;&gt;"",G8&gt;G31),AND(G8="",G10&lt;&gt;""))</formula>
    </cfRule>
    <cfRule type="expression" dxfId="89" priority="383" stopIfTrue="1">
      <formula>AND(G17&lt;&gt;"",(G8+G17)&gt;#REF!)</formula>
    </cfRule>
  </conditionalFormatting>
  <conditionalFormatting sqref="K20 M20">
    <cfRule type="expression" dxfId="88" priority="384" stopIfTrue="1">
      <formula>OR(AND(K20="",K17&lt;&gt;""),AND(AND(K17&lt;&gt;"",J26&lt;&gt;""),(K17+K20)&gt;J26))</formula>
    </cfRule>
    <cfRule type="expression" dxfId="87" priority="385" stopIfTrue="1">
      <formula>AND(K20&lt;&gt;"",(K17+K20+#REF!)&gt;#REF!)</formula>
    </cfRule>
  </conditionalFormatting>
  <conditionalFormatting sqref="G10:T10">
    <cfRule type="expression" dxfId="86" priority="388" stopIfTrue="1">
      <formula>OR(AND(G10="",G8&lt;&gt;""),AND(G31&lt;&gt;"",G10&gt;G31))</formula>
    </cfRule>
    <cfRule type="expression" dxfId="85" priority="389" stopIfTrue="1">
      <formula>AND(G17&lt;&gt;"",(G10+G17)&gt;#REF!)</formula>
    </cfRule>
  </conditionalFormatting>
  <conditionalFormatting sqref="N20:T20 G20">
    <cfRule type="expression" dxfId="84" priority="390" stopIfTrue="1">
      <formula>OR(AND(G20="",G17&lt;&gt;""),AND(G29&lt;&gt;"",G20&gt;G29))</formula>
    </cfRule>
    <cfRule type="expression" dxfId="83" priority="391" stopIfTrue="1">
      <formula>AND(G20&lt;&gt;"",(G20+#REF!)&gt;#REF!)</formula>
    </cfRule>
  </conditionalFormatting>
  <conditionalFormatting sqref="I20">
    <cfRule type="expression" dxfId="82" priority="394" stopIfTrue="1">
      <formula>OR(AND(I20="",I17&lt;&gt;""),AND(I29&lt;&gt;"",I20&gt;I29))</formula>
    </cfRule>
    <cfRule type="expression" dxfId="81" priority="395" stopIfTrue="1">
      <formula>AND(I20&lt;&gt;"",(I20+#REF!)&gt;#REF!)</formula>
    </cfRule>
  </conditionalFormatting>
  <conditionalFormatting sqref="T31">
    <cfRule type="expression" dxfId="80" priority="416" stopIfTrue="1">
      <formula>OR(AND(#REF!&lt;&gt;"",T31&gt;#REF!),AND(#REF!&lt;&gt;"",T31&gt;#REF!),AND(T31="",T33&lt;&gt;""))</formula>
    </cfRule>
    <cfRule type="expression" dxfId="79" priority="417" stopIfTrue="1">
      <formula>AND(#REF!&lt;&gt;"",(T31+#REF!)&gt;#REF!)</formula>
    </cfRule>
  </conditionalFormatting>
  <conditionalFormatting sqref="P18:T18">
    <cfRule type="expression" dxfId="78" priority="428" stopIfTrue="1">
      <formula>OR(AND(P18="",P11&lt;&gt;""),AND(P27&lt;&gt;"",P18&gt;P27))</formula>
    </cfRule>
    <cfRule type="expression" dxfId="77" priority="429" stopIfTrue="1">
      <formula>AND(P18&lt;&gt;"",(P18+P32)&gt;#REF!)</formula>
    </cfRule>
  </conditionalFormatting>
  <conditionalFormatting sqref="P11:T11">
    <cfRule type="expression" dxfId="76" priority="430" stopIfTrue="1">
      <formula>OR(AND(P11="",P9&lt;&gt;""),AND(P32&lt;&gt;"",P11&gt;P32))</formula>
    </cfRule>
    <cfRule type="expression" dxfId="75" priority="431" stopIfTrue="1">
      <formula>AND(P18&lt;&gt;"",(P11+P18)&gt;#REF!)</formula>
    </cfRule>
  </conditionalFormatting>
  <conditionalFormatting sqref="N18:O18 G18:I18">
    <cfRule type="expression" dxfId="74" priority="432" stopIfTrue="1">
      <formula>OR(AND(G18="",G11&lt;&gt;""),AND(G27&lt;&gt;"",G18&gt;G27))</formula>
    </cfRule>
    <cfRule type="expression" dxfId="73" priority="433" stopIfTrue="1">
      <formula>AND(G18&lt;&gt;"",(G18+G32)&gt;#REF!)</formula>
    </cfRule>
  </conditionalFormatting>
  <conditionalFormatting sqref="G11:O11">
    <cfRule type="expression" dxfId="72" priority="436" stopIfTrue="1">
      <formula>OR(AND(G11="",G9&lt;&gt;""),AND(G32&lt;&gt;"",G11&gt;G32))</formula>
    </cfRule>
    <cfRule type="expression" dxfId="71" priority="437" stopIfTrue="1">
      <formula>AND(G18&lt;&gt;"",(G11+G18)&gt;#REF!)</formula>
    </cfRule>
  </conditionalFormatting>
  <dataValidations count="1">
    <dataValidation imeMode="disabled" allowBlank="1" showInputMessage="1" showErrorMessage="1" sqref="N10:T10 G26:T26 G22:T22 G8:T8 K17 G17:G18 K20 M17:M18 M20 N17:T20 G24:T24 H17:I20 L10 H10:J10 G10:G11 G31:T31 G15:T15 G13:T13"/>
  </dataValidations>
  <pageMargins left="0.31496062992125984" right="0.31496062992125984" top="1.0236220472440944" bottom="0.19685039370078741" header="0" footer="0.35433070866141736"/>
  <pageSetup paperSize="9" scale="56" orientation="landscape" r:id="rId1"/>
  <headerFooter alignWithMargins="0">
    <oddFooter>&amp;C&amp;14 4</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Q33"/>
  <sheetViews>
    <sheetView showGridLines="0" view="pageBreakPreview" topLeftCell="A19" zoomScale="75" zoomScaleNormal="55" zoomScaleSheetLayoutView="75" workbookViewId="0">
      <selection activeCell="I30" sqref="I30:J30"/>
    </sheetView>
  </sheetViews>
  <sheetFormatPr defaultRowHeight="15.75"/>
  <cols>
    <col min="1" max="1" width="7.375" style="19" customWidth="1"/>
    <col min="2" max="2" width="2.5" style="19" customWidth="1"/>
    <col min="3" max="3" width="8.375" style="19" customWidth="1"/>
    <col min="4" max="4" width="4.25" style="19" customWidth="1"/>
    <col min="5" max="9" width="13.125" style="19" customWidth="1"/>
    <col min="10" max="13" width="6.875" style="19" customWidth="1"/>
    <col min="14" max="15" width="13.125" style="19" customWidth="1"/>
    <col min="16" max="16" width="8.625" style="19" customWidth="1"/>
    <col min="17" max="24" width="13.125" style="19" customWidth="1"/>
    <col min="25" max="26" width="0" style="19" hidden="1" customWidth="1"/>
    <col min="27" max="95" width="4.625" style="19" hidden="1" customWidth="1"/>
    <col min="96" max="96" width="0" style="19" hidden="1" customWidth="1"/>
    <col min="97" max="16384" width="9" style="19"/>
  </cols>
  <sheetData>
    <row r="1" spans="3:27">
      <c r="P1" s="563" t="str">
        <f>IF('実績報告書１ページ '!V2="","",'実績報告書１ページ '!V2&amp;"_"&amp;'実績報告書１ページ '!O2)</f>
        <v/>
      </c>
    </row>
    <row r="2" spans="3:27" ht="24" customHeight="1">
      <c r="C2" s="159" t="s">
        <v>548</v>
      </c>
      <c r="D2" s="141"/>
      <c r="E2"/>
      <c r="F2"/>
      <c r="G2"/>
      <c r="H2"/>
      <c r="I2"/>
      <c r="J2"/>
      <c r="K2"/>
      <c r="L2"/>
      <c r="M2"/>
      <c r="N2"/>
      <c r="O2"/>
      <c r="P2" s="215"/>
      <c r="Q2" s="215"/>
      <c r="R2" s="215"/>
      <c r="S2" s="215"/>
      <c r="T2" s="215"/>
      <c r="U2" s="215"/>
      <c r="V2" s="215"/>
      <c r="AA2" s="253" t="s">
        <v>272</v>
      </c>
    </row>
    <row r="3" spans="3:27" ht="34.5" customHeight="1">
      <c r="C3" s="159" t="s">
        <v>549</v>
      </c>
      <c r="D3" s="141"/>
      <c r="E3"/>
      <c r="F3"/>
      <c r="G3"/>
      <c r="H3"/>
      <c r="I3"/>
      <c r="J3"/>
      <c r="K3"/>
      <c r="L3"/>
      <c r="M3"/>
      <c r="N3"/>
      <c r="O3"/>
      <c r="P3" s="215"/>
      <c r="Q3" s="215"/>
      <c r="R3" s="215"/>
      <c r="S3" s="215"/>
      <c r="T3" s="215"/>
      <c r="U3" s="215"/>
      <c r="V3" s="215"/>
      <c r="AA3" s="253"/>
    </row>
    <row r="4" spans="3:27" ht="34.5" customHeight="1">
      <c r="C4" s="159" t="s">
        <v>480</v>
      </c>
      <c r="D4" s="141"/>
      <c r="E4"/>
      <c r="F4"/>
      <c r="G4"/>
      <c r="H4"/>
      <c r="I4"/>
      <c r="J4"/>
      <c r="K4"/>
      <c r="L4"/>
      <c r="M4"/>
      <c r="N4"/>
      <c r="O4"/>
      <c r="P4" s="215"/>
      <c r="Q4" s="215"/>
      <c r="R4" s="215"/>
      <c r="S4" s="215"/>
      <c r="T4" s="215"/>
      <c r="U4" s="215"/>
      <c r="V4" s="215"/>
      <c r="AA4" s="253"/>
    </row>
    <row r="5" spans="3:27" ht="30" customHeight="1">
      <c r="E5" s="440" t="s">
        <v>310</v>
      </c>
      <c r="F5" s="420" t="s">
        <v>473</v>
      </c>
      <c r="G5" s="424"/>
      <c r="H5" s="440" t="s">
        <v>310</v>
      </c>
      <c r="I5" s="420" t="s">
        <v>474</v>
      </c>
      <c r="J5" s="424"/>
      <c r="K5" s="424"/>
      <c r="L5"/>
      <c r="M5"/>
      <c r="N5"/>
      <c r="O5"/>
      <c r="P5" s="215"/>
      <c r="Q5" s="215"/>
      <c r="R5" s="215"/>
      <c r="S5" s="215"/>
      <c r="T5" s="215"/>
      <c r="U5" s="215"/>
      <c r="V5" s="215"/>
      <c r="AA5" s="253"/>
    </row>
    <row r="6" spans="3:27" s="29" customFormat="1" ht="8.1" customHeight="1">
      <c r="E6" s="428"/>
      <c r="F6" s="429"/>
      <c r="G6" s="430"/>
      <c r="H6" s="428"/>
      <c r="I6" s="429"/>
      <c r="J6" s="430"/>
      <c r="K6" s="430"/>
      <c r="L6" s="431"/>
      <c r="M6" s="431"/>
      <c r="N6" s="431"/>
      <c r="O6" s="431"/>
      <c r="P6" s="215"/>
      <c r="Q6" s="215"/>
      <c r="R6" s="215"/>
      <c r="S6" s="215"/>
      <c r="T6" s="215"/>
      <c r="U6" s="215"/>
      <c r="V6" s="215"/>
      <c r="AA6" s="432"/>
    </row>
    <row r="7" spans="3:27" s="441" customFormat="1" ht="30" customHeight="1">
      <c r="C7" s="442" t="s">
        <v>475</v>
      </c>
      <c r="F7" s="190"/>
      <c r="G7" s="190"/>
      <c r="H7" s="190"/>
      <c r="I7" s="190"/>
      <c r="J7" s="190"/>
      <c r="K7" s="190"/>
      <c r="L7" s="190"/>
      <c r="M7" s="190"/>
      <c r="N7" s="190"/>
      <c r="O7" s="190"/>
      <c r="P7" s="215"/>
      <c r="Q7" s="215"/>
      <c r="R7" s="215"/>
      <c r="S7" s="215"/>
      <c r="T7" s="215"/>
      <c r="U7" s="215"/>
      <c r="V7" s="215"/>
      <c r="AA7" s="442"/>
    </row>
    <row r="8" spans="3:27" s="441" customFormat="1" ht="55.5" customHeight="1">
      <c r="C8" s="440" t="s">
        <v>310</v>
      </c>
      <c r="D8" s="1092" t="s">
        <v>476</v>
      </c>
      <c r="E8" s="1092"/>
      <c r="F8" s="1092"/>
      <c r="G8" s="1092"/>
      <c r="H8" s="1092"/>
      <c r="I8" s="1092"/>
      <c r="J8" s="1092"/>
      <c r="K8" s="1092"/>
      <c r="L8" s="1092"/>
      <c r="M8" s="1092"/>
      <c r="N8" s="1092"/>
      <c r="O8" s="1092"/>
      <c r="P8" s="420"/>
      <c r="Q8" s="420"/>
      <c r="R8" s="420"/>
      <c r="S8" s="420"/>
      <c r="T8" s="420"/>
      <c r="U8" s="420"/>
      <c r="V8" s="215"/>
      <c r="AA8" s="442"/>
    </row>
    <row r="9" spans="3:27" s="5" customFormat="1" ht="8.1" customHeight="1">
      <c r="C9" s="428"/>
      <c r="D9" s="433"/>
      <c r="E9" s="433"/>
      <c r="F9" s="433"/>
      <c r="G9" s="433"/>
      <c r="H9" s="433"/>
      <c r="I9" s="433"/>
      <c r="J9" s="433"/>
      <c r="K9" s="433"/>
      <c r="L9" s="433"/>
      <c r="M9" s="433"/>
      <c r="N9" s="433"/>
      <c r="O9" s="433"/>
      <c r="P9" s="433"/>
      <c r="Q9" s="433"/>
      <c r="R9" s="433"/>
      <c r="S9" s="433"/>
      <c r="T9" s="433"/>
      <c r="U9" s="433"/>
      <c r="V9" s="215"/>
      <c r="AA9" s="434"/>
    </row>
    <row r="10" spans="3:27" s="441" customFormat="1" ht="30" customHeight="1">
      <c r="C10" s="442" t="s">
        <v>477</v>
      </c>
      <c r="D10" s="141"/>
      <c r="E10" s="190"/>
      <c r="F10" s="190"/>
      <c r="G10" s="190"/>
      <c r="H10" s="190"/>
      <c r="I10" s="190"/>
      <c r="J10" s="190"/>
      <c r="K10" s="190"/>
      <c r="L10" s="190"/>
      <c r="M10" s="190"/>
      <c r="N10" s="426"/>
      <c r="O10" s="190"/>
      <c r="P10" s="215"/>
      <c r="Q10" s="215"/>
      <c r="R10" s="215"/>
      <c r="S10" s="215"/>
      <c r="T10" s="215"/>
      <c r="U10" s="215"/>
      <c r="V10" s="215"/>
      <c r="AA10" s="442"/>
    </row>
    <row r="11" spans="3:27" s="441" customFormat="1" ht="56.25" customHeight="1">
      <c r="C11" s="422" t="s">
        <v>502</v>
      </c>
      <c r="D11" s="1093" t="s">
        <v>489</v>
      </c>
      <c r="E11" s="1093"/>
      <c r="F11" s="1093"/>
      <c r="G11" s="1093"/>
      <c r="H11" s="1093"/>
      <c r="I11" s="1093"/>
      <c r="J11" s="1093"/>
      <c r="K11" s="1093"/>
      <c r="L11" s="1093"/>
      <c r="M11" s="1093"/>
      <c r="N11" s="1093"/>
      <c r="O11" s="1093"/>
      <c r="P11" s="450"/>
      <c r="Q11" s="450"/>
      <c r="R11" s="450"/>
      <c r="S11" s="450"/>
      <c r="T11" s="450"/>
      <c r="U11" s="450"/>
      <c r="V11" s="450"/>
      <c r="W11" s="450"/>
      <c r="X11" s="450"/>
      <c r="AA11" s="442"/>
    </row>
    <row r="12" spans="3:27" s="441" customFormat="1" ht="66.75" customHeight="1">
      <c r="C12" s="422" t="s">
        <v>502</v>
      </c>
      <c r="D12" s="1092" t="s">
        <v>478</v>
      </c>
      <c r="E12" s="1092"/>
      <c r="F12" s="1092"/>
      <c r="G12" s="1092"/>
      <c r="H12" s="1092"/>
      <c r="I12" s="1092"/>
      <c r="J12" s="1092"/>
      <c r="K12" s="1092"/>
      <c r="L12" s="1092"/>
      <c r="M12" s="1092"/>
      <c r="N12" s="1092"/>
      <c r="O12" s="1092"/>
      <c r="P12" s="451"/>
      <c r="Q12" s="451"/>
      <c r="R12" s="451"/>
      <c r="S12" s="451"/>
      <c r="T12" s="451"/>
      <c r="U12" s="451"/>
      <c r="V12" s="451"/>
      <c r="W12" s="451"/>
      <c r="X12" s="451"/>
      <c r="AA12" s="442"/>
    </row>
    <row r="13" spans="3:27" s="441" customFormat="1" ht="8.1" customHeight="1">
      <c r="C13" s="422"/>
      <c r="D13" s="443"/>
      <c r="E13" s="443"/>
      <c r="F13" s="443"/>
      <c r="G13" s="443"/>
      <c r="H13" s="443"/>
      <c r="I13" s="443"/>
      <c r="J13" s="443"/>
      <c r="K13" s="443"/>
      <c r="L13" s="443"/>
      <c r="M13" s="443"/>
      <c r="N13" s="443"/>
      <c r="O13" s="443"/>
      <c r="P13" s="443"/>
      <c r="Q13" s="443"/>
      <c r="R13" s="443"/>
      <c r="S13" s="443"/>
      <c r="T13" s="443"/>
      <c r="U13" s="443"/>
      <c r="V13" s="443"/>
      <c r="W13" s="443"/>
      <c r="X13" s="443"/>
      <c r="AA13" s="442"/>
    </row>
    <row r="14" spans="3:27" s="441" customFormat="1" ht="26.1" customHeight="1">
      <c r="C14" s="446" t="s">
        <v>519</v>
      </c>
      <c r="D14" s="173"/>
      <c r="E14" s="173"/>
      <c r="F14" s="173"/>
      <c r="G14" s="173"/>
      <c r="H14" s="173"/>
      <c r="I14" s="173"/>
      <c r="J14" s="173"/>
      <c r="K14" s="445"/>
      <c r="L14" s="445"/>
      <c r="M14" s="445"/>
      <c r="N14" s="251"/>
      <c r="O14" s="190"/>
      <c r="P14" s="215"/>
      <c r="Q14" s="215"/>
      <c r="R14" s="215"/>
      <c r="S14" s="215"/>
      <c r="T14" s="215"/>
      <c r="U14" s="215"/>
      <c r="V14" s="215"/>
      <c r="AA14" s="442"/>
    </row>
    <row r="15" spans="3:27" s="441" customFormat="1" ht="45.95" customHeight="1">
      <c r="C15" s="1090" t="s">
        <v>520</v>
      </c>
      <c r="D15" s="1090"/>
      <c r="E15" s="1090"/>
      <c r="F15" s="1090"/>
      <c r="G15" s="1090"/>
      <c r="H15" s="1090"/>
      <c r="I15" s="1090" t="s">
        <v>479</v>
      </c>
      <c r="J15" s="1090"/>
      <c r="K15" s="1090"/>
      <c r="L15" s="1090"/>
      <c r="M15" s="1090"/>
      <c r="N15" s="1090"/>
      <c r="O15" s="1090"/>
      <c r="P15" s="215"/>
      <c r="Q15" s="215"/>
      <c r="R15" s="215"/>
      <c r="S15" s="215"/>
      <c r="T15" s="215"/>
      <c r="U15" s="215"/>
      <c r="V15" s="215"/>
      <c r="AA15" s="442"/>
    </row>
    <row r="16" spans="3:27" s="441" customFormat="1" ht="45.95" customHeight="1">
      <c r="C16" s="1088" t="s">
        <v>483</v>
      </c>
      <c r="D16" s="1088"/>
      <c r="E16" s="1088"/>
      <c r="F16" s="1088"/>
      <c r="G16" s="1088"/>
      <c r="H16" s="1088"/>
      <c r="I16" s="1089" t="s">
        <v>488</v>
      </c>
      <c r="J16" s="1089"/>
      <c r="K16" s="1089"/>
      <c r="L16" s="1089"/>
      <c r="M16" s="1089"/>
      <c r="N16" s="1089"/>
      <c r="O16" s="1089"/>
      <c r="P16" s="215"/>
      <c r="Q16" s="215"/>
      <c r="R16" s="215"/>
      <c r="S16" s="215"/>
      <c r="T16" s="215"/>
      <c r="U16" s="215"/>
      <c r="V16" s="215"/>
      <c r="AA16" s="442"/>
    </row>
    <row r="17" spans="3:27" s="441" customFormat="1" ht="45.95" customHeight="1">
      <c r="C17" s="1088" t="s">
        <v>484</v>
      </c>
      <c r="D17" s="1088"/>
      <c r="E17" s="1088"/>
      <c r="F17" s="1088"/>
      <c r="G17" s="1088"/>
      <c r="H17" s="1088"/>
      <c r="I17" s="1089" t="s">
        <v>486</v>
      </c>
      <c r="J17" s="1089"/>
      <c r="K17" s="1089"/>
      <c r="L17" s="1089"/>
      <c r="M17" s="1089"/>
      <c r="N17" s="1089"/>
      <c r="O17" s="1089"/>
      <c r="P17" s="215"/>
      <c r="Q17" s="215"/>
      <c r="R17" s="215"/>
      <c r="S17" s="215"/>
      <c r="T17" s="215"/>
      <c r="U17" s="215"/>
      <c r="V17" s="215"/>
      <c r="AA17" s="442"/>
    </row>
    <row r="18" spans="3:27" s="441" customFormat="1" ht="45.95" customHeight="1">
      <c r="C18" s="1088" t="s">
        <v>485</v>
      </c>
      <c r="D18" s="1088"/>
      <c r="E18" s="1088"/>
      <c r="F18" s="1088"/>
      <c r="G18" s="1088"/>
      <c r="H18" s="1088"/>
      <c r="I18" s="1089" t="s">
        <v>487</v>
      </c>
      <c r="J18" s="1089"/>
      <c r="K18" s="1089"/>
      <c r="L18" s="1089"/>
      <c r="M18" s="1089"/>
      <c r="N18" s="1089"/>
      <c r="O18" s="1089"/>
      <c r="P18" s="215"/>
      <c r="Q18" s="215"/>
      <c r="R18" s="215"/>
      <c r="S18" s="215"/>
      <c r="T18" s="215"/>
      <c r="U18" s="215"/>
      <c r="V18" s="215"/>
      <c r="AA18" s="442"/>
    </row>
    <row r="19" spans="3:27" s="441" customFormat="1" ht="34.5" customHeight="1">
      <c r="C19" s="155" t="s">
        <v>481</v>
      </c>
      <c r="D19" s="444"/>
      <c r="E19" s="444"/>
      <c r="F19" s="444"/>
      <c r="G19" s="444"/>
      <c r="H19" s="444"/>
      <c r="I19" s="444"/>
      <c r="J19" s="425"/>
      <c r="K19" s="425"/>
      <c r="L19" s="425"/>
      <c r="M19" s="425"/>
      <c r="N19" s="425"/>
      <c r="O19" s="427"/>
      <c r="P19" s="425"/>
      <c r="Q19" s="425"/>
      <c r="R19" s="425"/>
      <c r="S19" s="425"/>
      <c r="T19" s="443"/>
      <c r="U19" s="443"/>
      <c r="V19" s="443"/>
      <c r="W19" s="443"/>
      <c r="AA19" s="442"/>
    </row>
    <row r="20" spans="3:27" s="441" customFormat="1" ht="45.95" customHeight="1">
      <c r="C20" s="1090" t="s">
        <v>542</v>
      </c>
      <c r="D20" s="1090"/>
      <c r="E20" s="1090"/>
      <c r="F20" s="1090"/>
      <c r="G20" s="1090" t="s">
        <v>543</v>
      </c>
      <c r="H20" s="1090"/>
      <c r="I20" s="1090" t="s">
        <v>544</v>
      </c>
      <c r="J20" s="1090"/>
      <c r="K20" s="1091" t="s">
        <v>545</v>
      </c>
      <c r="L20" s="1091"/>
      <c r="M20" s="1091"/>
      <c r="N20" s="425"/>
      <c r="O20" s="447"/>
      <c r="P20" s="447"/>
      <c r="Q20" s="447"/>
      <c r="R20" s="447"/>
      <c r="S20" s="447"/>
      <c r="T20" s="447"/>
      <c r="U20" s="447"/>
      <c r="V20" s="447"/>
      <c r="W20" s="447"/>
      <c r="X20" s="447"/>
      <c r="AA20" s="442"/>
    </row>
    <row r="21" spans="3:27" s="441" customFormat="1" ht="26.1" customHeight="1">
      <c r="C21" s="1075"/>
      <c r="D21" s="1075"/>
      <c r="E21" s="1075"/>
      <c r="F21" s="1075"/>
      <c r="G21" s="1076"/>
      <c r="H21" s="1075"/>
      <c r="I21" s="1075"/>
      <c r="J21" s="1075"/>
      <c r="K21" s="1077"/>
      <c r="L21" s="1077"/>
      <c r="M21" s="1077"/>
      <c r="N21" s="425"/>
      <c r="O21" s="448"/>
      <c r="P21" s="448"/>
      <c r="Q21" s="448"/>
      <c r="R21" s="448"/>
      <c r="S21" s="448"/>
      <c r="T21" s="447"/>
      <c r="U21" s="447"/>
      <c r="V21" s="447"/>
      <c r="W21" s="447"/>
      <c r="X21" s="447"/>
      <c r="AA21" s="442"/>
    </row>
    <row r="22" spans="3:27" s="459" customFormat="1" ht="26.1" customHeight="1">
      <c r="C22" s="1075"/>
      <c r="D22" s="1075"/>
      <c r="E22" s="1075"/>
      <c r="F22" s="1075"/>
      <c r="G22" s="1076"/>
      <c r="H22" s="1075"/>
      <c r="I22" s="1075"/>
      <c r="J22" s="1075"/>
      <c r="K22" s="1077"/>
      <c r="L22" s="1077"/>
      <c r="M22" s="1077"/>
      <c r="N22" s="425"/>
      <c r="O22" s="448"/>
      <c r="P22" s="448"/>
      <c r="Q22" s="448"/>
      <c r="R22" s="448"/>
      <c r="S22" s="448"/>
      <c r="T22" s="447"/>
      <c r="U22" s="447"/>
      <c r="V22" s="447"/>
      <c r="W22" s="447"/>
      <c r="X22" s="447"/>
      <c r="AA22" s="442"/>
    </row>
    <row r="23" spans="3:27" s="459" customFormat="1" ht="26.1" customHeight="1">
      <c r="C23" s="1075"/>
      <c r="D23" s="1075"/>
      <c r="E23" s="1075"/>
      <c r="F23" s="1075"/>
      <c r="G23" s="1076"/>
      <c r="H23" s="1075"/>
      <c r="I23" s="1075"/>
      <c r="J23" s="1075"/>
      <c r="K23" s="1077"/>
      <c r="L23" s="1077"/>
      <c r="M23" s="1077"/>
      <c r="N23" s="190"/>
      <c r="O23" s="448"/>
      <c r="P23" s="448"/>
      <c r="Q23" s="448"/>
      <c r="R23" s="448"/>
      <c r="S23" s="448"/>
      <c r="T23" s="449"/>
      <c r="U23" s="449"/>
      <c r="V23" s="449"/>
      <c r="W23" s="449"/>
      <c r="X23" s="449"/>
      <c r="AA23" s="442"/>
    </row>
    <row r="24" spans="3:27" s="459" customFormat="1" ht="26.1" customHeight="1">
      <c r="C24" s="1075"/>
      <c r="D24" s="1075"/>
      <c r="E24" s="1075"/>
      <c r="F24" s="1075"/>
      <c r="G24" s="1076"/>
      <c r="H24" s="1075"/>
      <c r="I24" s="1075"/>
      <c r="J24" s="1075"/>
      <c r="K24" s="1077"/>
      <c r="L24" s="1077"/>
      <c r="M24" s="1077"/>
      <c r="N24" s="425"/>
      <c r="O24" s="448"/>
      <c r="P24" s="448"/>
      <c r="Q24" s="448"/>
      <c r="R24" s="448"/>
      <c r="S24" s="448"/>
      <c r="T24" s="449"/>
      <c r="U24" s="449"/>
      <c r="V24" s="449"/>
      <c r="W24" s="449"/>
      <c r="X24" s="449"/>
      <c r="AA24" s="442"/>
    </row>
    <row r="25" spans="3:27" s="459" customFormat="1" ht="26.1" customHeight="1">
      <c r="C25" s="1075"/>
      <c r="D25" s="1075"/>
      <c r="E25" s="1075"/>
      <c r="F25" s="1075"/>
      <c r="G25" s="1076"/>
      <c r="H25" s="1075"/>
      <c r="I25" s="1075"/>
      <c r="J25" s="1075"/>
      <c r="K25" s="1077"/>
      <c r="L25" s="1077"/>
      <c r="M25" s="1077"/>
      <c r="N25" s="425"/>
      <c r="O25" s="448"/>
      <c r="P25" s="448"/>
      <c r="Q25" s="448"/>
      <c r="R25" s="448"/>
      <c r="S25" s="448"/>
      <c r="T25" s="449"/>
      <c r="U25" s="449"/>
      <c r="V25" s="449"/>
      <c r="W25" s="449"/>
      <c r="X25" s="449"/>
      <c r="AA25" s="442"/>
    </row>
    <row r="26" spans="3:27" s="441" customFormat="1" ht="26.1" customHeight="1">
      <c r="C26" s="1075"/>
      <c r="D26" s="1075"/>
      <c r="E26" s="1075"/>
      <c r="F26" s="1075"/>
      <c r="G26" s="1076"/>
      <c r="H26" s="1075"/>
      <c r="I26" s="1075"/>
      <c r="J26" s="1075"/>
      <c r="K26" s="1077"/>
      <c r="L26" s="1077"/>
      <c r="M26" s="1077"/>
      <c r="N26" s="425"/>
      <c r="O26" s="448"/>
      <c r="P26" s="448"/>
      <c r="Q26" s="448"/>
      <c r="R26" s="448"/>
      <c r="S26" s="448"/>
      <c r="T26" s="447"/>
      <c r="U26" s="447"/>
      <c r="V26" s="447"/>
      <c r="W26" s="447"/>
      <c r="X26" s="447"/>
      <c r="AA26" s="442"/>
    </row>
    <row r="27" spans="3:27" s="441" customFormat="1" ht="26.1" customHeight="1">
      <c r="C27" s="1075"/>
      <c r="D27" s="1075"/>
      <c r="E27" s="1075"/>
      <c r="F27" s="1075"/>
      <c r="G27" s="1076"/>
      <c r="H27" s="1075"/>
      <c r="I27" s="1075"/>
      <c r="J27" s="1075"/>
      <c r="K27" s="1077"/>
      <c r="L27" s="1077"/>
      <c r="M27" s="1077"/>
      <c r="N27" s="190"/>
      <c r="O27" s="448"/>
      <c r="P27" s="448"/>
      <c r="Q27" s="448"/>
      <c r="R27" s="448"/>
      <c r="S27" s="448"/>
      <c r="T27" s="449"/>
      <c r="U27" s="449"/>
      <c r="V27" s="449"/>
      <c r="W27" s="449"/>
      <c r="X27" s="449"/>
      <c r="AA27" s="442"/>
    </row>
    <row r="28" spans="3:27" s="441" customFormat="1" ht="26.1" customHeight="1">
      <c r="C28" s="1075"/>
      <c r="D28" s="1075"/>
      <c r="E28" s="1075"/>
      <c r="F28" s="1075"/>
      <c r="G28" s="1076"/>
      <c r="H28" s="1075"/>
      <c r="I28" s="1075"/>
      <c r="J28" s="1075"/>
      <c r="K28" s="1077"/>
      <c r="L28" s="1077"/>
      <c r="M28" s="1077"/>
      <c r="N28" s="425"/>
      <c r="O28" s="448"/>
      <c r="P28" s="448"/>
      <c r="Q28" s="448"/>
      <c r="R28" s="448"/>
      <c r="S28" s="448"/>
      <c r="T28" s="449"/>
      <c r="U28" s="449"/>
      <c r="V28" s="449"/>
      <c r="W28" s="449"/>
      <c r="X28" s="449"/>
      <c r="AA28" s="442"/>
    </row>
    <row r="29" spans="3:27" s="441" customFormat="1" ht="26.1" customHeight="1">
      <c r="C29" s="1075"/>
      <c r="D29" s="1075"/>
      <c r="E29" s="1075"/>
      <c r="F29" s="1075"/>
      <c r="G29" s="1076"/>
      <c r="H29" s="1075"/>
      <c r="I29" s="1075"/>
      <c r="J29" s="1075"/>
      <c r="K29" s="1077"/>
      <c r="L29" s="1077"/>
      <c r="M29" s="1077"/>
      <c r="N29" s="425"/>
      <c r="O29" s="448"/>
      <c r="P29" s="448"/>
      <c r="Q29" s="448"/>
      <c r="R29" s="448"/>
      <c r="S29" s="448"/>
      <c r="T29" s="449"/>
      <c r="U29" s="449"/>
      <c r="V29" s="449"/>
      <c r="W29" s="449"/>
      <c r="X29" s="449"/>
      <c r="AA29" s="442"/>
    </row>
    <row r="30" spans="3:27" s="441" customFormat="1" ht="26.1" customHeight="1" thickBot="1">
      <c r="C30" s="1075"/>
      <c r="D30" s="1075"/>
      <c r="E30" s="1075"/>
      <c r="F30" s="1075"/>
      <c r="G30" s="1076"/>
      <c r="H30" s="1075"/>
      <c r="I30" s="1075"/>
      <c r="J30" s="1075"/>
      <c r="K30" s="1077"/>
      <c r="L30" s="1077"/>
      <c r="M30" s="1077"/>
      <c r="N30" s="190"/>
      <c r="O30" s="448"/>
      <c r="P30" s="448"/>
      <c r="Q30" s="448"/>
      <c r="R30" s="448"/>
      <c r="S30" s="448"/>
      <c r="T30" s="449"/>
      <c r="U30" s="449"/>
      <c r="V30" s="449"/>
      <c r="W30" s="449"/>
      <c r="X30" s="449"/>
      <c r="AA30" s="442"/>
    </row>
    <row r="31" spans="3:27" s="441" customFormat="1" ht="14.25" customHeight="1">
      <c r="C31" s="1078" t="s">
        <v>482</v>
      </c>
      <c r="D31" s="1079"/>
      <c r="E31" s="1079"/>
      <c r="F31" s="1079"/>
      <c r="G31" s="1079"/>
      <c r="H31" s="1079"/>
      <c r="I31" s="1079"/>
      <c r="J31" s="1079"/>
      <c r="K31" s="1082" t="s">
        <v>504</v>
      </c>
      <c r="L31" s="1083"/>
      <c r="M31" s="1084"/>
      <c r="N31" s="190"/>
      <c r="O31" s="435"/>
      <c r="P31" s="435"/>
      <c r="Q31" s="435"/>
      <c r="R31" s="435"/>
      <c r="S31" s="435"/>
      <c r="T31" s="215"/>
      <c r="U31" s="215"/>
      <c r="V31" s="215"/>
      <c r="W31" s="215"/>
      <c r="X31" s="215"/>
      <c r="AA31" s="442"/>
    </row>
    <row r="32" spans="3:27" s="441" customFormat="1" ht="26.1" customHeight="1" thickBot="1">
      <c r="C32" s="1080"/>
      <c r="D32" s="1081"/>
      <c r="E32" s="1081"/>
      <c r="F32" s="1081"/>
      <c r="G32" s="1081"/>
      <c r="H32" s="1081"/>
      <c r="I32" s="1081"/>
      <c r="J32" s="1081"/>
      <c r="K32" s="1085">
        <f>SUM(K21:M30)</f>
        <v>0</v>
      </c>
      <c r="L32" s="1086"/>
      <c r="M32" s="1087"/>
      <c r="N32" s="251"/>
      <c r="O32" s="190"/>
      <c r="P32" s="215"/>
      <c r="Q32" s="215"/>
      <c r="R32" s="215"/>
      <c r="S32" s="215"/>
      <c r="T32" s="215"/>
      <c r="U32" s="215"/>
      <c r="V32" s="215"/>
      <c r="AA32" s="442"/>
    </row>
    <row r="33" spans="3:27" s="441" customFormat="1" ht="26.1" customHeight="1">
      <c r="C33" s="173"/>
      <c r="D33" s="173"/>
      <c r="E33" s="173"/>
      <c r="F33" s="173"/>
      <c r="G33" s="173"/>
      <c r="H33" s="173"/>
      <c r="I33" s="173"/>
      <c r="J33" s="173"/>
      <c r="K33" s="445"/>
      <c r="L33" s="445"/>
      <c r="M33" s="445"/>
      <c r="N33" s="251"/>
      <c r="O33" s="190"/>
      <c r="P33" s="215"/>
      <c r="Q33" s="215"/>
      <c r="R33" s="215"/>
      <c r="S33" s="215"/>
      <c r="T33" s="215"/>
      <c r="U33" s="215"/>
      <c r="V33" s="215"/>
      <c r="AA33" s="442"/>
    </row>
  </sheetData>
  <sheetProtection algorithmName="SHA-512" hashValue="30E1pWpTJeGazbhdU0ywLJiJGZbG/H8BF0FdMvG6lFEaCl8Z+yFmoqrdGFpjGIxKYbFsmQRoPiauT8PqYEfejQ==" saltValue="K8kra3V8X9KLed2d53TW4Q==" spinCount="100000" sheet="1" objects="1" scenarios="1"/>
  <mergeCells count="58">
    <mergeCell ref="C16:H16"/>
    <mergeCell ref="I16:O16"/>
    <mergeCell ref="D8:O8"/>
    <mergeCell ref="D11:O11"/>
    <mergeCell ref="D12:O12"/>
    <mergeCell ref="C15:H15"/>
    <mergeCell ref="I15:O15"/>
    <mergeCell ref="C17:H17"/>
    <mergeCell ref="I17:O17"/>
    <mergeCell ref="C18:H18"/>
    <mergeCell ref="I18:O18"/>
    <mergeCell ref="C20:F20"/>
    <mergeCell ref="G20:H20"/>
    <mergeCell ref="I20:J20"/>
    <mergeCell ref="K20:M20"/>
    <mergeCell ref="C21:F21"/>
    <mergeCell ref="G21:H21"/>
    <mergeCell ref="I21:J21"/>
    <mergeCell ref="K21:M21"/>
    <mergeCell ref="C26:F26"/>
    <mergeCell ref="G26:H26"/>
    <mergeCell ref="I26:J26"/>
    <mergeCell ref="K26:M26"/>
    <mergeCell ref="C22:F22"/>
    <mergeCell ref="G22:H22"/>
    <mergeCell ref="I22:J22"/>
    <mergeCell ref="K22:M22"/>
    <mergeCell ref="C23:F23"/>
    <mergeCell ref="G23:H23"/>
    <mergeCell ref="I23:J23"/>
    <mergeCell ref="K23:M23"/>
    <mergeCell ref="C27:F27"/>
    <mergeCell ref="G27:H27"/>
    <mergeCell ref="I27:J27"/>
    <mergeCell ref="K27:M27"/>
    <mergeCell ref="C28:F28"/>
    <mergeCell ref="G28:H28"/>
    <mergeCell ref="I28:J28"/>
    <mergeCell ref="K28:M28"/>
    <mergeCell ref="C31:J32"/>
    <mergeCell ref="K31:M31"/>
    <mergeCell ref="K32:M32"/>
    <mergeCell ref="C29:F29"/>
    <mergeCell ref="G29:H29"/>
    <mergeCell ref="I29:J29"/>
    <mergeCell ref="K29:M29"/>
    <mergeCell ref="C30:F30"/>
    <mergeCell ref="G30:H30"/>
    <mergeCell ref="I30:J30"/>
    <mergeCell ref="K30:M30"/>
    <mergeCell ref="C24:F24"/>
    <mergeCell ref="G24:H24"/>
    <mergeCell ref="I24:J24"/>
    <mergeCell ref="K24:M24"/>
    <mergeCell ref="C25:F25"/>
    <mergeCell ref="G25:H25"/>
    <mergeCell ref="I25:J25"/>
    <mergeCell ref="K25:M25"/>
  </mergeCells>
  <phoneticPr fontId="4"/>
  <conditionalFormatting sqref="C8">
    <cfRule type="expression" dxfId="70" priority="43">
      <formula>AND($E$5="☑",$C$8="□")</formula>
    </cfRule>
  </conditionalFormatting>
  <conditionalFormatting sqref="C21:F21">
    <cfRule type="expression" dxfId="69" priority="42">
      <formula>AND($E$5="☑",$C$21="")</formula>
    </cfRule>
  </conditionalFormatting>
  <conditionalFormatting sqref="G21:H21">
    <cfRule type="expression" dxfId="68" priority="41">
      <formula>AND($C$21&lt;&gt;"",$G$21="")</formula>
    </cfRule>
  </conditionalFormatting>
  <conditionalFormatting sqref="I21:J21">
    <cfRule type="expression" dxfId="67" priority="40">
      <formula>AND($C$21&lt;&gt;"",$I$21="")</formula>
    </cfRule>
  </conditionalFormatting>
  <conditionalFormatting sqref="K21:M21">
    <cfRule type="expression" dxfId="66" priority="23">
      <formula>AND($C$21="",$K$21&lt;&gt;"")</formula>
    </cfRule>
    <cfRule type="expression" dxfId="65" priority="39">
      <formula>AND($C$21&lt;&gt;"",$K$21="")</formula>
    </cfRule>
  </conditionalFormatting>
  <conditionalFormatting sqref="G26:H26">
    <cfRule type="expression" dxfId="64" priority="38">
      <formula>AND($C$26&lt;&gt;"",$G$26="")</formula>
    </cfRule>
  </conditionalFormatting>
  <conditionalFormatting sqref="I26:J26">
    <cfRule type="expression" dxfId="63" priority="37">
      <formula>AND($C$26&lt;&gt;"",$I$26="")</formula>
    </cfRule>
  </conditionalFormatting>
  <conditionalFormatting sqref="K26:M26">
    <cfRule type="expression" dxfId="62" priority="22">
      <formula>AND($C$26="",$K$26&lt;&gt;"")</formula>
    </cfRule>
    <cfRule type="expression" dxfId="61" priority="36">
      <formula>AND($C$26&lt;&gt;"",$K$26="")</formula>
    </cfRule>
  </conditionalFormatting>
  <conditionalFormatting sqref="G27:H27">
    <cfRule type="expression" dxfId="60" priority="35">
      <formula>AND($C$27&lt;&gt;"",$G$27="")</formula>
    </cfRule>
  </conditionalFormatting>
  <conditionalFormatting sqref="I27:J27">
    <cfRule type="expression" dxfId="59" priority="34">
      <formula>AND($C$27&lt;&gt;"",$I$27="")</formula>
    </cfRule>
  </conditionalFormatting>
  <conditionalFormatting sqref="K27:M27">
    <cfRule type="expression" dxfId="58" priority="21">
      <formula>AND($C$27="",$K$27&lt;&gt;"")</formula>
    </cfRule>
    <cfRule type="expression" dxfId="57" priority="33">
      <formula>AND($C$27&lt;&gt;"",$K$27="")</formula>
    </cfRule>
  </conditionalFormatting>
  <conditionalFormatting sqref="G28:H28">
    <cfRule type="expression" dxfId="56" priority="32">
      <formula>AND($C$28&lt;&gt;"",$G$28="")</formula>
    </cfRule>
  </conditionalFormatting>
  <conditionalFormatting sqref="I28:J28">
    <cfRule type="expression" dxfId="55" priority="31">
      <formula>AND($C$28&lt;&gt;"",$I$28="")</formula>
    </cfRule>
  </conditionalFormatting>
  <conditionalFormatting sqref="K28:M28">
    <cfRule type="expression" dxfId="54" priority="20">
      <formula>AND($C$28="",$K$28&lt;&gt;"")</formula>
    </cfRule>
    <cfRule type="expression" dxfId="53" priority="30">
      <formula>AND($C$28&lt;&gt;"",$K$28="")</formula>
    </cfRule>
  </conditionalFormatting>
  <conditionalFormatting sqref="G29:H29">
    <cfRule type="expression" dxfId="52" priority="29">
      <formula>AND($C$29&lt;&gt;"",$G$29="")</formula>
    </cfRule>
  </conditionalFormatting>
  <conditionalFormatting sqref="I29:J29">
    <cfRule type="expression" dxfId="51" priority="28">
      <formula>AND($C$29&lt;&gt;"",$I$29="")</formula>
    </cfRule>
  </conditionalFormatting>
  <conditionalFormatting sqref="K29:M29">
    <cfRule type="expression" dxfId="50" priority="19">
      <formula>AND($C$29="",$K$29&lt;&gt;"")</formula>
    </cfRule>
    <cfRule type="expression" dxfId="49" priority="27">
      <formula>AND($C$29&lt;&gt;"",$K$29="")</formula>
    </cfRule>
  </conditionalFormatting>
  <conditionalFormatting sqref="G30:H30">
    <cfRule type="expression" dxfId="48" priority="26">
      <formula>AND($C$30&lt;&gt;"",$G$30="")</formula>
    </cfRule>
  </conditionalFormatting>
  <conditionalFormatting sqref="I30:J30">
    <cfRule type="expression" dxfId="47" priority="25">
      <formula>AND($C$30&lt;&gt;"",$I$30="")</formula>
    </cfRule>
  </conditionalFormatting>
  <conditionalFormatting sqref="K30:M30">
    <cfRule type="expression" dxfId="46" priority="18">
      <formula>AND($C$30="",$K$30&lt;&gt;"")</formula>
    </cfRule>
    <cfRule type="expression" dxfId="45" priority="24">
      <formula>AND($C$30&lt;&gt;"",$K$30="")</formula>
    </cfRule>
  </conditionalFormatting>
  <conditionalFormatting sqref="E5">
    <cfRule type="expression" dxfId="44" priority="17">
      <formula>AND($E$5="□",$C$21&lt;&gt;"")</formula>
    </cfRule>
  </conditionalFormatting>
  <conditionalFormatting sqref="G22:H22">
    <cfRule type="expression" dxfId="43" priority="16">
      <formula>AND($C$26&lt;&gt;"",$G$26="")</formula>
    </cfRule>
  </conditionalFormatting>
  <conditionalFormatting sqref="I22:J22">
    <cfRule type="expression" dxfId="42" priority="15">
      <formula>AND($C$26&lt;&gt;"",$I$26="")</formula>
    </cfRule>
  </conditionalFormatting>
  <conditionalFormatting sqref="K22:M22">
    <cfRule type="expression" dxfId="41" priority="4">
      <formula>AND($C$26="",$K$26&lt;&gt;"")</formula>
    </cfRule>
    <cfRule type="expression" dxfId="40" priority="14">
      <formula>AND($C$26&lt;&gt;"",$K$26="")</formula>
    </cfRule>
  </conditionalFormatting>
  <conditionalFormatting sqref="G23:H23">
    <cfRule type="expression" dxfId="39" priority="13">
      <formula>AND($C$27&lt;&gt;"",$G$27="")</formula>
    </cfRule>
  </conditionalFormatting>
  <conditionalFormatting sqref="I23:J23">
    <cfRule type="expression" dxfId="38" priority="12">
      <formula>AND($C$27&lt;&gt;"",$I$27="")</formula>
    </cfRule>
  </conditionalFormatting>
  <conditionalFormatting sqref="K23:M23">
    <cfRule type="expression" dxfId="37" priority="3">
      <formula>AND($C$27="",$K$27&lt;&gt;"")</formula>
    </cfRule>
    <cfRule type="expression" dxfId="36" priority="11">
      <formula>AND($C$27&lt;&gt;"",$K$27="")</formula>
    </cfRule>
  </conditionalFormatting>
  <conditionalFormatting sqref="G24:H24">
    <cfRule type="expression" dxfId="35" priority="10">
      <formula>AND($C$28&lt;&gt;"",$G$28="")</formula>
    </cfRule>
  </conditionalFormatting>
  <conditionalFormatting sqref="I24:J24">
    <cfRule type="expression" dxfId="34" priority="9">
      <formula>AND($C$28&lt;&gt;"",$I$28="")</formula>
    </cfRule>
  </conditionalFormatting>
  <conditionalFormatting sqref="K24:M24">
    <cfRule type="expression" dxfId="33" priority="2">
      <formula>AND($C$28="",$K$28&lt;&gt;"")</formula>
    </cfRule>
    <cfRule type="expression" dxfId="32" priority="8">
      <formula>AND($C$28&lt;&gt;"",$K$28="")</formula>
    </cfRule>
  </conditionalFormatting>
  <conditionalFormatting sqref="G25:H25">
    <cfRule type="expression" dxfId="31" priority="7">
      <formula>AND($C$29&lt;&gt;"",$G$29="")</formula>
    </cfRule>
  </conditionalFormatting>
  <conditionalFormatting sqref="I25:J25">
    <cfRule type="expression" dxfId="30" priority="6">
      <formula>AND($C$29&lt;&gt;"",$I$29="")</formula>
    </cfRule>
  </conditionalFormatting>
  <conditionalFormatting sqref="K25:M25">
    <cfRule type="expression" dxfId="29" priority="1">
      <formula>AND($C$29="",$K$29&lt;&gt;"")</formula>
    </cfRule>
    <cfRule type="expression" dxfId="28" priority="5">
      <formula>AND($C$29&lt;&gt;"",$K$29="")</formula>
    </cfRule>
  </conditionalFormatting>
  <dataValidations count="2">
    <dataValidation type="list" allowBlank="1" showInputMessage="1" showErrorMessage="1" sqref="H5:H6 E5:E6 C8:C9">
      <formula1>"□,☑"</formula1>
    </dataValidation>
    <dataValidation type="list" allowBlank="1" showInputMessage="1" showErrorMessage="1" sqref="I21:J30">
      <formula1>"ⅰ,ⅱ,ⅲ"</formula1>
    </dataValidation>
  </dataValidations>
  <pageMargins left="0.31496062992125984" right="0.31496062992125984" top="0.82677165354330717" bottom="0" header="0" footer="0.35433070866141736"/>
  <pageSetup paperSize="9" scale="65" orientation="portrait" r:id="rId1"/>
  <headerFooter alignWithMargins="0">
    <oddFooter>&amp;C&amp;14 5</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8" id="{3FEA4EA9-1439-42CC-8F76-C2A653702C4F}">
            <xm:f>AND('４ページ'!#REF!="□",'４ページ'!#REF!="☑")</xm:f>
            <x14:dxf>
              <fill>
                <patternFill>
                  <bgColor rgb="FFFF0000"/>
                </patternFill>
              </fill>
            </x14:dxf>
          </x14:cfRule>
          <xm:sqref>C8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39"/>
  <sheetViews>
    <sheetView showGridLines="0" view="pageBreakPreview" topLeftCell="C16" zoomScale="75" zoomScaleNormal="55" zoomScaleSheetLayoutView="75" workbookViewId="0">
      <selection activeCell="R4" sqref="R4"/>
    </sheetView>
  </sheetViews>
  <sheetFormatPr defaultRowHeight="15.75"/>
  <cols>
    <col min="1" max="1" width="5.25" style="19" customWidth="1"/>
    <col min="2" max="2" width="2.5" style="19" customWidth="1"/>
    <col min="3" max="3" width="8.375" style="19" customWidth="1"/>
    <col min="4" max="4" width="4.25" style="19" customWidth="1"/>
    <col min="5" max="9" width="13.125" style="19" customWidth="1"/>
    <col min="10" max="13" width="6.875" style="19" customWidth="1"/>
    <col min="14" max="14" width="13.125" style="19" customWidth="1"/>
    <col min="15" max="15" width="18.625" style="19" customWidth="1"/>
    <col min="16" max="16384" width="9" style="19"/>
  </cols>
  <sheetData>
    <row r="1" spans="2:16">
      <c r="P1" s="563" t="str">
        <f>IF('実績報告書１ページ '!V2="","",'実績報告書１ページ '!V2&amp;"_"&amp;'実績報告書１ページ '!O2)</f>
        <v/>
      </c>
    </row>
    <row r="2" spans="2:16" s="411" customFormat="1" ht="28.5" customHeight="1">
      <c r="B2" s="39"/>
      <c r="C2" s="155" t="s">
        <v>550</v>
      </c>
      <c r="D2" s="412"/>
      <c r="E2" s="412"/>
      <c r="F2" s="412"/>
      <c r="G2" s="412"/>
      <c r="H2" s="412"/>
      <c r="I2" s="412"/>
      <c r="J2" s="412"/>
      <c r="K2" s="423"/>
      <c r="L2" s="423"/>
      <c r="M2" s="423"/>
      <c r="N2" s="190"/>
      <c r="O2" s="190"/>
    </row>
    <row r="3" spans="2:16" ht="28.5" customHeight="1">
      <c r="C3" s="1165" t="s">
        <v>535</v>
      </c>
      <c r="D3" s="1165"/>
      <c r="E3" s="1165"/>
      <c r="F3" s="1165"/>
      <c r="G3" s="1165"/>
      <c r="H3" s="1165"/>
      <c r="I3" s="1165"/>
      <c r="J3" s="1165"/>
      <c r="K3" s="1165"/>
      <c r="L3" s="1165"/>
      <c r="M3" s="1165"/>
      <c r="N3" s="1165"/>
      <c r="O3" s="1165"/>
    </row>
    <row r="4" spans="2:16" ht="20.100000000000001" customHeight="1">
      <c r="C4" s="1147" t="s">
        <v>536</v>
      </c>
      <c r="D4" s="1147"/>
      <c r="E4" s="1147"/>
      <c r="F4" s="1147"/>
      <c r="G4" s="1147"/>
      <c r="H4" s="1147"/>
      <c r="I4" s="1147"/>
      <c r="J4" s="1147"/>
      <c r="K4" s="1147"/>
      <c r="L4" s="1147"/>
      <c r="M4" s="1147"/>
      <c r="N4" s="1147"/>
      <c r="O4" s="1147"/>
    </row>
    <row r="5" spans="2:16" ht="34.5" customHeight="1">
      <c r="C5" s="1102" t="s">
        <v>248</v>
      </c>
      <c r="D5" s="1167"/>
      <c r="E5" s="1172" t="s">
        <v>253</v>
      </c>
      <c r="F5" s="1173"/>
      <c r="G5" s="1176" t="s">
        <v>563</v>
      </c>
      <c r="H5" s="1173"/>
      <c r="I5" s="1176" t="s">
        <v>564</v>
      </c>
      <c r="J5" s="1178"/>
      <c r="K5" s="1179"/>
      <c r="L5" s="1176" t="s">
        <v>565</v>
      </c>
      <c r="M5" s="1183"/>
      <c r="N5" s="1173"/>
      <c r="O5" s="1111" t="s">
        <v>64</v>
      </c>
    </row>
    <row r="6" spans="2:16" ht="34.5" customHeight="1">
      <c r="C6" s="1168"/>
      <c r="D6" s="1169"/>
      <c r="E6" s="1174"/>
      <c r="F6" s="1175"/>
      <c r="G6" s="1177"/>
      <c r="H6" s="1175"/>
      <c r="I6" s="1180"/>
      <c r="J6" s="1181"/>
      <c r="K6" s="1182"/>
      <c r="L6" s="1177"/>
      <c r="M6" s="1174"/>
      <c r="N6" s="1175"/>
      <c r="O6" s="1112"/>
    </row>
    <row r="7" spans="2:16" ht="19.5" customHeight="1">
      <c r="C7" s="1170"/>
      <c r="D7" s="1171"/>
      <c r="E7" s="1123" t="s">
        <v>260</v>
      </c>
      <c r="F7" s="1166"/>
      <c r="G7" s="1123" t="s">
        <v>261</v>
      </c>
      <c r="H7" s="1124"/>
      <c r="I7" s="1123" t="s">
        <v>262</v>
      </c>
      <c r="J7" s="1125"/>
      <c r="K7" s="1124"/>
      <c r="L7" s="1123" t="s">
        <v>263</v>
      </c>
      <c r="M7" s="1125"/>
      <c r="N7" s="1124"/>
      <c r="O7" s="453" t="s">
        <v>538</v>
      </c>
    </row>
    <row r="8" spans="2:16" ht="69.75" customHeight="1">
      <c r="C8" s="1094" t="s">
        <v>496</v>
      </c>
      <c r="D8" s="1095"/>
      <c r="E8" s="1096"/>
      <c r="F8" s="1097"/>
      <c r="G8" s="1096"/>
      <c r="H8" s="1097"/>
      <c r="I8" s="1098"/>
      <c r="J8" s="1099"/>
      <c r="K8" s="1100"/>
      <c r="L8" s="1101"/>
      <c r="M8" s="1096"/>
      <c r="N8" s="1097"/>
      <c r="O8" s="452">
        <f>SUM(E8:N8)</f>
        <v>0</v>
      </c>
    </row>
    <row r="9" spans="2:16" ht="28.5" customHeight="1">
      <c r="C9" s="1152" t="s">
        <v>259</v>
      </c>
      <c r="D9" s="1153"/>
      <c r="E9" s="1153"/>
      <c r="F9" s="1153"/>
      <c r="G9" s="1153"/>
      <c r="H9" s="1153"/>
      <c r="I9" s="1153"/>
      <c r="J9" s="1153"/>
      <c r="K9" s="1153"/>
      <c r="L9" s="228"/>
      <c r="M9" s="215"/>
    </row>
    <row r="10" spans="2:16" ht="20.100000000000001" customHeight="1">
      <c r="C10" s="1147" t="s">
        <v>536</v>
      </c>
      <c r="D10" s="1147"/>
      <c r="E10" s="1147"/>
      <c r="F10" s="1147"/>
      <c r="G10" s="1147"/>
      <c r="H10" s="1147"/>
      <c r="I10" s="1147"/>
      <c r="J10" s="1147"/>
      <c r="K10" s="1147"/>
      <c r="L10" s="1147"/>
      <c r="M10" s="1147"/>
      <c r="N10" s="1147"/>
      <c r="O10" s="1147"/>
    </row>
    <row r="11" spans="2:16" ht="34.5" customHeight="1">
      <c r="C11" s="1154" t="s">
        <v>248</v>
      </c>
      <c r="D11" s="1155"/>
      <c r="E11" s="1150" t="s">
        <v>249</v>
      </c>
      <c r="F11" s="1150" t="s">
        <v>250</v>
      </c>
      <c r="G11" s="1150" t="s">
        <v>251</v>
      </c>
      <c r="H11" s="1150" t="s">
        <v>254</v>
      </c>
      <c r="I11" s="1150" t="s">
        <v>255</v>
      </c>
      <c r="J11" s="1161" t="s">
        <v>252</v>
      </c>
      <c r="K11" s="1162"/>
      <c r="L11" s="1161" t="s">
        <v>257</v>
      </c>
      <c r="M11" s="1162"/>
      <c r="N11" s="1150" t="s">
        <v>256</v>
      </c>
      <c r="O11" s="1111" t="s">
        <v>537</v>
      </c>
    </row>
    <row r="12" spans="2:16" ht="34.5" customHeight="1">
      <c r="C12" s="1156"/>
      <c r="D12" s="1157"/>
      <c r="E12" s="1160"/>
      <c r="F12" s="1160"/>
      <c r="G12" s="1160"/>
      <c r="H12" s="1160"/>
      <c r="I12" s="1160"/>
      <c r="J12" s="1163"/>
      <c r="K12" s="1164"/>
      <c r="L12" s="1163"/>
      <c r="M12" s="1164"/>
      <c r="N12" s="1151"/>
      <c r="O12" s="1112"/>
    </row>
    <row r="13" spans="2:16" ht="19.5" customHeight="1">
      <c r="C13" s="1158"/>
      <c r="D13" s="1159"/>
      <c r="E13" s="597" t="s">
        <v>264</v>
      </c>
      <c r="F13" s="597" t="s">
        <v>265</v>
      </c>
      <c r="G13" s="597" t="s">
        <v>266</v>
      </c>
      <c r="H13" s="597" t="s">
        <v>267</v>
      </c>
      <c r="I13" s="597" t="s">
        <v>268</v>
      </c>
      <c r="J13" s="1148" t="s">
        <v>269</v>
      </c>
      <c r="K13" s="1149"/>
      <c r="L13" s="1148" t="s">
        <v>270</v>
      </c>
      <c r="M13" s="1149"/>
      <c r="N13" s="597" t="s">
        <v>271</v>
      </c>
      <c r="O13" s="453" t="s">
        <v>539</v>
      </c>
    </row>
    <row r="14" spans="2:16" ht="69.75" customHeight="1">
      <c r="C14" s="1094" t="s">
        <v>497</v>
      </c>
      <c r="D14" s="1095"/>
      <c r="E14" s="254"/>
      <c r="F14" s="254"/>
      <c r="G14" s="254"/>
      <c r="H14" s="254"/>
      <c r="I14" s="254"/>
      <c r="J14" s="1145"/>
      <c r="K14" s="1135"/>
      <c r="L14" s="1145"/>
      <c r="M14" s="1146"/>
      <c r="N14" s="254"/>
      <c r="O14" s="452">
        <f>SUM(E14:N14)</f>
        <v>0</v>
      </c>
      <c r="P14" s="226"/>
    </row>
    <row r="15" spans="2:16" ht="28.5" customHeight="1">
      <c r="C15" s="144" t="s">
        <v>529</v>
      </c>
      <c r="N15" s="226"/>
    </row>
    <row r="16" spans="2:16" ht="20.100000000000001" customHeight="1">
      <c r="C16" s="1147" t="s">
        <v>536</v>
      </c>
      <c r="D16" s="1147"/>
      <c r="E16" s="1147"/>
      <c r="F16" s="1147"/>
      <c r="G16" s="1147"/>
      <c r="H16" s="1147"/>
      <c r="I16" s="1147"/>
      <c r="J16" s="1147"/>
      <c r="K16" s="1147"/>
      <c r="L16" s="1147"/>
      <c r="M16" s="1147"/>
      <c r="N16" s="1147"/>
      <c r="O16" s="1147"/>
    </row>
    <row r="17" spans="3:15" ht="24.75" customHeight="1">
      <c r="C17" s="1102" t="s">
        <v>248</v>
      </c>
      <c r="D17" s="1103"/>
      <c r="E17" s="1102" t="s">
        <v>521</v>
      </c>
      <c r="F17" s="1103"/>
      <c r="G17" s="1102" t="s">
        <v>522</v>
      </c>
      <c r="H17" s="1103"/>
      <c r="I17" s="1102" t="s">
        <v>523</v>
      </c>
      <c r="J17" s="1108"/>
      <c r="K17" s="1103"/>
      <c r="L17" s="1102" t="s">
        <v>524</v>
      </c>
      <c r="M17" s="1118"/>
      <c r="N17" s="1119"/>
      <c r="O17" s="1111" t="s">
        <v>537</v>
      </c>
    </row>
    <row r="18" spans="3:15" ht="24.75" customHeight="1">
      <c r="C18" s="1104"/>
      <c r="D18" s="1105"/>
      <c r="E18" s="1104"/>
      <c r="F18" s="1105"/>
      <c r="G18" s="1104"/>
      <c r="H18" s="1105"/>
      <c r="I18" s="1104"/>
      <c r="J18" s="1109"/>
      <c r="K18" s="1105"/>
      <c r="L18" s="1120"/>
      <c r="M18" s="1121"/>
      <c r="N18" s="1122"/>
      <c r="O18" s="1112"/>
    </row>
    <row r="19" spans="3:15" ht="24.75" customHeight="1">
      <c r="C19" s="1106"/>
      <c r="D19" s="1107"/>
      <c r="E19" s="1123" t="s">
        <v>525</v>
      </c>
      <c r="F19" s="1124"/>
      <c r="G19" s="1123" t="s">
        <v>526</v>
      </c>
      <c r="H19" s="1124"/>
      <c r="I19" s="1123" t="s">
        <v>527</v>
      </c>
      <c r="J19" s="1125"/>
      <c r="K19" s="1124"/>
      <c r="L19" s="1123" t="s">
        <v>528</v>
      </c>
      <c r="M19" s="1125"/>
      <c r="N19" s="1124"/>
      <c r="O19" s="453" t="s">
        <v>540</v>
      </c>
    </row>
    <row r="20" spans="3:15" ht="69.75" customHeight="1">
      <c r="C20" s="1094" t="s">
        <v>496</v>
      </c>
      <c r="D20" s="1095"/>
      <c r="E20" s="1096"/>
      <c r="F20" s="1097"/>
      <c r="G20" s="1096"/>
      <c r="H20" s="1097"/>
      <c r="I20" s="1098"/>
      <c r="J20" s="1099"/>
      <c r="K20" s="1100"/>
      <c r="L20" s="1101"/>
      <c r="M20" s="1096"/>
      <c r="N20" s="1097"/>
      <c r="O20" s="452">
        <f>SUM(E20:N20)</f>
        <v>0</v>
      </c>
    </row>
    <row r="21" spans="3:15" ht="28.5" customHeight="1">
      <c r="C21" s="144" t="s">
        <v>530</v>
      </c>
      <c r="N21" s="226"/>
    </row>
    <row r="22" spans="3:15" ht="20.100000000000001" customHeight="1">
      <c r="C22" s="1147" t="s">
        <v>536</v>
      </c>
      <c r="D22" s="1147"/>
      <c r="E22" s="1147"/>
      <c r="F22" s="1147"/>
      <c r="G22" s="1147"/>
      <c r="H22" s="1147"/>
      <c r="I22" s="1147"/>
      <c r="J22" s="1147"/>
      <c r="K22" s="1147"/>
      <c r="L22" s="1147"/>
      <c r="M22" s="1147"/>
      <c r="N22" s="1147"/>
      <c r="O22" s="1147"/>
    </row>
    <row r="23" spans="3:15" ht="24.75" customHeight="1">
      <c r="C23" s="1102" t="s">
        <v>248</v>
      </c>
      <c r="D23" s="1103"/>
      <c r="E23" s="1102" t="s">
        <v>521</v>
      </c>
      <c r="F23" s="1103"/>
      <c r="G23" s="1102" t="s">
        <v>522</v>
      </c>
      <c r="H23" s="1103"/>
      <c r="I23" s="1102" t="s">
        <v>523</v>
      </c>
      <c r="J23" s="1108"/>
      <c r="K23" s="1103"/>
      <c r="L23" s="1102" t="s">
        <v>524</v>
      </c>
      <c r="M23" s="1118"/>
      <c r="N23" s="1119"/>
      <c r="O23" s="1111" t="s">
        <v>537</v>
      </c>
    </row>
    <row r="24" spans="3:15" ht="24.75" customHeight="1">
      <c r="C24" s="1104"/>
      <c r="D24" s="1105"/>
      <c r="E24" s="1104"/>
      <c r="F24" s="1105"/>
      <c r="G24" s="1104"/>
      <c r="H24" s="1105"/>
      <c r="I24" s="1104"/>
      <c r="J24" s="1109"/>
      <c r="K24" s="1105"/>
      <c r="L24" s="1120"/>
      <c r="M24" s="1121"/>
      <c r="N24" s="1122"/>
      <c r="O24" s="1112"/>
    </row>
    <row r="25" spans="3:15" ht="24.75" customHeight="1">
      <c r="C25" s="1106"/>
      <c r="D25" s="1107"/>
      <c r="E25" s="1123" t="s">
        <v>531</v>
      </c>
      <c r="F25" s="1124"/>
      <c r="G25" s="1123" t="s">
        <v>532</v>
      </c>
      <c r="H25" s="1124"/>
      <c r="I25" s="1123" t="s">
        <v>533</v>
      </c>
      <c r="J25" s="1125"/>
      <c r="K25" s="1124"/>
      <c r="L25" s="1123" t="s">
        <v>534</v>
      </c>
      <c r="M25" s="1125"/>
      <c r="N25" s="1124"/>
      <c r="O25" s="453" t="s">
        <v>541</v>
      </c>
    </row>
    <row r="26" spans="3:15" ht="69.75" customHeight="1">
      <c r="C26" s="1094" t="s">
        <v>496</v>
      </c>
      <c r="D26" s="1095"/>
      <c r="E26" s="1096"/>
      <c r="F26" s="1097"/>
      <c r="G26" s="1096"/>
      <c r="H26" s="1097"/>
      <c r="I26" s="1098"/>
      <c r="J26" s="1099"/>
      <c r="K26" s="1100"/>
      <c r="L26" s="1101"/>
      <c r="M26" s="1096"/>
      <c r="N26" s="1097"/>
      <c r="O26" s="452">
        <f>SUM(E26:N26)</f>
        <v>0</v>
      </c>
    </row>
    <row r="27" spans="3:15" ht="24.75" customHeight="1">
      <c r="N27" s="226"/>
    </row>
    <row r="28" spans="3:15" ht="30" customHeight="1">
      <c r="C28" s="155" t="s">
        <v>562</v>
      </c>
      <c r="N28" s="226"/>
    </row>
    <row r="29" spans="3:15" ht="30" customHeight="1">
      <c r="C29" s="1126" t="s">
        <v>493</v>
      </c>
      <c r="D29" s="1127"/>
      <c r="E29" s="1141" t="s">
        <v>490</v>
      </c>
      <c r="F29" s="1142"/>
      <c r="G29" s="1136" t="s">
        <v>494</v>
      </c>
      <c r="H29" s="1137"/>
      <c r="I29" s="1137"/>
      <c r="J29" s="1137"/>
      <c r="K29" s="1137"/>
      <c r="L29" s="1137"/>
      <c r="M29" s="1137"/>
      <c r="N29" s="1133"/>
      <c r="O29" s="103"/>
    </row>
    <row r="30" spans="3:15" ht="39" customHeight="1">
      <c r="C30" s="1128"/>
      <c r="D30" s="1129"/>
      <c r="E30" s="1143"/>
      <c r="F30" s="1144"/>
      <c r="G30" s="1126" t="s">
        <v>495</v>
      </c>
      <c r="H30" s="1127"/>
      <c r="I30" s="1126" t="s">
        <v>491</v>
      </c>
      <c r="J30" s="1138"/>
      <c r="K30" s="1127"/>
      <c r="L30" s="1138" t="s">
        <v>492</v>
      </c>
      <c r="M30" s="1138"/>
      <c r="N30" s="1127"/>
      <c r="O30" s="103"/>
    </row>
    <row r="31" spans="3:15" ht="19.5" customHeight="1">
      <c r="C31" s="1130"/>
      <c r="D31" s="1131"/>
      <c r="E31" s="1130" t="s">
        <v>499</v>
      </c>
      <c r="F31" s="1131"/>
      <c r="G31" s="1130" t="s">
        <v>500</v>
      </c>
      <c r="H31" s="1131"/>
      <c r="I31" s="1130" t="s">
        <v>501</v>
      </c>
      <c r="J31" s="1140"/>
      <c r="K31" s="1140"/>
      <c r="L31" s="1130" t="s">
        <v>505</v>
      </c>
      <c r="M31" s="1140"/>
      <c r="N31" s="1131"/>
      <c r="O31" s="103"/>
    </row>
    <row r="32" spans="3:15" ht="69.75" customHeight="1">
      <c r="C32" s="1132" t="s">
        <v>498</v>
      </c>
      <c r="D32" s="1133"/>
      <c r="E32" s="1134"/>
      <c r="F32" s="1135"/>
      <c r="G32" s="1134"/>
      <c r="H32" s="1135"/>
      <c r="I32" s="1134"/>
      <c r="J32" s="1139"/>
      <c r="K32" s="1135"/>
      <c r="L32" s="1134"/>
      <c r="M32" s="1139"/>
      <c r="N32" s="1135"/>
      <c r="O32" s="383"/>
    </row>
    <row r="33" spans="3:17" ht="30" customHeight="1" thickBot="1">
      <c r="C33" s="274"/>
      <c r="N33" s="226"/>
    </row>
    <row r="34" spans="3:17" ht="42" customHeight="1">
      <c r="C34" s="1113" t="s">
        <v>300</v>
      </c>
      <c r="D34" s="1113"/>
      <c r="E34" s="1113"/>
      <c r="F34" s="1113"/>
      <c r="G34" s="1113"/>
      <c r="H34" s="1113"/>
      <c r="I34" s="1114" t="str">
        <f>IF(G32+I32=0,"",G32+I32)</f>
        <v/>
      </c>
      <c r="J34" s="1115"/>
      <c r="K34" s="1110" t="s">
        <v>546</v>
      </c>
      <c r="L34" s="1110"/>
      <c r="M34" s="1110"/>
      <c r="N34" s="1110"/>
      <c r="O34" s="1110"/>
      <c r="P34" s="1110"/>
      <c r="Q34" s="454"/>
    </row>
    <row r="35" spans="3:17" ht="18" customHeight="1" thickBot="1">
      <c r="H35" s="422" t="s">
        <v>506</v>
      </c>
      <c r="I35" s="1116"/>
      <c r="J35" s="1117"/>
      <c r="K35" s="1110"/>
      <c r="L35" s="1110"/>
      <c r="M35" s="1110"/>
      <c r="N35" s="1110"/>
      <c r="O35" s="1110"/>
      <c r="P35" s="1110"/>
      <c r="Q35" s="454"/>
    </row>
    <row r="36" spans="3:17" ht="54" customHeight="1">
      <c r="I36" s="458"/>
      <c r="J36" s="458"/>
      <c r="K36" s="1110"/>
      <c r="L36" s="1110"/>
      <c r="M36" s="1110"/>
      <c r="N36" s="1110"/>
      <c r="O36" s="1110"/>
      <c r="P36" s="1110"/>
    </row>
    <row r="37" spans="3:17" ht="69" customHeight="1">
      <c r="I37" s="458"/>
      <c r="J37" s="458"/>
      <c r="K37" s="458"/>
      <c r="L37" s="458"/>
      <c r="M37" s="458"/>
      <c r="N37" s="458"/>
      <c r="O37" s="458"/>
    </row>
    <row r="39" spans="3:17">
      <c r="I39" s="38"/>
    </row>
  </sheetData>
  <sheetProtection algorithmName="SHA-512" hashValue="tTKOY+S2TjSSaVURes+AoEYfMo2thDo29xBXtZCE4iY5IlzIN+CuhsRvvBYZ0KN3RPo6KciM/wiP/lmJcjRvpA==" saltValue="wyLZoTXfJ7UJMoeOMXbHzQ==" spinCount="100000" sheet="1" objects="1" scenarios="1"/>
  <mergeCells count="84">
    <mergeCell ref="C3:O3"/>
    <mergeCell ref="E7:F7"/>
    <mergeCell ref="G7:H7"/>
    <mergeCell ref="I7:K7"/>
    <mergeCell ref="L7:N7"/>
    <mergeCell ref="C5:D7"/>
    <mergeCell ref="E5:F6"/>
    <mergeCell ref="G5:H6"/>
    <mergeCell ref="I5:K6"/>
    <mergeCell ref="L5:N6"/>
    <mergeCell ref="C4:O4"/>
    <mergeCell ref="O5:O6"/>
    <mergeCell ref="C8:D8"/>
    <mergeCell ref="E8:F8"/>
    <mergeCell ref="G8:H8"/>
    <mergeCell ref="I8:K8"/>
    <mergeCell ref="L8:N8"/>
    <mergeCell ref="J13:K13"/>
    <mergeCell ref="L13:M13"/>
    <mergeCell ref="N11:N12"/>
    <mergeCell ref="C9:K9"/>
    <mergeCell ref="C11:D13"/>
    <mergeCell ref="E11:E12"/>
    <mergeCell ref="F11:F12"/>
    <mergeCell ref="G11:G12"/>
    <mergeCell ref="H11:H12"/>
    <mergeCell ref="I11:I12"/>
    <mergeCell ref="J11:K12"/>
    <mergeCell ref="L11:M12"/>
    <mergeCell ref="C10:O10"/>
    <mergeCell ref="O11:O12"/>
    <mergeCell ref="E29:F30"/>
    <mergeCell ref="E31:F31"/>
    <mergeCell ref="C14:D14"/>
    <mergeCell ref="J14:K14"/>
    <mergeCell ref="L14:M14"/>
    <mergeCell ref="L17:N18"/>
    <mergeCell ref="E19:F19"/>
    <mergeCell ref="G19:H19"/>
    <mergeCell ref="I19:K19"/>
    <mergeCell ref="L19:N19"/>
    <mergeCell ref="C16:O16"/>
    <mergeCell ref="C22:O22"/>
    <mergeCell ref="O17:O18"/>
    <mergeCell ref="C20:D20"/>
    <mergeCell ref="E20:F20"/>
    <mergeCell ref="G20:H20"/>
    <mergeCell ref="G29:N29"/>
    <mergeCell ref="I30:K30"/>
    <mergeCell ref="L30:N30"/>
    <mergeCell ref="I32:K32"/>
    <mergeCell ref="L32:N32"/>
    <mergeCell ref="G30:H30"/>
    <mergeCell ref="G32:H32"/>
    <mergeCell ref="G31:H31"/>
    <mergeCell ref="I31:K31"/>
    <mergeCell ref="L31:N31"/>
    <mergeCell ref="K34:P36"/>
    <mergeCell ref="O23:O24"/>
    <mergeCell ref="C34:H34"/>
    <mergeCell ref="I34:J35"/>
    <mergeCell ref="C23:D25"/>
    <mergeCell ref="E23:F24"/>
    <mergeCell ref="G23:H24"/>
    <mergeCell ref="I23:K24"/>
    <mergeCell ref="L23:N24"/>
    <mergeCell ref="E25:F25"/>
    <mergeCell ref="G25:H25"/>
    <mergeCell ref="I25:K25"/>
    <mergeCell ref="L25:N25"/>
    <mergeCell ref="C29:D31"/>
    <mergeCell ref="C32:D32"/>
    <mergeCell ref="E32:F32"/>
    <mergeCell ref="I20:K20"/>
    <mergeCell ref="L20:N20"/>
    <mergeCell ref="C17:D19"/>
    <mergeCell ref="E17:F18"/>
    <mergeCell ref="G17:H18"/>
    <mergeCell ref="I17:K18"/>
    <mergeCell ref="C26:D26"/>
    <mergeCell ref="E26:F26"/>
    <mergeCell ref="G26:H26"/>
    <mergeCell ref="I26:K26"/>
    <mergeCell ref="L26:N26"/>
  </mergeCells>
  <phoneticPr fontId="4"/>
  <conditionalFormatting sqref="G32:H32">
    <cfRule type="expression" dxfId="26" priority="66">
      <formula>G32&lt;$O$8</formula>
    </cfRule>
  </conditionalFormatting>
  <conditionalFormatting sqref="I32:K32">
    <cfRule type="expression" dxfId="25" priority="65">
      <formula>I32&lt;$O$14</formula>
    </cfRule>
  </conditionalFormatting>
  <conditionalFormatting sqref="L32:N32">
    <cfRule type="expression" dxfId="24" priority="1">
      <formula>$L$32&lt;$O$20</formula>
    </cfRule>
  </conditionalFormatting>
  <pageMargins left="0.31496062992125984" right="0.31496062992125984" top="1.0236220472440944" bottom="0" header="0" footer="0.35433070866141736"/>
  <pageSetup paperSize="9" scale="64" orientation="portrait" r:id="rId1"/>
  <headerFooter alignWithMargins="0">
    <oddFooter>&amp;C&amp;14 6</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71" id="{868ABEC7-3364-4D77-BB6E-FDDCDDFB763C}">
            <xm:f>E32&lt;'5ページ'!$K$32</xm:f>
            <x14:dxf>
              <fill>
                <patternFill>
                  <bgColor rgb="FFFF0000"/>
                </patternFill>
              </fill>
            </x14:dxf>
          </x14:cfRule>
          <xm:sqref>E32:F32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6"/>
  <sheetViews>
    <sheetView showGridLines="0" view="pageBreakPreview" topLeftCell="A37" zoomScale="75" zoomScaleNormal="70" zoomScaleSheetLayoutView="75" workbookViewId="0">
      <selection activeCell="G9" sqref="G9"/>
    </sheetView>
  </sheetViews>
  <sheetFormatPr defaultRowHeight="14.25"/>
  <cols>
    <col min="1" max="1" width="1.875" style="1" customWidth="1"/>
    <col min="2" max="2" width="6.625" style="415" customWidth="1"/>
    <col min="3" max="3" width="24.625" style="1" customWidth="1"/>
    <col min="4" max="4" width="27.25" style="1" bestFit="1" customWidth="1"/>
    <col min="5" max="5" width="19.25" style="1" customWidth="1"/>
    <col min="6" max="6" width="12.625" style="1" customWidth="1"/>
    <col min="7" max="7" width="5.375" style="1" customWidth="1"/>
    <col min="8" max="8" width="12.625" style="1" customWidth="1"/>
    <col min="9" max="9" width="5.375" style="1" customWidth="1"/>
    <col min="10" max="10" width="6.75" style="1" customWidth="1"/>
    <col min="11" max="11" width="15.5" style="1" customWidth="1"/>
    <col min="12" max="12" width="4.375" style="1" customWidth="1"/>
    <col min="13" max="13" width="6.75" style="1" bestFit="1" customWidth="1"/>
    <col min="14" max="14" width="7.625" style="1" hidden="1" customWidth="1"/>
    <col min="15" max="19" width="9" style="1" hidden="1" customWidth="1"/>
    <col min="20" max="20" width="3.875" style="1" hidden="1" customWidth="1"/>
    <col min="21" max="21" width="0" style="1" hidden="1" customWidth="1"/>
    <col min="22" max="16384" width="9" style="1"/>
  </cols>
  <sheetData>
    <row r="1" spans="1:18" ht="20.25" customHeight="1">
      <c r="M1" s="230"/>
    </row>
    <row r="2" spans="1:18" s="165" customFormat="1" ht="30" customHeight="1">
      <c r="A2" s="144" t="s">
        <v>551</v>
      </c>
      <c r="B2" s="144"/>
      <c r="M2" s="166" t="str">
        <f>IF('実績報告書１ページ '!V2="","",'実績報告書１ページ '!V2&amp;"_"&amp;'実績報告書１ページ '!O2)</f>
        <v/>
      </c>
    </row>
    <row r="3" spans="1:18" s="165" customFormat="1" ht="30" customHeight="1">
      <c r="A3" s="144"/>
      <c r="B3" s="159" t="s">
        <v>200</v>
      </c>
      <c r="C3" s="159"/>
      <c r="M3" s="166"/>
    </row>
    <row r="4" spans="1:18" ht="24" customHeight="1">
      <c r="B4" s="1043" t="s">
        <v>206</v>
      </c>
      <c r="C4" s="1043"/>
      <c r="D4" s="291" t="s">
        <v>18</v>
      </c>
      <c r="E4" s="1015" t="s">
        <v>207</v>
      </c>
      <c r="F4" s="1016"/>
      <c r="G4" s="1016"/>
      <c r="H4" s="1016"/>
      <c r="I4" s="1016"/>
      <c r="J4" s="1208"/>
      <c r="K4" s="1209" t="s">
        <v>208</v>
      </c>
      <c r="L4" s="1210"/>
      <c r="M4" s="1001" t="s">
        <v>21</v>
      </c>
    </row>
    <row r="5" spans="1:18" ht="24" customHeight="1">
      <c r="B5" s="1043"/>
      <c r="C5" s="1043"/>
      <c r="D5" s="292" t="s">
        <v>19</v>
      </c>
      <c r="E5" s="1018"/>
      <c r="F5" s="1019"/>
      <c r="G5" s="1019"/>
      <c r="H5" s="1019"/>
      <c r="I5" s="1019"/>
      <c r="J5" s="1189"/>
      <c r="K5" s="1018" t="s">
        <v>20</v>
      </c>
      <c r="L5" s="1189"/>
      <c r="M5" s="1211"/>
    </row>
    <row r="6" spans="1:18" ht="30" customHeight="1">
      <c r="B6" s="419" t="s">
        <v>22</v>
      </c>
      <c r="C6" s="419"/>
      <c r="D6" s="15" t="s">
        <v>23</v>
      </c>
      <c r="E6" s="1246" t="str">
        <f>IF('４ページ'!W3="","預かり保育実施割合(ア)（  　　　  ）","預かり保育実施割合(ア)（  "&amp;'４ページ'!W3&amp;"  ）")</f>
        <v>預かり保育実施割合(ア)（  　　　  ）</v>
      </c>
      <c r="F6" s="1247"/>
      <c r="G6" s="1247"/>
      <c r="H6" s="1247"/>
      <c r="I6" s="1247"/>
      <c r="J6" s="1248"/>
      <c r="K6" s="167" t="str">
        <f>IF('４ページ'!W3="","0",IF('４ページ'!W3=0,0,IF('２ページ'!I27="☑",IF('４ページ'!W3&lt;0.3,200000,300000),0)))</f>
        <v>0</v>
      </c>
      <c r="L6" s="48" t="s">
        <v>63</v>
      </c>
      <c r="M6" s="302"/>
      <c r="P6" s="1">
        <f>'実績報告書１ページ '!Q24</f>
        <v>0</v>
      </c>
      <c r="Q6" s="168">
        <f>'実績報告書１ページ '!R24</f>
        <v>0</v>
      </c>
      <c r="R6" s="1">
        <f>'実績報告書１ページ '!T24</f>
        <v>0</v>
      </c>
    </row>
    <row r="7" spans="1:18" ht="24.95" hidden="1" customHeight="1">
      <c r="B7" s="436"/>
      <c r="C7" s="1204">
        <f>IF(C5=0,0,IF('7ページ'!H48-'7ページ'!D48&lt;0,0,))</f>
        <v>0</v>
      </c>
      <c r="D7" s="1205">
        <v>70000</v>
      </c>
      <c r="E7" s="1206" t="str">
        <f>IF('４ページ'!U29="","延べ園児数(イ)　　（  　　　　人  ）","延べ園児数(イ)（  "&amp;'４ページ'!U29&amp;"人  ）")</f>
        <v>延べ園児数(イ)　　（  　　　　人  ）</v>
      </c>
      <c r="F7" s="1070"/>
      <c r="G7" s="1070"/>
      <c r="H7" s="1070"/>
      <c r="I7" s="1070"/>
      <c r="J7" s="1207"/>
      <c r="K7" s="1199" t="str">
        <f>IF('４ページ'!U29="","0",D7*ROUNDUP('４ページ'!U29/500,0))</f>
        <v>0</v>
      </c>
      <c r="L7" s="1198" t="s">
        <v>63</v>
      </c>
      <c r="M7" s="1190"/>
      <c r="P7" s="1">
        <f>(IF(P6="午前",0,12)+Q6)*60+R6</f>
        <v>720</v>
      </c>
    </row>
    <row r="8" spans="1:18" ht="24.95" hidden="1" customHeight="1">
      <c r="B8" s="436"/>
      <c r="C8" s="1204"/>
      <c r="D8" s="1205"/>
      <c r="E8" s="1214" t="str">
        <f>IF('４ページ'!U29="","(イ)÷500人＝  　　　　　≒　　　  （小数点切上げ）","(イ)÷500人＝  "&amp;'４ページ'!U29/500&amp;"　≒  "&amp;ROUNDUP('４ページ'!U29/500,0)&amp;" （小数点切上げ）")</f>
        <v>(イ)÷500人＝  　　　　　≒　　　  （小数点切上げ）</v>
      </c>
      <c r="F8" s="1072"/>
      <c r="G8" s="1072"/>
      <c r="H8" s="1072"/>
      <c r="I8" s="1072"/>
      <c r="J8" s="1249"/>
      <c r="K8" s="1200"/>
      <c r="L8" s="1195"/>
      <c r="M8" s="1190"/>
    </row>
    <row r="9" spans="1:18" ht="30" customHeight="1">
      <c r="B9" s="1204" t="s">
        <v>358</v>
      </c>
      <c r="C9" s="1204"/>
      <c r="D9" s="149">
        <v>3000</v>
      </c>
      <c r="E9" s="16" t="s">
        <v>160</v>
      </c>
      <c r="F9" s="169" t="s">
        <v>209</v>
      </c>
      <c r="G9" s="170"/>
      <c r="H9" s="17" t="s">
        <v>210</v>
      </c>
      <c r="I9" s="170"/>
      <c r="J9" s="300" t="s">
        <v>211</v>
      </c>
      <c r="K9" s="1252" t="str">
        <f>IF('実績報告書１ページ '!C54="☑","0",IF(G9="","0",IF('２ページ'!I29="☑",IF(G9+I9&gt;12,"月数合計が12か月超えています。",G9*D9+I9*D10),0)))</f>
        <v>0</v>
      </c>
      <c r="L9" s="1198" t="s">
        <v>63</v>
      </c>
      <c r="M9" s="1190" t="s">
        <v>292</v>
      </c>
      <c r="O9" s="1" t="str">
        <f>'２ページ'!I29</f>
        <v>☑</v>
      </c>
    </row>
    <row r="10" spans="1:18" ht="30" customHeight="1">
      <c r="B10" s="1204"/>
      <c r="C10" s="1204"/>
      <c r="D10" s="171">
        <v>6000</v>
      </c>
      <c r="E10" s="172"/>
      <c r="F10" s="103" t="str">
        <f>IF('実績報告書１ページ '!Q19="","（　終了時間　　 時　　 分）","（　終了時間   "&amp;'実績報告書１ページ '!AD33&amp;"　）")</f>
        <v>（　終了時間　　 時　　 分）</v>
      </c>
      <c r="G10" s="103"/>
      <c r="H10" s="103"/>
      <c r="I10" s="173"/>
      <c r="J10" s="301"/>
      <c r="K10" s="1253"/>
      <c r="L10" s="1201"/>
      <c r="M10" s="1191"/>
    </row>
    <row r="11" spans="1:18" ht="24.95" hidden="1" customHeight="1">
      <c r="B11" s="1204"/>
      <c r="C11" s="1204"/>
      <c r="D11" s="174" t="s">
        <v>212</v>
      </c>
      <c r="E11" s="175"/>
      <c r="F11" s="176"/>
      <c r="G11" s="176"/>
      <c r="H11" s="176"/>
      <c r="I11" s="177"/>
      <c r="J11" s="296"/>
      <c r="K11" s="1192" t="str">
        <f>IF('実績報告書１ページ '!M54="☑",IF('実績報告書１ページ '!D56="☑","0",72000),IF('実績報告書１ページ '!S54="☑",IF('実績報告書１ページ '!D56="☑","0",144000),"0"))</f>
        <v>0</v>
      </c>
      <c r="L11" s="1194" t="s">
        <v>63</v>
      </c>
      <c r="M11" s="1196" t="s">
        <v>180</v>
      </c>
    </row>
    <row r="12" spans="1:18" ht="24.95" hidden="1" customHeight="1">
      <c r="B12" s="1204"/>
      <c r="C12" s="1204"/>
      <c r="D12" s="178" t="s">
        <v>213</v>
      </c>
      <c r="E12" s="179"/>
      <c r="F12" s="180"/>
      <c r="G12" s="180"/>
      <c r="H12" s="180"/>
      <c r="I12" s="181"/>
      <c r="J12" s="297"/>
      <c r="K12" s="1193"/>
      <c r="L12" s="1195"/>
      <c r="M12" s="1197"/>
    </row>
    <row r="13" spans="1:18" ht="24.95" hidden="1" customHeight="1">
      <c r="B13" s="436"/>
      <c r="C13" s="1204" t="s">
        <v>25</v>
      </c>
      <c r="D13" s="151">
        <v>10000</v>
      </c>
      <c r="E13" s="1254" t="str">
        <f>"休業日補助対象日数(ウ) （　"&amp;'４ページ'!U20&amp;"　　日）"</f>
        <v>休業日補助対象日数(ウ) （　　　日）</v>
      </c>
      <c r="F13" s="1250"/>
      <c r="G13" s="1250"/>
      <c r="H13" s="1250"/>
      <c r="I13" s="1250"/>
      <c r="J13" s="1251"/>
      <c r="K13" s="182" t="str">
        <f>IF('実績報告書１ページ '!C54="☑","0",IF('４ページ'!U18="","0",IF(AND('２ページ'!G32="☑",'２ページ'!G34&gt;0),0,IF('２ページ'!I32="☑",'４ページ'!U18*D13,IF(AND('２ページ'!G32="☐",'２ページ'!I32="☐"),'４ページ'!U18*D13,0)))))</f>
        <v>0</v>
      </c>
      <c r="L13" s="89" t="s">
        <v>63</v>
      </c>
      <c r="M13" s="90"/>
    </row>
    <row r="14" spans="1:18" ht="24.95" hidden="1" customHeight="1">
      <c r="B14" s="436"/>
      <c r="C14" s="1204"/>
      <c r="D14" s="183" t="s">
        <v>214</v>
      </c>
      <c r="E14" s="184"/>
      <c r="F14" s="185"/>
      <c r="G14" s="185"/>
      <c r="H14" s="185"/>
      <c r="I14" s="185"/>
      <c r="J14" s="186"/>
      <c r="K14" s="1192" t="str">
        <f>IF('実績報告書１ページ '!M54="☑",IF('実績報告書１ページ '!D56="☑","0",1300000),IF('実績報告書１ページ '!S54="☑",IF('実績報告書１ページ '!D56="☑","0",1500000),"0"))</f>
        <v>0</v>
      </c>
      <c r="L14" s="1194" t="s">
        <v>63</v>
      </c>
      <c r="M14" s="1196" t="s">
        <v>180</v>
      </c>
    </row>
    <row r="15" spans="1:18" ht="24.95" hidden="1" customHeight="1">
      <c r="B15" s="436"/>
      <c r="C15" s="1204"/>
      <c r="D15" s="187" t="s">
        <v>215</v>
      </c>
      <c r="E15" s="304"/>
      <c r="F15" s="290"/>
      <c r="G15" s="290"/>
      <c r="H15" s="290"/>
      <c r="I15" s="290"/>
      <c r="J15" s="305"/>
      <c r="K15" s="1193"/>
      <c r="L15" s="1195"/>
      <c r="M15" s="1197"/>
    </row>
    <row r="16" spans="1:18" ht="30" customHeight="1" thickBot="1">
      <c r="B16" s="1204" t="s">
        <v>359</v>
      </c>
      <c r="C16" s="1204"/>
      <c r="D16" s="151">
        <v>1500</v>
      </c>
      <c r="E16" s="1250" t="str">
        <f>"早朝補助対象日数(イ)　 （　"&amp;'４ページ'!U11&amp;"　　日）"</f>
        <v>早朝補助対象日数(イ)　 （　　　日）</v>
      </c>
      <c r="F16" s="1250"/>
      <c r="G16" s="1250"/>
      <c r="H16" s="1250"/>
      <c r="I16" s="1250"/>
      <c r="J16" s="1251"/>
      <c r="K16" s="182" t="str">
        <f>IF('実績報告書１ページ '!C54="☑","0",IF('４ページ'!U11="","0",D16*'４ページ'!U11))</f>
        <v>0</v>
      </c>
      <c r="L16" s="89" t="s">
        <v>63</v>
      </c>
      <c r="M16" s="188"/>
    </row>
    <row r="17" spans="2:13" ht="24.95" hidden="1" customHeight="1" thickBot="1">
      <c r="B17" s="1244"/>
      <c r="C17" s="1244"/>
      <c r="D17" s="183" t="s">
        <v>216</v>
      </c>
      <c r="E17" s="185"/>
      <c r="F17" s="185"/>
      <c r="G17" s="185"/>
      <c r="H17" s="185"/>
      <c r="I17" s="185"/>
      <c r="J17" s="186"/>
      <c r="K17" s="189" t="str">
        <f>IF('実績報告書１ページ '!C54="☑",IF('実績報告書１ページ '!D56="☑","0",576000),"0")</f>
        <v>0</v>
      </c>
      <c r="L17" s="296" t="s">
        <v>63</v>
      </c>
      <c r="M17" s="91" t="s">
        <v>180</v>
      </c>
    </row>
    <row r="18" spans="2:13" ht="29.25" customHeight="1" thickTop="1" thickBot="1">
      <c r="B18" s="1240" t="s">
        <v>201</v>
      </c>
      <c r="C18" s="1241"/>
      <c r="D18" s="1241"/>
      <c r="E18" s="1241"/>
      <c r="F18" s="1241"/>
      <c r="G18" s="1241"/>
      <c r="H18" s="1241"/>
      <c r="I18" s="1241"/>
      <c r="J18" s="1242"/>
      <c r="K18" s="158">
        <f>IF(K7="","0",IF('実績報告書１ページ '!D56="☑","0",SUM(K6:K17)))</f>
        <v>0</v>
      </c>
      <c r="L18" s="157" t="s">
        <v>63</v>
      </c>
      <c r="M18" s="156"/>
    </row>
    <row r="19" spans="2:13" ht="24" customHeight="1" thickTop="1">
      <c r="B19" s="1245" t="s">
        <v>274</v>
      </c>
      <c r="C19" s="1245"/>
      <c r="D19" s="1245"/>
      <c r="E19" s="1245"/>
      <c r="F19" s="1245"/>
      <c r="G19" s="1245"/>
      <c r="H19" s="1245"/>
      <c r="I19" s="1245"/>
      <c r="J19" s="1245"/>
      <c r="K19" s="1245"/>
      <c r="L19" s="1245"/>
      <c r="M19" s="1245"/>
    </row>
    <row r="20" spans="2:13" ht="24" customHeight="1">
      <c r="B20" s="1245"/>
      <c r="C20" s="1245"/>
      <c r="D20" s="1245"/>
      <c r="E20" s="1245"/>
      <c r="F20" s="1245"/>
      <c r="G20" s="1245"/>
      <c r="H20" s="1245"/>
      <c r="I20" s="1245"/>
      <c r="J20" s="1245"/>
      <c r="K20" s="1245"/>
      <c r="L20" s="1245"/>
      <c r="M20" s="1245"/>
    </row>
    <row r="21" spans="2:13" ht="24" customHeight="1">
      <c r="B21" s="1245"/>
      <c r="C21" s="1245"/>
      <c r="D21" s="1245"/>
      <c r="E21" s="1245"/>
      <c r="F21" s="1245"/>
      <c r="G21" s="1245"/>
      <c r="H21" s="1245"/>
      <c r="I21" s="1245"/>
      <c r="J21" s="1245"/>
      <c r="K21" s="1245"/>
      <c r="L21" s="1245"/>
      <c r="M21" s="1245"/>
    </row>
    <row r="22" spans="2:13" ht="24" customHeight="1">
      <c r="B22" s="1245"/>
      <c r="C22" s="1245"/>
      <c r="D22" s="1245"/>
      <c r="E22" s="1245"/>
      <c r="F22" s="1245"/>
      <c r="G22" s="1245"/>
      <c r="H22" s="1245"/>
      <c r="I22" s="1245"/>
      <c r="J22" s="1245"/>
      <c r="K22" s="1245"/>
      <c r="L22" s="1245"/>
      <c r="M22" s="1245"/>
    </row>
    <row r="23" spans="2:13" ht="24" customHeight="1">
      <c r="B23" s="1245"/>
      <c r="C23" s="1245"/>
      <c r="D23" s="1245"/>
      <c r="E23" s="1245"/>
      <c r="F23" s="1245"/>
      <c r="G23" s="1245"/>
      <c r="H23" s="1245"/>
      <c r="I23" s="1245"/>
      <c r="J23" s="1245"/>
      <c r="K23" s="1245"/>
      <c r="L23" s="1245"/>
      <c r="M23" s="1245"/>
    </row>
    <row r="24" spans="2:13" s="190" customFormat="1" ht="18.75">
      <c r="B24" s="159" t="s">
        <v>204</v>
      </c>
    </row>
    <row r="25" spans="2:13" s="190" customFormat="1" ht="13.5"/>
    <row r="26" spans="2:13" ht="24.75" customHeight="1">
      <c r="B26" s="1043" t="s">
        <v>206</v>
      </c>
      <c r="C26" s="1043"/>
      <c r="D26" s="291" t="s">
        <v>18</v>
      </c>
      <c r="E26" s="1015" t="s">
        <v>207</v>
      </c>
      <c r="F26" s="1016"/>
      <c r="G26" s="1016"/>
      <c r="H26" s="1016"/>
      <c r="I26" s="1016"/>
      <c r="J26" s="1208"/>
      <c r="K26" s="1209" t="s">
        <v>208</v>
      </c>
      <c r="L26" s="1210"/>
      <c r="M26" s="1001" t="s">
        <v>21</v>
      </c>
    </row>
    <row r="27" spans="2:13" ht="24" customHeight="1">
      <c r="B27" s="1043"/>
      <c r="C27" s="1043"/>
      <c r="D27" s="292" t="s">
        <v>19</v>
      </c>
      <c r="E27" s="1018"/>
      <c r="F27" s="1019"/>
      <c r="G27" s="1019"/>
      <c r="H27" s="1019"/>
      <c r="I27" s="1019"/>
      <c r="J27" s="1189"/>
      <c r="K27" s="1018" t="s">
        <v>20</v>
      </c>
      <c r="L27" s="1189"/>
      <c r="M27" s="1211"/>
    </row>
    <row r="28" spans="2:13" s="415" customFormat="1" ht="30" customHeight="1">
      <c r="B28" s="438" t="s">
        <v>514</v>
      </c>
      <c r="C28" s="438"/>
      <c r="D28" s="149">
        <v>4000</v>
      </c>
      <c r="E28" s="1202" t="s">
        <v>515</v>
      </c>
      <c r="F28" s="1203"/>
      <c r="G28" s="169" t="s">
        <v>202</v>
      </c>
      <c r="H28" s="455" t="str">
        <f>IF('5ページ'!K32=0,"",'5ページ'!K32)</f>
        <v/>
      </c>
      <c r="I28" s="154" t="s">
        <v>196</v>
      </c>
      <c r="J28" s="418" t="s">
        <v>203</v>
      </c>
      <c r="K28" s="417" t="str">
        <f>IF(H28="","",D28*H28)</f>
        <v/>
      </c>
      <c r="L28" s="418" t="s">
        <v>63</v>
      </c>
      <c r="M28" s="416"/>
    </row>
    <row r="29" spans="2:13" ht="37.5" customHeight="1">
      <c r="B29" s="1238" t="s">
        <v>516</v>
      </c>
      <c r="C29" s="1223" t="s">
        <v>293</v>
      </c>
      <c r="D29" s="149">
        <v>400</v>
      </c>
      <c r="E29" s="1206" t="s">
        <v>507</v>
      </c>
      <c r="F29" s="1070"/>
      <c r="G29" s="169" t="s">
        <v>202</v>
      </c>
      <c r="H29" s="456">
        <f>IF('6ページ'!I34&gt;2000,'6ページ'!O8,0)</f>
        <v>0</v>
      </c>
      <c r="I29" s="154" t="s">
        <v>196</v>
      </c>
      <c r="J29" s="300" t="s">
        <v>203</v>
      </c>
      <c r="K29" s="1199" t="str">
        <f>IF(H29+H30=0,"",IF(H29=0,D30*H30,D29*H29))</f>
        <v/>
      </c>
      <c r="L29" s="1198" t="s">
        <v>63</v>
      </c>
      <c r="M29" s="1191" t="s">
        <v>292</v>
      </c>
    </row>
    <row r="30" spans="2:13" ht="37.5" customHeight="1">
      <c r="B30" s="1239"/>
      <c r="C30" s="1223"/>
      <c r="D30" s="150" t="str">
        <f>IF(AND('6ページ'!I34="",'6ページ'!I34&gt;2000),"又は　    　円",ROUNDDOWN(1600000/('6ページ'!G32)-400,-1))</f>
        <v>又は　    　円</v>
      </c>
      <c r="E30" s="1213" t="s">
        <v>507</v>
      </c>
      <c r="F30" s="1057"/>
      <c r="G30" s="1215" t="s">
        <v>202</v>
      </c>
      <c r="H30" s="1217">
        <f>IF('6ページ'!I34&gt;2000,0,'6ページ'!O8)</f>
        <v>0</v>
      </c>
      <c r="I30" s="1219" t="s">
        <v>196</v>
      </c>
      <c r="J30" s="1201" t="s">
        <v>203</v>
      </c>
      <c r="K30" s="1225"/>
      <c r="L30" s="1201"/>
      <c r="M30" s="1212"/>
    </row>
    <row r="31" spans="2:13" ht="59.25" customHeight="1">
      <c r="B31" s="1239"/>
      <c r="C31" s="1224"/>
      <c r="D31" s="259" t="s">
        <v>297</v>
      </c>
      <c r="E31" s="1214"/>
      <c r="F31" s="1072"/>
      <c r="G31" s="1216"/>
      <c r="H31" s="1218"/>
      <c r="I31" s="1220"/>
      <c r="J31" s="1195"/>
      <c r="K31" s="1200"/>
      <c r="L31" s="1195"/>
      <c r="M31" s="1197"/>
    </row>
    <row r="32" spans="2:13" ht="45.75" customHeight="1">
      <c r="B32" s="1239"/>
      <c r="C32" s="306" t="s">
        <v>294</v>
      </c>
      <c r="D32" s="150" t="s">
        <v>295</v>
      </c>
      <c r="E32" s="260" t="s">
        <v>508</v>
      </c>
      <c r="F32" s="457">
        <f>SUM('6ページ'!E14:H14)</f>
        <v>0</v>
      </c>
      <c r="G32" s="1203" t="s">
        <v>509</v>
      </c>
      <c r="H32" s="1259"/>
      <c r="I32" s="1226">
        <f>SUM('6ページ'!I14:N14)</f>
        <v>0</v>
      </c>
      <c r="J32" s="1227"/>
      <c r="K32" s="294">
        <f>F32*400+I32*800</f>
        <v>0</v>
      </c>
      <c r="L32" s="301" t="s">
        <v>63</v>
      </c>
      <c r="M32" s="298"/>
    </row>
    <row r="33" spans="1:26" ht="30" customHeight="1">
      <c r="B33" s="1239"/>
      <c r="C33" s="206" t="s">
        <v>296</v>
      </c>
      <c r="D33" s="149">
        <v>800</v>
      </c>
      <c r="E33" s="1206" t="s">
        <v>510</v>
      </c>
      <c r="F33" s="1070"/>
      <c r="G33" s="169" t="s">
        <v>202</v>
      </c>
      <c r="H33" s="456">
        <f>SUM('6ページ'!E20:N20,'6ページ'!E26:N26)</f>
        <v>0</v>
      </c>
      <c r="I33" s="154" t="s">
        <v>196</v>
      </c>
      <c r="J33" s="300" t="s">
        <v>203</v>
      </c>
      <c r="K33" s="299">
        <f>IF(H33="","",D33*H33)</f>
        <v>0</v>
      </c>
      <c r="L33" s="300" t="s">
        <v>63</v>
      </c>
      <c r="M33" s="302"/>
    </row>
    <row r="34" spans="1:26" ht="50.1" customHeight="1">
      <c r="B34" s="1239"/>
      <c r="C34" s="312" t="s">
        <v>377</v>
      </c>
      <c r="D34" s="205"/>
      <c r="E34" s="1260"/>
      <c r="F34" s="1261"/>
      <c r="G34" s="1237"/>
      <c r="H34" s="1237"/>
      <c r="I34" s="1237"/>
      <c r="J34" s="1222"/>
      <c r="K34" s="1221"/>
      <c r="L34" s="1222"/>
      <c r="M34" s="90"/>
    </row>
    <row r="35" spans="1:26" ht="30" customHeight="1">
      <c r="B35" s="1239"/>
      <c r="C35" s="206" t="s">
        <v>378</v>
      </c>
      <c r="D35" s="151">
        <v>150</v>
      </c>
      <c r="E35" s="1202" t="s">
        <v>372</v>
      </c>
      <c r="F35" s="1203"/>
      <c r="G35" s="169" t="s">
        <v>202</v>
      </c>
      <c r="H35" s="456" t="str">
        <f>IF(SUM('6ページ'!G8,'6ページ'!J14,'6ページ'!G20,'6ページ'!G26)=0,"",SUM('6ページ'!G8,'6ページ'!J14,'6ページ'!G20,'6ページ'!G26))</f>
        <v/>
      </c>
      <c r="I35" s="154" t="s">
        <v>196</v>
      </c>
      <c r="J35" s="300" t="s">
        <v>203</v>
      </c>
      <c r="K35" s="293" t="str">
        <f>IF(H35="","",D35*H35)</f>
        <v/>
      </c>
      <c r="L35" s="300" t="s">
        <v>63</v>
      </c>
      <c r="M35" s="303"/>
    </row>
    <row r="36" spans="1:26" ht="30" customHeight="1">
      <c r="B36" s="1239"/>
      <c r="C36" s="206" t="s">
        <v>379</v>
      </c>
      <c r="D36" s="149">
        <v>300</v>
      </c>
      <c r="E36" s="1202" t="s">
        <v>373</v>
      </c>
      <c r="F36" s="1203"/>
      <c r="G36" s="169" t="s">
        <v>202</v>
      </c>
      <c r="H36" s="456" t="str">
        <f>IF(SUM('6ページ'!I8,'6ページ'!L14,'6ページ'!I20,'6ページ'!I26)=0,"",SUM('6ページ'!I8,'6ページ'!L14,'6ページ'!I20,'6ページ'!I26))</f>
        <v/>
      </c>
      <c r="I36" s="154" t="s">
        <v>196</v>
      </c>
      <c r="J36" s="300" t="s">
        <v>203</v>
      </c>
      <c r="K36" s="293" t="str">
        <f>IF(H36="","",D36*H36)</f>
        <v/>
      </c>
      <c r="L36" s="300" t="s">
        <v>63</v>
      </c>
      <c r="M36" s="303"/>
    </row>
    <row r="37" spans="1:26" ht="30" customHeight="1">
      <c r="B37" s="1239"/>
      <c r="C37" s="206" t="s">
        <v>380</v>
      </c>
      <c r="D37" s="151">
        <v>450</v>
      </c>
      <c r="E37" s="1202" t="s">
        <v>511</v>
      </c>
      <c r="F37" s="1203"/>
      <c r="G37" s="169" t="s">
        <v>202</v>
      </c>
      <c r="H37" s="456" t="str">
        <f>IF(SUM('6ページ'!L8,'6ページ'!N14,'6ページ'!L20,'6ページ'!L26)=0,"",SUM('6ページ'!L8,'6ページ'!N14,'6ページ'!L20,'6ページ'!L26))</f>
        <v/>
      </c>
      <c r="I37" s="154" t="s">
        <v>196</v>
      </c>
      <c r="J37" s="300" t="s">
        <v>203</v>
      </c>
      <c r="K37" s="293" t="str">
        <f>IF(H37="","",D37*H37)</f>
        <v/>
      </c>
      <c r="L37" s="300" t="s">
        <v>63</v>
      </c>
      <c r="M37" s="90"/>
    </row>
    <row r="38" spans="1:26" ht="50.1" customHeight="1">
      <c r="B38" s="1239"/>
      <c r="C38" s="312" t="s">
        <v>376</v>
      </c>
      <c r="D38" s="205"/>
      <c r="E38" s="1235"/>
      <c r="F38" s="1236"/>
      <c r="G38" s="1237"/>
      <c r="H38" s="1237"/>
      <c r="I38" s="1237"/>
      <c r="J38" s="1222"/>
      <c r="K38" s="1221"/>
      <c r="L38" s="1222"/>
      <c r="M38" s="90"/>
    </row>
    <row r="39" spans="1:26" ht="30" customHeight="1">
      <c r="B39" s="1239"/>
      <c r="C39" s="206" t="s">
        <v>381</v>
      </c>
      <c r="D39" s="151">
        <v>100</v>
      </c>
      <c r="E39" s="1202" t="s">
        <v>374</v>
      </c>
      <c r="F39" s="1203"/>
      <c r="G39" s="169" t="s">
        <v>202</v>
      </c>
      <c r="H39" s="456" t="str">
        <f>IF('6ページ'!F14=0,"",'6ページ'!F14)</f>
        <v/>
      </c>
      <c r="I39" s="154" t="s">
        <v>196</v>
      </c>
      <c r="J39" s="308" t="s">
        <v>203</v>
      </c>
      <c r="K39" s="307" t="str">
        <f>IF(H39="","",D39*H39)</f>
        <v/>
      </c>
      <c r="L39" s="308" t="s">
        <v>63</v>
      </c>
      <c r="M39" s="311"/>
    </row>
    <row r="40" spans="1:26" ht="30" customHeight="1">
      <c r="B40" s="1239"/>
      <c r="C40" s="206" t="s">
        <v>382</v>
      </c>
      <c r="D40" s="149">
        <v>200</v>
      </c>
      <c r="E40" s="1202" t="s">
        <v>375</v>
      </c>
      <c r="F40" s="1203"/>
      <c r="G40" s="169" t="s">
        <v>202</v>
      </c>
      <c r="H40" s="456" t="str">
        <f>IF('6ページ'!G14=0,"",'6ページ'!G14)</f>
        <v/>
      </c>
      <c r="I40" s="154" t="s">
        <v>196</v>
      </c>
      <c r="J40" s="308" t="s">
        <v>203</v>
      </c>
      <c r="K40" s="307" t="str">
        <f>IF(H40="","",D40*H40)</f>
        <v/>
      </c>
      <c r="L40" s="308" t="s">
        <v>63</v>
      </c>
      <c r="M40" s="311"/>
    </row>
    <row r="41" spans="1:26" ht="30" customHeight="1" thickBot="1">
      <c r="B41" s="1239"/>
      <c r="C41" s="206" t="s">
        <v>383</v>
      </c>
      <c r="D41" s="149">
        <v>300</v>
      </c>
      <c r="E41" s="1257" t="s">
        <v>512</v>
      </c>
      <c r="F41" s="1258"/>
      <c r="G41" s="169" t="s">
        <v>202</v>
      </c>
      <c r="H41" s="456" t="str">
        <f>IF('6ページ'!H14=0,"",'6ページ'!H14)</f>
        <v/>
      </c>
      <c r="I41" s="154" t="s">
        <v>196</v>
      </c>
      <c r="J41" s="308" t="s">
        <v>203</v>
      </c>
      <c r="K41" s="307" t="str">
        <f>IF(H41="","",D41*H41)</f>
        <v/>
      </c>
      <c r="L41" s="308" t="s">
        <v>63</v>
      </c>
      <c r="M41" s="90"/>
    </row>
    <row r="42" spans="1:26" ht="29.25" customHeight="1" thickTop="1" thickBot="1">
      <c r="B42" s="1240" t="s">
        <v>201</v>
      </c>
      <c r="C42" s="1241"/>
      <c r="D42" s="1241"/>
      <c r="E42" s="1241"/>
      <c r="F42" s="1241"/>
      <c r="G42" s="1241"/>
      <c r="H42" s="1241"/>
      <c r="I42" s="1241"/>
      <c r="J42" s="1242"/>
      <c r="K42" s="158">
        <f>SUM(K28:K41)</f>
        <v>0</v>
      </c>
      <c r="L42" s="157" t="s">
        <v>63</v>
      </c>
      <c r="M42" s="156"/>
    </row>
    <row r="43" spans="1:26" ht="21.75" customHeight="1" thickTop="1">
      <c r="B43" s="421" t="s">
        <v>517</v>
      </c>
      <c r="C43" s="437"/>
      <c r="D43" s="437"/>
      <c r="E43" s="437"/>
      <c r="F43" s="437"/>
      <c r="G43" s="437"/>
      <c r="H43" s="437"/>
      <c r="I43" s="437"/>
      <c r="J43" s="437"/>
      <c r="K43" s="437"/>
      <c r="L43" s="437"/>
      <c r="M43" s="437"/>
    </row>
    <row r="44" spans="1:26" ht="18" customHeight="1">
      <c r="C44" s="295"/>
      <c r="D44" s="295"/>
      <c r="E44" s="295"/>
      <c r="F44" s="295"/>
      <c r="G44" s="295"/>
      <c r="H44" s="295"/>
      <c r="I44" s="295"/>
      <c r="J44" s="295"/>
      <c r="K44" s="295"/>
      <c r="L44" s="295"/>
      <c r="M44" s="295"/>
    </row>
    <row r="45" spans="1:26" ht="21" customHeight="1" thickBot="1">
      <c r="A45" s="155" t="s">
        <v>560</v>
      </c>
      <c r="B45" s="155"/>
      <c r="C45" s="397"/>
      <c r="D45" s="397"/>
      <c r="E45" s="397"/>
      <c r="F45" s="397"/>
      <c r="G45" s="397"/>
      <c r="H45" s="397"/>
      <c r="I45" s="397"/>
      <c r="J45" s="397"/>
      <c r="K45" s="397"/>
      <c r="L45" s="397"/>
      <c r="M45" s="225"/>
      <c r="N45" s="225"/>
      <c r="O45" s="225"/>
      <c r="P45" s="225"/>
      <c r="Q45" s="225"/>
      <c r="R45" s="225"/>
      <c r="S45" s="225"/>
      <c r="T45" s="225"/>
      <c r="U45" s="225"/>
      <c r="V45" s="225"/>
      <c r="W45" s="225"/>
      <c r="X45" s="225"/>
      <c r="Y45" s="225"/>
      <c r="Z45" s="225"/>
    </row>
    <row r="46" spans="1:26" ht="26.25" customHeight="1">
      <c r="A46" s="397"/>
      <c r="B46" s="1188" t="s">
        <v>360</v>
      </c>
      <c r="C46" s="1243"/>
      <c r="D46" s="160" t="s">
        <v>26</v>
      </c>
      <c r="E46" s="1186" t="s">
        <v>27</v>
      </c>
      <c r="F46" s="1186"/>
      <c r="G46" s="1186"/>
      <c r="H46" s="1186"/>
      <c r="I46" s="1187"/>
      <c r="J46" s="1043" t="s">
        <v>462</v>
      </c>
      <c r="K46" s="1043"/>
      <c r="L46" s="1043"/>
      <c r="M46" s="317"/>
      <c r="N46" s="314"/>
      <c r="O46" s="314"/>
      <c r="P46" s="314"/>
      <c r="Q46" s="314"/>
      <c r="R46" s="314"/>
      <c r="S46" s="314"/>
      <c r="T46" s="314"/>
      <c r="U46" s="328"/>
      <c r="V46" s="328"/>
      <c r="W46" s="328"/>
      <c r="X46" s="328"/>
      <c r="Y46" s="328"/>
      <c r="Z46" s="225"/>
    </row>
    <row r="47" spans="1:26" ht="26.25" customHeight="1">
      <c r="A47" s="397"/>
      <c r="B47" s="1188"/>
      <c r="C47" s="1243"/>
      <c r="D47" s="191" t="s">
        <v>217</v>
      </c>
      <c r="E47" s="400" t="s">
        <v>361</v>
      </c>
      <c r="F47" s="1188" t="s">
        <v>362</v>
      </c>
      <c r="G47" s="1187"/>
      <c r="H47" s="1188" t="s">
        <v>85</v>
      </c>
      <c r="I47" s="1187"/>
      <c r="J47" s="1043"/>
      <c r="K47" s="1043"/>
      <c r="L47" s="1043"/>
      <c r="M47" s="317"/>
      <c r="N47" s="1036"/>
      <c r="O47" s="1036"/>
      <c r="P47" s="1036"/>
      <c r="Q47" s="1036"/>
      <c r="R47" s="1036"/>
      <c r="S47" s="1036"/>
      <c r="T47" s="1036"/>
      <c r="U47" s="1184"/>
      <c r="V47" s="1184"/>
      <c r="W47" s="328"/>
      <c r="X47" s="328"/>
      <c r="Y47" s="328"/>
      <c r="Z47" s="225"/>
    </row>
    <row r="48" spans="1:26" ht="45" customHeight="1">
      <c r="A48" s="397"/>
      <c r="B48" s="1255" t="s">
        <v>463</v>
      </c>
      <c r="C48" s="1256"/>
      <c r="D48" s="403">
        <f>K18</f>
        <v>0</v>
      </c>
      <c r="E48" s="1230">
        <f>IF('２ページ'!I27="☑",'9ページ'!G5,"　　　　　円")</f>
        <v>0</v>
      </c>
      <c r="F48" s="1231">
        <f>IF('２ページ'!I27="☑",SUM('9ページ'!G8:G30,'8ページ'!B17-'8ページ'!I17),"　　　　　円")</f>
        <v>0</v>
      </c>
      <c r="G48" s="1231"/>
      <c r="H48" s="1231">
        <f>IFERROR(IF('２ページ'!I27="☑",E48+F48,"　　　　　円"),"")</f>
        <v>0</v>
      </c>
      <c r="I48" s="1231"/>
      <c r="J48" s="1229">
        <f>IF('２ページ'!I27="☑",IF(D48&lt;H48-J49-'8ページ'!I7,D48,H48-J49-'8ページ'!I7),"　　　　　　円")</f>
        <v>0</v>
      </c>
      <c r="K48" s="1229"/>
      <c r="L48" s="1229"/>
      <c r="M48" s="315"/>
      <c r="N48" s="1185"/>
      <c r="O48" s="1185"/>
      <c r="P48" s="1185"/>
      <c r="Q48" s="1185"/>
      <c r="R48" s="1185"/>
      <c r="S48" s="1185"/>
      <c r="T48" s="1185"/>
      <c r="U48" s="1185"/>
      <c r="V48" s="1185"/>
      <c r="W48" s="316"/>
      <c r="X48" s="316"/>
      <c r="Y48" s="316"/>
      <c r="Z48" s="225"/>
    </row>
    <row r="49" spans="1:26" s="398" customFormat="1" ht="45" customHeight="1" thickBot="1">
      <c r="A49" s="397"/>
      <c r="B49" s="1255" t="s">
        <v>464</v>
      </c>
      <c r="C49" s="1256"/>
      <c r="D49" s="192">
        <f>K42</f>
        <v>0</v>
      </c>
      <c r="E49" s="1230"/>
      <c r="F49" s="1231"/>
      <c r="G49" s="1231"/>
      <c r="H49" s="1231"/>
      <c r="I49" s="1231"/>
      <c r="J49" s="1232">
        <f>IF('２ページ'!I27="☑",IF(D49&lt;H48,D49,H48),"　　　　　　円")</f>
        <v>0</v>
      </c>
      <c r="K49" s="1233"/>
      <c r="L49" s="1234"/>
      <c r="M49" s="315"/>
      <c r="N49" s="399"/>
      <c r="O49" s="399"/>
      <c r="P49" s="399"/>
      <c r="Q49" s="399"/>
      <c r="R49" s="399"/>
      <c r="S49" s="399"/>
      <c r="T49" s="399"/>
      <c r="U49" s="399"/>
      <c r="V49" s="399"/>
      <c r="W49" s="316"/>
      <c r="X49" s="316"/>
      <c r="Y49" s="316"/>
      <c r="Z49" s="397"/>
    </row>
    <row r="50" spans="1:26" s="398" customFormat="1" ht="18" customHeight="1">
      <c r="A50" s="318"/>
      <c r="B50" s="103" t="s">
        <v>518</v>
      </c>
      <c r="C50" s="318"/>
      <c r="D50" s="318"/>
      <c r="E50" s="439"/>
      <c r="F50" s="439"/>
      <c r="G50" s="439"/>
      <c r="H50" s="439"/>
      <c r="I50" s="439"/>
      <c r="J50" s="439"/>
      <c r="K50" s="439"/>
      <c r="L50" s="439"/>
      <c r="M50" s="318"/>
      <c r="N50" s="318"/>
      <c r="O50" s="318"/>
      <c r="P50" s="318"/>
      <c r="Q50" s="318"/>
      <c r="R50" s="318"/>
      <c r="S50" s="318"/>
      <c r="T50" s="318"/>
      <c r="U50" s="318"/>
      <c r="V50" s="318"/>
      <c r="W50" s="318"/>
      <c r="X50" s="318"/>
    </row>
    <row r="51" spans="1:26" s="398" customFormat="1" ht="53.25" customHeight="1">
      <c r="A51" s="318"/>
      <c r="B51" s="1228" t="s">
        <v>552</v>
      </c>
      <c r="C51" s="1228"/>
      <c r="D51" s="1228"/>
      <c r="E51" s="1228"/>
      <c r="F51" s="1228"/>
      <c r="G51" s="1228"/>
      <c r="H51" s="1228"/>
      <c r="I51" s="1228"/>
      <c r="J51" s="1228"/>
      <c r="K51" s="1228"/>
      <c r="L51" s="1228"/>
      <c r="M51" s="318"/>
      <c r="N51" s="318"/>
      <c r="O51" s="318"/>
      <c r="P51" s="318"/>
      <c r="Q51" s="318"/>
      <c r="R51" s="318"/>
      <c r="S51" s="318"/>
      <c r="T51" s="318"/>
      <c r="U51" s="318"/>
      <c r="V51" s="318"/>
      <c r="W51" s="318"/>
      <c r="X51" s="318"/>
    </row>
    <row r="52" spans="1:26" ht="25.5" customHeight="1">
      <c r="A52" s="318"/>
      <c r="B52" s="318"/>
      <c r="C52" s="318"/>
      <c r="D52" s="318"/>
      <c r="E52" s="318"/>
      <c r="F52" s="318"/>
      <c r="G52" s="318"/>
      <c r="H52" s="318"/>
      <c r="I52" s="318"/>
      <c r="J52" s="318"/>
      <c r="K52" s="318"/>
      <c r="L52" s="318"/>
      <c r="M52" s="318"/>
      <c r="N52" s="318"/>
      <c r="O52" s="318"/>
      <c r="P52" s="318"/>
      <c r="Q52" s="318"/>
      <c r="R52" s="318"/>
      <c r="S52" s="318"/>
      <c r="T52" s="318"/>
      <c r="U52" s="318"/>
      <c r="V52" s="318"/>
      <c r="W52" s="318"/>
      <c r="X52" s="318"/>
    </row>
    <row r="53" spans="1:26" s="19" customFormat="1" ht="24.95" customHeight="1">
      <c r="A53" s="1"/>
      <c r="B53" s="415"/>
      <c r="C53" s="310"/>
      <c r="D53" s="310"/>
      <c r="E53" s="310"/>
      <c r="F53" s="310"/>
      <c r="G53" s="310"/>
      <c r="H53" s="310"/>
      <c r="I53" s="310"/>
      <c r="J53" s="310"/>
      <c r="K53" s="310"/>
      <c r="L53" s="310"/>
      <c r="M53" s="310"/>
      <c r="N53" s="1"/>
      <c r="O53" s="1"/>
      <c r="P53" s="1"/>
      <c r="Q53" s="1"/>
      <c r="R53" s="1"/>
      <c r="S53" s="1"/>
      <c r="T53" s="1"/>
      <c r="U53" s="1"/>
      <c r="V53" s="1"/>
      <c r="W53" s="1"/>
      <c r="X53" s="1"/>
    </row>
    <row r="54" spans="1:26" ht="24.75" customHeight="1">
      <c r="C54" s="310"/>
      <c r="D54" s="310"/>
      <c r="E54" s="310"/>
      <c r="F54" s="310"/>
      <c r="G54" s="310"/>
      <c r="H54" s="310"/>
      <c r="I54" s="310"/>
      <c r="J54" s="310"/>
      <c r="K54" s="310"/>
      <c r="L54" s="310"/>
      <c r="M54" s="310"/>
    </row>
    <row r="55" spans="1:26" ht="35.25" customHeight="1">
      <c r="C55" s="310"/>
      <c r="D55" s="310"/>
      <c r="E55" s="310"/>
      <c r="F55" s="310"/>
      <c r="G55" s="310"/>
      <c r="H55" s="310"/>
      <c r="I55" s="310"/>
      <c r="J55" s="310"/>
      <c r="K55" s="310"/>
      <c r="L55" s="310"/>
      <c r="M55" s="310"/>
    </row>
    <row r="65" spans="3:13" ht="17.25">
      <c r="C65" s="295"/>
      <c r="D65" s="295"/>
      <c r="E65" s="295"/>
      <c r="F65" s="295"/>
      <c r="G65" s="295"/>
      <c r="H65" s="295"/>
      <c r="I65" s="295"/>
      <c r="J65" s="295"/>
      <c r="K65" s="295"/>
      <c r="L65" s="295"/>
      <c r="M65" s="295"/>
    </row>
    <row r="66" spans="3:13" ht="17.25">
      <c r="C66" s="1228"/>
      <c r="D66" s="1228"/>
      <c r="E66" s="1228"/>
      <c r="F66" s="1228"/>
      <c r="G66" s="1228"/>
      <c r="H66" s="1228"/>
      <c r="I66" s="1228"/>
      <c r="J66" s="1228"/>
      <c r="K66" s="1228"/>
      <c r="L66" s="1228"/>
    </row>
  </sheetData>
  <sheetProtection algorithmName="SHA-512" hashValue="CAy4TZxwX3ujqoFRw14KtGL2xeVmbRk57jzmlu320ONopP5Bj/VCQYUXlRNNLJ3I5PTbSS8Q0sjKKbeYtxH2sg==" saltValue="PZSmxrhTTk4L/XjAgvyC9g==" spinCount="100000" sheet="1" selectLockedCells="1"/>
  <mergeCells count="78">
    <mergeCell ref="B48:C48"/>
    <mergeCell ref="B49:C49"/>
    <mergeCell ref="E41:F41"/>
    <mergeCell ref="E35:F35"/>
    <mergeCell ref="G32:H32"/>
    <mergeCell ref="E33:F33"/>
    <mergeCell ref="E34:J34"/>
    <mergeCell ref="B4:C5"/>
    <mergeCell ref="B9:C12"/>
    <mergeCell ref="B16:C17"/>
    <mergeCell ref="B18:J18"/>
    <mergeCell ref="B19:M23"/>
    <mergeCell ref="E6:J6"/>
    <mergeCell ref="M7:M8"/>
    <mergeCell ref="E8:J8"/>
    <mergeCell ref="E16:J16"/>
    <mergeCell ref="K9:K10"/>
    <mergeCell ref="E13:J13"/>
    <mergeCell ref="K14:K15"/>
    <mergeCell ref="L14:L15"/>
    <mergeCell ref="E4:J5"/>
    <mergeCell ref="K4:L4"/>
    <mergeCell ref="M4:M5"/>
    <mergeCell ref="C66:L66"/>
    <mergeCell ref="E36:F36"/>
    <mergeCell ref="E37:F37"/>
    <mergeCell ref="J48:L48"/>
    <mergeCell ref="E48:E49"/>
    <mergeCell ref="F48:G49"/>
    <mergeCell ref="H48:I49"/>
    <mergeCell ref="J49:L49"/>
    <mergeCell ref="B51:L51"/>
    <mergeCell ref="E38:J38"/>
    <mergeCell ref="K38:L38"/>
    <mergeCell ref="E39:F39"/>
    <mergeCell ref="E40:F40"/>
    <mergeCell ref="B29:B41"/>
    <mergeCell ref="B42:J42"/>
    <mergeCell ref="B46:C47"/>
    <mergeCell ref="K34:L34"/>
    <mergeCell ref="C29:C31"/>
    <mergeCell ref="E29:F29"/>
    <mergeCell ref="K29:K31"/>
    <mergeCell ref="L29:L31"/>
    <mergeCell ref="I32:J32"/>
    <mergeCell ref="M29:M31"/>
    <mergeCell ref="E30:F31"/>
    <mergeCell ref="G30:G31"/>
    <mergeCell ref="H30:H31"/>
    <mergeCell ref="I30:I31"/>
    <mergeCell ref="J30:J31"/>
    <mergeCell ref="E28:F28"/>
    <mergeCell ref="M14:M15"/>
    <mergeCell ref="C7:C8"/>
    <mergeCell ref="D7:D8"/>
    <mergeCell ref="E7:J7"/>
    <mergeCell ref="C13:C15"/>
    <mergeCell ref="B26:C27"/>
    <mergeCell ref="E26:J27"/>
    <mergeCell ref="K26:L26"/>
    <mergeCell ref="M26:M27"/>
    <mergeCell ref="K27:L27"/>
    <mergeCell ref="K5:L5"/>
    <mergeCell ref="M9:M10"/>
    <mergeCell ref="K11:K12"/>
    <mergeCell ref="L11:L12"/>
    <mergeCell ref="M11:M12"/>
    <mergeCell ref="L7:L8"/>
    <mergeCell ref="K7:K8"/>
    <mergeCell ref="L9:L10"/>
    <mergeCell ref="N47:T47"/>
    <mergeCell ref="U47:V47"/>
    <mergeCell ref="N48:T48"/>
    <mergeCell ref="U48:V48"/>
    <mergeCell ref="E46:I46"/>
    <mergeCell ref="J46:L47"/>
    <mergeCell ref="F47:G47"/>
    <mergeCell ref="H47:I47"/>
  </mergeCells>
  <phoneticPr fontId="4"/>
  <conditionalFormatting sqref="G9">
    <cfRule type="expression" dxfId="22" priority="1" stopIfTrue="1">
      <formula>AND(OR(G9&gt;12,(G9+I9)&gt;12),G9&lt;&gt;"")</formula>
    </cfRule>
    <cfRule type="expression" dxfId="21" priority="2" stopIfTrue="1">
      <formula>OR(AND(G9&gt;0,P7&lt;1051),AND(G9="",P7&gt;1050))</formula>
    </cfRule>
  </conditionalFormatting>
  <conditionalFormatting sqref="I9">
    <cfRule type="expression" dxfId="20" priority="3" stopIfTrue="1">
      <formula>OR(I9&gt;12,(G9+I9)&gt;12,)</formula>
    </cfRule>
    <cfRule type="expression" dxfId="19" priority="4" stopIfTrue="1">
      <formula>OR(AND(I9&gt;0,P7&lt;1111),AND(I9="",P7&gt;1110))</formula>
    </cfRule>
  </conditionalFormatting>
  <dataValidations count="1">
    <dataValidation type="whole" imeMode="disabled" allowBlank="1" showInputMessage="1" showErrorMessage="1" sqref="I9 G9">
      <formula1>0</formula1>
      <formula2>12</formula2>
    </dataValidation>
  </dataValidations>
  <pageMargins left="0.59055118110236227" right="0.51181102362204722" top="0.59055118110236227" bottom="0.51181102362204722" header="0.43307086614173229" footer="0.31496062992125984"/>
  <pageSetup paperSize="9" scale="62" orientation="portrait" r:id="rId1"/>
  <headerFooter alignWithMargins="0">
    <oddFooter>&amp;C&amp;14 7</oddFooter>
  </headerFooter>
  <colBreaks count="1" manualBreakCount="1">
    <brk id="14" max="1048575"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51"/>
  <sheetViews>
    <sheetView showGridLines="0" view="pageBreakPreview" zoomScale="75" zoomScaleNormal="70" zoomScaleSheetLayoutView="75" workbookViewId="0">
      <selection activeCell="F28" sqref="F28"/>
    </sheetView>
  </sheetViews>
  <sheetFormatPr defaultRowHeight="14.25"/>
  <cols>
    <col min="1" max="1" width="1.875" style="1" customWidth="1"/>
    <col min="2" max="5" width="6.625" style="1" customWidth="1"/>
    <col min="6" max="6" width="21.875" style="1" customWidth="1"/>
    <col min="7" max="18" width="4.625" style="1" customWidth="1"/>
    <col min="19" max="19" width="5.375" style="1" customWidth="1"/>
    <col min="20" max="20" width="12.625" style="1" customWidth="1"/>
    <col min="21" max="21" width="5.375" style="1" customWidth="1"/>
    <col min="22" max="22" width="6.75" style="1" customWidth="1"/>
    <col min="23" max="23" width="15.5" style="1" customWidth="1"/>
    <col min="24" max="24" width="4.375" style="1" customWidth="1"/>
    <col min="25" max="25" width="6.75" style="1" bestFit="1" customWidth="1"/>
    <col min="26" max="26" width="7.625" style="1" customWidth="1"/>
    <col min="27" max="29" width="9" style="1" customWidth="1"/>
    <col min="30" max="31" width="9" style="1" hidden="1" customWidth="1"/>
    <col min="32" max="32" width="3.875" style="1" customWidth="1"/>
    <col min="33" max="33" width="9" style="1" customWidth="1"/>
    <col min="34" max="16384" width="9" style="1"/>
  </cols>
  <sheetData>
    <row r="1" spans="1:25">
      <c r="M1" s="313"/>
    </row>
    <row r="2" spans="1:25" s="368" customFormat="1" ht="25.5" customHeight="1">
      <c r="A2" s="144" t="s">
        <v>553</v>
      </c>
      <c r="B2" s="370"/>
      <c r="C2" s="370"/>
      <c r="D2" s="370"/>
      <c r="E2" s="370"/>
      <c r="F2" s="370"/>
      <c r="G2" s="370"/>
      <c r="H2" s="370"/>
      <c r="I2" s="370"/>
      <c r="J2" s="370"/>
      <c r="K2" s="370"/>
      <c r="L2" s="371"/>
      <c r="M2" s="196"/>
      <c r="N2" s="196"/>
      <c r="O2" s="196"/>
      <c r="P2" s="196"/>
      <c r="Q2" s="196"/>
      <c r="R2" s="196"/>
      <c r="S2" s="196"/>
      <c r="T2" s="196"/>
      <c r="U2" s="196"/>
      <c r="V2" s="196"/>
      <c r="W2" s="1329" t="str">
        <f>IF('実績報告書１ページ '!V2="","",'実績報告書１ページ '!V2&amp;"_"&amp;'実績報告書１ページ '!O2)</f>
        <v/>
      </c>
      <c r="X2" s="1329"/>
      <c r="Y2" s="1329"/>
    </row>
    <row r="3" spans="1:25" s="368" customFormat="1" ht="35.25" customHeight="1">
      <c r="A3" s="255"/>
      <c r="B3" s="1228" t="s">
        <v>440</v>
      </c>
      <c r="C3" s="1228"/>
      <c r="D3" s="1228"/>
      <c r="E3" s="1228"/>
      <c r="F3" s="1228"/>
      <c r="G3" s="1228"/>
      <c r="H3" s="1228"/>
      <c r="I3" s="1228"/>
      <c r="J3" s="1228"/>
      <c r="K3" s="1228"/>
      <c r="L3" s="1228"/>
      <c r="M3" s="357"/>
      <c r="N3" s="357"/>
      <c r="O3" s="357"/>
      <c r="P3" s="357"/>
      <c r="Q3" s="357"/>
      <c r="R3" s="357"/>
      <c r="S3" s="357"/>
      <c r="T3" s="357"/>
      <c r="U3" s="357"/>
      <c r="V3" s="357"/>
      <c r="W3" s="357"/>
      <c r="X3" s="196"/>
      <c r="Y3" s="196"/>
    </row>
    <row r="4" spans="1:25" s="368" customFormat="1" ht="20.25" customHeight="1">
      <c r="A4" s="255"/>
      <c r="B4" s="1330" t="s">
        <v>429</v>
      </c>
      <c r="C4" s="1330"/>
      <c r="D4" s="1330"/>
      <c r="E4" s="1330"/>
      <c r="F4" s="1330"/>
      <c r="G4" s="1330"/>
      <c r="H4" s="1330"/>
      <c r="I4" s="1330"/>
      <c r="J4" s="1330"/>
      <c r="K4" s="1330"/>
      <c r="L4" s="1330"/>
      <c r="M4" s="1330"/>
      <c r="N4" s="1330"/>
      <c r="O4" s="1330"/>
      <c r="P4" s="1330"/>
      <c r="Q4" s="1330"/>
      <c r="R4" s="1330"/>
      <c r="S4" s="1330"/>
      <c r="T4" s="19"/>
      <c r="U4" s="19"/>
      <c r="V4" s="19"/>
      <c r="W4" s="19"/>
      <c r="X4" s="377"/>
      <c r="Y4" s="377"/>
    </row>
    <row r="5" spans="1:25" s="368" customFormat="1" ht="35.1" customHeight="1">
      <c r="B5" s="1331">
        <f>IF(SUM('6ページ'!E32:N32)&lt;=2000,0,IF(AND('３ページ'!C4="☑",OR('３ページ'!B8="☑",'３ページ'!B10="☑"),'３ページ'!B12="☑",'３ページ'!B14="☑",'３ページ'!C16="☑"),2892400,IF(AND('３ページ'!C4="☑",OR('３ページ'!B8="☑",'３ページ'!B10="☑"),'３ページ'!B12="☑",'３ページ'!B14="☑",'３ページ'!C16="☐",'３ページ'!C18="☑"),1446200,0)))</f>
        <v>0</v>
      </c>
      <c r="C5" s="1331"/>
      <c r="D5" s="1331"/>
      <c r="E5" s="1331"/>
      <c r="F5" s="1331"/>
      <c r="G5" s="1331"/>
      <c r="H5" s="1331"/>
      <c r="I5" s="1331"/>
      <c r="J5" s="1331"/>
      <c r="K5" s="1331"/>
      <c r="L5" s="1331"/>
      <c r="M5" s="1331"/>
      <c r="N5" s="1331"/>
      <c r="O5" s="1331"/>
      <c r="P5" s="1331"/>
      <c r="Q5" s="1331"/>
      <c r="R5" s="1332"/>
      <c r="S5" s="324" t="s">
        <v>63</v>
      </c>
      <c r="T5" s="386"/>
      <c r="U5" s="377"/>
      <c r="V5" s="377"/>
      <c r="W5" s="377"/>
      <c r="X5" s="377"/>
      <c r="Y5" s="377"/>
    </row>
    <row r="6" spans="1:25" s="368" customFormat="1" ht="20.25" customHeight="1">
      <c r="B6" s="1300" t="s">
        <v>426</v>
      </c>
      <c r="C6" s="1300"/>
      <c r="D6" s="1300"/>
      <c r="E6" s="1300"/>
      <c r="F6" s="1300"/>
      <c r="G6" s="1300"/>
      <c r="H6" s="1300"/>
      <c r="I6" s="1305" t="s">
        <v>427</v>
      </c>
      <c r="J6" s="1305"/>
      <c r="K6" s="1305"/>
      <c r="L6" s="1305"/>
      <c r="M6" s="1305"/>
      <c r="N6" s="1305"/>
      <c r="O6" s="1305"/>
      <c r="P6" s="1305"/>
      <c r="Q6" s="1305"/>
      <c r="R6" s="1305"/>
      <c r="S6" s="1305"/>
      <c r="T6" s="44"/>
      <c r="U6" s="377"/>
      <c r="V6" s="377"/>
      <c r="W6" s="377"/>
      <c r="X6" s="377"/>
      <c r="Y6" s="377"/>
    </row>
    <row r="7" spans="1:25" s="368" customFormat="1" ht="35.1" customHeight="1">
      <c r="B7" s="1301">
        <f>IF(B5=0,0,IF('7ページ'!H48-'7ページ'!J49&lt;0,0,'7ページ'!H48-'7ページ'!J49))</f>
        <v>0</v>
      </c>
      <c r="C7" s="1302"/>
      <c r="D7" s="1302"/>
      <c r="E7" s="1302"/>
      <c r="F7" s="1302"/>
      <c r="G7" s="1302"/>
      <c r="H7" s="320" t="s">
        <v>63</v>
      </c>
      <c r="I7" s="1303">
        <f>IF(B5&lt;B7,B5,B7)</f>
        <v>0</v>
      </c>
      <c r="J7" s="1304"/>
      <c r="K7" s="1304"/>
      <c r="L7" s="1304"/>
      <c r="M7" s="1304"/>
      <c r="N7" s="1304"/>
      <c r="O7" s="1304"/>
      <c r="P7" s="1304"/>
      <c r="Q7" s="1304"/>
      <c r="R7" s="1304"/>
      <c r="S7" s="320" t="s">
        <v>63</v>
      </c>
      <c r="T7" s="387"/>
      <c r="U7" s="377"/>
      <c r="V7" s="377"/>
      <c r="W7" s="377"/>
      <c r="X7" s="377"/>
      <c r="Y7" s="377"/>
    </row>
    <row r="8" spans="1:25" s="19" customFormat="1" ht="20.25" customHeight="1">
      <c r="B8" s="1270" t="s">
        <v>554</v>
      </c>
      <c r="C8" s="1270"/>
      <c r="D8" s="1270"/>
      <c r="E8" s="1270"/>
      <c r="F8" s="1270"/>
      <c r="G8" s="1270"/>
      <c r="H8" s="1270"/>
      <c r="I8" s="1270"/>
      <c r="J8" s="1270"/>
      <c r="K8" s="1270"/>
      <c r="L8" s="1270"/>
      <c r="M8" s="1270"/>
      <c r="N8" s="1270"/>
      <c r="O8" s="1270"/>
      <c r="P8" s="1270"/>
      <c r="Q8" s="1270"/>
      <c r="R8" s="1270"/>
      <c r="S8" s="1270"/>
      <c r="T8" s="1270"/>
      <c r="U8" s="404"/>
      <c r="V8" s="405"/>
    </row>
    <row r="9" spans="1:25" s="19" customFormat="1" ht="19.5" customHeight="1">
      <c r="B9" s="1315" t="s">
        <v>465</v>
      </c>
      <c r="C9" s="1315"/>
      <c r="D9" s="1315"/>
      <c r="E9" s="1315"/>
      <c r="F9" s="1315"/>
      <c r="G9" s="1315"/>
      <c r="H9" s="1315"/>
      <c r="I9" s="1315"/>
      <c r="J9" s="1315"/>
      <c r="K9" s="1315"/>
      <c r="L9" s="1315"/>
      <c r="M9" s="1315"/>
      <c r="N9" s="1315"/>
      <c r="O9" s="1315"/>
      <c r="P9" s="1315"/>
      <c r="Q9" s="1315"/>
      <c r="R9" s="1315"/>
      <c r="S9" s="1315"/>
      <c r="T9" s="1315"/>
      <c r="U9" s="406"/>
      <c r="V9" s="406"/>
      <c r="W9" s="407"/>
      <c r="X9" s="407"/>
      <c r="Y9" s="401"/>
    </row>
    <row r="10" spans="1:25" s="368" customFormat="1" ht="17.25" customHeight="1">
      <c r="B10" s="1299" t="s">
        <v>428</v>
      </c>
      <c r="C10" s="1299"/>
      <c r="D10" s="1299"/>
      <c r="E10" s="1299"/>
      <c r="F10" s="1299"/>
      <c r="G10" s="1299"/>
      <c r="H10" s="1299"/>
      <c r="I10" s="1299"/>
      <c r="J10" s="1299"/>
      <c r="K10" s="1299"/>
      <c r="L10" s="1299"/>
      <c r="M10" s="1299"/>
      <c r="N10" s="1299"/>
      <c r="O10" s="1299"/>
      <c r="P10" s="1299"/>
      <c r="Q10" s="1299"/>
      <c r="R10" s="1299"/>
      <c r="S10" s="1299"/>
      <c r="T10" s="1299"/>
      <c r="U10" s="408"/>
      <c r="V10" s="408"/>
      <c r="W10" s="408"/>
      <c r="X10" s="408"/>
      <c r="Y10" s="408"/>
    </row>
    <row r="11" spans="1:25" s="368" customFormat="1" ht="24.95" customHeight="1">
      <c r="B11" s="369"/>
      <c r="C11" s="369"/>
      <c r="D11" s="369"/>
      <c r="E11" s="369"/>
      <c r="F11" s="369"/>
      <c r="G11" s="369"/>
      <c r="H11" s="369"/>
      <c r="I11" s="369"/>
      <c r="J11" s="369"/>
      <c r="K11" s="369"/>
      <c r="L11" s="369"/>
    </row>
    <row r="12" spans="1:25" ht="25.5" customHeight="1">
      <c r="A12" s="144" t="s">
        <v>555</v>
      </c>
      <c r="B12" s="295"/>
      <c r="C12" s="295"/>
      <c r="D12" s="295"/>
      <c r="E12" s="295"/>
      <c r="F12" s="295"/>
      <c r="G12" s="295"/>
      <c r="H12" s="295"/>
      <c r="I12" s="295"/>
      <c r="J12" s="295"/>
      <c r="K12" s="295"/>
      <c r="L12" s="319"/>
      <c r="W12" s="1334"/>
      <c r="X12" s="1334"/>
      <c r="Y12" s="1334"/>
    </row>
    <row r="13" spans="1:25" ht="35.25" customHeight="1">
      <c r="A13" s="255"/>
      <c r="B13" s="1311" t="s">
        <v>335</v>
      </c>
      <c r="C13" s="1311"/>
      <c r="D13" s="1311"/>
      <c r="E13" s="1311"/>
      <c r="F13" s="1311"/>
      <c r="G13" s="1311"/>
      <c r="H13" s="1311"/>
      <c r="I13" s="1311"/>
      <c r="J13" s="1311"/>
      <c r="K13" s="1311"/>
      <c r="L13" s="1311"/>
      <c r="M13" s="19"/>
      <c r="N13" s="19"/>
      <c r="O13" s="19"/>
      <c r="P13" s="19"/>
      <c r="Q13" s="19"/>
      <c r="R13" s="19"/>
      <c r="S13" s="19"/>
      <c r="T13" s="19"/>
      <c r="U13" s="19"/>
      <c r="V13" s="19"/>
      <c r="W13" s="19"/>
    </row>
    <row r="14" spans="1:25" ht="20.25" customHeight="1">
      <c r="B14" s="1314" t="s">
        <v>364</v>
      </c>
      <c r="C14" s="1314"/>
      <c r="D14" s="1314"/>
      <c r="E14" s="1314"/>
      <c r="F14" s="1314"/>
      <c r="G14" s="1314"/>
      <c r="H14" s="1314"/>
      <c r="I14" s="1314" t="s">
        <v>365</v>
      </c>
      <c r="J14" s="1314"/>
      <c r="K14" s="1314"/>
      <c r="L14" s="1314"/>
      <c r="M14" s="1314"/>
      <c r="N14" s="1314"/>
      <c r="O14" s="1314"/>
      <c r="P14" s="1314"/>
      <c r="Q14" s="1314"/>
      <c r="R14" s="1314"/>
      <c r="S14" s="1314"/>
      <c r="T14" s="321" t="s">
        <v>367</v>
      </c>
    </row>
    <row r="15" spans="1:25" ht="35.1" customHeight="1">
      <c r="B15" s="1312" t="s">
        <v>384</v>
      </c>
      <c r="C15" s="1313"/>
      <c r="D15" s="1313"/>
      <c r="E15" s="1313"/>
      <c r="F15" s="1313"/>
      <c r="G15" s="402" t="str">
        <f>IF('３ページ'!C22="□","",'３ページ'!J26+'３ページ'!J27)</f>
        <v/>
      </c>
      <c r="H15" s="320" t="s">
        <v>363</v>
      </c>
      <c r="I15" s="1301">
        <f>IF(G15="",0,IF(G15&gt;=6,1383200,691600))</f>
        <v>0</v>
      </c>
      <c r="J15" s="1302"/>
      <c r="K15" s="1302"/>
      <c r="L15" s="1302"/>
      <c r="M15" s="1302"/>
      <c r="N15" s="1302"/>
      <c r="O15" s="1302"/>
      <c r="P15" s="1302"/>
      <c r="Q15" s="1302"/>
      <c r="R15" s="1302"/>
      <c r="S15" s="324" t="s">
        <v>366</v>
      </c>
      <c r="T15" s="322" t="s">
        <v>368</v>
      </c>
    </row>
    <row r="16" spans="1:25" ht="20.25" customHeight="1">
      <c r="B16" s="1300" t="s">
        <v>369</v>
      </c>
      <c r="C16" s="1300"/>
      <c r="D16" s="1300"/>
      <c r="E16" s="1300"/>
      <c r="F16" s="1300"/>
      <c r="G16" s="1300"/>
      <c r="H16" s="1300"/>
      <c r="I16" s="1305" t="s">
        <v>370</v>
      </c>
      <c r="J16" s="1305"/>
      <c r="K16" s="1305"/>
      <c r="L16" s="1305"/>
      <c r="M16" s="1305"/>
      <c r="N16" s="1305"/>
      <c r="O16" s="1305"/>
      <c r="P16" s="1305"/>
      <c r="Q16" s="1305"/>
      <c r="R16" s="1305"/>
      <c r="S16" s="1305"/>
      <c r="T16" s="323"/>
    </row>
    <row r="17" spans="1:31" ht="35.1" customHeight="1">
      <c r="B17" s="1301">
        <f>IF(AND('２ページ'!I27="☑",'３ページ'!C22="☑"),SUM('9ページ'!G34:G36),0)</f>
        <v>0</v>
      </c>
      <c r="C17" s="1302"/>
      <c r="D17" s="1302"/>
      <c r="E17" s="1302"/>
      <c r="F17" s="1302"/>
      <c r="G17" s="1302"/>
      <c r="H17" s="320" t="s">
        <v>366</v>
      </c>
      <c r="I17" s="1303">
        <f>IF(I15&lt;B17,I15,B17)</f>
        <v>0</v>
      </c>
      <c r="J17" s="1304"/>
      <c r="K17" s="1304"/>
      <c r="L17" s="1304"/>
      <c r="M17" s="1304"/>
      <c r="N17" s="1304"/>
      <c r="O17" s="1304"/>
      <c r="P17" s="1304"/>
      <c r="Q17" s="1304"/>
      <c r="R17" s="1304"/>
      <c r="S17" s="320" t="s">
        <v>366</v>
      </c>
      <c r="T17" s="323"/>
    </row>
    <row r="18" spans="1:31" ht="18" customHeight="1">
      <c r="B18" s="1299" t="s">
        <v>333</v>
      </c>
      <c r="C18" s="1299"/>
      <c r="D18" s="1299"/>
      <c r="E18" s="1299"/>
      <c r="F18" s="1299"/>
      <c r="G18" s="1299"/>
      <c r="H18" s="1299"/>
      <c r="I18" s="1299"/>
      <c r="J18" s="1299"/>
      <c r="K18" s="1299"/>
      <c r="L18" s="1299"/>
      <c r="M18" s="1299"/>
      <c r="N18" s="1299"/>
      <c r="O18" s="1299"/>
      <c r="P18" s="1299"/>
      <c r="Q18" s="1299"/>
      <c r="R18" s="1299"/>
      <c r="S18" s="1299"/>
      <c r="T18" s="1299"/>
      <c r="U18" s="1299"/>
      <c r="V18" s="1299"/>
      <c r="W18" s="1299"/>
      <c r="X18" s="1299"/>
      <c r="Y18" s="1299"/>
    </row>
    <row r="19" spans="1:31" ht="18" customHeight="1">
      <c r="B19" s="1299" t="s">
        <v>371</v>
      </c>
      <c r="C19" s="1299"/>
      <c r="D19" s="1299"/>
      <c r="E19" s="1299"/>
      <c r="F19" s="1299"/>
      <c r="G19" s="1299"/>
      <c r="H19" s="1299"/>
      <c r="I19" s="1299"/>
      <c r="J19" s="1299"/>
      <c r="K19" s="1299"/>
      <c r="L19" s="1299"/>
      <c r="M19" s="1299"/>
      <c r="N19" s="1299"/>
      <c r="O19" s="1299"/>
      <c r="P19" s="1299"/>
      <c r="Q19" s="1299"/>
      <c r="R19" s="1299"/>
      <c r="S19" s="1299"/>
      <c r="T19" s="1299"/>
      <c r="U19" s="1299"/>
      <c r="V19" s="1299"/>
      <c r="W19" s="1299"/>
      <c r="X19" s="1299"/>
      <c r="Y19" s="1299"/>
    </row>
    <row r="20" spans="1:31" ht="17.25" customHeight="1">
      <c r="B20" s="1299" t="s">
        <v>334</v>
      </c>
      <c r="C20" s="1299"/>
      <c r="D20" s="1299"/>
      <c r="E20" s="1299"/>
      <c r="F20" s="1299"/>
      <c r="G20" s="1299"/>
      <c r="H20" s="1299"/>
      <c r="I20" s="1299"/>
      <c r="J20" s="1299"/>
      <c r="K20" s="1299"/>
      <c r="L20" s="1299"/>
      <c r="M20" s="1299"/>
      <c r="N20" s="1299"/>
      <c r="O20" s="1299"/>
      <c r="P20" s="1299"/>
      <c r="Q20" s="1299"/>
      <c r="R20" s="1299"/>
      <c r="S20" s="1299"/>
      <c r="T20" s="1299"/>
      <c r="U20" s="1299"/>
      <c r="V20" s="1299"/>
      <c r="W20" s="1299"/>
      <c r="X20" s="1299"/>
      <c r="Y20" s="1299"/>
    </row>
    <row r="21" spans="1:31" ht="24.95" customHeight="1">
      <c r="B21" s="309"/>
      <c r="C21" s="309"/>
      <c r="D21" s="309"/>
      <c r="E21" s="309"/>
      <c r="F21" s="309"/>
      <c r="G21" s="309"/>
      <c r="H21" s="309"/>
      <c r="I21" s="309"/>
      <c r="J21" s="309"/>
      <c r="K21" s="309"/>
      <c r="L21" s="309"/>
    </row>
    <row r="22" spans="1:31" s="19" customFormat="1" ht="25.5" customHeight="1">
      <c r="A22" s="144" t="s">
        <v>556</v>
      </c>
      <c r="Y22" s="27"/>
    </row>
    <row r="23" spans="1:31" s="19" customFormat="1" ht="40.5" customHeight="1">
      <c r="A23" s="255"/>
      <c r="B23" s="1228" t="s">
        <v>513</v>
      </c>
      <c r="C23" s="1228"/>
      <c r="D23" s="1228"/>
      <c r="E23" s="1228"/>
      <c r="F23" s="1228"/>
      <c r="G23" s="1228"/>
      <c r="H23" s="1228"/>
      <c r="I23" s="1228"/>
      <c r="J23" s="1228"/>
      <c r="K23" s="1228"/>
      <c r="L23" s="1228"/>
      <c r="M23" s="1228"/>
      <c r="N23" s="1228"/>
      <c r="O23" s="1228"/>
      <c r="P23" s="1228"/>
      <c r="Q23" s="1228"/>
      <c r="R23" s="1228"/>
      <c r="S23" s="1228"/>
      <c r="T23" s="1228"/>
      <c r="U23" s="1228"/>
      <c r="V23" s="1228"/>
      <c r="W23" s="1228"/>
      <c r="X23" s="1228"/>
      <c r="Y23" s="1228"/>
    </row>
    <row r="24" spans="1:31" s="19" customFormat="1" ht="20.25" customHeight="1">
      <c r="A24" s="255"/>
      <c r="B24" s="388" t="s">
        <v>354</v>
      </c>
      <c r="C24" s="155"/>
      <c r="D24" s="155"/>
      <c r="E24" s="155"/>
      <c r="F24" s="270"/>
      <c r="G24" s="337" t="s">
        <v>823</v>
      </c>
      <c r="H24" s="270" t="s">
        <v>196</v>
      </c>
      <c r="I24" s="270"/>
      <c r="J24" s="271" t="s">
        <v>350</v>
      </c>
      <c r="K24" s="270"/>
      <c r="L24" s="270"/>
      <c r="M24" s="270"/>
      <c r="N24" s="270"/>
      <c r="O24" s="275">
        <f>IF(G24&lt;2,0,IF(G24&lt;4,0.5,IF(G24&lt;7,0.75,1)))</f>
        <v>1</v>
      </c>
      <c r="P24" s="270"/>
      <c r="Q24" s="277"/>
      <c r="R24" s="270"/>
      <c r="S24" s="270"/>
      <c r="T24" s="270"/>
      <c r="U24" s="270"/>
      <c r="V24" s="270"/>
      <c r="W24" s="270"/>
      <c r="X24" s="270"/>
      <c r="Y24" s="270"/>
    </row>
    <row r="25" spans="1:31" s="19" customFormat="1" ht="20.25" customHeight="1">
      <c r="A25" s="255"/>
      <c r="B25" s="270"/>
      <c r="C25" s="270"/>
      <c r="D25" s="270"/>
      <c r="E25" s="270"/>
      <c r="F25" s="270"/>
      <c r="G25" s="276"/>
      <c r="H25" s="270"/>
      <c r="I25" s="270"/>
      <c r="J25" s="270"/>
      <c r="K25" s="381"/>
      <c r="L25" s="270"/>
      <c r="M25" s="270"/>
      <c r="N25" s="270"/>
      <c r="O25" s="270"/>
      <c r="P25" s="270"/>
      <c r="Q25" s="270"/>
      <c r="R25" s="270"/>
      <c r="S25" s="270"/>
      <c r="T25" s="270"/>
      <c r="U25" s="270"/>
      <c r="V25" s="270"/>
      <c r="W25" s="270"/>
      <c r="X25" s="270"/>
      <c r="Y25" s="270"/>
    </row>
    <row r="26" spans="1:31" s="19" customFormat="1" ht="24.95" customHeight="1">
      <c r="B26" s="1335" t="s">
        <v>387</v>
      </c>
      <c r="C26" s="1335"/>
      <c r="D26" s="1335"/>
      <c r="E26" s="1335"/>
      <c r="F26" s="1335"/>
      <c r="G26" s="1335"/>
      <c r="H26" s="1335"/>
      <c r="I26" s="1335"/>
      <c r="J26" s="1335"/>
      <c r="K26" s="273" t="s">
        <v>183</v>
      </c>
      <c r="L26" s="346" t="s">
        <v>310</v>
      </c>
      <c r="M26" s="273"/>
      <c r="N26" s="273" t="s">
        <v>348</v>
      </c>
      <c r="O26" s="346" t="s">
        <v>310</v>
      </c>
      <c r="P26" s="274"/>
      <c r="Q26" s="1298" t="s">
        <v>353</v>
      </c>
      <c r="R26" s="1298"/>
      <c r="S26" s="1298"/>
      <c r="T26" s="1298"/>
      <c r="U26" s="1298"/>
      <c r="V26" s="1298"/>
      <c r="W26" s="1298"/>
      <c r="X26" s="1298"/>
      <c r="Y26" s="1298"/>
    </row>
    <row r="27" spans="1:31" s="19" customFormat="1" ht="69.95" customHeight="1">
      <c r="B27" s="1306" t="s">
        <v>1179</v>
      </c>
      <c r="C27" s="1307"/>
      <c r="D27" s="1307"/>
      <c r="E27" s="1308"/>
      <c r="F27" s="350" t="s">
        <v>388</v>
      </c>
      <c r="G27" s="1338" t="s">
        <v>350</v>
      </c>
      <c r="H27" s="1339"/>
      <c r="I27" s="1339"/>
      <c r="J27" s="1339"/>
      <c r="K27" s="1340"/>
      <c r="L27" s="1338" t="s">
        <v>351</v>
      </c>
      <c r="M27" s="1339"/>
      <c r="N27" s="1339"/>
      <c r="O27" s="1339"/>
      <c r="P27" s="1339"/>
      <c r="Q27" s="1310" t="s">
        <v>385</v>
      </c>
      <c r="R27" s="1310"/>
      <c r="S27" s="1310"/>
      <c r="T27" s="284" t="s">
        <v>386</v>
      </c>
      <c r="U27" s="1310" t="s">
        <v>391</v>
      </c>
      <c r="V27" s="1310"/>
      <c r="AE27" s="38" t="s">
        <v>355</v>
      </c>
    </row>
    <row r="28" spans="1:31" s="19" customFormat="1" ht="24.95" customHeight="1">
      <c r="B28" s="338"/>
      <c r="C28" s="278" t="s">
        <v>332</v>
      </c>
      <c r="D28" s="339"/>
      <c r="E28" s="279" t="s">
        <v>50</v>
      </c>
      <c r="F28" s="340"/>
      <c r="G28" s="1326">
        <f>IF(F28&lt;2,0,IF(F28&lt;4,0.5,IF(F28&lt;7,0.75,1)))</f>
        <v>0</v>
      </c>
      <c r="H28" s="1327"/>
      <c r="I28" s="1327"/>
      <c r="J28" s="1327"/>
      <c r="K28" s="1328"/>
      <c r="L28" s="1326" t="str">
        <f>IF(B28="","",IF(D28=1,B28,IF(B28+1=13,1,IF(B28+1=14,2,IF(B28+1=15,3,B28+1)))))</f>
        <v/>
      </c>
      <c r="M28" s="1327"/>
      <c r="N28" s="1327"/>
      <c r="O28" s="1327"/>
      <c r="P28" s="1327"/>
      <c r="Q28" s="1295">
        <f ca="1">IF(AE28=0,0,SUM(OFFSET(R37,0,0,1,-AE28))-Q29-Q30-Q31-Q32)</f>
        <v>0</v>
      </c>
      <c r="R28" s="1295"/>
      <c r="S28" s="1295"/>
      <c r="T28" s="285">
        <f ca="1">IF(AE28=0,0,SUM(OFFSET(R39,0,0,1,-AE28))-T29-T30-T31-T32)</f>
        <v>0</v>
      </c>
      <c r="U28" s="1318">
        <f ca="1">IF(AE28=0,0,SUM(OFFSET(R41,0,0,1,-AE28))-U29-U30-U31-U32)</f>
        <v>0</v>
      </c>
      <c r="V28" s="1319"/>
      <c r="AE28" s="19">
        <f>IF(L28=5,11,IF(L28=6,10,IF(L28=7,9,IF(L28=8,8,IF(L28=9,7,IF(L28=10,6,IF(L28=11,5,IF(L28=12,4,IF(L28=1,3,IF(L28=2,2,IF(L28=3,1,0)))))))))))</f>
        <v>0</v>
      </c>
    </row>
    <row r="29" spans="1:31" s="19" customFormat="1" ht="24.95" customHeight="1">
      <c r="B29" s="338"/>
      <c r="C29" s="278" t="s">
        <v>389</v>
      </c>
      <c r="D29" s="339"/>
      <c r="E29" s="279" t="s">
        <v>390</v>
      </c>
      <c r="F29" s="340"/>
      <c r="G29" s="1326">
        <f t="shared" ref="G29:G30" si="0">IF(F29&lt;2,0,IF(F29&lt;4,0.5,IF(F29&lt;7,0.75,1)))</f>
        <v>0</v>
      </c>
      <c r="H29" s="1327"/>
      <c r="I29" s="1327"/>
      <c r="J29" s="1327"/>
      <c r="K29" s="1328"/>
      <c r="L29" s="1326" t="str">
        <f t="shared" ref="L29:L30" si="1">IF(B29="","",IF(D29=1,B29,IF(B29+1=13,1,IF(B29+1=14,2,IF(B29+1=15,3,B29+1)))))</f>
        <v/>
      </c>
      <c r="M29" s="1327"/>
      <c r="N29" s="1327"/>
      <c r="O29" s="1327"/>
      <c r="P29" s="1327"/>
      <c r="Q29" s="1295">
        <f ca="1">IF(AE29=0,0,SUM(OFFSET(R37,0,0,1,-AE29))-Q30-Q31-Q32)</f>
        <v>0</v>
      </c>
      <c r="R29" s="1295"/>
      <c r="S29" s="1295"/>
      <c r="T29" s="285">
        <f ca="1">IF(AE29=0,0,SUM(OFFSET(R39,0,0,1,-AE29))-T30-T31-T32)</f>
        <v>0</v>
      </c>
      <c r="U29" s="1318">
        <f ca="1">IF(AE29=0,0,SUM(OFFSET(R41,0,0,1,-AE29))-U30-U31-U32)</f>
        <v>0</v>
      </c>
      <c r="V29" s="1319"/>
      <c r="AE29" s="19">
        <f t="shared" ref="AE29:AE30" si="2">IF(L29=5,11,IF(L29=6,10,IF(L29=7,9,IF(L29=8,8,IF(L29=9,7,IF(L29=10,6,IF(L29=11,5,IF(L29=12,4,IF(L29=1,3,IF(L29=2,2,IF(L29=3,1,0)))))))))))</f>
        <v>0</v>
      </c>
    </row>
    <row r="30" spans="1:31" s="19" customFormat="1" ht="24.95" customHeight="1">
      <c r="B30" s="338"/>
      <c r="C30" s="278" t="s">
        <v>389</v>
      </c>
      <c r="D30" s="339"/>
      <c r="E30" s="279" t="s">
        <v>390</v>
      </c>
      <c r="F30" s="340"/>
      <c r="G30" s="1326">
        <f t="shared" si="0"/>
        <v>0</v>
      </c>
      <c r="H30" s="1327"/>
      <c r="I30" s="1327"/>
      <c r="J30" s="1327"/>
      <c r="K30" s="1328"/>
      <c r="L30" s="1326" t="str">
        <f t="shared" si="1"/>
        <v/>
      </c>
      <c r="M30" s="1327"/>
      <c r="N30" s="1327"/>
      <c r="O30" s="1327"/>
      <c r="P30" s="1327"/>
      <c r="Q30" s="1295">
        <f ca="1">IF(AE30=0,0,SUM(OFFSET(R37,0,0,1,-AE30))-Q31-Q32)</f>
        <v>0</v>
      </c>
      <c r="R30" s="1295"/>
      <c r="S30" s="1295"/>
      <c r="T30" s="285">
        <f ca="1">IF(AE30=0,0,SUM(OFFSET(R39,0,0,1,-AE30))-T31-T32)</f>
        <v>0</v>
      </c>
      <c r="U30" s="1318">
        <f ca="1">IF(AE30=0,0,SUM(OFFSET(R41,0,0,1,-AE30))-U31-U32)</f>
        <v>0</v>
      </c>
      <c r="V30" s="1319"/>
      <c r="AE30" s="19">
        <f t="shared" si="2"/>
        <v>0</v>
      </c>
    </row>
    <row r="31" spans="1:31" s="19" customFormat="1" ht="24.95" customHeight="1">
      <c r="B31" s="338"/>
      <c r="C31" s="278" t="s">
        <v>332</v>
      </c>
      <c r="D31" s="339"/>
      <c r="E31" s="279" t="s">
        <v>50</v>
      </c>
      <c r="F31" s="340"/>
      <c r="G31" s="1326">
        <f t="shared" ref="G31:G32" si="3">IF(F31&lt;2,0,IF(F31&lt;4,0.5,IF(F31&lt;7,0.75,1)))</f>
        <v>0</v>
      </c>
      <c r="H31" s="1327"/>
      <c r="I31" s="1327"/>
      <c r="J31" s="1327"/>
      <c r="K31" s="1328"/>
      <c r="L31" s="1326" t="str">
        <f>IF(B31="","",IF(D31=1,B31,IF(B31+1=13,1,IF(B31+1=14,2,IF(B31+1=15,3,B31+1)))))</f>
        <v/>
      </c>
      <c r="M31" s="1327"/>
      <c r="N31" s="1327"/>
      <c r="O31" s="1327"/>
      <c r="P31" s="1327"/>
      <c r="Q31" s="1320">
        <f ca="1">IF(AE31=0,0,SUM(OFFSET(R37,0,0,1,-AE31))-Q32)</f>
        <v>0</v>
      </c>
      <c r="R31" s="1320"/>
      <c r="S31" s="1320"/>
      <c r="T31" s="285">
        <f ca="1">IF(AE31=0,0,SUM(OFFSET(R39,0,0,1,-AE31))-T32)</f>
        <v>0</v>
      </c>
      <c r="U31" s="1318">
        <f ca="1">IF(AE31=0,0,SUM(OFFSET(R41,0,0,1,-AE31))-U32)</f>
        <v>0</v>
      </c>
      <c r="V31" s="1319"/>
      <c r="AE31" s="19">
        <f>IF(L31=5,11,IF(L31=6,10,IF(L31=7,9,IF(L31=8,8,IF(L31=9,7,IF(L31=10,6,IF(L31=11,5,IF(L31=12,4,IF(L31=1,3,IF(L31=2,2,IF(L31=3,1,0)))))))))))</f>
        <v>0</v>
      </c>
    </row>
    <row r="32" spans="1:31" s="19" customFormat="1" ht="24.95" customHeight="1">
      <c r="B32" s="338"/>
      <c r="C32" s="278" t="s">
        <v>332</v>
      </c>
      <c r="D32" s="339"/>
      <c r="E32" s="279" t="s">
        <v>50</v>
      </c>
      <c r="F32" s="340"/>
      <c r="G32" s="1326">
        <f t="shared" si="3"/>
        <v>0</v>
      </c>
      <c r="H32" s="1327"/>
      <c r="I32" s="1327"/>
      <c r="J32" s="1327"/>
      <c r="K32" s="1328"/>
      <c r="L32" s="1326" t="str">
        <f>IF(B32="","",IF(D32=1,B32,IF(B32+1=13,1,IF(B32+1=14,2,IF(B32+1=15,3,B32+1)))))</f>
        <v/>
      </c>
      <c r="M32" s="1327"/>
      <c r="N32" s="1327"/>
      <c r="O32" s="1327"/>
      <c r="P32" s="1327"/>
      <c r="Q32" s="1295">
        <f ca="1">IF(AE32=0,0,SUM(OFFSET(R37,0,0,1,-AE32)))</f>
        <v>0</v>
      </c>
      <c r="R32" s="1295"/>
      <c r="S32" s="1295"/>
      <c r="T32" s="285">
        <f ca="1">IF(AE32=0,0,SUM(OFFSET(R39,0,0,1,-AE32)))</f>
        <v>0</v>
      </c>
      <c r="U32" s="1318">
        <f ca="1">IF(AE32=0,0,SUM(OFFSET(R41,0,0,1,-AE32)))</f>
        <v>0</v>
      </c>
      <c r="V32" s="1319"/>
      <c r="AE32" s="19">
        <f>IF(L32=5,11,IF(L32=6,10,IF(L32=7,9,IF(L32=8,8,IF(L32=9,7,IF(L32=10,6,IF(L32=11,5,IF(L32=12,4,IF(L32=1,3,IF(L32=2,2,IF(L32=3,1,0)))))))))))</f>
        <v>0</v>
      </c>
    </row>
    <row r="33" spans="1:29" s="19" customFormat="1" ht="24.95" customHeight="1">
      <c r="B33" s="287"/>
      <c r="C33" s="288"/>
      <c r="D33" s="287"/>
      <c r="E33" s="288"/>
      <c r="F33" s="289"/>
      <c r="G33" s="286"/>
      <c r="H33" s="286"/>
      <c r="I33" s="286"/>
      <c r="J33" s="286"/>
      <c r="K33" s="286"/>
      <c r="L33" s="286"/>
      <c r="M33" s="286"/>
      <c r="N33" s="286"/>
      <c r="O33" s="286"/>
      <c r="P33" s="286"/>
      <c r="Q33" s="282"/>
      <c r="R33" s="282"/>
      <c r="S33" s="282"/>
      <c r="T33" s="283"/>
      <c r="U33" s="38"/>
    </row>
    <row r="34" spans="1:29" s="19" customFormat="1" ht="20.25" customHeight="1">
      <c r="B34" s="144" t="s">
        <v>349</v>
      </c>
      <c r="C34" s="144"/>
      <c r="D34" s="144"/>
      <c r="E34" s="144"/>
    </row>
    <row r="35" spans="1:29" s="19" customFormat="1" ht="20.25" customHeight="1">
      <c r="B35" s="1188" t="s">
        <v>275</v>
      </c>
      <c r="C35" s="1186"/>
      <c r="D35" s="1186"/>
      <c r="E35" s="1187"/>
      <c r="F35" s="268" t="s">
        <v>276</v>
      </c>
      <c r="G35" s="1188" t="s">
        <v>277</v>
      </c>
      <c r="H35" s="1186"/>
      <c r="I35" s="1186"/>
      <c r="J35" s="1186"/>
      <c r="K35" s="1186"/>
      <c r="L35" s="1186"/>
      <c r="M35" s="1186"/>
      <c r="N35" s="1186"/>
      <c r="O35" s="1186"/>
      <c r="P35" s="1186"/>
      <c r="Q35" s="1186"/>
      <c r="R35" s="1186"/>
      <c r="S35" s="1187"/>
      <c r="T35" s="1209" t="s">
        <v>356</v>
      </c>
      <c r="U35" s="1210"/>
      <c r="V35" s="130"/>
      <c r="W35" s="1188" t="s">
        <v>278</v>
      </c>
      <c r="X35" s="1186"/>
      <c r="Y35" s="1187"/>
    </row>
    <row r="36" spans="1:29" s="19" customFormat="1" ht="24.95" customHeight="1">
      <c r="B36" s="1038" t="s">
        <v>393</v>
      </c>
      <c r="C36" s="1016"/>
      <c r="D36" s="1016"/>
      <c r="E36" s="1208"/>
      <c r="F36" s="1290">
        <v>7860</v>
      </c>
      <c r="G36" s="345" t="s">
        <v>336</v>
      </c>
      <c r="H36" s="272" t="s">
        <v>337</v>
      </c>
      <c r="I36" s="272" t="s">
        <v>338</v>
      </c>
      <c r="J36" s="272" t="s">
        <v>339</v>
      </c>
      <c r="K36" s="272" t="s">
        <v>340</v>
      </c>
      <c r="L36" s="272" t="s">
        <v>341</v>
      </c>
      <c r="M36" s="272" t="s">
        <v>342</v>
      </c>
      <c r="N36" s="272" t="s">
        <v>343</v>
      </c>
      <c r="O36" s="272" t="s">
        <v>344</v>
      </c>
      <c r="P36" s="272" t="s">
        <v>347</v>
      </c>
      <c r="Q36" s="272" t="s">
        <v>345</v>
      </c>
      <c r="R36" s="272" t="s">
        <v>346</v>
      </c>
      <c r="S36" s="599" t="s">
        <v>64</v>
      </c>
      <c r="T36" s="1266"/>
      <c r="U36" s="1267"/>
      <c r="V36" s="1292" t="s">
        <v>279</v>
      </c>
      <c r="W36" s="1281">
        <f ca="1">IF(O26="☑",F36*S37*O24,F36*(S37-SUM(Q28:S32))*O24+F36*Q28*G28+F36*Q29*G29+F36*Q30*G30+F36*Q31*G31+F36*Q32*G32)</f>
        <v>0</v>
      </c>
      <c r="X36" s="1282"/>
      <c r="Y36" s="1264" t="s">
        <v>63</v>
      </c>
      <c r="AC36" s="256"/>
    </row>
    <row r="37" spans="1:29" s="19" customFormat="1" ht="24.95" customHeight="1">
      <c r="B37" s="1018"/>
      <c r="C37" s="1019"/>
      <c r="D37" s="1019"/>
      <c r="E37" s="1189"/>
      <c r="F37" s="1294"/>
      <c r="G37" s="280"/>
      <c r="H37" s="341"/>
      <c r="I37" s="341"/>
      <c r="J37" s="341"/>
      <c r="K37" s="341"/>
      <c r="L37" s="341"/>
      <c r="M37" s="341"/>
      <c r="N37" s="341"/>
      <c r="O37" s="341"/>
      <c r="P37" s="341"/>
      <c r="Q37" s="341"/>
      <c r="R37" s="342"/>
      <c r="S37" s="372">
        <f>SUM(G37:R37)</f>
        <v>0</v>
      </c>
      <c r="T37" s="1266"/>
      <c r="U37" s="1267"/>
      <c r="V37" s="1293"/>
      <c r="W37" s="1287"/>
      <c r="X37" s="1309"/>
      <c r="Y37" s="1297"/>
      <c r="AC37" s="256"/>
    </row>
    <row r="38" spans="1:29" s="19" customFormat="1" ht="24.95" customHeight="1">
      <c r="B38" s="1038" t="s">
        <v>394</v>
      </c>
      <c r="C38" s="1016"/>
      <c r="D38" s="1016"/>
      <c r="E38" s="1208"/>
      <c r="F38" s="1290">
        <v>9128</v>
      </c>
      <c r="G38" s="345" t="s">
        <v>336</v>
      </c>
      <c r="H38" s="272" t="s">
        <v>337</v>
      </c>
      <c r="I38" s="272" t="s">
        <v>338</v>
      </c>
      <c r="J38" s="272" t="s">
        <v>339</v>
      </c>
      <c r="K38" s="272" t="s">
        <v>340</v>
      </c>
      <c r="L38" s="272" t="s">
        <v>341</v>
      </c>
      <c r="M38" s="272" t="s">
        <v>342</v>
      </c>
      <c r="N38" s="272" t="s">
        <v>343</v>
      </c>
      <c r="O38" s="272" t="s">
        <v>344</v>
      </c>
      <c r="P38" s="272" t="s">
        <v>347</v>
      </c>
      <c r="Q38" s="272" t="s">
        <v>345</v>
      </c>
      <c r="R38" s="272" t="s">
        <v>346</v>
      </c>
      <c r="S38" s="599" t="s">
        <v>64</v>
      </c>
      <c r="T38" s="1266"/>
      <c r="U38" s="1267"/>
      <c r="V38" s="1292" t="s">
        <v>280</v>
      </c>
      <c r="W38" s="1281">
        <f ca="1">IF(O26="☑",F38*S39*O24,F38*(S39-SUM(T28:T32))*O24+F38*T28*G28+F38*T29*G29+F38*T30*G30+F38*T31*G31+F38*T32*G32)</f>
        <v>0</v>
      </c>
      <c r="X38" s="1282"/>
      <c r="Y38" s="1264" t="s">
        <v>63</v>
      </c>
      <c r="AC38" s="256"/>
    </row>
    <row r="39" spans="1:29" s="19" customFormat="1" ht="24.95" customHeight="1">
      <c r="B39" s="1035"/>
      <c r="C39" s="1036"/>
      <c r="D39" s="1036"/>
      <c r="E39" s="1289"/>
      <c r="F39" s="1291"/>
      <c r="G39" s="351"/>
      <c r="H39" s="352"/>
      <c r="I39" s="352"/>
      <c r="J39" s="352"/>
      <c r="K39" s="352"/>
      <c r="L39" s="352"/>
      <c r="M39" s="352"/>
      <c r="N39" s="352"/>
      <c r="O39" s="352"/>
      <c r="P39" s="352"/>
      <c r="Q39" s="352"/>
      <c r="R39" s="353"/>
      <c r="S39" s="373">
        <f>SUM(G39:R39)</f>
        <v>0</v>
      </c>
      <c r="T39" s="1266"/>
      <c r="U39" s="1267"/>
      <c r="V39" s="1296"/>
      <c r="W39" s="1283"/>
      <c r="X39" s="1284"/>
      <c r="Y39" s="1271"/>
      <c r="AC39" s="256"/>
    </row>
    <row r="40" spans="1:29" s="19" customFormat="1" ht="24.95" customHeight="1">
      <c r="B40" s="1038" t="s">
        <v>392</v>
      </c>
      <c r="C40" s="1016"/>
      <c r="D40" s="1016"/>
      <c r="E40" s="1208"/>
      <c r="F40" s="1290">
        <v>10396</v>
      </c>
      <c r="G40" s="345" t="s">
        <v>336</v>
      </c>
      <c r="H40" s="272" t="s">
        <v>337</v>
      </c>
      <c r="I40" s="272" t="s">
        <v>338</v>
      </c>
      <c r="J40" s="272" t="s">
        <v>339</v>
      </c>
      <c r="K40" s="272" t="s">
        <v>340</v>
      </c>
      <c r="L40" s="272" t="s">
        <v>341</v>
      </c>
      <c r="M40" s="272" t="s">
        <v>342</v>
      </c>
      <c r="N40" s="272" t="s">
        <v>343</v>
      </c>
      <c r="O40" s="272" t="s">
        <v>344</v>
      </c>
      <c r="P40" s="272" t="s">
        <v>347</v>
      </c>
      <c r="Q40" s="272" t="s">
        <v>345</v>
      </c>
      <c r="R40" s="272" t="s">
        <v>346</v>
      </c>
      <c r="S40" s="599" t="s">
        <v>64</v>
      </c>
      <c r="T40" s="1266"/>
      <c r="U40" s="1267"/>
      <c r="V40" s="1292" t="s">
        <v>133</v>
      </c>
      <c r="W40" s="1281">
        <f ca="1">IF(O26="☑",F40*S41*O24,F40*(S41-SUM(U28:U32))*O24+F40*U28*G28+F40*U29*G29+F40*U30*G30+F40*U31*G31+F40*U32*G32)</f>
        <v>0</v>
      </c>
      <c r="X40" s="1282"/>
      <c r="Y40" s="1264" t="s">
        <v>63</v>
      </c>
      <c r="AC40" s="256"/>
    </row>
    <row r="41" spans="1:29" s="19" customFormat="1" ht="24.95" customHeight="1" thickBot="1">
      <c r="B41" s="1321"/>
      <c r="C41" s="1322"/>
      <c r="D41" s="1322"/>
      <c r="E41" s="1323"/>
      <c r="F41" s="1324"/>
      <c r="G41" s="281"/>
      <c r="H41" s="343"/>
      <c r="I41" s="343"/>
      <c r="J41" s="343"/>
      <c r="K41" s="343"/>
      <c r="L41" s="343"/>
      <c r="M41" s="343"/>
      <c r="N41" s="343"/>
      <c r="O41" s="343"/>
      <c r="P41" s="343"/>
      <c r="Q41" s="343"/>
      <c r="R41" s="344"/>
      <c r="S41" s="374">
        <f>SUM(G41:R41)</f>
        <v>0</v>
      </c>
      <c r="T41" s="1268"/>
      <c r="U41" s="1269"/>
      <c r="V41" s="1325"/>
      <c r="W41" s="1336"/>
      <c r="X41" s="1337"/>
      <c r="Y41" s="1265"/>
      <c r="AC41" s="256"/>
    </row>
    <row r="42" spans="1:29" s="19" customFormat="1" ht="30.75" customHeight="1" thickTop="1">
      <c r="B42" s="1018" t="s">
        <v>281</v>
      </c>
      <c r="C42" s="1019"/>
      <c r="D42" s="1019"/>
      <c r="E42" s="1019"/>
      <c r="F42" s="1073"/>
      <c r="G42" s="1073"/>
      <c r="H42" s="1073"/>
      <c r="I42" s="1073"/>
      <c r="J42" s="1073"/>
      <c r="K42" s="1073"/>
      <c r="L42" s="1073"/>
      <c r="M42" s="1073"/>
      <c r="N42" s="1073"/>
      <c r="O42" s="1073"/>
      <c r="P42" s="1073"/>
      <c r="Q42" s="1073"/>
      <c r="R42" s="1073"/>
      <c r="S42" s="1073"/>
      <c r="T42" s="1073"/>
      <c r="U42" s="1073"/>
      <c r="V42" s="1020"/>
      <c r="W42" s="1287">
        <f ca="1">IF(一番最初に入力!C7&gt;70000,0,ROUNDUP(SUM(W36:X41),-3))</f>
        <v>0</v>
      </c>
      <c r="X42" s="1288"/>
      <c r="Y42" s="257" t="s">
        <v>63</v>
      </c>
      <c r="AC42" s="256"/>
    </row>
    <row r="43" spans="1:29" s="19" customFormat="1" ht="35.1" customHeight="1">
      <c r="A43" s="226"/>
      <c r="B43" s="1272" t="s">
        <v>282</v>
      </c>
      <c r="C43" s="1273"/>
      <c r="D43" s="1273"/>
      <c r="E43" s="1273"/>
      <c r="F43" s="1273"/>
      <c r="G43" s="1273"/>
      <c r="H43" s="1274"/>
      <c r="I43" s="1285">
        <f ca="1">IF(W42=0,0,IF('7ページ'!H48-'7ページ'!J48-'7ページ'!J49-I7&lt;0,0,'7ページ'!H48-'7ページ'!J48-'7ページ'!J49-I7))</f>
        <v>0</v>
      </c>
      <c r="J43" s="1286"/>
      <c r="K43" s="1286"/>
      <c r="L43" s="1286"/>
      <c r="M43" s="1286"/>
      <c r="N43" s="1286"/>
      <c r="O43" s="1286"/>
      <c r="P43" s="1286"/>
      <c r="Q43" s="1286"/>
      <c r="R43" s="325" t="s">
        <v>357</v>
      </c>
      <c r="S43" s="1275" t="s">
        <v>283</v>
      </c>
      <c r="T43" s="1276"/>
      <c r="U43" s="1276"/>
      <c r="V43" s="1277"/>
      <c r="W43" s="1278">
        <f ca="1">IF('実績報告書１ページ '!K2="認定こども園","0",IF(W42&lt;I43,W42,I43))</f>
        <v>0</v>
      </c>
      <c r="X43" s="1279"/>
      <c r="Y43" s="257" t="s">
        <v>63</v>
      </c>
    </row>
    <row r="44" spans="1:29" s="19" customFormat="1" ht="15.75"/>
    <row r="45" spans="1:29" s="19" customFormat="1" ht="20.25" customHeight="1">
      <c r="B45" s="1270" t="s">
        <v>284</v>
      </c>
      <c r="C45" s="1270"/>
      <c r="D45" s="1270"/>
      <c r="E45" s="1270"/>
      <c r="F45" s="1280"/>
      <c r="G45" s="1280"/>
      <c r="H45" s="1280"/>
      <c r="I45" s="1280"/>
      <c r="J45" s="1280"/>
      <c r="K45" s="1280"/>
      <c r="L45" s="1280"/>
      <c r="M45" s="1280"/>
      <c r="N45" s="1280"/>
      <c r="O45" s="1280"/>
      <c r="P45" s="1280"/>
      <c r="Q45" s="1280"/>
      <c r="R45" s="1280"/>
      <c r="S45" s="1280"/>
      <c r="T45" s="1280"/>
      <c r="U45" s="1280"/>
      <c r="V45" s="269"/>
    </row>
    <row r="46" spans="1:29" s="19" customFormat="1" ht="20.25" customHeight="1">
      <c r="B46" s="1270" t="s">
        <v>287</v>
      </c>
      <c r="C46" s="1270"/>
      <c r="D46" s="1270"/>
      <c r="E46" s="1270"/>
      <c r="F46" s="1280"/>
      <c r="G46" s="1280"/>
      <c r="H46" s="1280"/>
      <c r="I46" s="1280"/>
      <c r="J46" s="1280"/>
      <c r="K46" s="1280"/>
      <c r="L46" s="1280"/>
      <c r="M46" s="1280"/>
      <c r="N46" s="1280"/>
      <c r="O46" s="1280"/>
      <c r="P46" s="1280"/>
      <c r="Q46" s="1280"/>
      <c r="R46" s="1280"/>
      <c r="S46" s="1280"/>
      <c r="T46" s="1280"/>
      <c r="U46" s="1280"/>
      <c r="V46" s="269"/>
      <c r="W46" s="1262" t="s">
        <v>285</v>
      </c>
      <c r="X46" s="1263"/>
      <c r="Y46" s="258" t="s">
        <v>286</v>
      </c>
    </row>
    <row r="47" spans="1:29" s="19" customFormat="1" ht="20.25" customHeight="1">
      <c r="B47" s="1270" t="s">
        <v>430</v>
      </c>
      <c r="C47" s="1270"/>
      <c r="D47" s="1270"/>
      <c r="E47" s="1270"/>
      <c r="F47" s="1270"/>
      <c r="G47" s="1270"/>
      <c r="H47" s="1270"/>
      <c r="I47" s="1270"/>
      <c r="J47" s="1270"/>
      <c r="K47" s="1270"/>
      <c r="L47" s="1270"/>
      <c r="M47" s="1270"/>
      <c r="N47" s="1270"/>
      <c r="O47" s="1270"/>
      <c r="P47" s="1270"/>
      <c r="Q47" s="1270"/>
      <c r="R47" s="1270"/>
      <c r="S47" s="1270"/>
      <c r="T47" s="1270"/>
      <c r="U47" s="1270"/>
      <c r="V47" s="1270"/>
      <c r="W47" s="1262" t="s">
        <v>288</v>
      </c>
      <c r="X47" s="1263"/>
      <c r="Y47" s="354">
        <v>1</v>
      </c>
    </row>
    <row r="48" spans="1:29" s="19" customFormat="1" ht="20.25" customHeight="1">
      <c r="B48" s="1270" t="s">
        <v>352</v>
      </c>
      <c r="C48" s="1270"/>
      <c r="D48" s="1270"/>
      <c r="E48" s="1270"/>
      <c r="F48" s="1280"/>
      <c r="G48" s="1280"/>
      <c r="H48" s="1280"/>
      <c r="I48" s="1280"/>
      <c r="J48" s="1280"/>
      <c r="K48" s="1280"/>
      <c r="L48" s="1280"/>
      <c r="M48" s="1280"/>
      <c r="N48" s="1280"/>
      <c r="O48" s="1280"/>
      <c r="P48" s="1280"/>
      <c r="Q48" s="1280"/>
      <c r="R48" s="1280"/>
      <c r="S48" s="1280"/>
      <c r="T48" s="1280"/>
      <c r="U48" s="1280"/>
      <c r="V48" s="1317"/>
      <c r="W48" s="1262" t="s">
        <v>289</v>
      </c>
      <c r="X48" s="1263"/>
      <c r="Y48" s="354">
        <v>0.75</v>
      </c>
    </row>
    <row r="49" spans="2:26" s="19" customFormat="1" ht="20.25" customHeight="1">
      <c r="B49" s="1333" t="s">
        <v>557</v>
      </c>
      <c r="C49" s="1333"/>
      <c r="D49" s="1333"/>
      <c r="E49" s="1333"/>
      <c r="F49" s="1333"/>
      <c r="G49" s="1333"/>
      <c r="H49" s="1333"/>
      <c r="I49" s="1333"/>
      <c r="J49" s="1333"/>
      <c r="K49" s="1333"/>
      <c r="L49" s="1333"/>
      <c r="M49" s="1333"/>
      <c r="N49" s="1333"/>
      <c r="O49" s="1333"/>
      <c r="P49" s="1333"/>
      <c r="Q49" s="1333"/>
      <c r="R49" s="1333"/>
      <c r="S49" s="1333"/>
      <c r="T49" s="1333"/>
      <c r="U49" s="1333"/>
      <c r="V49" s="1333"/>
      <c r="W49" s="1262" t="s">
        <v>290</v>
      </c>
      <c r="X49" s="1263"/>
      <c r="Y49" s="354">
        <v>0.5</v>
      </c>
    </row>
    <row r="50" spans="2:26" s="19" customFormat="1" ht="30" customHeight="1">
      <c r="B50" s="1333"/>
      <c r="C50" s="1333"/>
      <c r="D50" s="1333"/>
      <c r="E50" s="1333"/>
      <c r="F50" s="1333"/>
      <c r="G50" s="1333"/>
      <c r="H50" s="1333"/>
      <c r="I50" s="1333"/>
      <c r="J50" s="1333"/>
      <c r="K50" s="1333"/>
      <c r="L50" s="1333"/>
      <c r="M50" s="1333"/>
      <c r="N50" s="1333"/>
      <c r="O50" s="1333"/>
      <c r="P50" s="1333"/>
      <c r="Q50" s="1333"/>
      <c r="R50" s="1333"/>
      <c r="S50" s="1333"/>
      <c r="T50" s="1333"/>
      <c r="U50" s="1333"/>
      <c r="V50" s="1333"/>
    </row>
    <row r="51" spans="2:26" s="190" customFormat="1" ht="21" customHeight="1">
      <c r="B51" s="1315" t="s">
        <v>291</v>
      </c>
      <c r="C51" s="1315"/>
      <c r="D51" s="1315"/>
      <c r="E51" s="1315"/>
      <c r="F51" s="1316"/>
      <c r="G51" s="1316"/>
      <c r="H51" s="1316"/>
      <c r="I51" s="1316"/>
      <c r="J51" s="1316"/>
      <c r="K51" s="1316"/>
      <c r="L51" s="1316"/>
      <c r="M51" s="1316"/>
      <c r="N51" s="1316"/>
      <c r="O51" s="1316"/>
      <c r="P51" s="1316"/>
      <c r="Q51" s="1316"/>
      <c r="R51" s="1316"/>
      <c r="S51" s="1316"/>
      <c r="T51" s="1316"/>
      <c r="U51" s="1316"/>
      <c r="V51" s="1316"/>
      <c r="W51" s="1"/>
      <c r="X51" s="1"/>
      <c r="Y51" s="1"/>
      <c r="Z51" s="1"/>
    </row>
  </sheetData>
  <sheetProtection algorithmName="SHA-512" hashValue="Rk+/S1TE3GxSLgvo5jz4NRRVqx2io5q/22ye4/AqP7rKwmI+BbYF7YzXt+BRcJNWY0uCUqgskYC+fxpsXu/lVQ==" saltValue="qVQDAf6tF4OM0krPLS1ZGQ==" spinCount="100000" sheet="1" selectLockedCells="1"/>
  <mergeCells count="87">
    <mergeCell ref="B8:T8"/>
    <mergeCell ref="B9:T9"/>
    <mergeCell ref="B10:T10"/>
    <mergeCell ref="B49:V50"/>
    <mergeCell ref="W12:Y12"/>
    <mergeCell ref="B26:J26"/>
    <mergeCell ref="B45:U45"/>
    <mergeCell ref="W40:X41"/>
    <mergeCell ref="G27:K27"/>
    <mergeCell ref="L27:P27"/>
    <mergeCell ref="L31:P31"/>
    <mergeCell ref="L32:P32"/>
    <mergeCell ref="G29:K29"/>
    <mergeCell ref="G30:K30"/>
    <mergeCell ref="L29:P29"/>
    <mergeCell ref="L30:P30"/>
    <mergeCell ref="W2:Y2"/>
    <mergeCell ref="B3:L3"/>
    <mergeCell ref="B6:H6"/>
    <mergeCell ref="I6:S6"/>
    <mergeCell ref="B7:G7"/>
    <mergeCell ref="I7:R7"/>
    <mergeCell ref="B4:S4"/>
    <mergeCell ref="B5:R5"/>
    <mergeCell ref="B51:V51"/>
    <mergeCell ref="B48:V48"/>
    <mergeCell ref="U28:V28"/>
    <mergeCell ref="U29:V29"/>
    <mergeCell ref="U30:V30"/>
    <mergeCell ref="Q28:S28"/>
    <mergeCell ref="U31:V31"/>
    <mergeCell ref="Q31:S31"/>
    <mergeCell ref="U32:V32"/>
    <mergeCell ref="B40:E41"/>
    <mergeCell ref="F40:F41"/>
    <mergeCell ref="V40:V41"/>
    <mergeCell ref="G28:K28"/>
    <mergeCell ref="G31:K31"/>
    <mergeCell ref="G32:K32"/>
    <mergeCell ref="L28:P28"/>
    <mergeCell ref="Q29:S29"/>
    <mergeCell ref="Q30:S30"/>
    <mergeCell ref="Q27:S27"/>
    <mergeCell ref="B13:L13"/>
    <mergeCell ref="B15:F15"/>
    <mergeCell ref="B14:H14"/>
    <mergeCell ref="I14:S14"/>
    <mergeCell ref="I15:R15"/>
    <mergeCell ref="Y36:Y37"/>
    <mergeCell ref="Q26:Y26"/>
    <mergeCell ref="B19:Y19"/>
    <mergeCell ref="B16:H16"/>
    <mergeCell ref="B17:G17"/>
    <mergeCell ref="I17:R17"/>
    <mergeCell ref="I16:S16"/>
    <mergeCell ref="B27:E27"/>
    <mergeCell ref="B35:E35"/>
    <mergeCell ref="B36:E37"/>
    <mergeCell ref="W36:X37"/>
    <mergeCell ref="W35:Y35"/>
    <mergeCell ref="B18:Y18"/>
    <mergeCell ref="U27:V27"/>
    <mergeCell ref="B20:Y20"/>
    <mergeCell ref="B23:Y23"/>
    <mergeCell ref="B38:E39"/>
    <mergeCell ref="F38:F39"/>
    <mergeCell ref="V36:V37"/>
    <mergeCell ref="F36:F37"/>
    <mergeCell ref="Q32:S32"/>
    <mergeCell ref="V38:V39"/>
    <mergeCell ref="G35:S35"/>
    <mergeCell ref="W48:X48"/>
    <mergeCell ref="W49:X49"/>
    <mergeCell ref="Y40:Y41"/>
    <mergeCell ref="T35:U41"/>
    <mergeCell ref="B47:V47"/>
    <mergeCell ref="W47:X47"/>
    <mergeCell ref="W46:X46"/>
    <mergeCell ref="Y38:Y39"/>
    <mergeCell ref="B43:H43"/>
    <mergeCell ref="S43:V43"/>
    <mergeCell ref="W43:X43"/>
    <mergeCell ref="B46:U46"/>
    <mergeCell ref="W38:X39"/>
    <mergeCell ref="I43:Q43"/>
    <mergeCell ref="B42:V42"/>
    <mergeCell ref="W42:X42"/>
  </mergeCells>
  <phoneticPr fontId="4"/>
  <conditionalFormatting sqref="B28:B30">
    <cfRule type="expression" dxfId="18" priority="14">
      <formula>AND(O26="☑",B28&lt;&gt;"")</formula>
    </cfRule>
    <cfRule type="expression" dxfId="17" priority="19">
      <formula>AND(L26="☑",B28="")</formula>
    </cfRule>
  </conditionalFormatting>
  <conditionalFormatting sqref="L26">
    <cfRule type="expression" dxfId="16" priority="10">
      <formula>AND(B28&lt;&gt;"",L26="□")</formula>
    </cfRule>
    <cfRule type="expression" dxfId="15" priority="12">
      <formula>AND(L26="☑",O26="☑")</formula>
    </cfRule>
  </conditionalFormatting>
  <conditionalFormatting sqref="O26">
    <cfRule type="expression" dxfId="14" priority="11">
      <formula>AND(L26="☑",O26="☑")</formula>
    </cfRule>
  </conditionalFormatting>
  <conditionalFormatting sqref="D28">
    <cfRule type="expression" dxfId="13" priority="6">
      <formula>AND($B$28&lt;&gt;"",D28="")</formula>
    </cfRule>
  </conditionalFormatting>
  <conditionalFormatting sqref="D29">
    <cfRule type="expression" dxfId="12" priority="5">
      <formula>AND(B29&lt;&gt;"",D29="")</formula>
    </cfRule>
  </conditionalFormatting>
  <conditionalFormatting sqref="D30">
    <cfRule type="expression" dxfId="11" priority="4">
      <formula>AND(B30&lt;&gt;"",D30="")</formula>
    </cfRule>
  </conditionalFormatting>
  <conditionalFormatting sqref="D31">
    <cfRule type="expression" dxfId="10" priority="3">
      <formula>AND(B31&lt;&gt;"",D31="")</formula>
    </cfRule>
  </conditionalFormatting>
  <conditionalFormatting sqref="D32">
    <cfRule type="expression" dxfId="9" priority="2">
      <formula>AND(B32&lt;&gt;"",D32="")</formula>
    </cfRule>
  </conditionalFormatting>
  <dataValidations count="1">
    <dataValidation type="list" allowBlank="1" showInputMessage="1" showErrorMessage="1" sqref="L26 O26">
      <formula1>"□,☑"</formula1>
    </dataValidation>
  </dataValidations>
  <pageMargins left="0.39370078740157483" right="0.31496062992125984" top="0.59055118110236227" bottom="0.51181102362204722" header="0.43307086614173229" footer="0.31496062992125984"/>
  <pageSetup paperSize="9" scale="60" fitToHeight="0" orientation="portrait" r:id="rId1"/>
  <headerFooter alignWithMargins="0">
    <oddFooter>&amp;C&amp;14 8</oddFooter>
  </headerFooter>
  <colBreaks count="1" manualBreakCount="1">
    <brk id="26" max="1048575" man="1"/>
  </colBreaks>
  <ignoredErrors>
    <ignoredError sqref="T29:U29" 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7"/>
  <sheetViews>
    <sheetView showGridLines="0" view="pageBreakPreview" topLeftCell="A10" zoomScale="75" zoomScaleNormal="70" zoomScaleSheetLayoutView="75" workbookViewId="0">
      <selection activeCell="E5" sqref="E5"/>
    </sheetView>
  </sheetViews>
  <sheetFormatPr defaultRowHeight="15.75"/>
  <cols>
    <col min="1" max="1" width="3.375" style="19" customWidth="1"/>
    <col min="2" max="2" width="6.375" style="19" customWidth="1"/>
    <col min="3" max="3" width="18.25" style="19" customWidth="1"/>
    <col min="4" max="4" width="31.125" style="19" customWidth="1"/>
    <col min="5" max="5" width="18.125" style="19" customWidth="1"/>
    <col min="6" max="6" width="4.625" style="19" customWidth="1"/>
    <col min="7" max="7" width="18.125" style="19" customWidth="1"/>
    <col min="8" max="8" width="5.25" style="19" customWidth="1"/>
    <col min="9" max="16384" width="9" style="19"/>
  </cols>
  <sheetData>
    <row r="1" spans="1:8" ht="19.5" customHeight="1">
      <c r="A1" s="39" t="s">
        <v>558</v>
      </c>
      <c r="H1" s="27" t="str">
        <f>IF('実績報告書１ページ '!V2="","",'実績報告書１ページ '!V2&amp;"_"&amp;'実績報告書１ページ '!O2)</f>
        <v/>
      </c>
    </row>
    <row r="2" spans="1:8" ht="6.75" customHeight="1"/>
    <row r="3" spans="1:8" ht="16.5" thickBot="1">
      <c r="B3" s="1" t="s">
        <v>164</v>
      </c>
    </row>
    <row r="4" spans="1:8" ht="40.5" customHeight="1" thickBot="1">
      <c r="B4" s="1371" t="s">
        <v>29</v>
      </c>
      <c r="C4" s="1372"/>
      <c r="D4" s="67" t="s">
        <v>30</v>
      </c>
      <c r="E4" s="1371" t="s">
        <v>31</v>
      </c>
      <c r="F4" s="1372"/>
      <c r="G4" s="1371" t="s">
        <v>32</v>
      </c>
      <c r="H4" s="1372"/>
    </row>
    <row r="5" spans="1:8" ht="38.1" customHeight="1">
      <c r="B5" s="1373" t="s">
        <v>33</v>
      </c>
      <c r="C5" s="1374"/>
      <c r="D5" s="13" t="s">
        <v>34</v>
      </c>
      <c r="E5" s="84"/>
      <c r="F5" s="68" t="s">
        <v>24</v>
      </c>
      <c r="G5" s="1377">
        <f>IF(AND(E5="",E7=""),0,SUM(E5:E6))</f>
        <v>0</v>
      </c>
      <c r="H5" s="1386" t="s">
        <v>24</v>
      </c>
    </row>
    <row r="6" spans="1:8" ht="21" customHeight="1">
      <c r="B6" s="1375"/>
      <c r="C6" s="1375"/>
      <c r="D6" s="1359" t="s">
        <v>176</v>
      </c>
      <c r="E6" s="80" t="str">
        <f>IF(E7="","",ROUNDDOWN('10ページ'!H45*E7,0))</f>
        <v/>
      </c>
      <c r="F6" s="1351" t="s">
        <v>63</v>
      </c>
      <c r="G6" s="1363"/>
      <c r="H6" s="1387"/>
    </row>
    <row r="7" spans="1:8" ht="38.1" customHeight="1" thickBot="1">
      <c r="B7" s="1376"/>
      <c r="C7" s="1376"/>
      <c r="D7" s="1360"/>
      <c r="E7" s="85"/>
      <c r="F7" s="1367"/>
      <c r="G7" s="1378"/>
      <c r="H7" s="1388"/>
    </row>
    <row r="8" spans="1:8" ht="38.1" customHeight="1">
      <c r="B8" s="1379" t="s">
        <v>35</v>
      </c>
      <c r="C8" s="1356" t="s">
        <v>134</v>
      </c>
      <c r="D8" s="626"/>
      <c r="E8" s="84"/>
      <c r="F8" s="68" t="s">
        <v>24</v>
      </c>
      <c r="G8" s="1362">
        <f>IF(AND(E8="",E12=""),0,SUM(E8:E11))</f>
        <v>0</v>
      </c>
      <c r="H8" s="1353" t="s">
        <v>24</v>
      </c>
    </row>
    <row r="9" spans="1:8" ht="38.1" customHeight="1">
      <c r="B9" s="1380"/>
      <c r="C9" s="1341"/>
      <c r="D9" s="627"/>
      <c r="E9" s="86"/>
      <c r="F9" s="51" t="s">
        <v>24</v>
      </c>
      <c r="G9" s="1363"/>
      <c r="H9" s="1354"/>
    </row>
    <row r="10" spans="1:8" ht="38.1" customHeight="1">
      <c r="B10" s="1380"/>
      <c r="C10" s="1341"/>
      <c r="D10" s="627"/>
      <c r="E10" s="86"/>
      <c r="F10" s="51" t="s">
        <v>24</v>
      </c>
      <c r="G10" s="1363"/>
      <c r="H10" s="1354"/>
    </row>
    <row r="11" spans="1:8" ht="20.25" customHeight="1">
      <c r="B11" s="1380"/>
      <c r="C11" s="1341"/>
      <c r="D11" s="69" t="s">
        <v>156</v>
      </c>
      <c r="E11" s="81" t="str">
        <f>IF(E12="","",ROUNDDOWN('10ページ'!J36*E12,0))</f>
        <v/>
      </c>
      <c r="F11" s="1351" t="s">
        <v>63</v>
      </c>
      <c r="G11" s="1363"/>
      <c r="H11" s="1354"/>
    </row>
    <row r="12" spans="1:8" ht="38.1" customHeight="1" thickBot="1">
      <c r="B12" s="1380"/>
      <c r="C12" s="1361"/>
      <c r="D12" s="625"/>
      <c r="E12" s="87"/>
      <c r="F12" s="1345"/>
      <c r="G12" s="1364"/>
      <c r="H12" s="1355"/>
    </row>
    <row r="13" spans="1:8" ht="20.25" customHeight="1">
      <c r="B13" s="1380"/>
      <c r="C13" s="1356" t="s">
        <v>135</v>
      </c>
      <c r="D13" s="1342"/>
      <c r="E13" s="82" t="str">
        <f>IF(E14="","",ROUNDDOWN('10ページ'!J36*E14,0))</f>
        <v/>
      </c>
      <c r="F13" s="1352" t="s">
        <v>24</v>
      </c>
      <c r="G13" s="1377">
        <f>IF(AND(E13="",E17=""),0,IF(E13="",0,E13)+IF(E15="",0,E15)+E17)</f>
        <v>0</v>
      </c>
      <c r="H13" s="1386" t="s">
        <v>24</v>
      </c>
    </row>
    <row r="14" spans="1:8" ht="38.1" customHeight="1">
      <c r="B14" s="1380"/>
      <c r="C14" s="1357"/>
      <c r="D14" s="1343"/>
      <c r="E14" s="87"/>
      <c r="F14" s="1345"/>
      <c r="G14" s="1382"/>
      <c r="H14" s="1389"/>
    </row>
    <row r="15" spans="1:8" ht="20.25" customHeight="1">
      <c r="B15" s="1380"/>
      <c r="C15" s="1357"/>
      <c r="D15" s="1365"/>
      <c r="E15" s="81" t="str">
        <f>IF(E16="","",ROUNDDOWN('10ページ'!J36*E16,0))</f>
        <v/>
      </c>
      <c r="F15" s="1351" t="s">
        <v>63</v>
      </c>
      <c r="G15" s="1382"/>
      <c r="H15" s="1389"/>
    </row>
    <row r="16" spans="1:8" ht="38.1" customHeight="1">
      <c r="B16" s="1380"/>
      <c r="C16" s="1357"/>
      <c r="D16" s="1343"/>
      <c r="E16" s="87"/>
      <c r="F16" s="1345"/>
      <c r="G16" s="1382"/>
      <c r="H16" s="1389"/>
    </row>
    <row r="17" spans="2:8" ht="15" customHeight="1">
      <c r="B17" s="1380"/>
      <c r="C17" s="1357"/>
      <c r="D17" s="69" t="s">
        <v>83</v>
      </c>
      <c r="E17" s="1349"/>
      <c r="F17" s="1351" t="s">
        <v>24</v>
      </c>
      <c r="G17" s="1382"/>
      <c r="H17" s="1389"/>
    </row>
    <row r="18" spans="2:8" ht="38.1" customHeight="1" thickBot="1">
      <c r="B18" s="1380"/>
      <c r="C18" s="1358"/>
      <c r="D18" s="625"/>
      <c r="E18" s="1366"/>
      <c r="F18" s="1367"/>
      <c r="G18" s="1378"/>
      <c r="H18" s="1388"/>
    </row>
    <row r="19" spans="2:8" ht="20.25" customHeight="1" thickBot="1">
      <c r="B19" s="1381"/>
      <c r="C19" s="1341" t="s">
        <v>157</v>
      </c>
      <c r="D19" s="1342"/>
      <c r="E19" s="83" t="str">
        <f>IF(E20="","",ROUNDDOWN('10ページ'!J36*E20,0))</f>
        <v/>
      </c>
      <c r="F19" s="1344" t="s">
        <v>24</v>
      </c>
      <c r="G19" s="1383">
        <f>IF(AND(E19="",E27=""),0,IF(E19="",0,E19)+IF(E21="",0,E21)+IF(E23="",0,E23)+IF(E25="",0,E25)+E27+E29)</f>
        <v>0</v>
      </c>
      <c r="H19" s="1368" t="s">
        <v>158</v>
      </c>
    </row>
    <row r="20" spans="2:8" ht="38.1" customHeight="1" thickTop="1" thickBot="1">
      <c r="B20" s="1381"/>
      <c r="C20" s="1341"/>
      <c r="D20" s="1343"/>
      <c r="E20" s="87"/>
      <c r="F20" s="1345"/>
      <c r="G20" s="1384"/>
      <c r="H20" s="1369"/>
    </row>
    <row r="21" spans="2:8" ht="20.25" customHeight="1" thickTop="1" thickBot="1">
      <c r="B21" s="1381"/>
      <c r="C21" s="1341"/>
      <c r="D21" s="1346"/>
      <c r="E21" s="83" t="str">
        <f>IF(E22="","",ROUNDDOWN('10ページ'!J36*E22,0))</f>
        <v/>
      </c>
      <c r="F21" s="1344" t="s">
        <v>24</v>
      </c>
      <c r="G21" s="1384"/>
      <c r="H21" s="1369"/>
    </row>
    <row r="22" spans="2:8" ht="38.1" customHeight="1" thickTop="1" thickBot="1">
      <c r="B22" s="1381"/>
      <c r="C22" s="1341"/>
      <c r="D22" s="1343"/>
      <c r="E22" s="87"/>
      <c r="F22" s="1345"/>
      <c r="G22" s="1384"/>
      <c r="H22" s="1369"/>
    </row>
    <row r="23" spans="2:8" ht="20.25" customHeight="1" thickTop="1" thickBot="1">
      <c r="B23" s="1381"/>
      <c r="C23" s="1341"/>
      <c r="D23" s="1346"/>
      <c r="E23" s="83" t="str">
        <f>IF(E24="","",ROUNDDOWN('10ページ'!J36*E24,0))</f>
        <v/>
      </c>
      <c r="F23" s="1344" t="s">
        <v>24</v>
      </c>
      <c r="G23" s="1384"/>
      <c r="H23" s="1369"/>
    </row>
    <row r="24" spans="2:8" ht="38.1" customHeight="1" thickTop="1" thickBot="1">
      <c r="B24" s="1381"/>
      <c r="C24" s="1341"/>
      <c r="D24" s="1343"/>
      <c r="E24" s="87"/>
      <c r="F24" s="1345"/>
      <c r="G24" s="1384"/>
      <c r="H24" s="1369"/>
    </row>
    <row r="25" spans="2:8" ht="20.25" customHeight="1" thickTop="1" thickBot="1">
      <c r="B25" s="1381"/>
      <c r="C25" s="1341"/>
      <c r="D25" s="1346"/>
      <c r="E25" s="83" t="str">
        <f>IF(E26="","",ROUNDDOWN('10ページ'!J36*E26,0))</f>
        <v/>
      </c>
      <c r="F25" s="1344" t="s">
        <v>24</v>
      </c>
      <c r="G25" s="1384"/>
      <c r="H25" s="1369"/>
    </row>
    <row r="26" spans="2:8" ht="38.1" customHeight="1" thickTop="1" thickBot="1">
      <c r="B26" s="1381"/>
      <c r="C26" s="1341"/>
      <c r="D26" s="1343"/>
      <c r="E26" s="87"/>
      <c r="F26" s="1345"/>
      <c r="G26" s="1384"/>
      <c r="H26" s="1369"/>
    </row>
    <row r="27" spans="2:8" ht="15" customHeight="1" thickTop="1" thickBot="1">
      <c r="B27" s="1381"/>
      <c r="C27" s="1341"/>
      <c r="D27" s="69" t="s">
        <v>83</v>
      </c>
      <c r="E27" s="1349"/>
      <c r="F27" s="1351" t="s">
        <v>24</v>
      </c>
      <c r="G27" s="1384"/>
      <c r="H27" s="1369"/>
    </row>
    <row r="28" spans="2:8" ht="38.1" customHeight="1" thickTop="1" thickBot="1">
      <c r="B28" s="1381"/>
      <c r="C28" s="1341"/>
      <c r="D28" s="623"/>
      <c r="E28" s="1350"/>
      <c r="F28" s="1345"/>
      <c r="G28" s="1384"/>
      <c r="H28" s="1369"/>
    </row>
    <row r="29" spans="2:8" ht="15" customHeight="1" thickTop="1" thickBot="1">
      <c r="B29" s="1381"/>
      <c r="C29" s="1341"/>
      <c r="D29" s="70" t="s">
        <v>83</v>
      </c>
      <c r="E29" s="1347"/>
      <c r="F29" s="1344" t="s">
        <v>302</v>
      </c>
      <c r="G29" s="1384"/>
      <c r="H29" s="1369"/>
    </row>
    <row r="30" spans="2:8" ht="38.1" customHeight="1" thickTop="1" thickBot="1">
      <c r="B30" s="1381"/>
      <c r="C30" s="1341"/>
      <c r="D30" s="624"/>
      <c r="E30" s="1347"/>
      <c r="F30" s="1348"/>
      <c r="G30" s="1385"/>
      <c r="H30" s="1370"/>
    </row>
    <row r="31" spans="2:8" ht="38.1" customHeight="1" thickBot="1">
      <c r="B31" s="954" t="s">
        <v>28</v>
      </c>
      <c r="C31" s="955"/>
      <c r="D31" s="955"/>
      <c r="E31" s="955"/>
      <c r="F31" s="956"/>
      <c r="G31" s="262">
        <f>IF(AND(G5="",G8="",G13="",G19=""),"",SUM(G5:G30))</f>
        <v>0</v>
      </c>
      <c r="H31" s="261" t="s">
        <v>24</v>
      </c>
    </row>
    <row r="32" spans="2:8" s="25" customFormat="1" ht="44.25" customHeight="1" thickBot="1">
      <c r="B32" s="916" t="s">
        <v>306</v>
      </c>
      <c r="C32" s="916"/>
      <c r="D32" s="916"/>
      <c r="E32" s="916"/>
      <c r="F32" s="916"/>
      <c r="G32" s="916"/>
      <c r="H32" s="916"/>
    </row>
    <row r="33" spans="2:8" s="226" customFormat="1" ht="30" customHeight="1" thickBot="1">
      <c r="B33" s="1371" t="s">
        <v>29</v>
      </c>
      <c r="C33" s="1372"/>
      <c r="D33" s="326" t="s">
        <v>30</v>
      </c>
      <c r="E33" s="1371" t="s">
        <v>31</v>
      </c>
      <c r="F33" s="1372"/>
      <c r="G33" s="1371" t="s">
        <v>32</v>
      </c>
      <c r="H33" s="1372"/>
    </row>
    <row r="34" spans="2:8" ht="38.1" customHeight="1" thickBot="1">
      <c r="B34" s="1390" t="s">
        <v>305</v>
      </c>
      <c r="C34" s="1391"/>
      <c r="D34" s="347" t="s">
        <v>307</v>
      </c>
      <c r="E34" s="264"/>
      <c r="F34" s="327" t="s">
        <v>303</v>
      </c>
      <c r="G34" s="1362">
        <f>IF(AND(E34="",E36=""),0,SUM(E34,E36))</f>
        <v>0</v>
      </c>
      <c r="H34" s="1353" t="s">
        <v>303</v>
      </c>
    </row>
    <row r="35" spans="2:8" ht="13.5" customHeight="1">
      <c r="B35" s="1392"/>
      <c r="C35" s="1393"/>
      <c r="D35" s="348" t="s">
        <v>304</v>
      </c>
      <c r="E35" s="349"/>
      <c r="F35" s="265"/>
      <c r="G35" s="1363"/>
      <c r="H35" s="1354"/>
    </row>
    <row r="36" spans="2:8" ht="38.1" customHeight="1" thickBot="1">
      <c r="B36" s="1394"/>
      <c r="C36" s="1395"/>
      <c r="D36" s="622"/>
      <c r="E36" s="331"/>
      <c r="F36" s="263" t="s">
        <v>303</v>
      </c>
      <c r="G36" s="1364"/>
      <c r="H36" s="1355"/>
    </row>
    <row r="37" spans="2:8" ht="51" customHeight="1">
      <c r="B37" s="969" t="s">
        <v>561</v>
      </c>
      <c r="C37" s="969"/>
      <c r="D37" s="969"/>
      <c r="E37" s="969"/>
      <c r="F37" s="969"/>
      <c r="G37" s="969"/>
      <c r="H37" s="969"/>
    </row>
  </sheetData>
  <sheetProtection algorithmName="SHA-512" hashValue="/yPug4elLMC/IVgrXz3xNrgsLYxZpDAxm6742iOkwhi5NCr1fU/Nk3BNPw6iQgsZTA2Qki5Wx3gqSRquLyn8RA==" saltValue="5xNtWmrB+KESsorMoaSWTw==" spinCount="100000" sheet="1" selectLockedCells="1"/>
  <mergeCells count="46">
    <mergeCell ref="B31:F31"/>
    <mergeCell ref="B33:C33"/>
    <mergeCell ref="E33:F33"/>
    <mergeCell ref="G33:H33"/>
    <mergeCell ref="B34:C36"/>
    <mergeCell ref="G34:G36"/>
    <mergeCell ref="H34:H36"/>
    <mergeCell ref="B37:H37"/>
    <mergeCell ref="B32:H32"/>
    <mergeCell ref="H19:H30"/>
    <mergeCell ref="B4:C4"/>
    <mergeCell ref="B5:C7"/>
    <mergeCell ref="G5:G7"/>
    <mergeCell ref="B8:B30"/>
    <mergeCell ref="G13:G18"/>
    <mergeCell ref="G19:G30"/>
    <mergeCell ref="E4:F4"/>
    <mergeCell ref="G4:H4"/>
    <mergeCell ref="H5:H7"/>
    <mergeCell ref="H13:H18"/>
    <mergeCell ref="F11:F12"/>
    <mergeCell ref="F6:F7"/>
    <mergeCell ref="F15:F16"/>
    <mergeCell ref="F13:F14"/>
    <mergeCell ref="H8:H12"/>
    <mergeCell ref="C13:C18"/>
    <mergeCell ref="D6:D7"/>
    <mergeCell ref="C8:C12"/>
    <mergeCell ref="G8:G12"/>
    <mergeCell ref="D15:D16"/>
    <mergeCell ref="D13:D14"/>
    <mergeCell ref="E17:E18"/>
    <mergeCell ref="F17:F18"/>
    <mergeCell ref="C19:C30"/>
    <mergeCell ref="D19:D20"/>
    <mergeCell ref="F19:F20"/>
    <mergeCell ref="D21:D22"/>
    <mergeCell ref="F21:F22"/>
    <mergeCell ref="D23:D24"/>
    <mergeCell ref="F23:F24"/>
    <mergeCell ref="D25:D26"/>
    <mergeCell ref="F25:F26"/>
    <mergeCell ref="E29:E30"/>
    <mergeCell ref="F29:F30"/>
    <mergeCell ref="E27:E28"/>
    <mergeCell ref="F27:F28"/>
  </mergeCells>
  <phoneticPr fontId="4"/>
  <conditionalFormatting sqref="D8:D10 D12">
    <cfRule type="expression" dxfId="8" priority="1" stopIfTrue="1">
      <formula>AND(E8&lt;&gt;"",D8="")</formula>
    </cfRule>
  </conditionalFormatting>
  <conditionalFormatting sqref="D13:D16 D19 D21 D23 D25">
    <cfRule type="expression" dxfId="7" priority="2" stopIfTrue="1">
      <formula>AND(E14&lt;&gt;"",D13="")</formula>
    </cfRule>
  </conditionalFormatting>
  <conditionalFormatting sqref="D24">
    <cfRule type="expression" dxfId="6" priority="4" stopIfTrue="1">
      <formula>AND(#REF!&lt;&gt;"",D24="")</formula>
    </cfRule>
  </conditionalFormatting>
  <conditionalFormatting sqref="D18 D28 D30 D35">
    <cfRule type="expression" dxfId="5" priority="5" stopIfTrue="1">
      <formula>AND(E17&lt;&gt;"",D18="")</formula>
    </cfRule>
  </conditionalFormatting>
  <conditionalFormatting sqref="D22">
    <cfRule type="expression" dxfId="4" priority="6" stopIfTrue="1">
      <formula>AND(#REF!&lt;&gt;"",D22="")</formula>
    </cfRule>
  </conditionalFormatting>
  <conditionalFormatting sqref="D20">
    <cfRule type="expression" dxfId="3" priority="7" stopIfTrue="1">
      <formula>AND(#REF!&lt;&gt;"",D20="")</formula>
    </cfRule>
  </conditionalFormatting>
  <conditionalFormatting sqref="D36">
    <cfRule type="expression" dxfId="2" priority="413" stopIfTrue="1">
      <formula>AND(E30&lt;&gt;"",D36="")</formula>
    </cfRule>
  </conditionalFormatting>
  <conditionalFormatting sqref="D34">
    <cfRule type="expression" dxfId="1" priority="415" stopIfTrue="1">
      <formula>AND(E30&lt;&gt;"",D34="")</formula>
    </cfRule>
  </conditionalFormatting>
  <conditionalFormatting sqref="D26">
    <cfRule type="expression" dxfId="0" priority="416" stopIfTrue="1">
      <formula>AND(E31&lt;&gt;"",D26="")</formula>
    </cfRule>
  </conditionalFormatting>
  <dataValidations count="1">
    <dataValidation imeMode="disabled" allowBlank="1" showInputMessage="1" showErrorMessage="1" error="数値のみ入力可能です。" sqref="E5 E24 E22 E16:E18 E7:E10 E14 E12 E20 E26:E30 E34:E36"/>
  </dataValidations>
  <pageMargins left="0.74803149606299213" right="0.27559055118110237" top="0.74803149606299213" bottom="0.55118110236220474" header="0.47244094488188981" footer="0.31496062992125984"/>
  <pageSetup paperSize="9" scale="74" orientation="portrait" r:id="rId1"/>
  <headerFooter alignWithMargins="0">
    <oddFooter>&amp;C&amp;14 9</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7"/>
  <sheetViews>
    <sheetView showGridLines="0" view="pageBreakPreview" topLeftCell="B1" zoomScale="75" zoomScaleNormal="70" zoomScaleSheetLayoutView="75" workbookViewId="0">
      <selection activeCell="R4" sqref="R4"/>
    </sheetView>
  </sheetViews>
  <sheetFormatPr defaultRowHeight="20.25" customHeight="1"/>
  <cols>
    <col min="1" max="1" width="3.875" style="19" customWidth="1"/>
    <col min="2" max="2" width="14.375" style="19" customWidth="1"/>
    <col min="3" max="3" width="7.875" style="19" customWidth="1"/>
    <col min="4" max="4" width="14.375" style="19" customWidth="1"/>
    <col min="5" max="5" width="7.75" style="19" customWidth="1"/>
    <col min="6" max="6" width="14.25" style="19" customWidth="1"/>
    <col min="7" max="7" width="7.75" style="19" customWidth="1"/>
    <col min="8" max="8" width="14.25" style="19" customWidth="1"/>
    <col min="9" max="9" width="7.875" style="19" customWidth="1"/>
    <col min="10" max="16384" width="9" style="19"/>
  </cols>
  <sheetData>
    <row r="1" spans="1:11" ht="19.5" customHeight="1">
      <c r="A1" s="39" t="s">
        <v>559</v>
      </c>
      <c r="B1" s="41"/>
      <c r="K1" s="27" t="str">
        <f>IF('実績報告書１ページ '!V2="","",'実績報告書１ページ '!V2&amp;"_"&amp;'実績報告書１ページ '!O2)</f>
        <v/>
      </c>
    </row>
    <row r="2" spans="1:11" ht="20.25" customHeight="1" thickBot="1">
      <c r="A2" s="226"/>
      <c r="B2" s="19" t="s">
        <v>441</v>
      </c>
      <c r="C2" s="357"/>
      <c r="D2" s="357"/>
      <c r="E2" s="357"/>
      <c r="F2" s="357"/>
      <c r="G2" s="357"/>
      <c r="H2" s="357"/>
      <c r="I2" s="357"/>
      <c r="J2" s="357"/>
      <c r="K2" s="357"/>
    </row>
    <row r="3" spans="1:11" ht="15" customHeight="1">
      <c r="A3" s="226"/>
      <c r="B3" s="1432"/>
      <c r="C3" s="1430"/>
      <c r="D3" s="1411" t="s">
        <v>408</v>
      </c>
      <c r="E3" s="1430"/>
      <c r="F3" s="1411" t="s">
        <v>409</v>
      </c>
      <c r="G3" s="1430"/>
      <c r="H3" s="1411" t="s">
        <v>410</v>
      </c>
      <c r="I3" s="1412"/>
      <c r="J3" s="357"/>
      <c r="K3" s="357"/>
    </row>
    <row r="4" spans="1:11" ht="15" customHeight="1">
      <c r="A4" s="226"/>
      <c r="B4" s="1435"/>
      <c r="C4" s="1436"/>
      <c r="D4" s="1415" t="s">
        <v>442</v>
      </c>
      <c r="E4" s="1414"/>
      <c r="F4" s="1415" t="s">
        <v>443</v>
      </c>
      <c r="G4" s="1414"/>
      <c r="H4" s="1415" t="s">
        <v>444</v>
      </c>
      <c r="I4" s="1416"/>
      <c r="J4" s="357"/>
      <c r="K4" s="357"/>
    </row>
    <row r="5" spans="1:11" ht="36" customHeight="1" thickBot="1">
      <c r="B5" s="1433" t="s">
        <v>411</v>
      </c>
      <c r="C5" s="1434"/>
      <c r="D5" s="389" t="str">
        <f>IF('実績報告書１ページ '!AE60=0,"",ROUND('実績報告書１ページ '!AE60,2))</f>
        <v/>
      </c>
      <c r="E5" s="390" t="s">
        <v>407</v>
      </c>
      <c r="F5" s="391">
        <f>'実績報告書１ページ '!I59</f>
        <v>0</v>
      </c>
      <c r="G5" s="390" t="s">
        <v>50</v>
      </c>
      <c r="H5" s="392" t="str">
        <f>IF(D5="","",ROUND(D5*F5,2))</f>
        <v/>
      </c>
      <c r="I5" s="393" t="s">
        <v>418</v>
      </c>
      <c r="J5" s="357"/>
      <c r="K5" s="357"/>
    </row>
    <row r="6" spans="1:11" s="29" customFormat="1" ht="11.25" customHeight="1">
      <c r="B6" s="358"/>
      <c r="C6" s="358"/>
      <c r="D6" s="359"/>
      <c r="E6" s="359"/>
      <c r="F6" s="359"/>
      <c r="G6" s="359"/>
      <c r="H6" s="359"/>
      <c r="I6" s="359"/>
      <c r="J6" s="360"/>
      <c r="K6" s="360"/>
    </row>
    <row r="7" spans="1:11" s="29" customFormat="1" ht="20.25" customHeight="1">
      <c r="B7" s="1442" t="s">
        <v>398</v>
      </c>
      <c r="C7" s="1442" t="s">
        <v>400</v>
      </c>
      <c r="D7" s="1446" t="s">
        <v>420</v>
      </c>
      <c r="E7" s="1446"/>
      <c r="F7" s="1446"/>
      <c r="G7" s="1446"/>
      <c r="H7" s="1446"/>
      <c r="I7" s="1446"/>
      <c r="J7" s="1446"/>
    </row>
    <row r="8" spans="1:11" s="29" customFormat="1" ht="20.25" customHeight="1">
      <c r="B8" s="1442"/>
      <c r="C8" s="1442"/>
      <c r="D8" s="1445" t="s">
        <v>419</v>
      </c>
      <c r="E8" s="1445"/>
      <c r="F8" s="1445"/>
      <c r="G8" s="1445"/>
      <c r="H8" s="1445"/>
      <c r="I8" s="1445"/>
      <c r="J8" s="1445"/>
    </row>
    <row r="9" spans="1:11" s="29" customFormat="1" ht="11.25" customHeight="1" thickBot="1">
      <c r="B9" s="98"/>
      <c r="C9" s="98"/>
      <c r="D9" s="98"/>
      <c r="E9" s="98"/>
      <c r="F9" s="98"/>
      <c r="G9" s="98"/>
      <c r="H9" s="98"/>
      <c r="I9" s="31"/>
    </row>
    <row r="10" spans="1:11" s="29" customFormat="1" ht="20.25" customHeight="1">
      <c r="B10" s="98"/>
      <c r="C10" s="1442" t="s">
        <v>399</v>
      </c>
      <c r="D10" s="1443" t="str">
        <f>F24&amp;"時間（ｉ）＋"&amp;H19&amp;"時間（ｆ）"</f>
        <v>時間（ｉ）＋時間（ｆ）</v>
      </c>
      <c r="E10" s="1443"/>
      <c r="F10" s="1443"/>
      <c r="G10" s="1450" t="s">
        <v>400</v>
      </c>
      <c r="H10" s="394" t="str">
        <f>SUM(F24,H19)&amp;"時間"</f>
        <v>0時間</v>
      </c>
      <c r="I10" s="1447" t="s">
        <v>401</v>
      </c>
      <c r="J10" s="1448" t="str">
        <f>IF(D5="","",ROUNDUP(SUM(F24,H19)/SUM(H5,F24,H19),3))</f>
        <v/>
      </c>
      <c r="K10" s="1449"/>
    </row>
    <row r="11" spans="1:11" s="29" customFormat="1" ht="20.25" customHeight="1" thickBot="1">
      <c r="B11" s="98"/>
      <c r="C11" s="1442"/>
      <c r="D11" s="1444" t="str">
        <f>H5&amp;"時間（c）+ "&amp;F24&amp;"時間（i）+ "&amp;H19&amp;"時間（f)"</f>
        <v>時間（c）+ 時間（i）+ 時間（f)</v>
      </c>
      <c r="E11" s="1444"/>
      <c r="F11" s="1444"/>
      <c r="G11" s="1451"/>
      <c r="H11" s="395" t="str">
        <f>SUM(H5,F24,H19)&amp;"時間"</f>
        <v>0時間</v>
      </c>
      <c r="I11" s="1447"/>
      <c r="J11" s="1422" t="s">
        <v>136</v>
      </c>
      <c r="K11" s="1423"/>
    </row>
    <row r="12" spans="1:11" s="29" customFormat="1" ht="20.25" customHeight="1">
      <c r="B12" s="98"/>
      <c r="C12" s="98"/>
      <c r="D12" s="31"/>
      <c r="E12" s="31"/>
      <c r="F12" s="31"/>
      <c r="G12" s="31"/>
      <c r="H12" s="31"/>
      <c r="I12" s="31"/>
    </row>
    <row r="13" spans="1:11" ht="20.25" customHeight="1" thickBot="1">
      <c r="A13" s="112"/>
      <c r="B13" s="19" t="s">
        <v>445</v>
      </c>
    </row>
    <row r="14" spans="1:11" ht="21" customHeight="1">
      <c r="A14" s="112"/>
      <c r="B14" s="1432"/>
      <c r="C14" s="1430"/>
      <c r="D14" s="1411" t="s">
        <v>36</v>
      </c>
      <c r="E14" s="1430"/>
      <c r="F14" s="1411" t="s">
        <v>37</v>
      </c>
      <c r="G14" s="1430"/>
      <c r="H14" s="1411" t="s">
        <v>38</v>
      </c>
      <c r="I14" s="1412"/>
    </row>
    <row r="15" spans="1:11" ht="20.25" customHeight="1">
      <c r="A15" s="112"/>
      <c r="B15" s="1413"/>
      <c r="C15" s="1414"/>
      <c r="D15" s="1415" t="s">
        <v>446</v>
      </c>
      <c r="E15" s="1414"/>
      <c r="F15" s="1454" t="s">
        <v>416</v>
      </c>
      <c r="G15" s="1455"/>
      <c r="H15" s="1415" t="s">
        <v>417</v>
      </c>
      <c r="I15" s="1416"/>
    </row>
    <row r="16" spans="1:11" ht="41.25" customHeight="1">
      <c r="A16" s="112"/>
      <c r="B16" s="1456" t="s">
        <v>39</v>
      </c>
      <c r="C16" s="1044"/>
      <c r="D16" s="49" t="str">
        <f>IF('実績報告書１ページ '!AE24=0,"",ROUND('実績報告書１ページ '!AE24,2))</f>
        <v/>
      </c>
      <c r="E16" s="50" t="s">
        <v>184</v>
      </c>
      <c r="F16" s="49" t="str">
        <f>'４ページ'!U8</f>
        <v/>
      </c>
      <c r="G16" s="50" t="s">
        <v>14</v>
      </c>
      <c r="H16" s="49" t="str">
        <f>IF(D16="","",ROUND(D16*F16,2))</f>
        <v/>
      </c>
      <c r="I16" s="51" t="s">
        <v>40</v>
      </c>
    </row>
    <row r="17" spans="2:12" ht="41.25" customHeight="1">
      <c r="B17" s="1456" t="s">
        <v>41</v>
      </c>
      <c r="C17" s="1044"/>
      <c r="D17" s="49" t="str">
        <f>IF(D16="","",ROUND('実績報告書１ページ '!AE29,2))</f>
        <v/>
      </c>
      <c r="E17" s="50" t="s">
        <v>40</v>
      </c>
      <c r="F17" s="49" t="str">
        <f>'４ページ'!U11</f>
        <v/>
      </c>
      <c r="G17" s="50" t="s">
        <v>14</v>
      </c>
      <c r="H17" s="49" t="str">
        <f>IF(D17="","",ROUND(D17*F17,2))</f>
        <v/>
      </c>
      <c r="I17" s="51" t="s">
        <v>40</v>
      </c>
    </row>
    <row r="18" spans="2:12" ht="41.25" customHeight="1" thickBot="1">
      <c r="B18" s="1457" t="s">
        <v>299</v>
      </c>
      <c r="C18" s="1458"/>
      <c r="D18" s="73" t="str">
        <f>IF(D16="","",ROUND('実績報告書１ページ '!AG34,2))</f>
        <v/>
      </c>
      <c r="E18" s="53" t="s">
        <v>40</v>
      </c>
      <c r="F18" s="193" t="str">
        <f>IF('４ページ'!U13="","",'４ページ'!U13+'４ページ'!U15)</f>
        <v/>
      </c>
      <c r="G18" s="53" t="s">
        <v>14</v>
      </c>
      <c r="H18" s="52" t="str">
        <f>IF(D18="","",ROUND(D18*F18,2))</f>
        <v/>
      </c>
      <c r="I18" s="54" t="s">
        <v>40</v>
      </c>
    </row>
    <row r="19" spans="2:12" ht="41.25" customHeight="1" thickTop="1" thickBot="1">
      <c r="B19" s="1459" t="s">
        <v>10</v>
      </c>
      <c r="C19" s="1460"/>
      <c r="D19" s="1452"/>
      <c r="E19" s="1453"/>
      <c r="F19" s="1452"/>
      <c r="G19" s="1453"/>
      <c r="H19" s="55" t="str">
        <f>IF(H16="","",ROUND(SUM(H16:H18),2))</f>
        <v/>
      </c>
      <c r="I19" s="56" t="s">
        <v>447</v>
      </c>
    </row>
    <row r="20" spans="2:12" ht="20.25" customHeight="1">
      <c r="C20" s="112"/>
      <c r="D20" s="112"/>
      <c r="E20" s="112"/>
      <c r="F20" s="112"/>
      <c r="G20" s="112"/>
      <c r="H20" s="112"/>
      <c r="I20" s="112"/>
    </row>
    <row r="21" spans="2:12" ht="20.25" customHeight="1" thickBot="1">
      <c r="B21" s="226" t="s">
        <v>448</v>
      </c>
      <c r="D21" s="112"/>
      <c r="E21" s="112"/>
      <c r="F21" s="112"/>
      <c r="G21" s="112"/>
      <c r="H21" s="112"/>
      <c r="I21" s="112"/>
    </row>
    <row r="22" spans="2:12" ht="21" customHeight="1">
      <c r="B22" s="1408" t="s">
        <v>185</v>
      </c>
      <c r="C22" s="1409"/>
      <c r="D22" s="1410" t="s">
        <v>174</v>
      </c>
      <c r="E22" s="1409"/>
      <c r="F22" s="1411" t="s">
        <v>175</v>
      </c>
      <c r="G22" s="1412"/>
      <c r="H22" s="112"/>
      <c r="I22" s="112"/>
    </row>
    <row r="23" spans="2:12" ht="20.25" customHeight="1">
      <c r="B23" s="1413" t="s">
        <v>449</v>
      </c>
      <c r="C23" s="1414"/>
      <c r="D23" s="1415" t="s">
        <v>450</v>
      </c>
      <c r="E23" s="1414"/>
      <c r="F23" s="1415" t="s">
        <v>451</v>
      </c>
      <c r="G23" s="1416"/>
      <c r="H23" s="112"/>
      <c r="I23" s="112"/>
    </row>
    <row r="24" spans="2:12" ht="41.25" customHeight="1" thickBot="1">
      <c r="B24" s="57" t="str">
        <f>IF('実績報告書１ページ '!AE19=0,"",ROUND('実績報告書１ページ '!AE19,2))</f>
        <v/>
      </c>
      <c r="C24" s="58" t="s">
        <v>40</v>
      </c>
      <c r="D24" s="367" t="str">
        <f>'４ページ'!U31</f>
        <v/>
      </c>
      <c r="E24" s="58" t="s">
        <v>14</v>
      </c>
      <c r="F24" s="59" t="str">
        <f>IF(B24="","",ROUND(B24*D24,2))</f>
        <v/>
      </c>
      <c r="G24" s="60" t="s">
        <v>452</v>
      </c>
      <c r="H24" s="112"/>
      <c r="I24" s="112"/>
    </row>
    <row r="25" spans="2:12" ht="20.25" customHeight="1">
      <c r="C25" s="112"/>
      <c r="D25" s="112"/>
      <c r="E25" s="112"/>
      <c r="F25" s="112"/>
      <c r="G25" s="112"/>
      <c r="H25" s="112"/>
      <c r="I25" s="112"/>
    </row>
    <row r="26" spans="2:12" ht="20.25" customHeight="1" thickBot="1">
      <c r="B26" s="226" t="s">
        <v>453</v>
      </c>
      <c r="D26" s="226"/>
      <c r="E26" s="226"/>
      <c r="F26" s="226"/>
      <c r="G26" s="226"/>
      <c r="H26" s="112"/>
      <c r="I26" s="112"/>
    </row>
    <row r="27" spans="2:12" ht="21" customHeight="1">
      <c r="B27" s="1428" t="s">
        <v>42</v>
      </c>
      <c r="C27" s="1429"/>
      <c r="D27" s="1430"/>
      <c r="E27" s="1411" t="s">
        <v>179</v>
      </c>
      <c r="F27" s="1437"/>
      <c r="G27" s="1438"/>
    </row>
    <row r="28" spans="2:12" ht="20.25" customHeight="1">
      <c r="B28" s="1413"/>
      <c r="C28" s="1431"/>
      <c r="D28" s="1414"/>
      <c r="E28" s="1439" t="s">
        <v>186</v>
      </c>
      <c r="F28" s="1440"/>
      <c r="G28" s="1441"/>
    </row>
    <row r="29" spans="2:12" ht="41.25" customHeight="1" thickBot="1">
      <c r="B29" s="61" t="s">
        <v>187</v>
      </c>
      <c r="C29" s="62" t="str">
        <f>IF('２ページ'!G2="","",'２ページ'!G2)</f>
        <v/>
      </c>
      <c r="D29" s="63" t="s">
        <v>454</v>
      </c>
      <c r="E29" s="64" t="s">
        <v>188</v>
      </c>
      <c r="F29" s="62" t="str">
        <f>IF(C29="","",COUNTIF('２ページ'!E7:F14,"兼任")+COUNTIF('２-２ページ'!E4:F23,"兼任"))</f>
        <v/>
      </c>
      <c r="G29" s="65" t="s">
        <v>455</v>
      </c>
    </row>
    <row r="30" spans="2:12" ht="20.25" customHeight="1">
      <c r="B30" s="112"/>
      <c r="C30" s="112"/>
      <c r="E30" s="112"/>
    </row>
    <row r="31" spans="2:12" ht="20.25" customHeight="1">
      <c r="B31" s="226" t="s">
        <v>456</v>
      </c>
      <c r="C31" s="112"/>
      <c r="D31" s="112"/>
      <c r="E31" s="112"/>
    </row>
    <row r="32" spans="2:12" ht="20.25" customHeight="1">
      <c r="B32" s="1426" t="s">
        <v>189</v>
      </c>
      <c r="C32" s="112"/>
      <c r="D32" s="1404" t="s">
        <v>403</v>
      </c>
      <c r="E32" s="40"/>
      <c r="F32" s="1417" t="s">
        <v>457</v>
      </c>
      <c r="G32" s="1417"/>
      <c r="H32" s="1417"/>
      <c r="I32" s="1417"/>
      <c r="J32" s="1417"/>
      <c r="L32" s="38"/>
    </row>
    <row r="33" spans="2:12" ht="12" customHeight="1">
      <c r="B33" s="1427"/>
      <c r="C33" s="115" t="s">
        <v>190</v>
      </c>
      <c r="D33" s="1404"/>
      <c r="E33" s="202" t="s">
        <v>402</v>
      </c>
      <c r="L33" s="38"/>
    </row>
    <row r="34" spans="2:12" ht="20.25" customHeight="1">
      <c r="B34" s="1427"/>
      <c r="C34" s="112"/>
      <c r="D34" s="1404"/>
      <c r="E34" s="40"/>
      <c r="F34" s="890" t="s">
        <v>458</v>
      </c>
      <c r="G34" s="890"/>
      <c r="H34" s="890"/>
      <c r="I34" s="890"/>
      <c r="J34" s="890"/>
    </row>
    <row r="35" spans="2:12" ht="20.25" customHeight="1" thickBot="1">
      <c r="B35" s="112"/>
      <c r="C35" s="112"/>
      <c r="D35" s="226"/>
      <c r="E35" s="226"/>
    </row>
    <row r="36" spans="2:12" ht="20.25" customHeight="1">
      <c r="C36" s="66"/>
      <c r="D36" s="1398">
        <f>IF(一番最初に入力!C7&gt;=71000,'10ページ'!J10,1)</f>
        <v>1</v>
      </c>
      <c r="E36" s="1399" t="str">
        <f>IF(H19="","　　　 時間(f)",H19&amp;"時間(f)")</f>
        <v>　　　 時間(f)</v>
      </c>
      <c r="F36" s="1399"/>
      <c r="G36" s="1399"/>
      <c r="H36" s="1399"/>
      <c r="J36" s="1418" t="str">
        <f>IF(H19="","",IF(H19+F24=0,0,ROUNDUP(D36*H19/(H19+F24),3)))</f>
        <v/>
      </c>
      <c r="K36" s="1419"/>
    </row>
    <row r="37" spans="2:12" ht="12" customHeight="1">
      <c r="C37" s="113" t="s">
        <v>190</v>
      </c>
      <c r="D37" s="1398"/>
      <c r="E37" s="377" t="s">
        <v>402</v>
      </c>
      <c r="F37" s="377"/>
      <c r="G37" s="378"/>
      <c r="I37" s="378" t="s">
        <v>190</v>
      </c>
      <c r="J37" s="1420"/>
      <c r="K37" s="1421"/>
    </row>
    <row r="38" spans="2:12" ht="20.25" customHeight="1" thickBot="1">
      <c r="C38" s="66"/>
      <c r="D38" s="1398"/>
      <c r="E38" s="1400" t="str">
        <f>IF(H19="","　　　 時間(f)＋　　　 時間(i)",H19&amp;"時間(f)＋"&amp;F24&amp;"時間(i)")</f>
        <v>　　　 時間(f)＋　　　 時間(i)</v>
      </c>
      <c r="F38" s="1400"/>
      <c r="G38" s="1400"/>
      <c r="H38" s="1400"/>
      <c r="J38" s="1422" t="s">
        <v>136</v>
      </c>
      <c r="K38" s="1423"/>
    </row>
    <row r="40" spans="2:12" ht="20.25" customHeight="1">
      <c r="B40" s="19" t="s">
        <v>461</v>
      </c>
    </row>
    <row r="41" spans="2:12" ht="20.25" customHeight="1">
      <c r="B41" s="1424" t="s">
        <v>191</v>
      </c>
      <c r="D41" s="1426" t="s">
        <v>189</v>
      </c>
      <c r="F41" s="1396" t="s">
        <v>459</v>
      </c>
      <c r="G41" s="1397"/>
      <c r="H41" s="1397"/>
    </row>
    <row r="42" spans="2:12" ht="12" customHeight="1">
      <c r="B42" s="1425"/>
      <c r="C42" s="113" t="s">
        <v>190</v>
      </c>
      <c r="D42" s="1427"/>
      <c r="E42" s="379" t="s">
        <v>192</v>
      </c>
    </row>
    <row r="43" spans="2:12" ht="20.25" customHeight="1">
      <c r="B43" s="1425"/>
      <c r="D43" s="1427"/>
      <c r="F43" s="1396" t="s">
        <v>460</v>
      </c>
      <c r="G43" s="1397"/>
      <c r="H43" s="1397"/>
    </row>
    <row r="44" spans="2:12" ht="16.5" thickBot="1"/>
    <row r="45" spans="2:12" ht="15.75">
      <c r="D45" s="1401" t="str">
        <f>J36</f>
        <v/>
      </c>
      <c r="F45" s="117" t="str">
        <f>IF(C29="","　　　名",C29&amp;"名")</f>
        <v>　　　名</v>
      </c>
      <c r="H45" s="1405" t="str">
        <f>IF(C29="","",IF(F29=0,0,IF(C29&lt;=F29,ROUNDUP(J36*C29/F29,3),J36)))</f>
        <v/>
      </c>
    </row>
    <row r="46" spans="2:12" ht="15.75">
      <c r="C46" s="113" t="s">
        <v>133</v>
      </c>
      <c r="D46" s="1402"/>
      <c r="E46" s="379" t="s">
        <v>137</v>
      </c>
      <c r="G46" s="378" t="s">
        <v>133</v>
      </c>
      <c r="H46" s="1406"/>
    </row>
    <row r="47" spans="2:12" ht="16.5" thickBot="1">
      <c r="D47" s="1403"/>
      <c r="F47" s="117" t="str">
        <f>IF(F29="","　　　名",F29&amp;"名")</f>
        <v>　　　名</v>
      </c>
      <c r="H47" s="1407"/>
      <c r="I47" s="19" t="s">
        <v>138</v>
      </c>
    </row>
  </sheetData>
  <sheetProtection algorithmName="SHA-512" hashValue="fwAp7NhJvWkWoT658jWv9rrQB5YOU87On9bmFezI83CQanl6TixlRxyC6oDP6TDbIfOOlSyinUSpo06gjo/4Lw==" saltValue="baLAtGSyDv6dJa0TxC0diA==" spinCount="100000" sheet="1" objects="1" scenarios="1"/>
  <mergeCells count="58">
    <mergeCell ref="B16:C16"/>
    <mergeCell ref="B17:C17"/>
    <mergeCell ref="B18:C18"/>
    <mergeCell ref="B19:C19"/>
    <mergeCell ref="D19:E19"/>
    <mergeCell ref="D14:E14"/>
    <mergeCell ref="F14:G14"/>
    <mergeCell ref="H14:I14"/>
    <mergeCell ref="F19:G19"/>
    <mergeCell ref="D15:E15"/>
    <mergeCell ref="F15:G15"/>
    <mergeCell ref="H15:I15"/>
    <mergeCell ref="E27:G27"/>
    <mergeCell ref="E28:G28"/>
    <mergeCell ref="B32:B34"/>
    <mergeCell ref="B7:B8"/>
    <mergeCell ref="C7:C8"/>
    <mergeCell ref="C10:C11"/>
    <mergeCell ref="D10:F10"/>
    <mergeCell ref="D11:F11"/>
    <mergeCell ref="D8:J8"/>
    <mergeCell ref="D7:J7"/>
    <mergeCell ref="I10:I11"/>
    <mergeCell ref="J10:K10"/>
    <mergeCell ref="J11:K11"/>
    <mergeCell ref="G10:G11"/>
    <mergeCell ref="B15:C15"/>
    <mergeCell ref="B14:C14"/>
    <mergeCell ref="B3:C3"/>
    <mergeCell ref="D3:E3"/>
    <mergeCell ref="F3:G3"/>
    <mergeCell ref="H3:I3"/>
    <mergeCell ref="B5:C5"/>
    <mergeCell ref="D4:E4"/>
    <mergeCell ref="F4:G4"/>
    <mergeCell ref="H4:I4"/>
    <mergeCell ref="B4:C4"/>
    <mergeCell ref="D32:D34"/>
    <mergeCell ref="H45:H47"/>
    <mergeCell ref="B22:C22"/>
    <mergeCell ref="D22:E22"/>
    <mergeCell ref="F22:G22"/>
    <mergeCell ref="B23:C23"/>
    <mergeCell ref="D23:E23"/>
    <mergeCell ref="F23:G23"/>
    <mergeCell ref="F32:J32"/>
    <mergeCell ref="F34:J34"/>
    <mergeCell ref="J36:K37"/>
    <mergeCell ref="J38:K38"/>
    <mergeCell ref="B41:B43"/>
    <mergeCell ref="D41:D43"/>
    <mergeCell ref="F41:H41"/>
    <mergeCell ref="B27:D28"/>
    <mergeCell ref="F43:H43"/>
    <mergeCell ref="D36:D38"/>
    <mergeCell ref="E36:H36"/>
    <mergeCell ref="E38:H38"/>
    <mergeCell ref="D45:D47"/>
  </mergeCells>
  <phoneticPr fontId="4"/>
  <printOptions horizontalCentered="1"/>
  <pageMargins left="0.51181102362204722" right="0.31496062992125984" top="0.74803149606299213" bottom="0.74803149606299213" header="0.31496062992125984" footer="0.31496062992125984"/>
  <pageSetup paperSize="9" scale="74" orientation="portrait" r:id="rId1"/>
  <headerFooter>
    <oddFooter>&amp;C10</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9"/>
  <sheetViews>
    <sheetView topLeftCell="A166" zoomScale="85" zoomScaleNormal="85" workbookViewId="0">
      <selection activeCell="E169" sqref="E169"/>
    </sheetView>
  </sheetViews>
  <sheetFormatPr defaultRowHeight="13.5"/>
  <cols>
    <col min="1" max="1" width="8.125" style="539" customWidth="1"/>
    <col min="2" max="2" width="18.75" style="539" customWidth="1"/>
    <col min="3" max="3" width="41.125" style="539" customWidth="1"/>
    <col min="4" max="4" width="26" style="539" customWidth="1"/>
    <col min="5" max="5" width="21" style="539" customWidth="1"/>
    <col min="6" max="6" width="5" style="539" customWidth="1"/>
    <col min="7" max="16384" width="9" style="539"/>
  </cols>
  <sheetData>
    <row r="1" spans="1:6" ht="18">
      <c r="A1" s="535" t="s">
        <v>634</v>
      </c>
      <c r="B1" s="536" t="s">
        <v>404</v>
      </c>
      <c r="C1" s="537" t="s">
        <v>635</v>
      </c>
      <c r="D1" s="536" t="s">
        <v>636</v>
      </c>
      <c r="E1" s="537" t="s">
        <v>637</v>
      </c>
      <c r="F1" s="538" t="s">
        <v>638</v>
      </c>
    </row>
    <row r="2" spans="1:6" s="609" customFormat="1" ht="18.75">
      <c r="A2" s="540">
        <v>11117</v>
      </c>
      <c r="B2" s="541" t="s">
        <v>639</v>
      </c>
      <c r="C2" s="542" t="s">
        <v>640</v>
      </c>
      <c r="D2" s="543" t="s">
        <v>641</v>
      </c>
      <c r="E2" s="544" t="s">
        <v>642</v>
      </c>
      <c r="F2" s="545">
        <v>45</v>
      </c>
    </row>
    <row r="3" spans="1:6" s="609" customFormat="1" ht="18.75">
      <c r="A3" s="546">
        <v>11122</v>
      </c>
      <c r="B3" s="551" t="s">
        <v>639</v>
      </c>
      <c r="C3" s="547" t="s">
        <v>643</v>
      </c>
      <c r="D3" s="548" t="s">
        <v>644</v>
      </c>
      <c r="E3" s="549" t="s">
        <v>645</v>
      </c>
      <c r="F3" s="550">
        <v>35</v>
      </c>
    </row>
    <row r="4" spans="1:6" s="609" customFormat="1" ht="18.75">
      <c r="A4" s="546">
        <v>11135</v>
      </c>
      <c r="B4" s="551" t="s">
        <v>639</v>
      </c>
      <c r="C4" s="547" t="s">
        <v>579</v>
      </c>
      <c r="D4" s="548" t="s">
        <v>687</v>
      </c>
      <c r="E4" s="549" t="s">
        <v>688</v>
      </c>
      <c r="F4" s="550">
        <v>150</v>
      </c>
    </row>
    <row r="5" spans="1:6" s="609" customFormat="1" ht="18.75">
      <c r="A5" s="546">
        <v>11136</v>
      </c>
      <c r="B5" s="551" t="s">
        <v>639</v>
      </c>
      <c r="C5" s="547" t="s">
        <v>581</v>
      </c>
      <c r="D5" s="548" t="s">
        <v>690</v>
      </c>
      <c r="E5" s="549" t="s">
        <v>688</v>
      </c>
      <c r="F5" s="550">
        <v>90</v>
      </c>
    </row>
    <row r="6" spans="1:6" s="609" customFormat="1" ht="18.75">
      <c r="A6" s="546">
        <v>11137</v>
      </c>
      <c r="B6" s="551" t="s">
        <v>639</v>
      </c>
      <c r="C6" s="547" t="s">
        <v>1099</v>
      </c>
      <c r="D6" s="548" t="s">
        <v>691</v>
      </c>
      <c r="E6" s="549" t="s">
        <v>1100</v>
      </c>
      <c r="F6" s="550">
        <v>300</v>
      </c>
    </row>
    <row r="7" spans="1:6" s="609" customFormat="1" ht="18.75">
      <c r="A7" s="546">
        <v>11138</v>
      </c>
      <c r="B7" s="551" t="s">
        <v>639</v>
      </c>
      <c r="C7" s="547" t="s">
        <v>1101</v>
      </c>
      <c r="D7" s="548" t="s">
        <v>1102</v>
      </c>
      <c r="E7" s="549" t="s">
        <v>1103</v>
      </c>
      <c r="F7" s="550">
        <v>120</v>
      </c>
    </row>
    <row r="8" spans="1:6" s="609" customFormat="1" ht="18.75">
      <c r="A8" s="546">
        <v>11139</v>
      </c>
      <c r="B8" s="551" t="s">
        <v>639</v>
      </c>
      <c r="C8" s="547" t="s">
        <v>1104</v>
      </c>
      <c r="D8" s="548" t="s">
        <v>686</v>
      </c>
      <c r="E8" s="549" t="s">
        <v>1103</v>
      </c>
      <c r="F8" s="550">
        <v>120</v>
      </c>
    </row>
    <row r="9" spans="1:6" s="609" customFormat="1" ht="18.75">
      <c r="A9" s="546">
        <v>11140</v>
      </c>
      <c r="B9" s="551" t="s">
        <v>639</v>
      </c>
      <c r="C9" s="547" t="s">
        <v>1105</v>
      </c>
      <c r="D9" s="548" t="s">
        <v>681</v>
      </c>
      <c r="E9" s="549" t="s">
        <v>1106</v>
      </c>
      <c r="F9" s="550">
        <v>80</v>
      </c>
    </row>
    <row r="10" spans="1:6" s="609" customFormat="1" ht="18.75">
      <c r="A10" s="546">
        <v>11209</v>
      </c>
      <c r="B10" s="551" t="s">
        <v>639</v>
      </c>
      <c r="C10" s="547" t="s">
        <v>646</v>
      </c>
      <c r="D10" s="548" t="s">
        <v>647</v>
      </c>
      <c r="E10" s="549" t="s">
        <v>648</v>
      </c>
      <c r="F10" s="550">
        <v>45</v>
      </c>
    </row>
    <row r="11" spans="1:6" s="609" customFormat="1" ht="18.75">
      <c r="A11" s="546">
        <v>11222</v>
      </c>
      <c r="B11" s="551" t="s">
        <v>639</v>
      </c>
      <c r="C11" s="547" t="s">
        <v>649</v>
      </c>
      <c r="D11" s="548" t="s">
        <v>650</v>
      </c>
      <c r="E11" s="549" t="s">
        <v>651</v>
      </c>
      <c r="F11" s="550">
        <v>25</v>
      </c>
    </row>
    <row r="12" spans="1:6" s="609" customFormat="1" ht="18.75">
      <c r="A12" s="546">
        <v>11225</v>
      </c>
      <c r="B12" s="551" t="s">
        <v>639</v>
      </c>
      <c r="C12" s="547" t="s">
        <v>653</v>
      </c>
      <c r="D12" s="548" t="s">
        <v>944</v>
      </c>
      <c r="E12" s="549" t="s">
        <v>654</v>
      </c>
      <c r="F12" s="550">
        <v>25</v>
      </c>
    </row>
    <row r="13" spans="1:6" s="609" customFormat="1" ht="18.75">
      <c r="A13" s="546">
        <v>11226</v>
      </c>
      <c r="B13" s="551" t="s">
        <v>639</v>
      </c>
      <c r="C13" s="547" t="s">
        <v>587</v>
      </c>
      <c r="D13" s="548" t="s">
        <v>699</v>
      </c>
      <c r="E13" s="549" t="s">
        <v>700</v>
      </c>
      <c r="F13" s="550">
        <v>150</v>
      </c>
    </row>
    <row r="14" spans="1:6" s="609" customFormat="1" ht="18.75">
      <c r="A14" s="546">
        <v>11227</v>
      </c>
      <c r="B14" s="551" t="s">
        <v>639</v>
      </c>
      <c r="C14" s="547" t="s">
        <v>1107</v>
      </c>
      <c r="D14" s="548" t="s">
        <v>701</v>
      </c>
      <c r="E14" s="549" t="s">
        <v>1108</v>
      </c>
      <c r="F14" s="550">
        <v>35</v>
      </c>
    </row>
    <row r="15" spans="1:6" s="609" customFormat="1" ht="18.75">
      <c r="A15" s="546">
        <v>11228</v>
      </c>
      <c r="B15" s="551" t="s">
        <v>639</v>
      </c>
      <c r="C15" s="547" t="s">
        <v>1109</v>
      </c>
      <c r="D15" s="548" t="s">
        <v>1110</v>
      </c>
      <c r="E15" s="549" t="s">
        <v>1111</v>
      </c>
      <c r="F15" s="550">
        <v>190</v>
      </c>
    </row>
    <row r="16" spans="1:6" s="609" customFormat="1" ht="18.75">
      <c r="A16" s="546">
        <v>11229</v>
      </c>
      <c r="B16" s="551" t="s">
        <v>639</v>
      </c>
      <c r="C16" s="547" t="s">
        <v>1112</v>
      </c>
      <c r="D16" s="548" t="s">
        <v>1113</v>
      </c>
      <c r="E16" s="549" t="s">
        <v>1114</v>
      </c>
      <c r="F16" s="550">
        <v>135</v>
      </c>
    </row>
    <row r="17" spans="1:6" s="609" customFormat="1" ht="18.75">
      <c r="A17" s="546">
        <v>11301</v>
      </c>
      <c r="B17" s="551" t="s">
        <v>639</v>
      </c>
      <c r="C17" s="547" t="s">
        <v>655</v>
      </c>
      <c r="D17" s="548" t="s">
        <v>945</v>
      </c>
      <c r="E17" s="549"/>
      <c r="F17" s="550">
        <v>105</v>
      </c>
    </row>
    <row r="18" spans="1:6" s="609" customFormat="1" ht="18.75">
      <c r="A18" s="546">
        <v>11311</v>
      </c>
      <c r="B18" s="551" t="s">
        <v>639</v>
      </c>
      <c r="C18" s="547" t="s">
        <v>656</v>
      </c>
      <c r="D18" s="548" t="s">
        <v>657</v>
      </c>
      <c r="E18" s="549"/>
      <c r="F18" s="550">
        <v>180</v>
      </c>
    </row>
    <row r="19" spans="1:6" s="609" customFormat="1" ht="18.75">
      <c r="A19" s="546">
        <v>11316</v>
      </c>
      <c r="B19" s="551" t="s">
        <v>639</v>
      </c>
      <c r="C19" s="547" t="s">
        <v>658</v>
      </c>
      <c r="D19" s="548" t="s">
        <v>659</v>
      </c>
      <c r="E19" s="549" t="s">
        <v>660</v>
      </c>
      <c r="F19" s="550">
        <v>75</v>
      </c>
    </row>
    <row r="20" spans="1:6" s="609" customFormat="1" ht="18.75">
      <c r="A20" s="546">
        <v>11318</v>
      </c>
      <c r="B20" s="551" t="s">
        <v>639</v>
      </c>
      <c r="C20" s="547" t="s">
        <v>662</v>
      </c>
      <c r="D20" s="548" t="s">
        <v>946</v>
      </c>
      <c r="E20" s="549" t="s">
        <v>663</v>
      </c>
      <c r="F20" s="550">
        <v>45</v>
      </c>
    </row>
    <row r="21" spans="1:6" s="609" customFormat="1" ht="18.75">
      <c r="A21" s="546">
        <v>11319</v>
      </c>
      <c r="B21" s="551" t="s">
        <v>639</v>
      </c>
      <c r="C21" s="547" t="s">
        <v>664</v>
      </c>
      <c r="D21" s="548" t="s">
        <v>947</v>
      </c>
      <c r="E21" s="549" t="s">
        <v>663</v>
      </c>
      <c r="F21" s="550">
        <v>70</v>
      </c>
    </row>
    <row r="22" spans="1:6" s="609" customFormat="1" ht="18.75">
      <c r="A22" s="546">
        <v>11320</v>
      </c>
      <c r="B22" s="551" t="s">
        <v>639</v>
      </c>
      <c r="C22" s="547" t="s">
        <v>1115</v>
      </c>
      <c r="D22" s="548" t="s">
        <v>1116</v>
      </c>
      <c r="E22" s="549" t="s">
        <v>1117</v>
      </c>
      <c r="F22" s="550">
        <v>80</v>
      </c>
    </row>
    <row r="23" spans="1:6" s="609" customFormat="1" ht="18.75">
      <c r="A23" s="610">
        <v>11406</v>
      </c>
      <c r="B23" s="553" t="s">
        <v>639</v>
      </c>
      <c r="C23" s="611" t="s">
        <v>665</v>
      </c>
      <c r="D23" s="612" t="s">
        <v>948</v>
      </c>
      <c r="E23" s="613" t="s">
        <v>666</v>
      </c>
      <c r="F23" s="614">
        <v>60</v>
      </c>
    </row>
    <row r="24" spans="1:6" s="609" customFormat="1" ht="18.75">
      <c r="A24" s="540">
        <v>11408</v>
      </c>
      <c r="B24" s="541" t="s">
        <v>639</v>
      </c>
      <c r="C24" s="542" t="s">
        <v>667</v>
      </c>
      <c r="D24" s="543" t="s">
        <v>668</v>
      </c>
      <c r="E24" s="544"/>
      <c r="F24" s="545">
        <v>40</v>
      </c>
    </row>
    <row r="25" spans="1:6" s="609" customFormat="1" ht="18.75">
      <c r="A25" s="546">
        <v>11412</v>
      </c>
      <c r="B25" s="551" t="s">
        <v>639</v>
      </c>
      <c r="C25" s="547" t="s">
        <v>669</v>
      </c>
      <c r="D25" s="548" t="s">
        <v>670</v>
      </c>
      <c r="E25" s="549" t="s">
        <v>671</v>
      </c>
      <c r="F25" s="550">
        <v>80</v>
      </c>
    </row>
    <row r="26" spans="1:6" s="609" customFormat="1" ht="18.75">
      <c r="A26" s="546">
        <v>11424</v>
      </c>
      <c r="B26" s="551" t="s">
        <v>639</v>
      </c>
      <c r="C26" s="547" t="s">
        <v>672</v>
      </c>
      <c r="D26" s="548" t="s">
        <v>673</v>
      </c>
      <c r="E26" s="549" t="s">
        <v>660</v>
      </c>
      <c r="F26" s="550">
        <v>120</v>
      </c>
    </row>
    <row r="27" spans="1:6" s="609" customFormat="1" ht="18.75">
      <c r="A27" s="546">
        <v>11425</v>
      </c>
      <c r="B27" s="551" t="s">
        <v>639</v>
      </c>
      <c r="C27" s="547" t="s">
        <v>600</v>
      </c>
      <c r="D27" s="548" t="s">
        <v>723</v>
      </c>
      <c r="E27" s="549" t="s">
        <v>724</v>
      </c>
      <c r="F27" s="550">
        <v>60</v>
      </c>
    </row>
    <row r="28" spans="1:6" s="609" customFormat="1" ht="18.75">
      <c r="A28" s="546">
        <v>11426</v>
      </c>
      <c r="B28" s="551" t="s">
        <v>639</v>
      </c>
      <c r="C28" s="547" t="s">
        <v>1118</v>
      </c>
      <c r="D28" s="548" t="s">
        <v>1119</v>
      </c>
      <c r="E28" s="549" t="s">
        <v>1106</v>
      </c>
      <c r="F28" s="550">
        <v>90</v>
      </c>
    </row>
    <row r="29" spans="1:6" s="609" customFormat="1" ht="18.75">
      <c r="A29" s="546">
        <v>11526</v>
      </c>
      <c r="B29" s="551" t="s">
        <v>639</v>
      </c>
      <c r="C29" s="547" t="s">
        <v>602</v>
      </c>
      <c r="D29" s="548" t="s">
        <v>727</v>
      </c>
      <c r="E29" s="549" t="s">
        <v>688</v>
      </c>
      <c r="F29" s="550">
        <v>60</v>
      </c>
    </row>
    <row r="30" spans="1:6" s="609" customFormat="1" ht="18.75">
      <c r="A30" s="546">
        <v>11527</v>
      </c>
      <c r="B30" s="551" t="s">
        <v>639</v>
      </c>
      <c r="C30" s="547" t="s">
        <v>605</v>
      </c>
      <c r="D30" s="548" t="s">
        <v>731</v>
      </c>
      <c r="E30" s="549" t="s">
        <v>688</v>
      </c>
      <c r="F30" s="550">
        <v>75</v>
      </c>
    </row>
    <row r="31" spans="1:6" s="609" customFormat="1" ht="18.75">
      <c r="A31" s="546">
        <v>11662</v>
      </c>
      <c r="B31" s="551" t="s">
        <v>639</v>
      </c>
      <c r="C31" s="547" t="s">
        <v>1120</v>
      </c>
      <c r="D31" s="548" t="s">
        <v>679</v>
      </c>
      <c r="E31" s="549" t="s">
        <v>1121</v>
      </c>
      <c r="F31" s="550">
        <v>80</v>
      </c>
    </row>
    <row r="32" spans="1:6" s="609" customFormat="1" ht="18.75">
      <c r="A32" s="546">
        <v>11105</v>
      </c>
      <c r="B32" s="551" t="s">
        <v>674</v>
      </c>
      <c r="C32" s="547" t="s">
        <v>575</v>
      </c>
      <c r="D32" s="548" t="s">
        <v>675</v>
      </c>
      <c r="E32" s="549" t="s">
        <v>676</v>
      </c>
      <c r="F32" s="550"/>
    </row>
    <row r="33" spans="1:6" s="609" customFormat="1" ht="18.75">
      <c r="A33" s="546">
        <v>11106</v>
      </c>
      <c r="B33" s="551" t="s">
        <v>674</v>
      </c>
      <c r="C33" s="547" t="s">
        <v>576</v>
      </c>
      <c r="D33" s="548" t="s">
        <v>677</v>
      </c>
      <c r="E33" s="549" t="s">
        <v>678</v>
      </c>
      <c r="F33" s="550"/>
    </row>
    <row r="34" spans="1:6" s="609" customFormat="1" ht="18.75">
      <c r="A34" s="546">
        <v>11110</v>
      </c>
      <c r="B34" s="551" t="s">
        <v>674</v>
      </c>
      <c r="C34" s="547" t="s">
        <v>577</v>
      </c>
      <c r="D34" s="548" t="s">
        <v>682</v>
      </c>
      <c r="E34" s="549" t="s">
        <v>683</v>
      </c>
      <c r="F34" s="550"/>
    </row>
    <row r="35" spans="1:6" s="609" customFormat="1" ht="18.75">
      <c r="A35" s="546">
        <v>11111</v>
      </c>
      <c r="B35" s="551" t="s">
        <v>674</v>
      </c>
      <c r="C35" s="547" t="s">
        <v>578</v>
      </c>
      <c r="D35" s="548" t="s">
        <v>684</v>
      </c>
      <c r="E35" s="549" t="s">
        <v>685</v>
      </c>
      <c r="F35" s="550"/>
    </row>
    <row r="36" spans="1:6" s="609" customFormat="1" ht="18.75">
      <c r="A36" s="546">
        <v>11129</v>
      </c>
      <c r="B36" s="551" t="s">
        <v>674</v>
      </c>
      <c r="C36" s="547" t="s">
        <v>580</v>
      </c>
      <c r="D36" s="548" t="s">
        <v>949</v>
      </c>
      <c r="E36" s="549" t="s">
        <v>689</v>
      </c>
      <c r="F36" s="550"/>
    </row>
    <row r="37" spans="1:6" s="609" customFormat="1" ht="18.75">
      <c r="A37" s="546">
        <v>11134</v>
      </c>
      <c r="B37" s="551" t="s">
        <v>674</v>
      </c>
      <c r="C37" s="547" t="s">
        <v>582</v>
      </c>
      <c r="D37" s="548" t="s">
        <v>1167</v>
      </c>
      <c r="E37" s="549" t="s">
        <v>692</v>
      </c>
      <c r="F37" s="550"/>
    </row>
    <row r="38" spans="1:6" s="609" customFormat="1" ht="18.75">
      <c r="A38" s="546">
        <v>11205</v>
      </c>
      <c r="B38" s="551" t="s">
        <v>674</v>
      </c>
      <c r="C38" s="547" t="s">
        <v>583</v>
      </c>
      <c r="D38" s="548" t="s">
        <v>950</v>
      </c>
      <c r="E38" s="549" t="s">
        <v>685</v>
      </c>
      <c r="F38" s="550"/>
    </row>
    <row r="39" spans="1:6" s="609" customFormat="1" ht="18.75">
      <c r="A39" s="546">
        <v>11207</v>
      </c>
      <c r="B39" s="551" t="s">
        <v>674</v>
      </c>
      <c r="C39" s="547" t="s">
        <v>584</v>
      </c>
      <c r="D39" s="548" t="s">
        <v>693</v>
      </c>
      <c r="E39" s="549" t="s">
        <v>694</v>
      </c>
      <c r="F39" s="550"/>
    </row>
    <row r="40" spans="1:6" s="609" customFormat="1" ht="18.75">
      <c r="A40" s="546">
        <v>11208</v>
      </c>
      <c r="B40" s="551" t="s">
        <v>674</v>
      </c>
      <c r="C40" s="547" t="s">
        <v>585</v>
      </c>
      <c r="D40" s="548" t="s">
        <v>695</v>
      </c>
      <c r="E40" s="549" t="s">
        <v>696</v>
      </c>
      <c r="F40" s="550"/>
    </row>
    <row r="41" spans="1:6" s="609" customFormat="1" ht="18.75">
      <c r="A41" s="546">
        <v>11212</v>
      </c>
      <c r="B41" s="551" t="s">
        <v>674</v>
      </c>
      <c r="C41" s="547" t="s">
        <v>586</v>
      </c>
      <c r="D41" s="548" t="s">
        <v>697</v>
      </c>
      <c r="E41" s="549" t="s">
        <v>698</v>
      </c>
      <c r="F41" s="550"/>
    </row>
    <row r="42" spans="1:6" s="609" customFormat="1" ht="18.75">
      <c r="A42" s="546">
        <v>11218</v>
      </c>
      <c r="B42" s="551" t="s">
        <v>674</v>
      </c>
      <c r="C42" s="547" t="s">
        <v>588</v>
      </c>
      <c r="D42" s="548" t="s">
        <v>702</v>
      </c>
      <c r="E42" s="549" t="s">
        <v>703</v>
      </c>
      <c r="F42" s="550"/>
    </row>
    <row r="43" spans="1:6" s="609" customFormat="1" ht="18.75">
      <c r="A43" s="546">
        <v>11221</v>
      </c>
      <c r="B43" s="551" t="s">
        <v>674</v>
      </c>
      <c r="C43" s="547" t="s">
        <v>589</v>
      </c>
      <c r="D43" s="548" t="s">
        <v>704</v>
      </c>
      <c r="E43" s="549" t="s">
        <v>705</v>
      </c>
      <c r="F43" s="550"/>
    </row>
    <row r="44" spans="1:6" s="609" customFormat="1" ht="18.75">
      <c r="A44" s="546">
        <v>11306</v>
      </c>
      <c r="B44" s="551" t="s">
        <v>674</v>
      </c>
      <c r="C44" s="547" t="s">
        <v>590</v>
      </c>
      <c r="D44" s="548" t="s">
        <v>1122</v>
      </c>
      <c r="E44" s="549" t="s">
        <v>707</v>
      </c>
      <c r="F44" s="550"/>
    </row>
    <row r="45" spans="1:6" s="609" customFormat="1" ht="18.75">
      <c r="A45" s="546">
        <v>11309</v>
      </c>
      <c r="B45" s="551" t="s">
        <v>674</v>
      </c>
      <c r="C45" s="547" t="s">
        <v>591</v>
      </c>
      <c r="D45" s="548" t="s">
        <v>708</v>
      </c>
      <c r="E45" s="549" t="s">
        <v>709</v>
      </c>
      <c r="F45" s="550"/>
    </row>
    <row r="46" spans="1:6" s="609" customFormat="1" ht="18.75">
      <c r="A46" s="546">
        <v>11401</v>
      </c>
      <c r="B46" s="551" t="s">
        <v>674</v>
      </c>
      <c r="C46" s="547" t="s">
        <v>592</v>
      </c>
      <c r="D46" s="548" t="s">
        <v>951</v>
      </c>
      <c r="E46" s="549" t="s">
        <v>710</v>
      </c>
      <c r="F46" s="550"/>
    </row>
    <row r="47" spans="1:6" s="609" customFormat="1" ht="18.75">
      <c r="A47" s="546">
        <v>11403</v>
      </c>
      <c r="B47" s="551" t="s">
        <v>674</v>
      </c>
      <c r="C47" s="547" t="s">
        <v>593</v>
      </c>
      <c r="D47" s="548" t="s">
        <v>711</v>
      </c>
      <c r="E47" s="549"/>
      <c r="F47" s="550"/>
    </row>
    <row r="48" spans="1:6" s="609" customFormat="1" ht="18.75">
      <c r="A48" s="546">
        <v>11404</v>
      </c>
      <c r="B48" s="551" t="s">
        <v>674</v>
      </c>
      <c r="C48" s="547" t="s">
        <v>594</v>
      </c>
      <c r="D48" s="548" t="s">
        <v>712</v>
      </c>
      <c r="E48" s="549" t="s">
        <v>713</v>
      </c>
      <c r="F48" s="550"/>
    </row>
    <row r="49" spans="1:6" s="609" customFormat="1" ht="18.75">
      <c r="A49" s="546">
        <v>11405</v>
      </c>
      <c r="B49" s="551" t="s">
        <v>674</v>
      </c>
      <c r="C49" s="547" t="s">
        <v>595</v>
      </c>
      <c r="D49" s="548" t="s">
        <v>714</v>
      </c>
      <c r="E49" s="549" t="s">
        <v>715</v>
      </c>
      <c r="F49" s="550"/>
    </row>
    <row r="50" spans="1:6" s="609" customFormat="1" ht="18.75">
      <c r="A50" s="546">
        <v>11411</v>
      </c>
      <c r="B50" s="551" t="s">
        <v>674</v>
      </c>
      <c r="C50" s="547" t="s">
        <v>596</v>
      </c>
      <c r="D50" s="548" t="s">
        <v>716</v>
      </c>
      <c r="E50" s="549" t="s">
        <v>710</v>
      </c>
      <c r="F50" s="550"/>
    </row>
    <row r="51" spans="1:6" s="609" customFormat="1" ht="18.75">
      <c r="A51" s="546">
        <v>11414</v>
      </c>
      <c r="B51" s="551" t="s">
        <v>674</v>
      </c>
      <c r="C51" s="547" t="s">
        <v>597</v>
      </c>
      <c r="D51" s="548" t="s">
        <v>717</v>
      </c>
      <c r="E51" s="549" t="s">
        <v>718</v>
      </c>
      <c r="F51" s="550"/>
    </row>
    <row r="52" spans="1:6" s="609" customFormat="1" ht="18.75">
      <c r="A52" s="546">
        <v>11415</v>
      </c>
      <c r="B52" s="551" t="s">
        <v>674</v>
      </c>
      <c r="C52" s="547" t="s">
        <v>598</v>
      </c>
      <c r="D52" s="548" t="s">
        <v>719</v>
      </c>
      <c r="E52" s="549" t="s">
        <v>720</v>
      </c>
      <c r="F52" s="550"/>
    </row>
    <row r="53" spans="1:6" s="609" customFormat="1" ht="18.75">
      <c r="A53" s="546">
        <v>11416</v>
      </c>
      <c r="B53" s="551" t="s">
        <v>674</v>
      </c>
      <c r="C53" s="547" t="s">
        <v>599</v>
      </c>
      <c r="D53" s="548" t="s">
        <v>721</v>
      </c>
      <c r="E53" s="549" t="s">
        <v>722</v>
      </c>
      <c r="F53" s="550"/>
    </row>
    <row r="54" spans="1:6" s="609" customFormat="1" ht="18.75">
      <c r="A54" s="546">
        <v>11421</v>
      </c>
      <c r="B54" s="551" t="s">
        <v>674</v>
      </c>
      <c r="C54" s="547" t="s">
        <v>601</v>
      </c>
      <c r="D54" s="548" t="s">
        <v>725</v>
      </c>
      <c r="E54" s="549" t="s">
        <v>726</v>
      </c>
      <c r="F54" s="550"/>
    </row>
    <row r="55" spans="1:6" s="609" customFormat="1" ht="18.75">
      <c r="A55" s="546">
        <v>11509</v>
      </c>
      <c r="B55" s="551" t="s">
        <v>674</v>
      </c>
      <c r="C55" s="547" t="s">
        <v>603</v>
      </c>
      <c r="D55" s="548" t="s">
        <v>728</v>
      </c>
      <c r="E55" s="549" t="s">
        <v>729</v>
      </c>
      <c r="F55" s="550"/>
    </row>
    <row r="56" spans="1:6" s="609" customFormat="1" ht="18.75">
      <c r="A56" s="546">
        <v>11510</v>
      </c>
      <c r="B56" s="551" t="s">
        <v>674</v>
      </c>
      <c r="C56" s="547" t="s">
        <v>604</v>
      </c>
      <c r="D56" s="548" t="s">
        <v>952</v>
      </c>
      <c r="E56" s="549" t="s">
        <v>730</v>
      </c>
      <c r="F56" s="550"/>
    </row>
    <row r="57" spans="1:6" s="609" customFormat="1" ht="18.75">
      <c r="A57" s="546">
        <v>11520</v>
      </c>
      <c r="B57" s="551" t="s">
        <v>674</v>
      </c>
      <c r="C57" s="547" t="s">
        <v>606</v>
      </c>
      <c r="D57" s="548" t="s">
        <v>732</v>
      </c>
      <c r="E57" s="549" t="s">
        <v>730</v>
      </c>
      <c r="F57" s="550"/>
    </row>
    <row r="58" spans="1:6" s="609" customFormat="1" ht="18.75">
      <c r="A58" s="546">
        <v>11521</v>
      </c>
      <c r="B58" s="551" t="s">
        <v>674</v>
      </c>
      <c r="C58" s="547" t="s">
        <v>607</v>
      </c>
      <c r="D58" s="548" t="s">
        <v>953</v>
      </c>
      <c r="E58" s="549" t="s">
        <v>733</v>
      </c>
      <c r="F58" s="550"/>
    </row>
    <row r="59" spans="1:6" s="609" customFormat="1" ht="18.75">
      <c r="A59" s="552">
        <v>11522</v>
      </c>
      <c r="B59" s="615" t="s">
        <v>674</v>
      </c>
      <c r="C59" s="554" t="s">
        <v>608</v>
      </c>
      <c r="D59" s="555" t="s">
        <v>734</v>
      </c>
      <c r="E59" s="556" t="s">
        <v>735</v>
      </c>
      <c r="F59" s="557"/>
    </row>
    <row r="60" spans="1:6" s="609" customFormat="1" ht="18.75">
      <c r="A60" s="558">
        <v>71101</v>
      </c>
      <c r="B60" s="616" t="s">
        <v>736</v>
      </c>
      <c r="C60" s="639" t="s">
        <v>863</v>
      </c>
      <c r="D60" s="560" t="s">
        <v>954</v>
      </c>
      <c r="E60" s="559" t="s">
        <v>955</v>
      </c>
      <c r="F60" s="561">
        <v>75</v>
      </c>
    </row>
    <row r="61" spans="1:6" s="609" customFormat="1" ht="18.75">
      <c r="A61" s="546">
        <v>71102</v>
      </c>
      <c r="B61" s="551" t="s">
        <v>736</v>
      </c>
      <c r="C61" s="547" t="s">
        <v>864</v>
      </c>
      <c r="D61" s="548" t="s">
        <v>956</v>
      </c>
      <c r="E61" s="549" t="s">
        <v>957</v>
      </c>
      <c r="F61" s="550">
        <v>150</v>
      </c>
    </row>
    <row r="62" spans="1:6" s="609" customFormat="1" ht="18.75">
      <c r="A62" s="546">
        <v>71103</v>
      </c>
      <c r="B62" s="551" t="s">
        <v>736</v>
      </c>
      <c r="C62" s="547" t="s">
        <v>865</v>
      </c>
      <c r="D62" s="548" t="s">
        <v>958</v>
      </c>
      <c r="E62" s="549" t="s">
        <v>959</v>
      </c>
      <c r="F62" s="550">
        <v>45</v>
      </c>
    </row>
    <row r="63" spans="1:6" s="609" customFormat="1" ht="18.75">
      <c r="A63" s="546">
        <v>71104</v>
      </c>
      <c r="B63" s="551" t="s">
        <v>736</v>
      </c>
      <c r="C63" s="547" t="s">
        <v>866</v>
      </c>
      <c r="D63" s="548" t="s">
        <v>960</v>
      </c>
      <c r="E63" s="549" t="s">
        <v>961</v>
      </c>
      <c r="F63" s="550">
        <v>45</v>
      </c>
    </row>
    <row r="64" spans="1:6" s="609" customFormat="1" ht="18.75">
      <c r="A64" s="546">
        <v>71105</v>
      </c>
      <c r="B64" s="643" t="s">
        <v>736</v>
      </c>
      <c r="C64" s="547" t="s">
        <v>867</v>
      </c>
      <c r="D64" s="549" t="s">
        <v>962</v>
      </c>
      <c r="E64" s="549" t="s">
        <v>963</v>
      </c>
      <c r="F64" s="549">
        <v>15</v>
      </c>
    </row>
    <row r="65" spans="1:10" s="609" customFormat="1" ht="18.75">
      <c r="A65" s="558">
        <v>71107</v>
      </c>
      <c r="B65" s="616" t="s">
        <v>736</v>
      </c>
      <c r="C65" s="559" t="s">
        <v>868</v>
      </c>
      <c r="D65" s="560" t="s">
        <v>964</v>
      </c>
      <c r="E65" s="559" t="s">
        <v>965</v>
      </c>
      <c r="F65" s="561">
        <v>12</v>
      </c>
    </row>
    <row r="66" spans="1:10" s="609" customFormat="1" ht="18.75">
      <c r="A66" s="546">
        <v>71108</v>
      </c>
      <c r="B66" s="551" t="s">
        <v>736</v>
      </c>
      <c r="C66" s="549" t="s">
        <v>869</v>
      </c>
      <c r="D66" s="548" t="s">
        <v>966</v>
      </c>
      <c r="E66" s="549" t="s">
        <v>680</v>
      </c>
      <c r="F66" s="550">
        <v>34</v>
      </c>
    </row>
    <row r="67" spans="1:10" s="609" customFormat="1" ht="18.75">
      <c r="A67" s="546">
        <v>71109</v>
      </c>
      <c r="B67" s="551" t="s">
        <v>736</v>
      </c>
      <c r="C67" s="549" t="s">
        <v>737</v>
      </c>
      <c r="D67" s="548" t="s">
        <v>967</v>
      </c>
      <c r="E67" s="549" t="s">
        <v>968</v>
      </c>
      <c r="F67" s="550">
        <v>3</v>
      </c>
      <c r="J67" s="644"/>
    </row>
    <row r="68" spans="1:10" s="609" customFormat="1" ht="18.75">
      <c r="A68" s="546">
        <v>71111</v>
      </c>
      <c r="B68" s="551" t="s">
        <v>736</v>
      </c>
      <c r="C68" s="549" t="s">
        <v>870</v>
      </c>
      <c r="D68" s="548" t="s">
        <v>970</v>
      </c>
      <c r="E68" s="549" t="s">
        <v>971</v>
      </c>
      <c r="F68" s="550">
        <v>3</v>
      </c>
    </row>
    <row r="69" spans="1:10" s="609" customFormat="1" ht="18.75">
      <c r="A69" s="546">
        <v>71201</v>
      </c>
      <c r="B69" s="551" t="s">
        <v>736</v>
      </c>
      <c r="C69" s="549" t="s">
        <v>871</v>
      </c>
      <c r="D69" s="548" t="s">
        <v>972</v>
      </c>
      <c r="E69" s="549" t="s">
        <v>973</v>
      </c>
      <c r="F69" s="550">
        <v>28</v>
      </c>
    </row>
    <row r="70" spans="1:10" s="609" customFormat="1" ht="18.75">
      <c r="A70" s="546">
        <v>71202</v>
      </c>
      <c r="B70" s="551" t="s">
        <v>736</v>
      </c>
      <c r="C70" s="549" t="s">
        <v>872</v>
      </c>
      <c r="D70" s="548" t="s">
        <v>974</v>
      </c>
      <c r="E70" s="549" t="s">
        <v>975</v>
      </c>
      <c r="F70" s="550">
        <v>13</v>
      </c>
    </row>
    <row r="71" spans="1:10" s="609" customFormat="1" ht="18.75">
      <c r="A71" s="546">
        <v>71203</v>
      </c>
      <c r="B71" s="551" t="s">
        <v>736</v>
      </c>
      <c r="C71" s="549" t="s">
        <v>873</v>
      </c>
      <c r="D71" s="548" t="s">
        <v>974</v>
      </c>
      <c r="E71" s="549" t="s">
        <v>975</v>
      </c>
      <c r="F71" s="550">
        <v>3</v>
      </c>
    </row>
    <row r="72" spans="1:10" s="609" customFormat="1" ht="18.75">
      <c r="A72" s="546">
        <v>71204</v>
      </c>
      <c r="B72" s="551" t="s">
        <v>736</v>
      </c>
      <c r="C72" s="549" t="s">
        <v>874</v>
      </c>
      <c r="D72" s="548" t="s">
        <v>974</v>
      </c>
      <c r="E72" s="549" t="s">
        <v>975</v>
      </c>
      <c r="F72" s="550">
        <v>3</v>
      </c>
    </row>
    <row r="73" spans="1:10" s="609" customFormat="1" ht="18.75">
      <c r="A73" s="546">
        <v>71205</v>
      </c>
      <c r="B73" s="551" t="s">
        <v>736</v>
      </c>
      <c r="C73" s="549" t="s">
        <v>875</v>
      </c>
      <c r="D73" s="548" t="s">
        <v>976</v>
      </c>
      <c r="E73" s="549" t="s">
        <v>703</v>
      </c>
      <c r="F73" s="550">
        <v>8</v>
      </c>
    </row>
    <row r="74" spans="1:10" s="609" customFormat="1" ht="18.75">
      <c r="A74" s="546">
        <v>71206</v>
      </c>
      <c r="B74" s="551" t="s">
        <v>736</v>
      </c>
      <c r="C74" s="549" t="s">
        <v>876</v>
      </c>
      <c r="D74" s="548" t="s">
        <v>977</v>
      </c>
      <c r="E74" s="549" t="s">
        <v>978</v>
      </c>
      <c r="F74" s="550">
        <v>5</v>
      </c>
    </row>
    <row r="75" spans="1:10" s="609" customFormat="1" ht="18.75">
      <c r="A75" s="546">
        <v>71207</v>
      </c>
      <c r="B75" s="551" t="s">
        <v>736</v>
      </c>
      <c r="C75" s="549" t="s">
        <v>877</v>
      </c>
      <c r="D75" s="548" t="s">
        <v>739</v>
      </c>
      <c r="E75" s="549" t="s">
        <v>979</v>
      </c>
      <c r="F75" s="550">
        <v>105</v>
      </c>
    </row>
    <row r="76" spans="1:10" s="609" customFormat="1" ht="18.75">
      <c r="A76" s="546">
        <v>71208</v>
      </c>
      <c r="B76" s="551" t="s">
        <v>736</v>
      </c>
      <c r="C76" s="549" t="s">
        <v>878</v>
      </c>
      <c r="D76" s="548" t="s">
        <v>980</v>
      </c>
      <c r="E76" s="549" t="s">
        <v>981</v>
      </c>
      <c r="F76" s="550">
        <v>144</v>
      </c>
    </row>
    <row r="77" spans="1:10" s="609" customFormat="1" ht="18.75">
      <c r="A77" s="546">
        <v>71210</v>
      </c>
      <c r="B77" s="551" t="s">
        <v>736</v>
      </c>
      <c r="C77" s="549" t="s">
        <v>740</v>
      </c>
      <c r="D77" s="548" t="s">
        <v>982</v>
      </c>
      <c r="E77" s="549" t="s">
        <v>983</v>
      </c>
      <c r="F77" s="550">
        <v>12</v>
      </c>
    </row>
    <row r="78" spans="1:10" s="609" customFormat="1" ht="18.75">
      <c r="A78" s="546">
        <v>71211</v>
      </c>
      <c r="B78" s="551" t="s">
        <v>736</v>
      </c>
      <c r="C78" s="549" t="s">
        <v>879</v>
      </c>
      <c r="D78" s="548" t="s">
        <v>984</v>
      </c>
      <c r="E78" s="549" t="s">
        <v>985</v>
      </c>
      <c r="F78" s="550">
        <v>11</v>
      </c>
    </row>
    <row r="79" spans="1:10" s="609" customFormat="1" ht="18.75">
      <c r="A79" s="546">
        <v>71301</v>
      </c>
      <c r="B79" s="551" t="s">
        <v>736</v>
      </c>
      <c r="C79" s="549" t="s">
        <v>986</v>
      </c>
      <c r="D79" s="548" t="s">
        <v>1178</v>
      </c>
      <c r="E79" s="549" t="s">
        <v>661</v>
      </c>
      <c r="F79" s="550">
        <v>90</v>
      </c>
    </row>
    <row r="80" spans="1:10" s="609" customFormat="1" ht="18.75">
      <c r="A80" s="546">
        <v>71302</v>
      </c>
      <c r="B80" s="551" t="s">
        <v>736</v>
      </c>
      <c r="C80" s="549" t="s">
        <v>880</v>
      </c>
      <c r="D80" s="548" t="s">
        <v>974</v>
      </c>
      <c r="E80" s="549" t="s">
        <v>975</v>
      </c>
      <c r="F80" s="550">
        <v>3</v>
      </c>
    </row>
    <row r="81" spans="1:6" s="609" customFormat="1" ht="18.75">
      <c r="A81" s="546">
        <v>71303</v>
      </c>
      <c r="B81" s="551" t="s">
        <v>736</v>
      </c>
      <c r="C81" s="549" t="s">
        <v>881</v>
      </c>
      <c r="D81" s="548" t="s">
        <v>987</v>
      </c>
      <c r="E81" s="549" t="s">
        <v>988</v>
      </c>
      <c r="F81" s="550">
        <v>10</v>
      </c>
    </row>
    <row r="82" spans="1:6" s="609" customFormat="1" ht="18.75">
      <c r="A82" s="546">
        <v>71304</v>
      </c>
      <c r="B82" s="551" t="s">
        <v>736</v>
      </c>
      <c r="C82" s="549" t="s">
        <v>882</v>
      </c>
      <c r="D82" s="548" t="s">
        <v>970</v>
      </c>
      <c r="E82" s="549" t="s">
        <v>971</v>
      </c>
      <c r="F82" s="550">
        <v>10</v>
      </c>
    </row>
    <row r="83" spans="1:6" s="609" customFormat="1" ht="18.75">
      <c r="A83" s="546">
        <v>71305</v>
      </c>
      <c r="B83" s="551" t="s">
        <v>736</v>
      </c>
      <c r="C83" s="549" t="s">
        <v>989</v>
      </c>
      <c r="D83" s="548" t="s">
        <v>984</v>
      </c>
      <c r="E83" s="549" t="s">
        <v>985</v>
      </c>
      <c r="F83" s="550">
        <v>75</v>
      </c>
    </row>
    <row r="84" spans="1:6" s="609" customFormat="1" ht="18.75">
      <c r="A84" s="546">
        <v>71306</v>
      </c>
      <c r="B84" s="551" t="s">
        <v>736</v>
      </c>
      <c r="C84" s="549" t="s">
        <v>883</v>
      </c>
      <c r="D84" s="548" t="s">
        <v>984</v>
      </c>
      <c r="E84" s="549" t="s">
        <v>985</v>
      </c>
      <c r="F84" s="550">
        <v>12</v>
      </c>
    </row>
    <row r="85" spans="1:6" s="609" customFormat="1" ht="18.75">
      <c r="A85" s="546">
        <v>71307</v>
      </c>
      <c r="B85" s="551" t="s">
        <v>736</v>
      </c>
      <c r="C85" s="549" t="s">
        <v>884</v>
      </c>
      <c r="D85" s="548" t="s">
        <v>990</v>
      </c>
      <c r="E85" s="549" t="s">
        <v>965</v>
      </c>
      <c r="F85" s="550">
        <v>6</v>
      </c>
    </row>
    <row r="86" spans="1:6" s="609" customFormat="1" ht="18.75">
      <c r="A86" s="546">
        <v>71308</v>
      </c>
      <c r="B86" s="551" t="s">
        <v>736</v>
      </c>
      <c r="C86" s="549" t="s">
        <v>885</v>
      </c>
      <c r="D86" s="548" t="s">
        <v>991</v>
      </c>
      <c r="E86" s="549" t="s">
        <v>992</v>
      </c>
      <c r="F86" s="550">
        <v>12</v>
      </c>
    </row>
    <row r="87" spans="1:6" s="609" customFormat="1" ht="18.75">
      <c r="A87" s="546">
        <v>71401</v>
      </c>
      <c r="B87" s="551" t="s">
        <v>736</v>
      </c>
      <c r="C87" s="549" t="s">
        <v>886</v>
      </c>
      <c r="D87" s="548" t="s">
        <v>993</v>
      </c>
      <c r="E87" s="549" t="s">
        <v>994</v>
      </c>
      <c r="F87" s="550">
        <v>240</v>
      </c>
    </row>
    <row r="88" spans="1:6" s="609" customFormat="1" ht="18.75">
      <c r="A88" s="546">
        <v>71402</v>
      </c>
      <c r="B88" s="551" t="s">
        <v>736</v>
      </c>
      <c r="C88" s="549" t="s">
        <v>887</v>
      </c>
      <c r="D88" s="548" t="s">
        <v>995</v>
      </c>
      <c r="E88" s="549" t="s">
        <v>996</v>
      </c>
      <c r="F88" s="550">
        <v>207</v>
      </c>
    </row>
    <row r="89" spans="1:6" s="609" customFormat="1" ht="18.75">
      <c r="A89" s="546">
        <v>71403</v>
      </c>
      <c r="B89" s="551" t="s">
        <v>736</v>
      </c>
      <c r="C89" s="549" t="s">
        <v>888</v>
      </c>
      <c r="D89" s="548" t="s">
        <v>997</v>
      </c>
      <c r="E89" s="549" t="s">
        <v>998</v>
      </c>
      <c r="F89" s="550">
        <v>15</v>
      </c>
    </row>
    <row r="90" spans="1:6" s="609" customFormat="1" ht="18.75">
      <c r="A90" s="546">
        <v>71404</v>
      </c>
      <c r="B90" s="551" t="s">
        <v>736</v>
      </c>
      <c r="C90" s="549" t="s">
        <v>889</v>
      </c>
      <c r="D90" s="548" t="s">
        <v>1123</v>
      </c>
      <c r="E90" s="549" t="s">
        <v>999</v>
      </c>
      <c r="F90" s="550">
        <v>10</v>
      </c>
    </row>
    <row r="91" spans="1:6" s="609" customFormat="1" ht="18.75">
      <c r="A91" s="546">
        <v>71405</v>
      </c>
      <c r="B91" s="551" t="s">
        <v>736</v>
      </c>
      <c r="C91" s="549" t="s">
        <v>890</v>
      </c>
      <c r="D91" s="548" t="s">
        <v>974</v>
      </c>
      <c r="E91" s="549" t="s">
        <v>975</v>
      </c>
      <c r="F91" s="550">
        <v>12</v>
      </c>
    </row>
    <row r="92" spans="1:6" s="609" customFormat="1" ht="18.75">
      <c r="A92" s="546">
        <v>71406</v>
      </c>
      <c r="B92" s="551" t="s">
        <v>736</v>
      </c>
      <c r="C92" s="549" t="s">
        <v>891</v>
      </c>
      <c r="D92" s="548" t="s">
        <v>1000</v>
      </c>
      <c r="E92" s="549" t="s">
        <v>1001</v>
      </c>
      <c r="F92" s="550">
        <v>10</v>
      </c>
    </row>
    <row r="93" spans="1:6" s="609" customFormat="1" ht="18.75">
      <c r="A93" s="546">
        <v>71407</v>
      </c>
      <c r="B93" s="551" t="s">
        <v>736</v>
      </c>
      <c r="C93" s="549" t="s">
        <v>892</v>
      </c>
      <c r="D93" s="548" t="s">
        <v>1002</v>
      </c>
      <c r="E93" s="549" t="s">
        <v>1003</v>
      </c>
      <c r="F93" s="550">
        <v>9</v>
      </c>
    </row>
    <row r="94" spans="1:6" s="609" customFormat="1" ht="18.75">
      <c r="A94" s="546">
        <v>71408</v>
      </c>
      <c r="B94" s="551" t="s">
        <v>736</v>
      </c>
      <c r="C94" s="549" t="s">
        <v>893</v>
      </c>
      <c r="D94" s="548" t="s">
        <v>1000</v>
      </c>
      <c r="E94" s="549" t="s">
        <v>1001</v>
      </c>
      <c r="F94" s="550">
        <v>9</v>
      </c>
    </row>
    <row r="95" spans="1:6" s="609" customFormat="1" ht="18.75">
      <c r="A95" s="546">
        <v>71409</v>
      </c>
      <c r="B95" s="551" t="s">
        <v>736</v>
      </c>
      <c r="C95" s="549" t="s">
        <v>894</v>
      </c>
      <c r="D95" s="548" t="s">
        <v>1004</v>
      </c>
      <c r="E95" s="549" t="s">
        <v>1005</v>
      </c>
      <c r="F95" s="550">
        <v>3</v>
      </c>
    </row>
    <row r="96" spans="1:6" s="609" customFormat="1" ht="18.75">
      <c r="A96" s="546">
        <v>71410</v>
      </c>
      <c r="B96" s="551" t="s">
        <v>736</v>
      </c>
      <c r="C96" s="547" t="s">
        <v>895</v>
      </c>
      <c r="D96" s="548" t="s">
        <v>1004</v>
      </c>
      <c r="E96" s="549" t="s">
        <v>1005</v>
      </c>
      <c r="F96" s="550">
        <v>3</v>
      </c>
    </row>
    <row r="97" spans="1:6" s="609" customFormat="1" ht="18.75">
      <c r="A97" s="546">
        <v>71501</v>
      </c>
      <c r="B97" s="551" t="s">
        <v>736</v>
      </c>
      <c r="C97" s="547" t="s">
        <v>896</v>
      </c>
      <c r="D97" s="548" t="s">
        <v>1123</v>
      </c>
      <c r="E97" s="549" t="s">
        <v>999</v>
      </c>
      <c r="F97" s="550">
        <v>10</v>
      </c>
    </row>
    <row r="98" spans="1:6" s="609" customFormat="1" ht="18.75">
      <c r="A98" s="546">
        <v>71502</v>
      </c>
      <c r="B98" s="551" t="s">
        <v>736</v>
      </c>
      <c r="C98" s="547" t="s">
        <v>1006</v>
      </c>
      <c r="D98" s="548" t="s">
        <v>958</v>
      </c>
      <c r="E98" s="549" t="s">
        <v>959</v>
      </c>
      <c r="F98" s="550">
        <v>30</v>
      </c>
    </row>
    <row r="99" spans="1:6" s="609" customFormat="1" ht="18.75">
      <c r="A99" s="546">
        <v>71503</v>
      </c>
      <c r="B99" s="551" t="s">
        <v>736</v>
      </c>
      <c r="C99" s="547" t="s">
        <v>897</v>
      </c>
      <c r="D99" s="548" t="s">
        <v>1123</v>
      </c>
      <c r="E99" s="549" t="s">
        <v>999</v>
      </c>
      <c r="F99" s="550">
        <v>12</v>
      </c>
    </row>
    <row r="100" spans="1:6" s="609" customFormat="1" ht="18.75">
      <c r="A100" s="546">
        <v>71504</v>
      </c>
      <c r="B100" s="551" t="s">
        <v>736</v>
      </c>
      <c r="C100" s="547" t="s">
        <v>898</v>
      </c>
      <c r="D100" s="548" t="s">
        <v>974</v>
      </c>
      <c r="E100" s="549" t="s">
        <v>975</v>
      </c>
      <c r="F100" s="550">
        <v>12</v>
      </c>
    </row>
    <row r="101" spans="1:6" s="609" customFormat="1" ht="18.75">
      <c r="A101" s="546">
        <v>71505</v>
      </c>
      <c r="B101" s="551" t="s">
        <v>736</v>
      </c>
      <c r="C101" s="547" t="s">
        <v>899</v>
      </c>
      <c r="D101" s="548" t="s">
        <v>741</v>
      </c>
      <c r="E101" s="549" t="s">
        <v>1007</v>
      </c>
      <c r="F101" s="550">
        <v>105</v>
      </c>
    </row>
    <row r="102" spans="1:6" s="609" customFormat="1" ht="18.75">
      <c r="A102" s="546">
        <v>71506</v>
      </c>
      <c r="B102" s="551" t="s">
        <v>736</v>
      </c>
      <c r="C102" s="547" t="s">
        <v>900</v>
      </c>
      <c r="D102" s="548" t="s">
        <v>987</v>
      </c>
      <c r="E102" s="549" t="s">
        <v>988</v>
      </c>
      <c r="F102" s="550">
        <v>7</v>
      </c>
    </row>
    <row r="103" spans="1:6" s="609" customFormat="1" ht="18.75">
      <c r="A103" s="546">
        <v>71507</v>
      </c>
      <c r="B103" s="551" t="s">
        <v>736</v>
      </c>
      <c r="C103" s="547" t="s">
        <v>901</v>
      </c>
      <c r="D103" s="548" t="s">
        <v>1008</v>
      </c>
      <c r="E103" s="549" t="s">
        <v>1009</v>
      </c>
      <c r="F103" s="550">
        <v>3</v>
      </c>
    </row>
    <row r="104" spans="1:6" s="609" customFormat="1" ht="18.75">
      <c r="A104" s="546">
        <v>71508</v>
      </c>
      <c r="B104" s="551" t="s">
        <v>736</v>
      </c>
      <c r="C104" s="547" t="s">
        <v>902</v>
      </c>
      <c r="D104" s="548" t="s">
        <v>1008</v>
      </c>
      <c r="E104" s="549" t="s">
        <v>1009</v>
      </c>
      <c r="F104" s="550">
        <v>3</v>
      </c>
    </row>
    <row r="105" spans="1:6" s="609" customFormat="1" ht="18.75">
      <c r="A105" s="546">
        <v>71509</v>
      </c>
      <c r="B105" s="551" t="s">
        <v>736</v>
      </c>
      <c r="C105" s="547" t="s">
        <v>742</v>
      </c>
      <c r="D105" s="548" t="s">
        <v>1010</v>
      </c>
      <c r="E105" s="549" t="s">
        <v>1011</v>
      </c>
      <c r="F105" s="550">
        <v>9</v>
      </c>
    </row>
    <row r="106" spans="1:6" s="609" customFormat="1" ht="18.75">
      <c r="A106" s="546">
        <v>71510</v>
      </c>
      <c r="B106" s="551" t="s">
        <v>736</v>
      </c>
      <c r="C106" s="547" t="s">
        <v>743</v>
      </c>
      <c r="D106" s="548" t="s">
        <v>1010</v>
      </c>
      <c r="E106" s="549" t="s">
        <v>1011</v>
      </c>
      <c r="F106" s="550">
        <v>3</v>
      </c>
    </row>
    <row r="107" spans="1:6" s="609" customFormat="1" ht="18.75">
      <c r="A107" s="546">
        <v>71512</v>
      </c>
      <c r="B107" s="551" t="s">
        <v>736</v>
      </c>
      <c r="C107" s="547" t="s">
        <v>903</v>
      </c>
      <c r="D107" s="548" t="s">
        <v>984</v>
      </c>
      <c r="E107" s="549" t="s">
        <v>985</v>
      </c>
      <c r="F107" s="550">
        <v>12</v>
      </c>
    </row>
    <row r="108" spans="1:6" s="609" customFormat="1" ht="18.75">
      <c r="A108" s="546">
        <v>71513</v>
      </c>
      <c r="B108" s="551" t="s">
        <v>736</v>
      </c>
      <c r="C108" s="547" t="s">
        <v>904</v>
      </c>
      <c r="D108" s="548" t="s">
        <v>984</v>
      </c>
      <c r="E108" s="549" t="s">
        <v>985</v>
      </c>
      <c r="F108" s="550">
        <v>7</v>
      </c>
    </row>
    <row r="109" spans="1:6" s="609" customFormat="1" ht="18.75">
      <c r="A109" s="546">
        <v>71514</v>
      </c>
      <c r="B109" s="551" t="s">
        <v>736</v>
      </c>
      <c r="C109" s="547" t="s">
        <v>905</v>
      </c>
      <c r="D109" s="548" t="s">
        <v>1004</v>
      </c>
      <c r="E109" s="549" t="s">
        <v>1005</v>
      </c>
      <c r="F109" s="550">
        <v>4</v>
      </c>
    </row>
    <row r="110" spans="1:6" s="609" customFormat="1" ht="18.75">
      <c r="A110" s="546">
        <v>71515</v>
      </c>
      <c r="B110" s="551" t="s">
        <v>736</v>
      </c>
      <c r="C110" s="547" t="s">
        <v>906</v>
      </c>
      <c r="D110" s="548" t="s">
        <v>1012</v>
      </c>
      <c r="E110" s="549" t="s">
        <v>975</v>
      </c>
      <c r="F110" s="550">
        <v>3</v>
      </c>
    </row>
    <row r="111" spans="1:6" s="609" customFormat="1" ht="18.75">
      <c r="A111" s="546">
        <v>71614</v>
      </c>
      <c r="B111" s="551" t="s">
        <v>736</v>
      </c>
      <c r="C111" s="547" t="s">
        <v>907</v>
      </c>
      <c r="D111" s="548" t="s">
        <v>964</v>
      </c>
      <c r="E111" s="549" t="s">
        <v>965</v>
      </c>
      <c r="F111" s="550">
        <v>15</v>
      </c>
    </row>
    <row r="112" spans="1:6" s="609" customFormat="1" ht="18.75">
      <c r="A112" s="546">
        <v>71615</v>
      </c>
      <c r="B112" s="551" t="s">
        <v>736</v>
      </c>
      <c r="C112" s="547" t="s">
        <v>745</v>
      </c>
      <c r="D112" s="548" t="s">
        <v>1013</v>
      </c>
      <c r="E112" s="549" t="s">
        <v>1014</v>
      </c>
      <c r="F112" s="550">
        <v>15</v>
      </c>
    </row>
    <row r="113" spans="1:6" s="609" customFormat="1" ht="18.75">
      <c r="A113" s="546">
        <v>71616</v>
      </c>
      <c r="B113" s="551" t="s">
        <v>736</v>
      </c>
      <c r="C113" s="547" t="s">
        <v>746</v>
      </c>
      <c r="D113" s="548" t="s">
        <v>1000</v>
      </c>
      <c r="E113" s="549" t="s">
        <v>1001</v>
      </c>
      <c r="F113" s="550">
        <v>12</v>
      </c>
    </row>
    <row r="114" spans="1:6" s="609" customFormat="1" ht="18.75">
      <c r="A114" s="546">
        <v>72101</v>
      </c>
      <c r="B114" s="551" t="s">
        <v>747</v>
      </c>
      <c r="C114" s="547" t="s">
        <v>908</v>
      </c>
      <c r="D114" s="548" t="s">
        <v>1015</v>
      </c>
      <c r="E114" s="549" t="s">
        <v>1016</v>
      </c>
      <c r="F114" s="550">
        <v>35</v>
      </c>
    </row>
    <row r="115" spans="1:6" s="609" customFormat="1" ht="18.75">
      <c r="A115" s="546">
        <v>72104</v>
      </c>
      <c r="B115" s="551" t="s">
        <v>747</v>
      </c>
      <c r="C115" s="547" t="s">
        <v>909</v>
      </c>
      <c r="D115" s="548" t="s">
        <v>1017</v>
      </c>
      <c r="E115" s="549" t="s">
        <v>1018</v>
      </c>
      <c r="F115" s="550">
        <v>25</v>
      </c>
    </row>
    <row r="116" spans="1:6" s="609" customFormat="1" ht="18.75">
      <c r="A116" s="546">
        <v>72201</v>
      </c>
      <c r="B116" s="551" t="s">
        <v>747</v>
      </c>
      <c r="C116" s="547" t="s">
        <v>910</v>
      </c>
      <c r="D116" s="548" t="s">
        <v>1019</v>
      </c>
      <c r="E116" s="549" t="s">
        <v>981</v>
      </c>
      <c r="F116" s="550">
        <v>54</v>
      </c>
    </row>
    <row r="117" spans="1:6" s="609" customFormat="1" ht="18.75">
      <c r="A117" s="546">
        <v>72202</v>
      </c>
      <c r="B117" s="551" t="s">
        <v>747</v>
      </c>
      <c r="C117" s="547" t="s">
        <v>1124</v>
      </c>
      <c r="D117" s="548" t="s">
        <v>1125</v>
      </c>
      <c r="E117" s="549" t="s">
        <v>1126</v>
      </c>
      <c r="F117" s="550">
        <v>50</v>
      </c>
    </row>
    <row r="118" spans="1:6" s="609" customFormat="1" ht="18.75">
      <c r="A118" s="546">
        <v>72301</v>
      </c>
      <c r="B118" s="551" t="s">
        <v>747</v>
      </c>
      <c r="C118" s="547" t="s">
        <v>911</v>
      </c>
      <c r="D118" s="548" t="s">
        <v>748</v>
      </c>
      <c r="E118" s="549" t="s">
        <v>1020</v>
      </c>
      <c r="F118" s="550">
        <v>75</v>
      </c>
    </row>
    <row r="119" spans="1:6" s="609" customFormat="1" ht="18.75">
      <c r="A119" s="546">
        <v>72302</v>
      </c>
      <c r="B119" s="551" t="s">
        <v>747</v>
      </c>
      <c r="C119" s="547" t="s">
        <v>1021</v>
      </c>
      <c r="D119" s="548" t="s">
        <v>1022</v>
      </c>
      <c r="E119" s="549" t="s">
        <v>706</v>
      </c>
      <c r="F119" s="550">
        <v>180</v>
      </c>
    </row>
    <row r="120" spans="1:6" s="609" customFormat="1" ht="18.75">
      <c r="A120" s="546">
        <v>72302</v>
      </c>
      <c r="B120" s="551" t="s">
        <v>747</v>
      </c>
      <c r="C120" s="547" t="s">
        <v>1127</v>
      </c>
      <c r="D120" s="548" t="s">
        <v>1128</v>
      </c>
      <c r="E120" s="549" t="s">
        <v>1129</v>
      </c>
      <c r="F120" s="550">
        <v>210</v>
      </c>
    </row>
    <row r="121" spans="1:6" s="609" customFormat="1" ht="18.75">
      <c r="A121" s="546">
        <v>72303</v>
      </c>
      <c r="B121" s="551" t="s">
        <v>747</v>
      </c>
      <c r="C121" s="547" t="s">
        <v>1130</v>
      </c>
      <c r="D121" s="548" t="s">
        <v>1131</v>
      </c>
      <c r="E121" s="549" t="s">
        <v>1132</v>
      </c>
      <c r="F121" s="550">
        <v>75</v>
      </c>
    </row>
    <row r="122" spans="1:6" s="609" customFormat="1" ht="18.75">
      <c r="A122" s="546">
        <v>72401</v>
      </c>
      <c r="B122" s="551" t="s">
        <v>747</v>
      </c>
      <c r="C122" s="547" t="s">
        <v>1023</v>
      </c>
      <c r="D122" s="548" t="s">
        <v>1024</v>
      </c>
      <c r="E122" s="549" t="s">
        <v>1025</v>
      </c>
      <c r="F122" s="550">
        <v>45</v>
      </c>
    </row>
    <row r="123" spans="1:6" s="609" customFormat="1" ht="18.75">
      <c r="A123" s="546">
        <v>72501</v>
      </c>
      <c r="B123" s="551" t="s">
        <v>747</v>
      </c>
      <c r="C123" s="547" t="s">
        <v>912</v>
      </c>
      <c r="D123" s="548" t="s">
        <v>1026</v>
      </c>
      <c r="E123" s="549" t="s">
        <v>652</v>
      </c>
      <c r="F123" s="550">
        <v>90</v>
      </c>
    </row>
    <row r="124" spans="1:6" s="609" customFormat="1" ht="18.75">
      <c r="A124" s="546">
        <v>72502</v>
      </c>
      <c r="B124" s="551" t="s">
        <v>747</v>
      </c>
      <c r="C124" s="547" t="s">
        <v>913</v>
      </c>
      <c r="D124" s="548" t="s">
        <v>1027</v>
      </c>
      <c r="E124" s="549" t="s">
        <v>652</v>
      </c>
      <c r="F124" s="550">
        <v>55</v>
      </c>
    </row>
    <row r="125" spans="1:6" s="609" customFormat="1" ht="18.75">
      <c r="A125" s="546">
        <v>72503</v>
      </c>
      <c r="B125" s="551" t="s">
        <v>747</v>
      </c>
      <c r="C125" s="547" t="s">
        <v>749</v>
      </c>
      <c r="D125" s="548" t="s">
        <v>1028</v>
      </c>
      <c r="E125" s="549" t="s">
        <v>963</v>
      </c>
      <c r="F125" s="550">
        <v>120</v>
      </c>
    </row>
    <row r="126" spans="1:6" s="609" customFormat="1" ht="18.75">
      <c r="A126" s="546">
        <v>72504</v>
      </c>
      <c r="B126" s="551" t="s">
        <v>747</v>
      </c>
      <c r="C126" s="547" t="s">
        <v>750</v>
      </c>
      <c r="D126" s="548" t="s">
        <v>1029</v>
      </c>
      <c r="E126" s="549" t="s">
        <v>1030</v>
      </c>
      <c r="F126" s="550">
        <v>60</v>
      </c>
    </row>
    <row r="127" spans="1:6" s="609" customFormat="1" ht="18.75">
      <c r="A127" s="546">
        <v>72505</v>
      </c>
      <c r="B127" s="551" t="s">
        <v>747</v>
      </c>
      <c r="C127" s="547" t="s">
        <v>751</v>
      </c>
      <c r="D127" s="548" t="s">
        <v>1031</v>
      </c>
      <c r="E127" s="549" t="s">
        <v>1030</v>
      </c>
      <c r="F127" s="550">
        <v>50</v>
      </c>
    </row>
    <row r="128" spans="1:6" s="609" customFormat="1" ht="18.75">
      <c r="A128" s="546">
        <v>72506</v>
      </c>
      <c r="B128" s="551" t="s">
        <v>747</v>
      </c>
      <c r="C128" s="547" t="s">
        <v>752</v>
      </c>
      <c r="D128" s="548" t="s">
        <v>1032</v>
      </c>
      <c r="E128" s="549" t="s">
        <v>1030</v>
      </c>
      <c r="F128" s="550">
        <v>85</v>
      </c>
    </row>
    <row r="129" spans="1:6" s="609" customFormat="1" ht="18.75">
      <c r="A129" s="546">
        <v>72507</v>
      </c>
      <c r="B129" s="551" t="s">
        <v>747</v>
      </c>
      <c r="C129" s="547" t="s">
        <v>753</v>
      </c>
      <c r="D129" s="548" t="s">
        <v>1033</v>
      </c>
      <c r="E129" s="549" t="s">
        <v>1034</v>
      </c>
      <c r="F129" s="550">
        <v>135</v>
      </c>
    </row>
    <row r="130" spans="1:6" s="609" customFormat="1" ht="18.75">
      <c r="A130" s="546">
        <v>72508</v>
      </c>
      <c r="B130" s="551" t="s">
        <v>747</v>
      </c>
      <c r="C130" s="547" t="s">
        <v>1133</v>
      </c>
      <c r="D130" s="548" t="s">
        <v>1134</v>
      </c>
      <c r="E130" s="549" t="s">
        <v>1135</v>
      </c>
      <c r="F130" s="550">
        <v>80</v>
      </c>
    </row>
    <row r="131" spans="1:6" s="609" customFormat="1" ht="18.75">
      <c r="A131" s="552">
        <v>72605</v>
      </c>
      <c r="B131" s="615" t="s">
        <v>747</v>
      </c>
      <c r="C131" s="554" t="s">
        <v>1035</v>
      </c>
      <c r="D131" s="555" t="s">
        <v>1036</v>
      </c>
      <c r="E131" s="556" t="s">
        <v>1037</v>
      </c>
      <c r="F131" s="557">
        <v>75</v>
      </c>
    </row>
    <row r="132" spans="1:6" s="609" customFormat="1" ht="18.75">
      <c r="A132" s="558">
        <v>73101</v>
      </c>
      <c r="B132" s="616" t="s">
        <v>754</v>
      </c>
      <c r="C132" s="639" t="s">
        <v>755</v>
      </c>
      <c r="D132" s="560" t="s">
        <v>1038</v>
      </c>
      <c r="E132" s="559" t="s">
        <v>1039</v>
      </c>
      <c r="F132" s="561">
        <v>15</v>
      </c>
    </row>
    <row r="133" spans="1:6" s="609" customFormat="1" ht="18.75">
      <c r="A133" s="546">
        <v>73102</v>
      </c>
      <c r="B133" s="551" t="s">
        <v>754</v>
      </c>
      <c r="C133" s="547" t="s">
        <v>914</v>
      </c>
      <c r="D133" s="548" t="s">
        <v>1040</v>
      </c>
      <c r="E133" s="549" t="s">
        <v>692</v>
      </c>
      <c r="F133" s="550">
        <v>4</v>
      </c>
    </row>
    <row r="134" spans="1:6" s="609" customFormat="1" ht="18.75">
      <c r="A134" s="546">
        <v>73103</v>
      </c>
      <c r="B134" s="551" t="s">
        <v>754</v>
      </c>
      <c r="C134" s="547" t="s">
        <v>915</v>
      </c>
      <c r="D134" s="548" t="s">
        <v>1041</v>
      </c>
      <c r="E134" s="549" t="s">
        <v>1042</v>
      </c>
      <c r="F134" s="550">
        <v>4</v>
      </c>
    </row>
    <row r="135" spans="1:6" s="609" customFormat="1" ht="18.75">
      <c r="A135" s="546">
        <v>73104</v>
      </c>
      <c r="B135" s="551" t="s">
        <v>754</v>
      </c>
      <c r="C135" s="547" t="s">
        <v>1136</v>
      </c>
      <c r="D135" s="548" t="s">
        <v>1137</v>
      </c>
      <c r="E135" s="549" t="s">
        <v>1138</v>
      </c>
      <c r="F135" s="550">
        <v>9</v>
      </c>
    </row>
    <row r="136" spans="1:6" s="609" customFormat="1" ht="18.75">
      <c r="A136" s="546">
        <v>73105</v>
      </c>
      <c r="B136" s="551" t="s">
        <v>754</v>
      </c>
      <c r="C136" s="547" t="s">
        <v>1139</v>
      </c>
      <c r="D136" s="548" t="s">
        <v>1140</v>
      </c>
      <c r="E136" s="549" t="s">
        <v>1138</v>
      </c>
      <c r="F136" s="550">
        <v>4</v>
      </c>
    </row>
    <row r="137" spans="1:6" s="609" customFormat="1" ht="18.75">
      <c r="A137" s="546">
        <v>73106</v>
      </c>
      <c r="B137" s="551" t="s">
        <v>754</v>
      </c>
      <c r="C137" s="547" t="s">
        <v>1141</v>
      </c>
      <c r="D137" s="548" t="s">
        <v>1142</v>
      </c>
      <c r="E137" s="549" t="s">
        <v>1143</v>
      </c>
      <c r="F137" s="550">
        <v>10</v>
      </c>
    </row>
    <row r="138" spans="1:6" s="609" customFormat="1" ht="18.75">
      <c r="A138" s="546">
        <v>73107</v>
      </c>
      <c r="B138" s="551" t="s">
        <v>754</v>
      </c>
      <c r="C138" s="547" t="s">
        <v>738</v>
      </c>
      <c r="D138" s="548" t="s">
        <v>969</v>
      </c>
      <c r="E138" s="549" t="s">
        <v>1144</v>
      </c>
      <c r="F138" s="550">
        <v>15</v>
      </c>
    </row>
    <row r="139" spans="1:6" s="609" customFormat="1" ht="18.75">
      <c r="A139" s="546">
        <v>73201</v>
      </c>
      <c r="B139" s="551" t="s">
        <v>754</v>
      </c>
      <c r="C139" s="547" t="s">
        <v>916</v>
      </c>
      <c r="D139" s="548" t="s">
        <v>1043</v>
      </c>
      <c r="E139" s="549" t="s">
        <v>1044</v>
      </c>
      <c r="F139" s="550">
        <v>15</v>
      </c>
    </row>
    <row r="140" spans="1:6" s="609" customFormat="1" ht="18.75">
      <c r="A140" s="546">
        <v>73202</v>
      </c>
      <c r="B140" s="551" t="s">
        <v>754</v>
      </c>
      <c r="C140" s="547" t="s">
        <v>917</v>
      </c>
      <c r="D140" s="548" t="s">
        <v>1045</v>
      </c>
      <c r="E140" s="549" t="s">
        <v>1046</v>
      </c>
      <c r="F140" s="550">
        <v>6</v>
      </c>
    </row>
    <row r="141" spans="1:6" s="609" customFormat="1" ht="18.75">
      <c r="A141" s="546">
        <v>73203</v>
      </c>
      <c r="B141" s="551" t="s">
        <v>754</v>
      </c>
      <c r="C141" s="547" t="s">
        <v>756</v>
      </c>
      <c r="D141" s="548" t="s">
        <v>1047</v>
      </c>
      <c r="E141" s="549" t="s">
        <v>1048</v>
      </c>
      <c r="F141" s="550">
        <v>15</v>
      </c>
    </row>
    <row r="142" spans="1:6" s="609" customFormat="1" ht="18.75">
      <c r="A142" s="546">
        <v>73204</v>
      </c>
      <c r="B142" s="551" t="s">
        <v>754</v>
      </c>
      <c r="C142" s="547" t="s">
        <v>757</v>
      </c>
      <c r="D142" s="548" t="s">
        <v>1047</v>
      </c>
      <c r="E142" s="549" t="s">
        <v>1048</v>
      </c>
      <c r="F142" s="550">
        <v>14</v>
      </c>
    </row>
    <row r="143" spans="1:6" s="609" customFormat="1" ht="18.75">
      <c r="A143" s="546">
        <v>73205</v>
      </c>
      <c r="B143" s="551" t="s">
        <v>754</v>
      </c>
      <c r="C143" s="547" t="s">
        <v>918</v>
      </c>
      <c r="D143" s="548" t="s">
        <v>1049</v>
      </c>
      <c r="E143" s="549" t="s">
        <v>1050</v>
      </c>
      <c r="F143" s="550">
        <v>3</v>
      </c>
    </row>
    <row r="144" spans="1:6" s="609" customFormat="1" ht="18.75">
      <c r="A144" s="546">
        <v>73206</v>
      </c>
      <c r="B144" s="551" t="s">
        <v>754</v>
      </c>
      <c r="C144" s="547" t="s">
        <v>1145</v>
      </c>
      <c r="D144" s="548" t="s">
        <v>1051</v>
      </c>
      <c r="E144" s="549" t="s">
        <v>1052</v>
      </c>
      <c r="F144" s="550">
        <v>6</v>
      </c>
    </row>
    <row r="145" spans="1:6" s="609" customFormat="1" ht="18.75">
      <c r="A145" s="546">
        <v>73207</v>
      </c>
      <c r="B145" s="551" t="s">
        <v>754</v>
      </c>
      <c r="C145" s="547" t="s">
        <v>920</v>
      </c>
      <c r="D145" s="548" t="s">
        <v>1053</v>
      </c>
      <c r="E145" s="549" t="s">
        <v>1054</v>
      </c>
      <c r="F145" s="550">
        <v>3</v>
      </c>
    </row>
    <row r="146" spans="1:6" s="609" customFormat="1" ht="18.75">
      <c r="A146" s="546">
        <v>73208</v>
      </c>
      <c r="B146" s="551" t="s">
        <v>754</v>
      </c>
      <c r="C146" s="547" t="s">
        <v>921</v>
      </c>
      <c r="D146" s="548" t="s">
        <v>974</v>
      </c>
      <c r="E146" s="549" t="s">
        <v>975</v>
      </c>
      <c r="F146" s="550">
        <v>3</v>
      </c>
    </row>
    <row r="147" spans="1:6" s="609" customFormat="1" ht="18.75">
      <c r="A147" s="546">
        <v>73209</v>
      </c>
      <c r="B147" s="551" t="s">
        <v>754</v>
      </c>
      <c r="C147" s="547" t="s">
        <v>922</v>
      </c>
      <c r="D147" s="548" t="s">
        <v>1047</v>
      </c>
      <c r="E147" s="549" t="s">
        <v>1048</v>
      </c>
      <c r="F147" s="550">
        <v>15</v>
      </c>
    </row>
    <row r="148" spans="1:6" s="609" customFormat="1" ht="18.75">
      <c r="A148" s="546">
        <v>73210</v>
      </c>
      <c r="B148" s="551" t="s">
        <v>754</v>
      </c>
      <c r="C148" s="547" t="s">
        <v>1055</v>
      </c>
      <c r="D148" s="548" t="s">
        <v>1056</v>
      </c>
      <c r="E148" s="549" t="s">
        <v>1057</v>
      </c>
      <c r="F148" s="550">
        <v>3</v>
      </c>
    </row>
    <row r="149" spans="1:6" s="609" customFormat="1" ht="18.75">
      <c r="A149" s="546">
        <v>73211</v>
      </c>
      <c r="B149" s="551" t="s">
        <v>754</v>
      </c>
      <c r="C149" s="547" t="s">
        <v>1058</v>
      </c>
      <c r="D149" s="548" t="s">
        <v>1059</v>
      </c>
      <c r="E149" s="549" t="s">
        <v>1060</v>
      </c>
      <c r="F149" s="550">
        <v>3</v>
      </c>
    </row>
    <row r="150" spans="1:6" s="609" customFormat="1" ht="18.75">
      <c r="A150" s="546">
        <v>73214</v>
      </c>
      <c r="B150" s="551" t="s">
        <v>754</v>
      </c>
      <c r="C150" s="547" t="s">
        <v>923</v>
      </c>
      <c r="D150" s="548" t="s">
        <v>1061</v>
      </c>
      <c r="E150" s="549" t="s">
        <v>1062</v>
      </c>
      <c r="F150" s="550">
        <v>15</v>
      </c>
    </row>
    <row r="151" spans="1:6" s="609" customFormat="1" ht="18.75">
      <c r="A151" s="546">
        <v>73215</v>
      </c>
      <c r="B151" s="551" t="s">
        <v>754</v>
      </c>
      <c r="C151" s="547" t="s">
        <v>1146</v>
      </c>
      <c r="D151" s="548" t="s">
        <v>1142</v>
      </c>
      <c r="E151" s="549" t="s">
        <v>1147</v>
      </c>
      <c r="F151" s="550">
        <v>10</v>
      </c>
    </row>
    <row r="152" spans="1:6" s="609" customFormat="1" ht="18.75">
      <c r="A152" s="546">
        <v>73216</v>
      </c>
      <c r="B152" s="551" t="s">
        <v>754</v>
      </c>
      <c r="C152" s="547" t="s">
        <v>1148</v>
      </c>
      <c r="D152" s="548" t="s">
        <v>1149</v>
      </c>
      <c r="E152" s="549" t="s">
        <v>1150</v>
      </c>
      <c r="F152" s="550">
        <v>3</v>
      </c>
    </row>
    <row r="153" spans="1:6" s="609" customFormat="1" ht="18.75">
      <c r="A153" s="546">
        <v>73217</v>
      </c>
      <c r="B153" s="551" t="s">
        <v>754</v>
      </c>
      <c r="C153" s="547" t="s">
        <v>1151</v>
      </c>
      <c r="D153" s="548" t="s">
        <v>1152</v>
      </c>
      <c r="E153" s="549" t="s">
        <v>1153</v>
      </c>
      <c r="F153" s="550">
        <v>12</v>
      </c>
    </row>
    <row r="154" spans="1:6" s="609" customFormat="1" ht="18.75">
      <c r="A154" s="546">
        <v>73301</v>
      </c>
      <c r="B154" s="551" t="s">
        <v>754</v>
      </c>
      <c r="C154" s="547" t="s">
        <v>924</v>
      </c>
      <c r="D154" s="548" t="s">
        <v>1045</v>
      </c>
      <c r="E154" s="549" t="s">
        <v>1046</v>
      </c>
      <c r="F154" s="550">
        <v>6</v>
      </c>
    </row>
    <row r="155" spans="1:6" s="609" customFormat="1" ht="18.75">
      <c r="A155" s="546">
        <v>73302</v>
      </c>
      <c r="B155" s="551" t="s">
        <v>754</v>
      </c>
      <c r="C155" s="547" t="s">
        <v>925</v>
      </c>
      <c r="D155" s="548" t="s">
        <v>1063</v>
      </c>
      <c r="E155" s="549" t="s">
        <v>1064</v>
      </c>
      <c r="F155" s="550">
        <v>11</v>
      </c>
    </row>
    <row r="156" spans="1:6" s="609" customFormat="1" ht="18.75">
      <c r="A156" s="546">
        <v>73303</v>
      </c>
      <c r="B156" s="551" t="s">
        <v>754</v>
      </c>
      <c r="C156" s="547" t="s">
        <v>758</v>
      </c>
      <c r="D156" s="548" t="s">
        <v>1065</v>
      </c>
      <c r="E156" s="549" t="s">
        <v>1066</v>
      </c>
      <c r="F156" s="550">
        <v>3</v>
      </c>
    </row>
    <row r="157" spans="1:6" s="609" customFormat="1" ht="18.75">
      <c r="A157" s="546">
        <v>73304</v>
      </c>
      <c r="B157" s="551" t="s">
        <v>754</v>
      </c>
      <c r="C157" s="547" t="s">
        <v>759</v>
      </c>
      <c r="D157" s="548" t="s">
        <v>1067</v>
      </c>
      <c r="E157" s="549" t="s">
        <v>1068</v>
      </c>
      <c r="F157" s="550">
        <v>6</v>
      </c>
    </row>
    <row r="158" spans="1:6" s="609" customFormat="1" ht="18.75">
      <c r="A158" s="546">
        <v>73305</v>
      </c>
      <c r="B158" s="551" t="s">
        <v>754</v>
      </c>
      <c r="C158" s="547" t="s">
        <v>760</v>
      </c>
      <c r="D158" s="548" t="s">
        <v>1038</v>
      </c>
      <c r="E158" s="549" t="s">
        <v>1039</v>
      </c>
      <c r="F158" s="550">
        <v>6</v>
      </c>
    </row>
    <row r="159" spans="1:6" s="609" customFormat="1" ht="18.75">
      <c r="A159" s="546">
        <v>73306</v>
      </c>
      <c r="B159" s="551" t="s">
        <v>754</v>
      </c>
      <c r="C159" s="547" t="s">
        <v>761</v>
      </c>
      <c r="D159" s="548" t="s">
        <v>1038</v>
      </c>
      <c r="E159" s="549" t="s">
        <v>1039</v>
      </c>
      <c r="F159" s="550">
        <v>14</v>
      </c>
    </row>
    <row r="160" spans="1:6" s="609" customFormat="1" ht="18.75">
      <c r="A160" s="546">
        <v>73307</v>
      </c>
      <c r="B160" s="551" t="s">
        <v>754</v>
      </c>
      <c r="C160" s="547" t="s">
        <v>762</v>
      </c>
      <c r="D160" s="548" t="s">
        <v>1045</v>
      </c>
      <c r="E160" s="549" t="s">
        <v>1046</v>
      </c>
      <c r="F160" s="550">
        <v>6</v>
      </c>
    </row>
    <row r="161" spans="1:6" s="609" customFormat="1" ht="18.75">
      <c r="A161" s="546">
        <v>73309</v>
      </c>
      <c r="B161" s="551" t="s">
        <v>754</v>
      </c>
      <c r="C161" s="547" t="s">
        <v>926</v>
      </c>
      <c r="D161" s="548" t="s">
        <v>1069</v>
      </c>
      <c r="E161" s="549" t="s">
        <v>1070</v>
      </c>
      <c r="F161" s="550">
        <v>6</v>
      </c>
    </row>
    <row r="162" spans="1:6" s="609" customFormat="1" ht="18.75">
      <c r="A162" s="546">
        <v>73310</v>
      </c>
      <c r="B162" s="551" t="s">
        <v>754</v>
      </c>
      <c r="C162" s="547" t="s">
        <v>1154</v>
      </c>
      <c r="D162" s="548" t="s">
        <v>1155</v>
      </c>
      <c r="E162" s="549" t="s">
        <v>1156</v>
      </c>
      <c r="F162" s="550">
        <v>3</v>
      </c>
    </row>
    <row r="163" spans="1:6" s="609" customFormat="1" ht="18.75">
      <c r="A163" s="546">
        <v>73402</v>
      </c>
      <c r="B163" s="551" t="s">
        <v>754</v>
      </c>
      <c r="C163" s="547" t="s">
        <v>763</v>
      </c>
      <c r="D163" s="548" t="s">
        <v>1071</v>
      </c>
      <c r="E163" s="549" t="s">
        <v>1072</v>
      </c>
      <c r="F163" s="550">
        <v>6</v>
      </c>
    </row>
    <row r="164" spans="1:6" s="609" customFormat="1" ht="18.75">
      <c r="A164" s="546">
        <v>73403</v>
      </c>
      <c r="B164" s="551" t="s">
        <v>754</v>
      </c>
      <c r="C164" s="547" t="s">
        <v>764</v>
      </c>
      <c r="D164" s="548" t="s">
        <v>1073</v>
      </c>
      <c r="E164" s="549" t="s">
        <v>1074</v>
      </c>
      <c r="F164" s="550">
        <v>3</v>
      </c>
    </row>
    <row r="165" spans="1:6" s="609" customFormat="1" ht="18.75">
      <c r="A165" s="546">
        <v>73404</v>
      </c>
      <c r="B165" s="551" t="s">
        <v>754</v>
      </c>
      <c r="C165" s="547" t="s">
        <v>765</v>
      </c>
      <c r="D165" s="548" t="s">
        <v>1075</v>
      </c>
      <c r="E165" s="549" t="s">
        <v>1076</v>
      </c>
      <c r="F165" s="550">
        <v>6</v>
      </c>
    </row>
    <row r="166" spans="1:6" s="609" customFormat="1" ht="18.75">
      <c r="A166" s="546">
        <v>73405</v>
      </c>
      <c r="B166" s="551" t="s">
        <v>754</v>
      </c>
      <c r="C166" s="547" t="s">
        <v>927</v>
      </c>
      <c r="D166" s="548" t="s">
        <v>1077</v>
      </c>
      <c r="E166" s="549" t="s">
        <v>1078</v>
      </c>
      <c r="F166" s="550">
        <v>12</v>
      </c>
    </row>
    <row r="167" spans="1:6" s="609" customFormat="1" ht="18.75">
      <c r="A167" s="546">
        <v>73406</v>
      </c>
      <c r="B167" s="551" t="s">
        <v>754</v>
      </c>
      <c r="C167" s="547" t="s">
        <v>1157</v>
      </c>
      <c r="D167" s="548" t="s">
        <v>1138</v>
      </c>
      <c r="E167" s="549" t="s">
        <v>1140</v>
      </c>
      <c r="F167" s="550">
        <v>8</v>
      </c>
    </row>
    <row r="168" spans="1:6" s="609" customFormat="1" ht="18.75">
      <c r="A168" s="546">
        <v>73407</v>
      </c>
      <c r="B168" s="551" t="s">
        <v>754</v>
      </c>
      <c r="C168" s="547" t="s">
        <v>1158</v>
      </c>
      <c r="D168" s="548" t="s">
        <v>1159</v>
      </c>
      <c r="E168" s="549" t="s">
        <v>1160</v>
      </c>
      <c r="F168" s="550">
        <v>3</v>
      </c>
    </row>
    <row r="169" spans="1:6" s="609" customFormat="1" ht="18.75">
      <c r="A169" s="546">
        <v>73408</v>
      </c>
      <c r="B169" s="551" t="s">
        <v>754</v>
      </c>
      <c r="C169" s="547" t="s">
        <v>1161</v>
      </c>
      <c r="D169" s="548" t="s">
        <v>1162</v>
      </c>
      <c r="E169" s="549" t="s">
        <v>1149</v>
      </c>
      <c r="F169" s="550">
        <v>3</v>
      </c>
    </row>
    <row r="170" spans="1:6" ht="18.75">
      <c r="A170" s="641">
        <v>73501</v>
      </c>
      <c r="B170" s="641" t="s">
        <v>754</v>
      </c>
      <c r="C170" s="641" t="s">
        <v>928</v>
      </c>
      <c r="D170" s="641" t="s">
        <v>1079</v>
      </c>
      <c r="E170" s="641" t="s">
        <v>1080</v>
      </c>
      <c r="F170" s="641">
        <v>10</v>
      </c>
    </row>
    <row r="171" spans="1:6" ht="18.75">
      <c r="A171" s="642">
        <v>73502</v>
      </c>
      <c r="B171" s="645" t="s">
        <v>754</v>
      </c>
      <c r="C171" s="647" t="s">
        <v>766</v>
      </c>
      <c r="D171" s="646" t="s">
        <v>1163</v>
      </c>
      <c r="E171" s="641" t="s">
        <v>1081</v>
      </c>
      <c r="F171" s="641">
        <v>6</v>
      </c>
    </row>
    <row r="172" spans="1:6" ht="18.75">
      <c r="A172" s="641">
        <v>73503</v>
      </c>
      <c r="B172" s="641" t="s">
        <v>754</v>
      </c>
      <c r="C172" s="641" t="s">
        <v>929</v>
      </c>
      <c r="D172" s="641" t="s">
        <v>1082</v>
      </c>
      <c r="E172" s="641" t="s">
        <v>1083</v>
      </c>
      <c r="F172" s="641">
        <v>3</v>
      </c>
    </row>
    <row r="173" spans="1:6" ht="18.75">
      <c r="A173" s="641">
        <v>73506</v>
      </c>
      <c r="B173" s="641" t="s">
        <v>754</v>
      </c>
      <c r="C173" s="641" t="s">
        <v>930</v>
      </c>
      <c r="D173" s="641" t="s">
        <v>1000</v>
      </c>
      <c r="E173" s="641" t="s">
        <v>1001</v>
      </c>
      <c r="F173" s="641">
        <v>6</v>
      </c>
    </row>
    <row r="174" spans="1:6" ht="18.75">
      <c r="A174" s="641">
        <v>73507</v>
      </c>
      <c r="B174" s="641" t="s">
        <v>754</v>
      </c>
      <c r="C174" s="641" t="s">
        <v>931</v>
      </c>
      <c r="D174" s="641" t="s">
        <v>1084</v>
      </c>
      <c r="E174" s="641" t="s">
        <v>1164</v>
      </c>
      <c r="F174" s="641">
        <v>3</v>
      </c>
    </row>
    <row r="175" spans="1:6" ht="18.75">
      <c r="A175" s="641">
        <v>73508</v>
      </c>
      <c r="B175" s="641" t="s">
        <v>754</v>
      </c>
      <c r="C175" s="641" t="s">
        <v>932</v>
      </c>
      <c r="D175" s="641" t="s">
        <v>1163</v>
      </c>
      <c r="E175" s="641" t="s">
        <v>1081</v>
      </c>
      <c r="F175" s="641">
        <v>3</v>
      </c>
    </row>
    <row r="176" spans="1:6" ht="18.75">
      <c r="A176" s="642">
        <v>73509</v>
      </c>
      <c r="B176" s="641" t="s">
        <v>754</v>
      </c>
      <c r="C176" s="641" t="s">
        <v>933</v>
      </c>
      <c r="D176" s="641" t="s">
        <v>1086</v>
      </c>
      <c r="E176" s="641" t="s">
        <v>1085</v>
      </c>
      <c r="F176" s="641">
        <v>3</v>
      </c>
    </row>
    <row r="177" spans="1:6" ht="18.75">
      <c r="A177" s="641">
        <v>73511</v>
      </c>
      <c r="B177" s="641" t="s">
        <v>754</v>
      </c>
      <c r="C177" s="641" t="s">
        <v>744</v>
      </c>
      <c r="D177" s="641" t="s">
        <v>1051</v>
      </c>
      <c r="E177" s="641" t="s">
        <v>1052</v>
      </c>
      <c r="F177" s="641">
        <v>10</v>
      </c>
    </row>
    <row r="178" spans="1:6" ht="18.75">
      <c r="A178" s="641">
        <v>73601</v>
      </c>
      <c r="B178" s="641" t="s">
        <v>754</v>
      </c>
      <c r="C178" s="641" t="s">
        <v>767</v>
      </c>
      <c r="D178" s="641" t="s">
        <v>1038</v>
      </c>
      <c r="E178" s="641" t="s">
        <v>1039</v>
      </c>
      <c r="F178" s="641">
        <v>8</v>
      </c>
    </row>
    <row r="179" spans="1:6" ht="18.75">
      <c r="A179" s="640">
        <v>73603</v>
      </c>
      <c r="B179" s="640" t="s">
        <v>754</v>
      </c>
      <c r="C179" s="640" t="s">
        <v>1165</v>
      </c>
      <c r="D179" s="640" t="s">
        <v>1155</v>
      </c>
      <c r="E179" s="640" t="s">
        <v>1166</v>
      </c>
      <c r="F179" s="640">
        <v>3</v>
      </c>
    </row>
  </sheetData>
  <phoneticPr fontId="4"/>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view="pageBreakPreview" topLeftCell="F3" zoomScale="85" zoomScaleNormal="85" zoomScaleSheetLayoutView="85" workbookViewId="0">
      <selection activeCell="M16" sqref="M16:Q16"/>
    </sheetView>
  </sheetViews>
  <sheetFormatPr defaultRowHeight="13.5"/>
  <cols>
    <col min="1" max="1" width="6.25" style="531" customWidth="1"/>
    <col min="2" max="2" width="6.25" style="495" customWidth="1"/>
    <col min="3" max="3" width="5.625" style="495" customWidth="1"/>
    <col min="4" max="4" width="6.25" style="495" customWidth="1"/>
    <col min="5" max="5" width="5.625" style="495" customWidth="1"/>
    <col min="6" max="6" width="6.25" style="495" customWidth="1"/>
    <col min="7" max="7" width="4.375" style="495" customWidth="1"/>
    <col min="8" max="12" width="6.25" style="495" customWidth="1"/>
    <col min="13" max="18" width="6.625" style="495" customWidth="1"/>
    <col min="19" max="19" width="6.25" style="495" customWidth="1"/>
    <col min="20" max="16384" width="9" style="495"/>
  </cols>
  <sheetData>
    <row r="1" spans="1:19" s="491" customFormat="1" ht="29.25" customHeight="1">
      <c r="A1" s="488"/>
      <c r="B1" s="489"/>
      <c r="C1" s="489"/>
      <c r="D1" s="489"/>
      <c r="E1" s="489"/>
      <c r="F1" s="489"/>
      <c r="G1" s="489"/>
      <c r="H1" s="489"/>
      <c r="I1" s="489"/>
      <c r="J1" s="490" t="s">
        <v>614</v>
      </c>
      <c r="K1" s="489"/>
      <c r="L1" s="489"/>
      <c r="M1" s="489"/>
      <c r="N1" s="489"/>
      <c r="O1" s="489"/>
      <c r="P1" s="489"/>
      <c r="Q1" s="489"/>
      <c r="R1" s="687" t="str">
        <f>一番最初に入力!$C$7&amp;""</f>
        <v/>
      </c>
      <c r="S1" s="687"/>
    </row>
    <row r="2" spans="1:19" s="491" customFormat="1" ht="24.75" customHeight="1">
      <c r="A2" s="492" t="s">
        <v>615</v>
      </c>
      <c r="B2" s="492"/>
      <c r="C2" s="489"/>
      <c r="D2" s="489"/>
      <c r="E2" s="489"/>
      <c r="F2" s="489"/>
      <c r="G2" s="489"/>
      <c r="H2" s="489"/>
      <c r="I2" s="489"/>
      <c r="J2" s="489"/>
      <c r="K2" s="489"/>
      <c r="L2" s="489"/>
      <c r="M2" s="489"/>
      <c r="N2" s="489"/>
      <c r="O2" s="489"/>
      <c r="P2" s="489"/>
      <c r="Q2" s="489"/>
      <c r="R2" s="489"/>
      <c r="S2" s="489"/>
    </row>
    <row r="3" spans="1:19" ht="24.75" customHeight="1">
      <c r="A3" s="493"/>
      <c r="B3" s="494"/>
      <c r="C3" s="494"/>
      <c r="D3" s="494"/>
      <c r="E3" s="494"/>
      <c r="F3" s="494"/>
      <c r="G3" s="494"/>
      <c r="H3" s="494"/>
      <c r="I3" s="494"/>
      <c r="J3" s="494"/>
      <c r="K3" s="494"/>
      <c r="L3" s="494"/>
      <c r="M3" s="494"/>
      <c r="N3" s="494"/>
      <c r="O3" s="494"/>
      <c r="P3" s="494"/>
      <c r="Q3" s="494"/>
      <c r="R3" s="494"/>
      <c r="S3" s="494"/>
    </row>
    <row r="4" spans="1:19" s="491" customFormat="1" ht="24.75" customHeight="1">
      <c r="A4" s="488"/>
      <c r="B4" s="489"/>
      <c r="C4" s="489"/>
      <c r="D4" s="489"/>
      <c r="E4" s="489"/>
      <c r="F4" s="489"/>
      <c r="G4" s="489"/>
      <c r="H4" s="489"/>
      <c r="I4" s="489"/>
      <c r="J4" s="489"/>
      <c r="K4" s="489"/>
      <c r="L4" s="489"/>
      <c r="M4" s="496" t="s">
        <v>616</v>
      </c>
      <c r="N4" s="534">
        <f>一番最初に入力!C11+1</f>
        <v>7</v>
      </c>
      <c r="O4" s="497" t="s">
        <v>617</v>
      </c>
      <c r="P4" s="498">
        <v>3</v>
      </c>
      <c r="Q4" s="497" t="s">
        <v>618</v>
      </c>
      <c r="R4" s="498">
        <v>31</v>
      </c>
      <c r="S4" s="497" t="s">
        <v>619</v>
      </c>
    </row>
    <row r="5" spans="1:19" s="491" customFormat="1" ht="24.75" customHeight="1">
      <c r="A5" s="488"/>
      <c r="B5" s="489" t="s">
        <v>620</v>
      </c>
      <c r="C5" s="489"/>
      <c r="D5" s="489"/>
      <c r="E5" s="489"/>
      <c r="F5" s="489"/>
      <c r="G5" s="489"/>
      <c r="H5" s="489"/>
      <c r="I5" s="489"/>
      <c r="J5" s="489"/>
      <c r="K5" s="489"/>
      <c r="L5" s="489"/>
      <c r="M5" s="489"/>
      <c r="N5" s="489"/>
      <c r="O5" s="489"/>
      <c r="P5" s="489"/>
      <c r="Q5" s="489"/>
      <c r="R5" s="489"/>
      <c r="S5" s="489"/>
    </row>
    <row r="6" spans="1:19" s="491" customFormat="1" ht="24.75" customHeight="1">
      <c r="A6" s="499"/>
      <c r="B6" s="500"/>
      <c r="C6" s="500"/>
      <c r="D6" s="500"/>
      <c r="E6" s="501"/>
      <c r="F6" s="501"/>
      <c r="G6" s="501"/>
      <c r="H6" s="501"/>
      <c r="I6" s="501"/>
      <c r="J6" s="502"/>
      <c r="K6" s="502"/>
      <c r="L6" s="502"/>
      <c r="M6" s="502"/>
      <c r="N6" s="502"/>
      <c r="O6" s="502"/>
      <c r="P6" s="502"/>
      <c r="Q6" s="502"/>
      <c r="R6" s="502"/>
      <c r="S6" s="501"/>
    </row>
    <row r="7" spans="1:19" s="491" customFormat="1" ht="24.75" customHeight="1">
      <c r="A7" s="503"/>
      <c r="B7" s="504"/>
      <c r="C7" s="504"/>
      <c r="D7" s="504"/>
      <c r="E7" s="505"/>
      <c r="F7" s="505"/>
      <c r="G7" s="505"/>
      <c r="H7" s="505"/>
      <c r="I7" s="505"/>
      <c r="J7" s="505"/>
      <c r="K7" s="506"/>
      <c r="L7" s="506"/>
      <c r="M7" s="505"/>
      <c r="N7" s="505"/>
      <c r="O7" s="505"/>
      <c r="P7" s="505"/>
      <c r="Q7" s="505"/>
      <c r="R7" s="505"/>
      <c r="S7" s="505"/>
    </row>
    <row r="8" spans="1:19" s="491" customFormat="1" ht="24.75" customHeight="1">
      <c r="A8" s="493"/>
      <c r="B8" s="494"/>
      <c r="C8" s="494"/>
      <c r="D8" s="494"/>
      <c r="E8" s="494"/>
      <c r="F8" s="494"/>
      <c r="G8" s="494"/>
      <c r="H8" s="494"/>
      <c r="I8" s="494"/>
      <c r="J8" s="494"/>
      <c r="K8" s="494"/>
      <c r="L8" s="494"/>
      <c r="M8" s="494"/>
      <c r="N8" s="494"/>
      <c r="O8" s="494"/>
      <c r="P8" s="494"/>
      <c r="Q8" s="494"/>
      <c r="R8" s="494"/>
      <c r="S8" s="494"/>
    </row>
    <row r="9" spans="1:19" s="491" customFormat="1" ht="24.75" customHeight="1">
      <c r="A9" s="507"/>
      <c r="B9" s="507"/>
      <c r="C9" s="508"/>
      <c r="D9" s="509" t="s">
        <v>616</v>
      </c>
      <c r="E9" s="510" t="str">
        <f>一番最初に入力!C11&amp;""</f>
        <v>6</v>
      </c>
      <c r="F9" s="511" t="s">
        <v>621</v>
      </c>
      <c r="G9" s="512"/>
      <c r="H9" s="512"/>
      <c r="I9" s="511"/>
      <c r="J9" s="511"/>
      <c r="K9" s="511"/>
      <c r="L9" s="511"/>
      <c r="M9" s="511"/>
      <c r="N9" s="511"/>
      <c r="O9" s="511"/>
      <c r="P9" s="513"/>
      <c r="Q9" s="513"/>
      <c r="R9" s="513"/>
      <c r="S9" s="513"/>
    </row>
    <row r="10" spans="1:19" s="491" customFormat="1" ht="24.75" customHeight="1">
      <c r="A10" s="507"/>
      <c r="B10" s="507"/>
      <c r="C10" s="508"/>
      <c r="D10" s="509"/>
      <c r="E10" s="510"/>
      <c r="F10" s="511"/>
      <c r="G10" s="512"/>
      <c r="H10" s="512"/>
      <c r="I10" s="511"/>
      <c r="J10" s="511"/>
      <c r="K10" s="511"/>
      <c r="L10" s="511"/>
      <c r="M10" s="511"/>
      <c r="N10" s="511"/>
      <c r="O10" s="511"/>
      <c r="P10" s="513"/>
      <c r="Q10" s="513"/>
      <c r="R10" s="513"/>
      <c r="S10" s="513"/>
    </row>
    <row r="11" spans="1:19" s="491" customFormat="1" ht="24.75" customHeight="1">
      <c r="A11" s="493"/>
      <c r="B11" s="494"/>
      <c r="C11" s="494"/>
      <c r="D11" s="494"/>
      <c r="E11" s="494"/>
      <c r="F11" s="494"/>
      <c r="G11" s="494"/>
      <c r="H11" s="494"/>
      <c r="I11" s="494"/>
      <c r="J11" s="494"/>
      <c r="K11" s="494"/>
      <c r="L11" s="494"/>
      <c r="M11" s="494"/>
      <c r="N11" s="494"/>
      <c r="O11" s="494"/>
      <c r="P11" s="494"/>
      <c r="Q11" s="494"/>
      <c r="R11" s="494"/>
      <c r="S11" s="494"/>
    </row>
    <row r="12" spans="1:19" ht="25.5" customHeight="1">
      <c r="A12" s="514"/>
      <c r="B12" s="489"/>
      <c r="C12" s="489"/>
      <c r="D12" s="489"/>
      <c r="E12" s="515"/>
      <c r="F12" s="515"/>
      <c r="G12" s="515"/>
      <c r="H12" s="688" t="s">
        <v>622</v>
      </c>
      <c r="I12" s="688"/>
      <c r="J12" s="688"/>
      <c r="K12" s="689" t="str">
        <f>IFERROR(VLOOKUP(一番最初に入力!C7,施設情報!$A:$E,2,0)," ")</f>
        <v xml:space="preserve"> </v>
      </c>
      <c r="L12" s="689"/>
      <c r="M12" s="689"/>
      <c r="N12" s="689"/>
      <c r="O12" s="689"/>
      <c r="P12" s="689"/>
      <c r="Q12" s="689"/>
      <c r="R12" s="689"/>
      <c r="S12" s="515" t="s">
        <v>203</v>
      </c>
    </row>
    <row r="13" spans="1:19" ht="25.5" customHeight="1">
      <c r="A13" s="514"/>
      <c r="B13" s="489"/>
      <c r="C13" s="489"/>
      <c r="D13" s="489"/>
      <c r="E13" s="515"/>
      <c r="F13" s="515"/>
      <c r="G13" s="515"/>
      <c r="H13" s="690" t="s">
        <v>623</v>
      </c>
      <c r="I13" s="690"/>
      <c r="J13" s="690"/>
      <c r="K13" s="689" t="str">
        <f>IFERROR(VLOOKUP(一番最初に入力!C7,施設情報!$A:$E,3,0)," ")</f>
        <v xml:space="preserve"> </v>
      </c>
      <c r="L13" s="689"/>
      <c r="M13" s="689"/>
      <c r="N13" s="689"/>
      <c r="O13" s="689"/>
      <c r="P13" s="689"/>
      <c r="Q13" s="689"/>
      <c r="R13" s="689"/>
      <c r="S13" s="515" t="s">
        <v>203</v>
      </c>
    </row>
    <row r="14" spans="1:19" s="516" customFormat="1" ht="24.95" customHeight="1">
      <c r="A14" s="514"/>
      <c r="B14" s="489"/>
      <c r="C14" s="489"/>
      <c r="D14" s="489"/>
      <c r="E14" s="679" t="s">
        <v>624</v>
      </c>
      <c r="F14" s="679"/>
      <c r="G14" s="679"/>
      <c r="H14" s="679"/>
      <c r="I14" s="679"/>
      <c r="J14" s="679"/>
      <c r="K14" s="679"/>
      <c r="L14" s="679"/>
      <c r="M14" s="686" t="str">
        <f>IFERROR(VLOOKUP(一番最初に入力!C7,施設情報!$A:$E,4,0)," ")</f>
        <v xml:space="preserve"> </v>
      </c>
      <c r="N14" s="686"/>
      <c r="O14" s="686"/>
      <c r="P14" s="686"/>
      <c r="Q14" s="686"/>
      <c r="R14" s="686"/>
      <c r="S14" s="686"/>
    </row>
    <row r="15" spans="1:19" ht="24.95" customHeight="1">
      <c r="A15" s="514"/>
      <c r="B15" s="489"/>
      <c r="C15" s="489"/>
      <c r="D15" s="489"/>
      <c r="E15" s="517"/>
      <c r="F15" s="517"/>
      <c r="G15" s="517"/>
      <c r="H15" s="517"/>
      <c r="I15" s="517"/>
      <c r="J15" s="518"/>
      <c r="K15" s="679" t="s">
        <v>625</v>
      </c>
      <c r="L15" s="679"/>
      <c r="M15" s="680" t="str">
        <f>IFERROR(VLOOKUP(一番最初に入力!C7,施設情報!$A:$E,5,0)," ")&amp;""</f>
        <v xml:space="preserve"> </v>
      </c>
      <c r="N15" s="680"/>
      <c r="O15" s="680"/>
      <c r="P15" s="680"/>
      <c r="Q15" s="680"/>
      <c r="R15" s="680"/>
      <c r="S15" s="680"/>
    </row>
    <row r="16" spans="1:19" ht="24.95" customHeight="1">
      <c r="A16" s="514"/>
      <c r="B16" s="489"/>
      <c r="C16" s="489"/>
      <c r="D16" s="489"/>
      <c r="E16" s="519"/>
      <c r="F16" s="519"/>
      <c r="G16" s="519"/>
      <c r="H16" s="519"/>
      <c r="I16" s="519"/>
      <c r="J16" s="519"/>
      <c r="K16" s="681" t="s">
        <v>626</v>
      </c>
      <c r="L16" s="681"/>
      <c r="M16" s="682"/>
      <c r="N16" s="682"/>
      <c r="O16" s="682"/>
      <c r="P16" s="682"/>
      <c r="Q16" s="682"/>
      <c r="R16" s="520" t="s">
        <v>627</v>
      </c>
      <c r="S16" s="517"/>
    </row>
    <row r="17" spans="1:19" s="491" customFormat="1" ht="24.95" customHeight="1">
      <c r="A17" s="521"/>
      <c r="B17" s="494"/>
      <c r="C17" s="494"/>
      <c r="D17" s="494"/>
      <c r="E17" s="519"/>
      <c r="F17" s="519"/>
      <c r="G17" s="519"/>
      <c r="H17" s="519"/>
      <c r="I17" s="519"/>
      <c r="J17" s="519"/>
      <c r="K17" s="683"/>
      <c r="L17" s="683"/>
      <c r="M17" s="519"/>
      <c r="N17" s="519"/>
      <c r="O17" s="519"/>
      <c r="P17" s="519"/>
      <c r="Q17" s="519"/>
      <c r="R17" s="519"/>
      <c r="S17" s="519"/>
    </row>
    <row r="18" spans="1:19" s="491" customFormat="1" ht="24.95" customHeight="1">
      <c r="A18" s="521"/>
      <c r="B18" s="494"/>
      <c r="C18" s="494"/>
      <c r="D18" s="494"/>
      <c r="E18" s="519"/>
      <c r="F18" s="519"/>
      <c r="G18" s="519"/>
      <c r="H18" s="519"/>
      <c r="I18" s="519"/>
      <c r="J18" s="519"/>
      <c r="K18" s="522"/>
      <c r="L18" s="522"/>
      <c r="M18" s="519"/>
      <c r="N18" s="519"/>
      <c r="O18" s="519"/>
      <c r="P18" s="519"/>
      <c r="Q18" s="519"/>
      <c r="R18" s="519"/>
      <c r="S18" s="519"/>
    </row>
    <row r="19" spans="1:19" s="491" customFormat="1" ht="24.95" customHeight="1">
      <c r="A19" s="493"/>
      <c r="B19" s="494"/>
      <c r="C19" s="494"/>
      <c r="D19" s="494"/>
      <c r="E19" s="494"/>
      <c r="F19" s="494"/>
      <c r="G19" s="494"/>
      <c r="H19" s="494"/>
      <c r="I19" s="494"/>
      <c r="J19" s="494"/>
      <c r="K19" s="494"/>
      <c r="L19" s="494"/>
      <c r="M19" s="494"/>
      <c r="N19" s="494"/>
      <c r="O19" s="494"/>
      <c r="P19" s="494"/>
      <c r="Q19" s="494"/>
      <c r="R19" s="494"/>
      <c r="S19" s="494"/>
    </row>
    <row r="20" spans="1:19" s="491" customFormat="1" ht="24.95" customHeight="1">
      <c r="A20" s="493"/>
      <c r="B20" s="685" t="s">
        <v>1168</v>
      </c>
      <c r="C20" s="685"/>
      <c r="D20" s="685"/>
      <c r="E20" s="685"/>
      <c r="F20" s="685"/>
      <c r="G20" s="685"/>
      <c r="H20" s="685"/>
      <c r="I20" s="685"/>
      <c r="J20" s="685"/>
      <c r="K20" s="685"/>
      <c r="L20" s="684"/>
      <c r="M20" s="684"/>
      <c r="N20" s="523" t="s">
        <v>628</v>
      </c>
      <c r="O20" s="494"/>
      <c r="P20" s="494"/>
      <c r="Q20" s="494"/>
      <c r="R20" s="494"/>
      <c r="S20" s="494"/>
    </row>
    <row r="21" spans="1:19" s="491" customFormat="1" ht="24.95" customHeight="1">
      <c r="A21" s="493"/>
      <c r="B21" s="676" t="s">
        <v>629</v>
      </c>
      <c r="C21" s="676"/>
      <c r="D21" s="676"/>
      <c r="E21" s="676"/>
      <c r="F21" s="676"/>
      <c r="G21" s="676"/>
      <c r="H21" s="676"/>
      <c r="I21" s="676"/>
      <c r="J21" s="676"/>
      <c r="K21" s="676"/>
      <c r="L21" s="676"/>
      <c r="M21" s="676"/>
      <c r="N21" s="676"/>
      <c r="O21" s="676"/>
      <c r="P21" s="676"/>
      <c r="Q21" s="676"/>
      <c r="R21" s="676"/>
      <c r="S21" s="494"/>
    </row>
    <row r="22" spans="1:19" s="491" customFormat="1" ht="24.95" customHeight="1">
      <c r="A22" s="488"/>
      <c r="B22" s="676"/>
      <c r="C22" s="676"/>
      <c r="D22" s="676"/>
      <c r="E22" s="676"/>
      <c r="F22" s="676"/>
      <c r="G22" s="676"/>
      <c r="H22" s="676"/>
      <c r="I22" s="676"/>
      <c r="J22" s="676"/>
      <c r="K22" s="676"/>
      <c r="L22" s="676"/>
      <c r="M22" s="676"/>
      <c r="N22" s="676"/>
      <c r="O22" s="676"/>
      <c r="P22" s="676"/>
      <c r="Q22" s="676"/>
      <c r="R22" s="676"/>
      <c r="S22" s="489"/>
    </row>
    <row r="23" spans="1:19" s="491" customFormat="1" ht="24.95" customHeight="1">
      <c r="A23" s="488"/>
      <c r="B23" s="676"/>
      <c r="C23" s="676"/>
      <c r="D23" s="676"/>
      <c r="E23" s="676"/>
      <c r="F23" s="676"/>
      <c r="G23" s="676"/>
      <c r="H23" s="676"/>
      <c r="I23" s="676"/>
      <c r="J23" s="676"/>
      <c r="K23" s="676"/>
      <c r="L23" s="676"/>
      <c r="M23" s="676"/>
      <c r="N23" s="676"/>
      <c r="O23" s="676"/>
      <c r="P23" s="676"/>
      <c r="Q23" s="676"/>
      <c r="R23" s="676"/>
      <c r="S23" s="489"/>
    </row>
    <row r="24" spans="1:19" s="491" customFormat="1" ht="24.95" customHeight="1">
      <c r="A24" s="488"/>
      <c r="B24" s="524"/>
      <c r="C24" s="524"/>
      <c r="D24" s="524"/>
      <c r="E24" s="524"/>
      <c r="F24" s="524"/>
      <c r="G24" s="524"/>
      <c r="H24" s="524"/>
      <c r="I24" s="524"/>
      <c r="J24" s="524"/>
      <c r="K24" s="524"/>
      <c r="L24" s="524"/>
      <c r="M24" s="524"/>
      <c r="N24" s="524"/>
      <c r="O24" s="524"/>
      <c r="P24" s="524"/>
      <c r="Q24" s="524"/>
      <c r="R24" s="524"/>
      <c r="S24" s="489"/>
    </row>
    <row r="25" spans="1:19" s="491" customFormat="1" ht="24.95" customHeight="1">
      <c r="A25" s="488"/>
      <c r="B25" s="524"/>
      <c r="C25" s="524"/>
      <c r="D25" s="524"/>
      <c r="E25" s="524"/>
      <c r="F25" s="524"/>
      <c r="G25" s="524"/>
      <c r="H25" s="524"/>
      <c r="I25" s="524"/>
      <c r="J25" s="524"/>
      <c r="K25" s="524"/>
      <c r="L25" s="524"/>
      <c r="M25" s="524"/>
      <c r="N25" s="524"/>
      <c r="O25" s="524"/>
      <c r="P25" s="524"/>
      <c r="Q25" s="524"/>
      <c r="R25" s="524"/>
      <c r="S25" s="489"/>
    </row>
    <row r="26" spans="1:19" s="491" customFormat="1" ht="24.95" customHeight="1">
      <c r="A26" s="488"/>
      <c r="B26" s="524"/>
      <c r="C26" s="524"/>
      <c r="D26" s="524"/>
      <c r="E26" s="524"/>
      <c r="F26" s="524"/>
      <c r="G26" s="524"/>
      <c r="H26" s="524"/>
      <c r="I26" s="524"/>
      <c r="J26" s="524"/>
      <c r="K26" s="524"/>
      <c r="L26" s="524"/>
      <c r="M26" s="524"/>
      <c r="N26" s="524"/>
      <c r="O26" s="524"/>
      <c r="P26" s="524"/>
      <c r="Q26" s="524"/>
      <c r="R26" s="524"/>
      <c r="S26" s="489"/>
    </row>
    <row r="27" spans="1:19" s="491" customFormat="1" ht="24.95" customHeight="1">
      <c r="A27" s="488"/>
      <c r="B27" s="523"/>
      <c r="C27" s="525"/>
      <c r="D27" s="525"/>
      <c r="E27" s="525"/>
      <c r="F27" s="525"/>
      <c r="G27" s="526"/>
      <c r="H27" s="677"/>
      <c r="I27" s="677"/>
      <c r="J27" s="677"/>
      <c r="K27" s="677"/>
      <c r="L27" s="526"/>
      <c r="M27" s="489"/>
      <c r="N27" s="489"/>
      <c r="O27" s="489"/>
      <c r="P27" s="489"/>
      <c r="Q27" s="489"/>
      <c r="R27" s="489"/>
      <c r="S27" s="489"/>
    </row>
    <row r="28" spans="1:19" s="491" customFormat="1" ht="24.75" customHeight="1">
      <c r="A28" s="488"/>
      <c r="B28" s="489"/>
      <c r="C28" s="492"/>
      <c r="E28" s="527" t="s">
        <v>630</v>
      </c>
      <c r="F28" s="527"/>
      <c r="G28" s="527"/>
      <c r="H28" s="527"/>
      <c r="I28" s="528" t="s">
        <v>631</v>
      </c>
      <c r="J28" s="678"/>
      <c r="K28" s="678"/>
      <c r="L28" s="678"/>
      <c r="M28" s="678"/>
      <c r="N28" s="678"/>
      <c r="O28" s="523" t="s">
        <v>63</v>
      </c>
      <c r="P28" s="489"/>
      <c r="Q28" s="489"/>
      <c r="R28" s="489"/>
      <c r="S28" s="489"/>
    </row>
    <row r="29" spans="1:19" s="491" customFormat="1" ht="24.75" customHeight="1">
      <c r="A29" s="488"/>
      <c r="B29" s="489"/>
      <c r="C29" s="492"/>
      <c r="D29" s="492"/>
      <c r="E29" s="529"/>
      <c r="F29" s="492"/>
      <c r="G29" s="489"/>
      <c r="H29" s="489"/>
      <c r="I29" s="489"/>
      <c r="J29" s="489"/>
      <c r="K29" s="489"/>
      <c r="L29" s="489"/>
      <c r="M29" s="489"/>
      <c r="N29" s="489"/>
      <c r="O29" s="489"/>
      <c r="P29" s="489"/>
      <c r="Q29" s="489"/>
      <c r="R29" s="489"/>
      <c r="S29" s="489"/>
    </row>
    <row r="30" spans="1:19" s="491" customFormat="1" ht="24.75" customHeight="1">
      <c r="A30" s="488"/>
      <c r="B30" s="489"/>
      <c r="C30" s="489"/>
      <c r="D30" s="489"/>
      <c r="E30" s="489"/>
      <c r="F30" s="489"/>
      <c r="G30" s="489"/>
      <c r="H30" s="489"/>
      <c r="I30" s="489"/>
      <c r="J30" s="489"/>
      <c r="K30" s="489"/>
      <c r="L30" s="489"/>
      <c r="M30" s="489"/>
      <c r="N30" s="489"/>
      <c r="O30" s="489"/>
      <c r="P30" s="489"/>
      <c r="Q30" s="489"/>
      <c r="R30" s="489"/>
      <c r="S30" s="489"/>
    </row>
    <row r="31" spans="1:19" ht="24.75" customHeight="1">
      <c r="A31" s="488"/>
      <c r="B31" s="489"/>
      <c r="C31" s="530"/>
      <c r="D31" s="489"/>
      <c r="E31" s="489"/>
      <c r="F31" s="489"/>
      <c r="G31" s="489"/>
      <c r="H31" s="489"/>
      <c r="I31" s="489"/>
      <c r="J31" s="489"/>
      <c r="K31" s="489"/>
      <c r="L31" s="489"/>
      <c r="M31" s="489"/>
      <c r="N31" s="489"/>
      <c r="O31" s="489"/>
      <c r="P31" s="489"/>
      <c r="Q31" s="489"/>
      <c r="R31" s="489"/>
      <c r="S31" s="489"/>
    </row>
    <row r="32" spans="1:19" ht="14.25">
      <c r="B32" s="491"/>
      <c r="C32" s="532"/>
      <c r="D32" s="491"/>
      <c r="E32" s="491"/>
      <c r="F32" s="491"/>
      <c r="G32" s="491"/>
      <c r="H32" s="491"/>
      <c r="I32" s="491"/>
      <c r="J32" s="491"/>
      <c r="K32" s="491"/>
      <c r="L32" s="491"/>
      <c r="M32" s="491"/>
      <c r="N32" s="491"/>
      <c r="O32" s="491"/>
      <c r="P32" s="491"/>
      <c r="Q32" s="491"/>
      <c r="R32" s="491"/>
    </row>
  </sheetData>
  <sheetProtection algorithmName="SHA-512" hashValue="eWNQ7XO3VdWTnmBvhNoCoePRXuz81l9WRYGX6SiSB4k8RUq7qpXujmf2qeWF3m5sDHvGI5UDD15Xk2u0qkUrZw==" saltValue="9oDBXjV/TeJq/yUflj+p2g==" spinCount="100000" sheet="1" selectLockedCells="1"/>
  <mergeCells count="17">
    <mergeCell ref="E14:L14"/>
    <mergeCell ref="M14:S14"/>
    <mergeCell ref="R1:S1"/>
    <mergeCell ref="H12:J12"/>
    <mergeCell ref="K12:R12"/>
    <mergeCell ref="H13:J13"/>
    <mergeCell ref="K13:R13"/>
    <mergeCell ref="B21:R23"/>
    <mergeCell ref="H27:K27"/>
    <mergeCell ref="J28:N28"/>
    <mergeCell ref="K15:L15"/>
    <mergeCell ref="M15:S15"/>
    <mergeCell ref="K16:L16"/>
    <mergeCell ref="M16:Q16"/>
    <mergeCell ref="K17:L17"/>
    <mergeCell ref="L20:M20"/>
    <mergeCell ref="B20:K20"/>
  </mergeCells>
  <phoneticPr fontId="4"/>
  <conditionalFormatting sqref="K13">
    <cfRule type="expression" dxfId="277" priority="2">
      <formula>(K13=0)</formula>
    </cfRule>
  </conditionalFormatting>
  <conditionalFormatting sqref="M14:S14">
    <cfRule type="expression" dxfId="276" priority="1">
      <formula>(M14=0)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
  <sheetViews>
    <sheetView showGridLines="0" view="pageBreakPreview" topLeftCell="E13" zoomScale="85" zoomScaleNormal="85" zoomScaleSheetLayoutView="85" workbookViewId="0">
      <selection activeCell="L20" sqref="L20:M20"/>
    </sheetView>
  </sheetViews>
  <sheetFormatPr defaultRowHeight="13.5"/>
  <cols>
    <col min="1" max="1" width="6.25" style="531" customWidth="1"/>
    <col min="2" max="2" width="6.25" style="495" customWidth="1"/>
    <col min="3" max="3" width="5.625" style="495" customWidth="1"/>
    <col min="4" max="4" width="6.25" style="495" customWidth="1"/>
    <col min="5" max="5" width="5.625" style="495" customWidth="1"/>
    <col min="6" max="6" width="6.25" style="495" customWidth="1"/>
    <col min="7" max="7" width="4.375" style="495" customWidth="1"/>
    <col min="8" max="12" width="6.25" style="495" customWidth="1"/>
    <col min="13" max="18" width="6.625" style="495" customWidth="1"/>
    <col min="19" max="19" width="6.25" style="495" customWidth="1"/>
    <col min="20" max="16384" width="9" style="495"/>
  </cols>
  <sheetData>
    <row r="1" spans="1:19" s="491" customFormat="1" ht="29.25" customHeight="1">
      <c r="A1" s="488"/>
      <c r="B1" s="489"/>
      <c r="C1" s="489"/>
      <c r="D1" s="489"/>
      <c r="E1" s="489"/>
      <c r="F1" s="489"/>
      <c r="G1" s="489"/>
      <c r="H1" s="489"/>
      <c r="I1" s="489"/>
      <c r="J1" s="490" t="s">
        <v>614</v>
      </c>
      <c r="K1" s="489"/>
      <c r="L1" s="489"/>
      <c r="M1" s="489"/>
      <c r="N1" s="489"/>
      <c r="O1" s="489"/>
      <c r="P1" s="489"/>
      <c r="Q1" s="489"/>
      <c r="R1" s="687" t="str">
        <f>一番最初に入力!$C$7&amp;""</f>
        <v/>
      </c>
      <c r="S1" s="687"/>
    </row>
    <row r="2" spans="1:19" s="491" customFormat="1" ht="24.75" customHeight="1">
      <c r="A2" s="492" t="s">
        <v>633</v>
      </c>
      <c r="B2" s="492"/>
      <c r="C2" s="489"/>
      <c r="D2" s="489"/>
      <c r="E2" s="489"/>
      <c r="F2" s="489"/>
      <c r="G2" s="489"/>
      <c r="H2" s="489"/>
      <c r="I2" s="489"/>
      <c r="J2" s="489"/>
      <c r="K2" s="489"/>
      <c r="L2" s="489"/>
      <c r="M2" s="489"/>
      <c r="N2" s="489"/>
      <c r="O2" s="489"/>
      <c r="P2" s="489"/>
      <c r="Q2" s="489"/>
      <c r="R2" s="489"/>
      <c r="S2" s="489"/>
    </row>
    <row r="3" spans="1:19" ht="24.75" customHeight="1">
      <c r="A3" s="493"/>
      <c r="B3" s="494"/>
      <c r="C3" s="494"/>
      <c r="D3" s="494"/>
      <c r="E3" s="494"/>
      <c r="F3" s="494"/>
      <c r="G3" s="494"/>
      <c r="H3" s="494"/>
      <c r="I3" s="494"/>
      <c r="J3" s="494"/>
      <c r="K3" s="494"/>
      <c r="L3" s="494"/>
      <c r="M3" s="494"/>
      <c r="N3" s="494"/>
      <c r="O3" s="494"/>
      <c r="P3" s="494"/>
      <c r="Q3" s="494"/>
      <c r="R3" s="494"/>
      <c r="S3" s="494"/>
    </row>
    <row r="4" spans="1:19" s="491" customFormat="1" ht="24.75" customHeight="1">
      <c r="A4" s="488"/>
      <c r="B4" s="489"/>
      <c r="C4" s="489"/>
      <c r="D4" s="489"/>
      <c r="E4" s="489"/>
      <c r="F4" s="489"/>
      <c r="G4" s="489"/>
      <c r="H4" s="489"/>
      <c r="I4" s="489"/>
      <c r="J4" s="489"/>
      <c r="K4" s="489"/>
      <c r="L4" s="489"/>
      <c r="M4" s="496" t="s">
        <v>616</v>
      </c>
      <c r="N4" s="534">
        <f>一番最初に入力!C11+1</f>
        <v>7</v>
      </c>
      <c r="O4" s="497" t="s">
        <v>617</v>
      </c>
      <c r="P4" s="498">
        <v>3</v>
      </c>
      <c r="Q4" s="497" t="s">
        <v>618</v>
      </c>
      <c r="R4" s="498">
        <v>31</v>
      </c>
      <c r="S4" s="497" t="s">
        <v>619</v>
      </c>
    </row>
    <row r="5" spans="1:19" s="491" customFormat="1" ht="24.75" customHeight="1">
      <c r="A5" s="488"/>
      <c r="B5" s="489" t="s">
        <v>620</v>
      </c>
      <c r="C5" s="489"/>
      <c r="D5" s="489"/>
      <c r="E5" s="489"/>
      <c r="F5" s="489"/>
      <c r="G5" s="489"/>
      <c r="H5" s="489"/>
      <c r="I5" s="489"/>
      <c r="J5" s="489"/>
      <c r="K5" s="489"/>
      <c r="L5" s="489"/>
      <c r="M5" s="489"/>
      <c r="N5" s="489"/>
      <c r="O5" s="489"/>
      <c r="P5" s="489"/>
      <c r="Q5" s="489"/>
      <c r="R5" s="489"/>
      <c r="S5" s="489"/>
    </row>
    <row r="6" spans="1:19" s="491" customFormat="1" ht="24.75" customHeight="1">
      <c r="A6" s="499"/>
      <c r="B6" s="500"/>
      <c r="C6" s="500"/>
      <c r="D6" s="500"/>
      <c r="E6" s="501"/>
      <c r="F6" s="501"/>
      <c r="G6" s="501"/>
      <c r="H6" s="501"/>
      <c r="I6" s="501"/>
      <c r="J6" s="502"/>
      <c r="K6" s="502"/>
      <c r="L6" s="502"/>
      <c r="M6" s="502"/>
      <c r="N6" s="502"/>
      <c r="O6" s="502"/>
      <c r="P6" s="502"/>
      <c r="Q6" s="502"/>
      <c r="R6" s="502"/>
      <c r="S6" s="501"/>
    </row>
    <row r="7" spans="1:19" s="491" customFormat="1" ht="24.75" customHeight="1">
      <c r="A7" s="503"/>
      <c r="B7" s="504"/>
      <c r="C7" s="504"/>
      <c r="D7" s="504"/>
      <c r="E7" s="505"/>
      <c r="F7" s="505"/>
      <c r="G7" s="505"/>
      <c r="H7" s="505"/>
      <c r="I7" s="505"/>
      <c r="J7" s="505"/>
      <c r="K7" s="506"/>
      <c r="L7" s="506"/>
      <c r="M7" s="505"/>
      <c r="N7" s="505"/>
      <c r="O7" s="505"/>
      <c r="P7" s="505"/>
      <c r="Q7" s="505"/>
      <c r="R7" s="505"/>
      <c r="S7" s="505"/>
    </row>
    <row r="8" spans="1:19" s="491" customFormat="1" ht="24.75" customHeight="1">
      <c r="A8" s="493"/>
      <c r="B8" s="494"/>
      <c r="C8" s="494"/>
      <c r="D8" s="494"/>
      <c r="E8" s="494"/>
      <c r="F8" s="494"/>
      <c r="G8" s="494"/>
      <c r="H8" s="494"/>
      <c r="I8" s="494"/>
      <c r="J8" s="494"/>
      <c r="K8" s="494"/>
      <c r="L8" s="494"/>
      <c r="M8" s="494"/>
      <c r="N8" s="494"/>
      <c r="O8" s="494"/>
      <c r="P8" s="494"/>
      <c r="Q8" s="494"/>
      <c r="R8" s="494"/>
      <c r="S8" s="494"/>
    </row>
    <row r="9" spans="1:19" s="491" customFormat="1" ht="24.75" customHeight="1">
      <c r="A9" s="507"/>
      <c r="B9" s="507"/>
      <c r="C9" s="509" t="s">
        <v>616</v>
      </c>
      <c r="D9" s="510" t="str">
        <f>一番最初に入力!C11&amp;""</f>
        <v>6</v>
      </c>
      <c r="E9" s="511" t="s">
        <v>632</v>
      </c>
      <c r="G9" s="512"/>
      <c r="H9" s="512"/>
      <c r="I9" s="511"/>
      <c r="J9" s="511"/>
      <c r="K9" s="511"/>
      <c r="L9" s="511"/>
      <c r="M9" s="511"/>
      <c r="N9" s="511"/>
      <c r="O9" s="511"/>
      <c r="P9" s="513"/>
      <c r="Q9" s="513"/>
      <c r="R9" s="513"/>
      <c r="S9" s="513"/>
    </row>
    <row r="10" spans="1:19" s="491" customFormat="1" ht="24.75" customHeight="1">
      <c r="A10" s="507"/>
      <c r="B10" s="507"/>
      <c r="C10" s="508"/>
      <c r="D10" s="509"/>
      <c r="E10" s="510"/>
      <c r="F10" s="511"/>
      <c r="G10" s="512"/>
      <c r="H10" s="512"/>
      <c r="I10" s="511"/>
      <c r="J10" s="511"/>
      <c r="K10" s="511"/>
      <c r="L10" s="511"/>
      <c r="M10" s="511"/>
      <c r="N10" s="511"/>
      <c r="O10" s="511"/>
      <c r="P10" s="513"/>
      <c r="Q10" s="513"/>
      <c r="R10" s="513"/>
      <c r="S10" s="513"/>
    </row>
    <row r="11" spans="1:19" s="491" customFormat="1" ht="24.75" customHeight="1">
      <c r="A11" s="493"/>
      <c r="B11" s="494"/>
      <c r="C11" s="494"/>
      <c r="D11" s="494"/>
      <c r="E11" s="494"/>
      <c r="F11" s="494"/>
      <c r="G11" s="494"/>
      <c r="H11" s="494"/>
      <c r="I11" s="494"/>
      <c r="J11" s="494"/>
      <c r="K11" s="494"/>
      <c r="L11" s="494"/>
      <c r="M11" s="494"/>
      <c r="N11" s="494"/>
      <c r="O11" s="494"/>
      <c r="P11" s="494"/>
      <c r="Q11" s="494"/>
      <c r="R11" s="494"/>
      <c r="S11" s="494"/>
    </row>
    <row r="12" spans="1:19" ht="25.5" customHeight="1">
      <c r="A12" s="514"/>
      <c r="B12" s="489"/>
      <c r="C12" s="489"/>
      <c r="D12" s="489"/>
      <c r="E12" s="515"/>
      <c r="F12" s="515"/>
      <c r="G12" s="515"/>
      <c r="H12" s="688" t="s">
        <v>622</v>
      </c>
      <c r="I12" s="688"/>
      <c r="J12" s="688"/>
      <c r="K12" s="689" t="str">
        <f>IFERROR(VLOOKUP(一番最初に入力!C7,施設情報!$A:$E,2,0)," ")</f>
        <v xml:space="preserve"> </v>
      </c>
      <c r="L12" s="689"/>
      <c r="M12" s="689"/>
      <c r="N12" s="689"/>
      <c r="O12" s="689"/>
      <c r="P12" s="689"/>
      <c r="Q12" s="689"/>
      <c r="R12" s="689"/>
      <c r="S12" s="515" t="s">
        <v>203</v>
      </c>
    </row>
    <row r="13" spans="1:19" ht="25.5" customHeight="1">
      <c r="A13" s="514"/>
      <c r="B13" s="489"/>
      <c r="C13" s="489"/>
      <c r="D13" s="489"/>
      <c r="E13" s="515"/>
      <c r="F13" s="515"/>
      <c r="G13" s="515"/>
      <c r="H13" s="690" t="s">
        <v>623</v>
      </c>
      <c r="I13" s="690"/>
      <c r="J13" s="690"/>
      <c r="K13" s="689" t="str">
        <f>IFERROR(VLOOKUP(一番最初に入力!C7,施設情報!$A:$E,3,0)," ")</f>
        <v xml:space="preserve"> </v>
      </c>
      <c r="L13" s="689"/>
      <c r="M13" s="689"/>
      <c r="N13" s="689"/>
      <c r="O13" s="689"/>
      <c r="P13" s="689"/>
      <c r="Q13" s="689"/>
      <c r="R13" s="689"/>
      <c r="S13" s="515" t="s">
        <v>203</v>
      </c>
    </row>
    <row r="14" spans="1:19" s="516" customFormat="1" ht="24.95" customHeight="1">
      <c r="A14" s="514"/>
      <c r="B14" s="489"/>
      <c r="C14" s="489"/>
      <c r="D14" s="489"/>
      <c r="E14" s="679" t="s">
        <v>624</v>
      </c>
      <c r="F14" s="679"/>
      <c r="G14" s="679"/>
      <c r="H14" s="679"/>
      <c r="I14" s="679"/>
      <c r="J14" s="679"/>
      <c r="K14" s="679"/>
      <c r="L14" s="679"/>
      <c r="M14" s="686" t="str">
        <f>IFERROR(VLOOKUP(一番最初に入力!C7,施設情報!$A:$E,4,0)," ")</f>
        <v xml:space="preserve"> </v>
      </c>
      <c r="N14" s="686"/>
      <c r="O14" s="686"/>
      <c r="P14" s="686"/>
      <c r="Q14" s="686"/>
      <c r="R14" s="686"/>
      <c r="S14" s="686"/>
    </row>
    <row r="15" spans="1:19" ht="24.95" customHeight="1">
      <c r="A15" s="514"/>
      <c r="B15" s="489"/>
      <c r="C15" s="489"/>
      <c r="D15" s="489"/>
      <c r="E15" s="517"/>
      <c r="F15" s="517"/>
      <c r="G15" s="517"/>
      <c r="H15" s="517"/>
      <c r="I15" s="517"/>
      <c r="J15" s="518"/>
      <c r="K15" s="679" t="s">
        <v>625</v>
      </c>
      <c r="L15" s="679"/>
      <c r="M15" s="680" t="str">
        <f>IFERROR(VLOOKUP(一番最初に入力!C7,施設情報!$A:$E,5,0)," ")&amp;""</f>
        <v xml:space="preserve"> </v>
      </c>
      <c r="N15" s="680"/>
      <c r="O15" s="680"/>
      <c r="P15" s="680"/>
      <c r="Q15" s="680"/>
      <c r="R15" s="680"/>
      <c r="S15" s="680"/>
    </row>
    <row r="16" spans="1:19" ht="24.95" customHeight="1">
      <c r="A16" s="514"/>
      <c r="B16" s="489"/>
      <c r="C16" s="489"/>
      <c r="D16" s="489"/>
      <c r="E16" s="519"/>
      <c r="F16" s="519"/>
      <c r="G16" s="519"/>
      <c r="H16" s="519"/>
      <c r="I16" s="519"/>
      <c r="J16" s="519"/>
      <c r="K16" s="681" t="s">
        <v>626</v>
      </c>
      <c r="L16" s="681"/>
      <c r="M16" s="682"/>
      <c r="N16" s="682"/>
      <c r="O16" s="682"/>
      <c r="P16" s="682"/>
      <c r="Q16" s="682"/>
      <c r="R16" s="520" t="s">
        <v>627</v>
      </c>
      <c r="S16" s="517"/>
    </row>
    <row r="17" spans="1:20" s="491" customFormat="1" ht="24.95" customHeight="1">
      <c r="A17" s="521"/>
      <c r="B17" s="494"/>
      <c r="C17" s="494"/>
      <c r="D17" s="494"/>
      <c r="E17" s="519"/>
      <c r="F17" s="519"/>
      <c r="G17" s="519"/>
      <c r="H17" s="519"/>
      <c r="I17" s="519"/>
      <c r="J17" s="519"/>
      <c r="K17" s="683"/>
      <c r="L17" s="683"/>
      <c r="M17" s="519"/>
      <c r="N17" s="519"/>
      <c r="O17" s="519"/>
      <c r="P17" s="519"/>
      <c r="Q17" s="519"/>
      <c r="R17" s="519"/>
      <c r="S17" s="519"/>
    </row>
    <row r="18" spans="1:20" s="491" customFormat="1" ht="24.95" customHeight="1">
      <c r="A18" s="521"/>
      <c r="B18" s="494"/>
      <c r="C18" s="494"/>
      <c r="D18" s="494"/>
      <c r="E18" s="519"/>
      <c r="F18" s="519"/>
      <c r="G18" s="519"/>
      <c r="H18" s="519"/>
      <c r="I18" s="519"/>
      <c r="J18" s="519"/>
      <c r="K18" s="522"/>
      <c r="L18" s="522"/>
      <c r="M18" s="519"/>
      <c r="N18" s="519"/>
      <c r="O18" s="519"/>
      <c r="P18" s="519"/>
      <c r="Q18" s="519"/>
      <c r="R18" s="519"/>
      <c r="S18" s="519"/>
    </row>
    <row r="19" spans="1:20" s="491" customFormat="1" ht="24.95" customHeight="1">
      <c r="A19" s="493"/>
      <c r="B19" s="494"/>
      <c r="C19" s="494"/>
      <c r="D19" s="494"/>
      <c r="E19" s="494"/>
      <c r="F19" s="494"/>
      <c r="G19" s="494"/>
      <c r="H19" s="494"/>
      <c r="I19" s="494"/>
      <c r="J19" s="494"/>
      <c r="K19" s="494"/>
      <c r="L19" s="494"/>
      <c r="M19" s="494"/>
      <c r="N19" s="494"/>
      <c r="O19" s="494"/>
      <c r="P19" s="494"/>
      <c r="Q19" s="494"/>
      <c r="R19" s="494"/>
      <c r="S19" s="494"/>
    </row>
    <row r="20" spans="1:20" s="491" customFormat="1" ht="24.95" customHeight="1">
      <c r="A20" s="493"/>
      <c r="B20" s="685" t="s">
        <v>1168</v>
      </c>
      <c r="C20" s="685"/>
      <c r="D20" s="685"/>
      <c r="E20" s="685"/>
      <c r="F20" s="685"/>
      <c r="G20" s="685"/>
      <c r="H20" s="685"/>
      <c r="I20" s="685"/>
      <c r="J20" s="685"/>
      <c r="K20" s="685"/>
      <c r="L20" s="684"/>
      <c r="M20" s="684"/>
      <c r="N20" s="523" t="s">
        <v>628</v>
      </c>
      <c r="O20" s="494"/>
      <c r="P20" s="494"/>
      <c r="Q20" s="494"/>
      <c r="R20" s="494"/>
      <c r="S20" s="494"/>
    </row>
    <row r="21" spans="1:20" s="491" customFormat="1" ht="24.95" customHeight="1">
      <c r="A21" s="493"/>
      <c r="B21" s="676" t="s">
        <v>936</v>
      </c>
      <c r="C21" s="676"/>
      <c r="D21" s="676"/>
      <c r="E21" s="676"/>
      <c r="F21" s="676"/>
      <c r="G21" s="676"/>
      <c r="H21" s="676"/>
      <c r="I21" s="676"/>
      <c r="J21" s="676"/>
      <c r="K21" s="676"/>
      <c r="L21" s="676"/>
      <c r="M21" s="676"/>
      <c r="N21" s="676"/>
      <c r="O21" s="676"/>
      <c r="P21" s="676"/>
      <c r="Q21" s="676"/>
      <c r="R21" s="676"/>
      <c r="S21" s="494"/>
    </row>
    <row r="22" spans="1:20" s="491" customFormat="1" ht="24.95" customHeight="1">
      <c r="A22" s="488"/>
      <c r="B22" s="676"/>
      <c r="C22" s="676"/>
      <c r="D22" s="676"/>
      <c r="E22" s="676"/>
      <c r="F22" s="676"/>
      <c r="G22" s="676"/>
      <c r="H22" s="676"/>
      <c r="I22" s="676"/>
      <c r="J22" s="676"/>
      <c r="K22" s="676"/>
      <c r="L22" s="676"/>
      <c r="M22" s="676"/>
      <c r="N22" s="676"/>
      <c r="O22" s="676"/>
      <c r="P22" s="676"/>
      <c r="Q22" s="676"/>
      <c r="R22" s="676"/>
      <c r="S22" s="489"/>
    </row>
    <row r="23" spans="1:20" s="491" customFormat="1" ht="24.95" customHeight="1">
      <c r="A23" s="488"/>
      <c r="B23" s="676"/>
      <c r="C23" s="676"/>
      <c r="D23" s="676"/>
      <c r="E23" s="676"/>
      <c r="F23" s="676"/>
      <c r="G23" s="676"/>
      <c r="H23" s="676"/>
      <c r="I23" s="676"/>
      <c r="J23" s="676"/>
      <c r="K23" s="676"/>
      <c r="L23" s="676"/>
      <c r="M23" s="676"/>
      <c r="N23" s="676"/>
      <c r="O23" s="676"/>
      <c r="P23" s="676"/>
      <c r="Q23" s="676"/>
      <c r="R23" s="676"/>
      <c r="S23" s="489"/>
      <c r="T23" s="533"/>
    </row>
    <row r="24" spans="1:20" s="491" customFormat="1" ht="24.95" customHeight="1">
      <c r="A24" s="488"/>
      <c r="B24" s="524"/>
      <c r="C24" s="524"/>
      <c r="D24" s="524"/>
      <c r="E24" s="524"/>
      <c r="F24" s="524"/>
      <c r="G24" s="524"/>
      <c r="H24" s="524"/>
      <c r="I24" s="524"/>
      <c r="J24" s="524"/>
      <c r="K24" s="524"/>
      <c r="L24" s="524"/>
      <c r="M24" s="524"/>
      <c r="N24" s="524"/>
      <c r="O24" s="524"/>
      <c r="P24" s="524"/>
      <c r="Q24" s="524"/>
      <c r="R24" s="524"/>
      <c r="S24" s="489"/>
    </row>
    <row r="25" spans="1:20" s="491" customFormat="1" ht="24.95" customHeight="1">
      <c r="A25" s="488"/>
      <c r="B25" s="524"/>
      <c r="C25" s="524"/>
      <c r="D25" s="524"/>
      <c r="E25" s="524"/>
      <c r="F25" s="524"/>
      <c r="G25" s="524"/>
      <c r="H25" s="524"/>
      <c r="I25" s="524"/>
      <c r="J25" s="524"/>
      <c r="K25" s="524"/>
      <c r="L25" s="524"/>
      <c r="M25" s="524"/>
      <c r="N25" s="524"/>
      <c r="O25" s="524"/>
      <c r="P25" s="524"/>
      <c r="Q25" s="524"/>
      <c r="R25" s="524"/>
      <c r="S25" s="489"/>
    </row>
    <row r="26" spans="1:20" s="491" customFormat="1" ht="24.95" customHeight="1">
      <c r="A26" s="488"/>
      <c r="B26" s="524"/>
      <c r="C26" s="524"/>
      <c r="D26" s="524"/>
      <c r="E26" s="524"/>
      <c r="F26" s="524"/>
      <c r="G26" s="524"/>
      <c r="H26" s="524"/>
      <c r="I26" s="524"/>
      <c r="J26" s="524"/>
      <c r="K26" s="524"/>
      <c r="L26" s="524"/>
      <c r="M26" s="524"/>
      <c r="N26" s="524"/>
      <c r="O26" s="524"/>
      <c r="P26" s="524"/>
      <c r="Q26" s="524"/>
      <c r="R26" s="524"/>
      <c r="S26" s="489"/>
    </row>
    <row r="27" spans="1:20" s="491" customFormat="1" ht="24.95" customHeight="1">
      <c r="A27" s="488"/>
      <c r="B27" s="523"/>
      <c r="C27" s="525"/>
      <c r="D27" s="525"/>
      <c r="E27" s="525"/>
      <c r="F27" s="525"/>
      <c r="G27" s="526"/>
      <c r="H27" s="677"/>
      <c r="I27" s="677"/>
      <c r="J27" s="677"/>
      <c r="K27" s="677"/>
      <c r="L27" s="526"/>
      <c r="M27" s="489"/>
      <c r="N27" s="489"/>
      <c r="O27" s="489"/>
      <c r="P27" s="489"/>
      <c r="Q27" s="489"/>
      <c r="R27" s="489"/>
      <c r="S27" s="489"/>
    </row>
    <row r="28" spans="1:20" s="491" customFormat="1" ht="24.75" customHeight="1">
      <c r="A28" s="488"/>
      <c r="B28" s="489"/>
      <c r="C28" s="492"/>
      <c r="E28" s="527" t="s">
        <v>630</v>
      </c>
      <c r="F28" s="527"/>
      <c r="G28" s="527"/>
      <c r="H28" s="527"/>
      <c r="I28" s="528" t="s">
        <v>631</v>
      </c>
      <c r="J28" s="678"/>
      <c r="K28" s="678"/>
      <c r="L28" s="678"/>
      <c r="M28" s="678"/>
      <c r="N28" s="678"/>
      <c r="O28" s="523" t="s">
        <v>63</v>
      </c>
      <c r="P28" s="489"/>
      <c r="Q28" s="489"/>
      <c r="R28" s="489"/>
      <c r="S28" s="489"/>
    </row>
    <row r="29" spans="1:20" s="491" customFormat="1" ht="24.75" customHeight="1">
      <c r="A29" s="488"/>
      <c r="B29" s="489"/>
      <c r="C29" s="492"/>
      <c r="D29" s="492"/>
      <c r="E29" s="529"/>
      <c r="F29" s="492"/>
      <c r="G29" s="489"/>
      <c r="H29" s="489"/>
      <c r="I29" s="489"/>
      <c r="J29" s="489"/>
      <c r="K29" s="489"/>
      <c r="L29" s="489"/>
      <c r="M29" s="489"/>
      <c r="N29" s="489"/>
      <c r="O29" s="489"/>
      <c r="P29" s="489"/>
      <c r="Q29" s="489"/>
      <c r="R29" s="489"/>
      <c r="S29" s="489"/>
    </row>
    <row r="30" spans="1:20" s="491" customFormat="1" ht="24.75" customHeight="1">
      <c r="A30" s="488"/>
      <c r="B30" s="489"/>
      <c r="C30" s="489"/>
      <c r="D30" s="489"/>
      <c r="E30" s="489"/>
      <c r="F30" s="489"/>
      <c r="G30" s="489"/>
      <c r="H30" s="489"/>
      <c r="I30" s="489"/>
      <c r="J30" s="489"/>
      <c r="K30" s="489"/>
      <c r="L30" s="489"/>
      <c r="M30" s="489"/>
      <c r="N30" s="489"/>
      <c r="O30" s="489"/>
      <c r="P30" s="489"/>
      <c r="Q30" s="489"/>
      <c r="R30" s="489"/>
      <c r="S30" s="489"/>
    </row>
    <row r="31" spans="1:20" ht="24.75" customHeight="1">
      <c r="A31" s="488"/>
      <c r="B31" s="489"/>
      <c r="C31" s="530"/>
      <c r="D31" s="489"/>
      <c r="E31" s="489"/>
      <c r="F31" s="489"/>
      <c r="G31" s="489"/>
      <c r="H31" s="489"/>
      <c r="I31" s="489"/>
      <c r="J31" s="489"/>
      <c r="K31" s="489"/>
      <c r="L31" s="489"/>
      <c r="M31" s="489"/>
      <c r="N31" s="489"/>
      <c r="O31" s="489"/>
      <c r="P31" s="489"/>
      <c r="Q31" s="489"/>
      <c r="R31" s="489"/>
      <c r="S31" s="489"/>
    </row>
    <row r="32" spans="1:20" ht="14.25">
      <c r="B32" s="491"/>
      <c r="C32" s="532"/>
      <c r="D32" s="491"/>
      <c r="E32" s="491"/>
      <c r="F32" s="491"/>
      <c r="G32" s="491"/>
      <c r="H32" s="491"/>
      <c r="I32" s="491"/>
      <c r="J32" s="491"/>
      <c r="K32" s="491"/>
      <c r="L32" s="491"/>
      <c r="M32" s="491"/>
      <c r="N32" s="491"/>
      <c r="O32" s="491"/>
      <c r="P32" s="491"/>
      <c r="Q32" s="491"/>
      <c r="R32" s="491"/>
    </row>
  </sheetData>
  <sheetProtection algorithmName="SHA-512" hashValue="3n5F0lcuapYVzNfrzxJ5XIuf4b+axZYKWrEv5jkNIGUsz5IJmyg6dpGjRll/2ndEyyk3/8YQrZzQqwDDR8/ylA==" saltValue="YZXF200O8KCmbD8udj5N+Q==" spinCount="100000" sheet="1" selectLockedCells="1"/>
  <mergeCells count="17">
    <mergeCell ref="E14:L14"/>
    <mergeCell ref="M14:S14"/>
    <mergeCell ref="R1:S1"/>
    <mergeCell ref="H12:J12"/>
    <mergeCell ref="K12:R12"/>
    <mergeCell ref="H13:J13"/>
    <mergeCell ref="K13:R13"/>
    <mergeCell ref="B21:R23"/>
    <mergeCell ref="H27:K27"/>
    <mergeCell ref="J28:N28"/>
    <mergeCell ref="K15:L15"/>
    <mergeCell ref="M15:S15"/>
    <mergeCell ref="K16:L16"/>
    <mergeCell ref="M16:Q16"/>
    <mergeCell ref="K17:L17"/>
    <mergeCell ref="L20:M20"/>
    <mergeCell ref="B20:K20"/>
  </mergeCells>
  <phoneticPr fontId="4"/>
  <conditionalFormatting sqref="K13">
    <cfRule type="expression" dxfId="275" priority="2">
      <formula>(K13=0)</formula>
    </cfRule>
  </conditionalFormatting>
  <conditionalFormatting sqref="M14:S14">
    <cfRule type="expression" dxfId="274" priority="1">
      <formula>(M14=0)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1"/>
  <sheetViews>
    <sheetView showGridLines="0" view="pageBreakPreview" topLeftCell="A58" zoomScale="115" zoomScaleNormal="100" zoomScaleSheetLayoutView="115" workbookViewId="0">
      <selection activeCell="T86" sqref="T86:AV92"/>
    </sheetView>
  </sheetViews>
  <sheetFormatPr defaultRowHeight="13.5"/>
  <cols>
    <col min="1" max="54" width="1.75" style="578" customWidth="1"/>
    <col min="55" max="16384" width="9" style="578"/>
  </cols>
  <sheetData>
    <row r="1" spans="1:55" ht="6.75" customHeight="1">
      <c r="A1" s="576">
        <f ca="1">SUM('7ページ'!J48,'8ページ'!W43)</f>
        <v>0</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55" ht="8.1" customHeight="1">
      <c r="A2" s="577"/>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55" ht="8.1" customHeight="1">
      <c r="A3" s="577"/>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55" ht="8.1" customHeight="1">
      <c r="A4" s="852" t="s">
        <v>772</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2"/>
      <c r="AN4" s="852"/>
      <c r="AO4" s="852"/>
      <c r="AP4" s="852"/>
      <c r="AQ4" s="852"/>
      <c r="AR4" s="852"/>
      <c r="AS4" s="852"/>
      <c r="AT4" s="852"/>
      <c r="AU4" s="852"/>
      <c r="AV4" s="852"/>
    </row>
    <row r="5" spans="1:55" ht="8.1" customHeight="1">
      <c r="A5" s="852"/>
      <c r="B5" s="852"/>
      <c r="C5" s="852"/>
      <c r="D5" s="852"/>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row>
    <row r="6" spans="1:55" ht="8.1" customHeight="1">
      <c r="A6" s="852"/>
      <c r="B6" s="852"/>
      <c r="C6" s="852"/>
      <c r="D6" s="852"/>
      <c r="E6" s="852"/>
      <c r="F6" s="852"/>
      <c r="G6" s="852"/>
      <c r="H6" s="852"/>
      <c r="I6" s="852"/>
      <c r="J6" s="852"/>
      <c r="K6" s="852"/>
      <c r="L6" s="852"/>
      <c r="M6" s="852"/>
      <c r="N6" s="852"/>
      <c r="O6" s="852"/>
      <c r="P6" s="852"/>
      <c r="Q6" s="852"/>
      <c r="R6" s="852"/>
      <c r="S6" s="852"/>
      <c r="T6" s="852"/>
      <c r="U6" s="852"/>
      <c r="V6" s="852"/>
      <c r="W6" s="852"/>
      <c r="X6" s="852"/>
      <c r="Y6" s="852"/>
      <c r="Z6" s="852"/>
      <c r="AA6" s="852"/>
      <c r="AB6" s="852"/>
      <c r="AC6" s="852"/>
      <c r="AD6" s="852"/>
      <c r="AE6" s="852"/>
      <c r="AF6" s="852"/>
      <c r="AG6" s="852"/>
      <c r="AH6" s="852"/>
      <c r="AI6" s="852"/>
      <c r="AJ6" s="852"/>
      <c r="AK6" s="852"/>
      <c r="AL6" s="852"/>
      <c r="AM6" s="852"/>
      <c r="AN6" s="852"/>
      <c r="AO6" s="852"/>
      <c r="AP6" s="852"/>
      <c r="AQ6" s="852"/>
      <c r="AR6" s="852"/>
      <c r="AS6" s="852"/>
      <c r="AT6" s="852"/>
      <c r="AU6" s="852"/>
      <c r="AV6" s="852"/>
    </row>
    <row r="7" spans="1:55" ht="8.1" customHeight="1" thickBot="1">
      <c r="A7" s="852"/>
      <c r="B7" s="852"/>
      <c r="C7" s="852"/>
      <c r="D7" s="852"/>
      <c r="E7" s="852"/>
      <c r="F7" s="852"/>
      <c r="G7" s="852"/>
      <c r="H7" s="852"/>
      <c r="I7" s="852"/>
      <c r="J7" s="852"/>
      <c r="K7" s="852"/>
      <c r="L7" s="852"/>
      <c r="M7" s="852"/>
      <c r="N7" s="852"/>
      <c r="O7" s="852"/>
      <c r="P7" s="852"/>
      <c r="Q7" s="852"/>
      <c r="R7" s="852"/>
      <c r="S7" s="852"/>
      <c r="T7" s="852"/>
      <c r="U7" s="852"/>
      <c r="V7" s="852"/>
      <c r="W7" s="852"/>
      <c r="X7" s="852"/>
      <c r="Y7" s="852"/>
      <c r="Z7" s="852"/>
      <c r="AA7" s="852"/>
      <c r="AB7" s="852"/>
      <c r="AC7" s="852"/>
      <c r="AD7" s="852"/>
      <c r="AE7" s="852"/>
      <c r="AF7" s="852"/>
      <c r="AG7" s="852"/>
      <c r="AH7" s="852"/>
      <c r="AI7" s="852"/>
      <c r="AJ7" s="852"/>
      <c r="AK7" s="852"/>
      <c r="AL7" s="852"/>
      <c r="AM7" s="852"/>
      <c r="AN7" s="852"/>
      <c r="AO7" s="852"/>
      <c r="AP7" s="852"/>
      <c r="AQ7" s="852"/>
      <c r="AR7" s="852"/>
      <c r="AS7" s="852"/>
      <c r="AT7" s="852"/>
      <c r="AU7" s="852"/>
      <c r="AV7" s="852"/>
    </row>
    <row r="8" spans="1:55" ht="8.1" customHeight="1">
      <c r="A8" s="577"/>
      <c r="B8" s="577"/>
      <c r="C8" s="853" t="s">
        <v>773</v>
      </c>
      <c r="D8" s="854"/>
      <c r="E8" s="854"/>
      <c r="F8" s="854"/>
      <c r="G8" s="854"/>
      <c r="H8" s="855"/>
      <c r="I8" s="860" t="s">
        <v>774</v>
      </c>
      <c r="J8" s="861"/>
      <c r="K8" s="861"/>
      <c r="L8" s="861" t="s">
        <v>775</v>
      </c>
      <c r="M8" s="861"/>
      <c r="N8" s="861"/>
      <c r="O8" s="861" t="s">
        <v>776</v>
      </c>
      <c r="P8" s="861"/>
      <c r="Q8" s="862"/>
      <c r="R8" s="860" t="s">
        <v>777</v>
      </c>
      <c r="S8" s="861"/>
      <c r="T8" s="861"/>
      <c r="U8" s="861" t="s">
        <v>774</v>
      </c>
      <c r="V8" s="861"/>
      <c r="W8" s="861"/>
      <c r="X8" s="861" t="s">
        <v>775</v>
      </c>
      <c r="Y8" s="861"/>
      <c r="Z8" s="862"/>
      <c r="AA8" s="860" t="s">
        <v>776</v>
      </c>
      <c r="AB8" s="861"/>
      <c r="AC8" s="861"/>
      <c r="AD8" s="861" t="s">
        <v>778</v>
      </c>
      <c r="AE8" s="861"/>
      <c r="AF8" s="861"/>
      <c r="AG8" s="861" t="s">
        <v>774</v>
      </c>
      <c r="AH8" s="861"/>
      <c r="AI8" s="862"/>
      <c r="AJ8" s="860" t="s">
        <v>775</v>
      </c>
      <c r="AK8" s="861"/>
      <c r="AL8" s="861"/>
      <c r="AM8" s="861" t="s">
        <v>776</v>
      </c>
      <c r="AN8" s="861"/>
      <c r="AO8" s="861"/>
      <c r="AP8" s="861" t="s">
        <v>779</v>
      </c>
      <c r="AQ8" s="861"/>
      <c r="AR8" s="862"/>
      <c r="AS8" s="577"/>
      <c r="AT8" s="577"/>
      <c r="AU8" s="577"/>
      <c r="AV8" s="577"/>
    </row>
    <row r="9" spans="1:55" ht="8.1" customHeight="1">
      <c r="A9" s="577"/>
      <c r="B9" s="577"/>
      <c r="C9" s="772"/>
      <c r="D9" s="773"/>
      <c r="E9" s="773"/>
      <c r="F9" s="773"/>
      <c r="G9" s="773"/>
      <c r="H9" s="856"/>
      <c r="I9" s="846" t="str">
        <f ca="1">LEFT(RIGHT(" \"&amp;$A1,13-COLUMN(A1)))</f>
        <v xml:space="preserve"> </v>
      </c>
      <c r="J9" s="847"/>
      <c r="K9" s="847"/>
      <c r="L9" s="847" t="str">
        <f ca="1">LEFT(RIGHT(" \"&amp;$A1,13-COLUMN(B1)))</f>
        <v xml:space="preserve"> </v>
      </c>
      <c r="M9" s="847"/>
      <c r="N9" s="847"/>
      <c r="O9" s="847" t="str">
        <f ca="1">LEFT(RIGHT(" \"&amp;$A1,13-COLUMN(C1)))</f>
        <v xml:space="preserve"> </v>
      </c>
      <c r="P9" s="847"/>
      <c r="Q9" s="850"/>
      <c r="R9" s="846" t="str">
        <f ca="1">LEFT(RIGHT(" \"&amp;$A1,13-COLUMN(D1)))</f>
        <v xml:space="preserve"> </v>
      </c>
      <c r="S9" s="847"/>
      <c r="T9" s="847"/>
      <c r="U9" s="847" t="str">
        <f ca="1">LEFT(RIGHT(" \"&amp;$A1,13-COLUMN(E1)))</f>
        <v xml:space="preserve"> </v>
      </c>
      <c r="V9" s="847"/>
      <c r="W9" s="847"/>
      <c r="X9" s="847" t="str">
        <f ca="1">LEFT(RIGHT(" \"&amp;$A1,13-COLUMN(F1)))</f>
        <v xml:space="preserve"> </v>
      </c>
      <c r="Y9" s="847"/>
      <c r="Z9" s="850"/>
      <c r="AA9" s="846" t="str">
        <f ca="1">LEFT(RIGHT(" \"&amp;$A1,13-COLUMN(G1)))</f>
        <v xml:space="preserve"> </v>
      </c>
      <c r="AB9" s="847"/>
      <c r="AC9" s="847"/>
      <c r="AD9" s="847" t="str">
        <f ca="1">LEFT(RIGHT(" \"&amp;$A1,13-COLUMN(H1)))</f>
        <v xml:space="preserve"> </v>
      </c>
      <c r="AE9" s="847"/>
      <c r="AF9" s="847"/>
      <c r="AG9" s="847" t="str">
        <f ca="1">LEFT(RIGHT(" \"&amp;$A1,13-COLUMN(I1)))</f>
        <v xml:space="preserve"> </v>
      </c>
      <c r="AH9" s="847"/>
      <c r="AI9" s="850"/>
      <c r="AJ9" s="846" t="str">
        <f ca="1">LEFT(RIGHT(" \"&amp;$A1,13-COLUMN(J1)))</f>
        <v xml:space="preserve"> </v>
      </c>
      <c r="AK9" s="847"/>
      <c r="AL9" s="847"/>
      <c r="AM9" s="847" t="str">
        <f ca="1">LEFT(RIGHT(" \"&amp;$A1,13-COLUMN(K1)))</f>
        <v>\</v>
      </c>
      <c r="AN9" s="847"/>
      <c r="AO9" s="847"/>
      <c r="AP9" s="847" t="str">
        <f ca="1">LEFT(RIGHT(" \"&amp;$A1,13-COLUMN(L1)))</f>
        <v>0</v>
      </c>
      <c r="AQ9" s="847"/>
      <c r="AR9" s="850"/>
      <c r="AS9" s="577"/>
      <c r="AT9" s="577"/>
      <c r="AU9" s="577"/>
      <c r="AV9" s="577"/>
    </row>
    <row r="10" spans="1:55" ht="8.1" customHeight="1">
      <c r="A10" s="577"/>
      <c r="B10" s="577"/>
      <c r="C10" s="772"/>
      <c r="D10" s="773"/>
      <c r="E10" s="773"/>
      <c r="F10" s="773"/>
      <c r="G10" s="773"/>
      <c r="H10" s="856"/>
      <c r="I10" s="846"/>
      <c r="J10" s="847"/>
      <c r="K10" s="847"/>
      <c r="L10" s="847"/>
      <c r="M10" s="847"/>
      <c r="N10" s="847"/>
      <c r="O10" s="847"/>
      <c r="P10" s="847"/>
      <c r="Q10" s="850"/>
      <c r="R10" s="846"/>
      <c r="S10" s="847"/>
      <c r="T10" s="847"/>
      <c r="U10" s="847"/>
      <c r="V10" s="847"/>
      <c r="W10" s="847"/>
      <c r="X10" s="847"/>
      <c r="Y10" s="847"/>
      <c r="Z10" s="850"/>
      <c r="AA10" s="846"/>
      <c r="AB10" s="847"/>
      <c r="AC10" s="847"/>
      <c r="AD10" s="847"/>
      <c r="AE10" s="847"/>
      <c r="AF10" s="847"/>
      <c r="AG10" s="847"/>
      <c r="AH10" s="847"/>
      <c r="AI10" s="850"/>
      <c r="AJ10" s="846"/>
      <c r="AK10" s="847"/>
      <c r="AL10" s="847"/>
      <c r="AM10" s="847"/>
      <c r="AN10" s="847"/>
      <c r="AO10" s="847"/>
      <c r="AP10" s="847"/>
      <c r="AQ10" s="847"/>
      <c r="AR10" s="850"/>
      <c r="AS10" s="577"/>
      <c r="AT10" s="577"/>
      <c r="AU10" s="577"/>
      <c r="AV10" s="577"/>
      <c r="AW10" s="839"/>
      <c r="AX10" s="840"/>
      <c r="AY10" s="840"/>
      <c r="AZ10" s="840"/>
      <c r="BA10" s="840"/>
      <c r="BB10" s="840"/>
      <c r="BC10" s="840"/>
    </row>
    <row r="11" spans="1:55" ht="8.1" customHeight="1">
      <c r="A11" s="577"/>
      <c r="B11" s="577"/>
      <c r="C11" s="772"/>
      <c r="D11" s="773"/>
      <c r="E11" s="773"/>
      <c r="F11" s="773"/>
      <c r="G11" s="773"/>
      <c r="H11" s="856"/>
      <c r="I11" s="846"/>
      <c r="J11" s="847"/>
      <c r="K11" s="847"/>
      <c r="L11" s="847"/>
      <c r="M11" s="847"/>
      <c r="N11" s="847"/>
      <c r="O11" s="847"/>
      <c r="P11" s="847"/>
      <c r="Q11" s="850"/>
      <c r="R11" s="846"/>
      <c r="S11" s="847"/>
      <c r="T11" s="847"/>
      <c r="U11" s="847"/>
      <c r="V11" s="847"/>
      <c r="W11" s="847"/>
      <c r="X11" s="847"/>
      <c r="Y11" s="847"/>
      <c r="Z11" s="850"/>
      <c r="AA11" s="846"/>
      <c r="AB11" s="847"/>
      <c r="AC11" s="847"/>
      <c r="AD11" s="847"/>
      <c r="AE11" s="847"/>
      <c r="AF11" s="847"/>
      <c r="AG11" s="847"/>
      <c r="AH11" s="847"/>
      <c r="AI11" s="850"/>
      <c r="AJ11" s="846"/>
      <c r="AK11" s="847"/>
      <c r="AL11" s="847"/>
      <c r="AM11" s="847"/>
      <c r="AN11" s="847"/>
      <c r="AO11" s="847"/>
      <c r="AP11" s="847"/>
      <c r="AQ11" s="847"/>
      <c r="AR11" s="850"/>
      <c r="AS11" s="577"/>
      <c r="AT11" s="577"/>
      <c r="AU11" s="577"/>
      <c r="AV11" s="577"/>
      <c r="AW11" s="840"/>
      <c r="AX11" s="840"/>
      <c r="AY11" s="840"/>
      <c r="AZ11" s="840"/>
      <c r="BA11" s="840"/>
      <c r="BB11" s="840"/>
      <c r="BC11" s="840"/>
    </row>
    <row r="12" spans="1:55" ht="8.1" customHeight="1">
      <c r="A12" s="577"/>
      <c r="B12" s="577"/>
      <c r="C12" s="772"/>
      <c r="D12" s="773"/>
      <c r="E12" s="773"/>
      <c r="F12" s="773"/>
      <c r="G12" s="773"/>
      <c r="H12" s="856"/>
      <c r="I12" s="846"/>
      <c r="J12" s="847"/>
      <c r="K12" s="847"/>
      <c r="L12" s="847"/>
      <c r="M12" s="847"/>
      <c r="N12" s="847"/>
      <c r="O12" s="847"/>
      <c r="P12" s="847"/>
      <c r="Q12" s="850"/>
      <c r="R12" s="846"/>
      <c r="S12" s="847"/>
      <c r="T12" s="847"/>
      <c r="U12" s="847"/>
      <c r="V12" s="847"/>
      <c r="W12" s="847"/>
      <c r="X12" s="847"/>
      <c r="Y12" s="847"/>
      <c r="Z12" s="850"/>
      <c r="AA12" s="846"/>
      <c r="AB12" s="847"/>
      <c r="AC12" s="847"/>
      <c r="AD12" s="847"/>
      <c r="AE12" s="847"/>
      <c r="AF12" s="847"/>
      <c r="AG12" s="847"/>
      <c r="AH12" s="847"/>
      <c r="AI12" s="850"/>
      <c r="AJ12" s="846"/>
      <c r="AK12" s="847"/>
      <c r="AL12" s="847"/>
      <c r="AM12" s="847"/>
      <c r="AN12" s="847"/>
      <c r="AO12" s="847"/>
      <c r="AP12" s="847"/>
      <c r="AQ12" s="847"/>
      <c r="AR12" s="850"/>
      <c r="AS12" s="577"/>
      <c r="AT12" s="577"/>
      <c r="AU12" s="577"/>
      <c r="AV12" s="577"/>
      <c r="AW12" s="840"/>
      <c r="AX12" s="840"/>
      <c r="AY12" s="840"/>
      <c r="AZ12" s="840"/>
      <c r="BA12" s="840"/>
      <c r="BB12" s="840"/>
      <c r="BC12" s="840"/>
    </row>
    <row r="13" spans="1:55" ht="8.1" customHeight="1" thickBot="1">
      <c r="A13" s="577"/>
      <c r="B13" s="577"/>
      <c r="C13" s="857"/>
      <c r="D13" s="858"/>
      <c r="E13" s="858"/>
      <c r="F13" s="858"/>
      <c r="G13" s="858"/>
      <c r="H13" s="859"/>
      <c r="I13" s="848"/>
      <c r="J13" s="849"/>
      <c r="K13" s="849"/>
      <c r="L13" s="849"/>
      <c r="M13" s="849"/>
      <c r="N13" s="849"/>
      <c r="O13" s="849"/>
      <c r="P13" s="849"/>
      <c r="Q13" s="851"/>
      <c r="R13" s="848"/>
      <c r="S13" s="849"/>
      <c r="T13" s="849"/>
      <c r="U13" s="849"/>
      <c r="V13" s="849"/>
      <c r="W13" s="849"/>
      <c r="X13" s="849"/>
      <c r="Y13" s="849"/>
      <c r="Z13" s="851"/>
      <c r="AA13" s="848"/>
      <c r="AB13" s="849"/>
      <c r="AC13" s="849"/>
      <c r="AD13" s="849"/>
      <c r="AE13" s="849"/>
      <c r="AF13" s="849"/>
      <c r="AG13" s="849"/>
      <c r="AH13" s="849"/>
      <c r="AI13" s="851"/>
      <c r="AJ13" s="848"/>
      <c r="AK13" s="849"/>
      <c r="AL13" s="849"/>
      <c r="AM13" s="849"/>
      <c r="AN13" s="849"/>
      <c r="AO13" s="849"/>
      <c r="AP13" s="849"/>
      <c r="AQ13" s="849"/>
      <c r="AR13" s="851"/>
      <c r="AS13" s="577"/>
      <c r="AT13" s="577"/>
      <c r="AU13" s="577"/>
      <c r="AV13" s="577"/>
      <c r="AW13" s="840"/>
      <c r="AX13" s="840"/>
      <c r="AY13" s="840"/>
      <c r="AZ13" s="840"/>
      <c r="BA13" s="840"/>
      <c r="BB13" s="840"/>
      <c r="BC13" s="840"/>
    </row>
    <row r="14" spans="1:55" ht="8.1" customHeight="1">
      <c r="A14" s="577"/>
      <c r="B14" s="577"/>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577"/>
    </row>
    <row r="15" spans="1:55" ht="8.1" customHeight="1">
      <c r="A15" s="841" t="s">
        <v>780</v>
      </c>
      <c r="B15" s="841"/>
      <c r="C15" s="841"/>
      <c r="D15" s="841"/>
      <c r="E15" s="841"/>
      <c r="F15" s="841"/>
      <c r="G15" s="841"/>
      <c r="H15" s="841"/>
      <c r="I15" s="841"/>
      <c r="J15" s="841" t="s">
        <v>616</v>
      </c>
      <c r="K15" s="841"/>
      <c r="L15" s="841"/>
      <c r="M15" s="841"/>
      <c r="N15" s="817" t="str">
        <f>一番最初に入力!C11&amp;""</f>
        <v>6</v>
      </c>
      <c r="O15" s="817"/>
      <c r="P15" s="742" t="s">
        <v>781</v>
      </c>
      <c r="Q15" s="742"/>
      <c r="R15" s="742"/>
      <c r="S15" s="742"/>
      <c r="T15" s="742"/>
      <c r="U15" s="742"/>
      <c r="V15" s="742"/>
      <c r="W15" s="742"/>
      <c r="X15" s="742"/>
      <c r="Y15" s="742"/>
      <c r="Z15" s="742"/>
      <c r="AA15" s="742"/>
      <c r="AB15" s="742"/>
      <c r="AC15" s="742"/>
      <c r="AD15" s="742"/>
      <c r="AE15" s="742"/>
      <c r="AF15" s="742"/>
      <c r="AG15" s="742"/>
      <c r="AH15" s="742"/>
      <c r="AI15" s="742"/>
      <c r="AJ15" s="742"/>
      <c r="AK15" s="742"/>
      <c r="AL15" s="742"/>
      <c r="AM15" s="845" t="s">
        <v>782</v>
      </c>
      <c r="AN15" s="845"/>
      <c r="AO15" s="845"/>
      <c r="AP15" s="845"/>
      <c r="AQ15" s="845"/>
      <c r="AR15" s="845"/>
      <c r="AS15" s="845"/>
      <c r="AT15" s="579"/>
      <c r="AU15" s="579"/>
      <c r="AV15" s="579"/>
    </row>
    <row r="16" spans="1:55" ht="8.1" customHeight="1">
      <c r="A16" s="841"/>
      <c r="B16" s="841"/>
      <c r="C16" s="841"/>
      <c r="D16" s="841"/>
      <c r="E16" s="841"/>
      <c r="F16" s="841"/>
      <c r="G16" s="841"/>
      <c r="H16" s="841"/>
      <c r="I16" s="841"/>
      <c r="J16" s="842"/>
      <c r="K16" s="842"/>
      <c r="L16" s="842"/>
      <c r="M16" s="842"/>
      <c r="N16" s="843"/>
      <c r="O16" s="843"/>
      <c r="P16" s="844"/>
      <c r="Q16" s="844"/>
      <c r="R16" s="844"/>
      <c r="S16" s="844"/>
      <c r="T16" s="844"/>
      <c r="U16" s="844"/>
      <c r="V16" s="844"/>
      <c r="W16" s="844"/>
      <c r="X16" s="844"/>
      <c r="Y16" s="844"/>
      <c r="Z16" s="844"/>
      <c r="AA16" s="844"/>
      <c r="AB16" s="844"/>
      <c r="AC16" s="844"/>
      <c r="AD16" s="844"/>
      <c r="AE16" s="844"/>
      <c r="AF16" s="844"/>
      <c r="AG16" s="844"/>
      <c r="AH16" s="844"/>
      <c r="AI16" s="844"/>
      <c r="AJ16" s="844"/>
      <c r="AK16" s="844"/>
      <c r="AL16" s="844"/>
      <c r="AM16" s="845"/>
      <c r="AN16" s="845"/>
      <c r="AO16" s="845"/>
      <c r="AP16" s="845"/>
      <c r="AQ16" s="845"/>
      <c r="AR16" s="845"/>
      <c r="AS16" s="845"/>
      <c r="AT16" s="579"/>
      <c r="AU16" s="579"/>
      <c r="AV16" s="579"/>
    </row>
    <row r="17" spans="1:48" ht="8.1" customHeight="1" thickBot="1">
      <c r="A17" s="577"/>
      <c r="B17" s="577"/>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7"/>
      <c r="AO17" s="577"/>
      <c r="AP17" s="577"/>
      <c r="AQ17" s="577"/>
      <c r="AR17" s="577"/>
      <c r="AS17" s="577"/>
      <c r="AT17" s="577"/>
      <c r="AU17" s="577"/>
      <c r="AV17" s="577"/>
    </row>
    <row r="18" spans="1:48" ht="8.1" customHeight="1">
      <c r="A18" s="831" t="s">
        <v>783</v>
      </c>
      <c r="B18" s="832"/>
      <c r="C18" s="832"/>
      <c r="D18" s="832"/>
      <c r="E18" s="832"/>
      <c r="F18" s="832"/>
      <c r="G18" s="832"/>
      <c r="H18" s="832"/>
      <c r="I18" s="832"/>
      <c r="J18" s="832"/>
      <c r="K18" s="832"/>
      <c r="L18" s="832"/>
      <c r="M18" s="832"/>
      <c r="N18" s="832"/>
      <c r="O18" s="832"/>
      <c r="P18" s="832"/>
      <c r="Q18" s="832"/>
      <c r="R18" s="832"/>
      <c r="S18" s="832"/>
      <c r="T18" s="832"/>
      <c r="U18" s="832"/>
      <c r="V18" s="832"/>
      <c r="W18" s="832"/>
      <c r="X18" s="832"/>
      <c r="Y18" s="832"/>
      <c r="Z18" s="832"/>
      <c r="AA18" s="832"/>
      <c r="AB18" s="832"/>
      <c r="AC18" s="832"/>
      <c r="AD18" s="832"/>
      <c r="AE18" s="832"/>
      <c r="AF18" s="832"/>
      <c r="AG18" s="832"/>
      <c r="AH18" s="832"/>
      <c r="AI18" s="832"/>
      <c r="AJ18" s="832"/>
      <c r="AK18" s="832"/>
      <c r="AL18" s="832"/>
      <c r="AM18" s="832"/>
      <c r="AN18" s="832"/>
      <c r="AO18" s="832"/>
      <c r="AP18" s="832"/>
      <c r="AQ18" s="832"/>
      <c r="AR18" s="832"/>
      <c r="AS18" s="832"/>
      <c r="AT18" s="832"/>
      <c r="AU18" s="832"/>
      <c r="AV18" s="833"/>
    </row>
    <row r="19" spans="1:48" ht="8.1" customHeight="1">
      <c r="A19" s="834"/>
      <c r="B19" s="835"/>
      <c r="C19" s="835"/>
      <c r="D19" s="835"/>
      <c r="E19" s="835"/>
      <c r="F19" s="835"/>
      <c r="G19" s="835"/>
      <c r="H19" s="835"/>
      <c r="I19" s="835"/>
      <c r="J19" s="835"/>
      <c r="K19" s="835"/>
      <c r="L19" s="835"/>
      <c r="M19" s="835"/>
      <c r="N19" s="835"/>
      <c r="O19" s="835"/>
      <c r="P19" s="835"/>
      <c r="Q19" s="835"/>
      <c r="R19" s="835"/>
      <c r="S19" s="835"/>
      <c r="T19" s="835"/>
      <c r="U19" s="835"/>
      <c r="V19" s="835"/>
      <c r="W19" s="835"/>
      <c r="X19" s="835"/>
      <c r="Y19" s="835"/>
      <c r="Z19" s="835"/>
      <c r="AA19" s="835"/>
      <c r="AB19" s="835"/>
      <c r="AC19" s="835"/>
      <c r="AD19" s="835"/>
      <c r="AE19" s="835"/>
      <c r="AF19" s="835"/>
      <c r="AG19" s="835"/>
      <c r="AH19" s="835"/>
      <c r="AI19" s="835"/>
      <c r="AJ19" s="835"/>
      <c r="AK19" s="835"/>
      <c r="AL19" s="835"/>
      <c r="AM19" s="835"/>
      <c r="AN19" s="835"/>
      <c r="AO19" s="835"/>
      <c r="AP19" s="835"/>
      <c r="AQ19" s="835"/>
      <c r="AR19" s="835"/>
      <c r="AS19" s="835"/>
      <c r="AT19" s="835"/>
      <c r="AU19" s="835"/>
      <c r="AV19" s="836"/>
    </row>
    <row r="20" spans="1:48" ht="8.1" customHeight="1">
      <c r="A20" s="837" t="s">
        <v>784</v>
      </c>
      <c r="B20" s="837"/>
      <c r="C20" s="837"/>
      <c r="D20" s="837"/>
      <c r="E20" s="837"/>
      <c r="F20" s="837"/>
      <c r="G20" s="837"/>
      <c r="H20" s="837"/>
      <c r="I20" s="837"/>
      <c r="J20" s="837"/>
      <c r="K20" s="837"/>
      <c r="L20" s="837"/>
      <c r="M20" s="837" t="s">
        <v>785</v>
      </c>
      <c r="N20" s="837"/>
      <c r="O20" s="837"/>
      <c r="P20" s="837"/>
      <c r="Q20" s="837"/>
      <c r="R20" s="837"/>
      <c r="S20" s="837"/>
      <c r="T20" s="837"/>
      <c r="U20" s="837" t="s">
        <v>786</v>
      </c>
      <c r="V20" s="837"/>
      <c r="W20" s="837"/>
      <c r="X20" s="837"/>
      <c r="Y20" s="837"/>
      <c r="Z20" s="837" t="s">
        <v>787</v>
      </c>
      <c r="AA20" s="837"/>
      <c r="AB20" s="837"/>
      <c r="AC20" s="837"/>
      <c r="AD20" s="837"/>
      <c r="AE20" s="837" t="s">
        <v>788</v>
      </c>
      <c r="AF20" s="837"/>
      <c r="AG20" s="837"/>
      <c r="AH20" s="837"/>
      <c r="AI20" s="837"/>
      <c r="AJ20" s="837"/>
      <c r="AK20" s="837"/>
      <c r="AL20" s="837"/>
      <c r="AM20" s="837" t="s">
        <v>773</v>
      </c>
      <c r="AN20" s="837"/>
      <c r="AO20" s="837"/>
      <c r="AP20" s="837"/>
      <c r="AQ20" s="837"/>
      <c r="AR20" s="837"/>
      <c r="AS20" s="837"/>
      <c r="AT20" s="837"/>
      <c r="AU20" s="837"/>
      <c r="AV20" s="837"/>
    </row>
    <row r="21" spans="1:48" ht="8.1" customHeight="1">
      <c r="A21" s="837"/>
      <c r="B21" s="837"/>
      <c r="C21" s="837"/>
      <c r="D21" s="837"/>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8"/>
      <c r="AF21" s="838"/>
      <c r="AG21" s="838"/>
      <c r="AH21" s="838"/>
      <c r="AI21" s="838"/>
      <c r="AJ21" s="838"/>
      <c r="AK21" s="838"/>
      <c r="AL21" s="838"/>
      <c r="AM21" s="838"/>
      <c r="AN21" s="838"/>
      <c r="AO21" s="838"/>
      <c r="AP21" s="838"/>
      <c r="AQ21" s="838"/>
      <c r="AR21" s="838"/>
      <c r="AS21" s="838"/>
      <c r="AT21" s="838"/>
      <c r="AU21" s="838"/>
      <c r="AV21" s="838"/>
    </row>
    <row r="22" spans="1:48" ht="8.1" customHeight="1">
      <c r="A22" s="809"/>
      <c r="B22" s="809"/>
      <c r="C22" s="809"/>
      <c r="D22" s="809"/>
      <c r="E22" s="809"/>
      <c r="F22" s="809"/>
      <c r="G22" s="809"/>
      <c r="H22" s="809"/>
      <c r="I22" s="809"/>
      <c r="J22" s="809"/>
      <c r="K22" s="809"/>
      <c r="L22" s="809"/>
      <c r="M22" s="809"/>
      <c r="N22" s="809"/>
      <c r="O22" s="809"/>
      <c r="P22" s="809"/>
      <c r="Q22" s="809"/>
      <c r="R22" s="809"/>
      <c r="S22" s="809"/>
      <c r="T22" s="809"/>
      <c r="U22" s="809"/>
      <c r="V22" s="809"/>
      <c r="W22" s="809"/>
      <c r="X22" s="809"/>
      <c r="Y22" s="809"/>
      <c r="Z22" s="809"/>
      <c r="AA22" s="809"/>
      <c r="AB22" s="809"/>
      <c r="AC22" s="809"/>
      <c r="AD22" s="809"/>
      <c r="AE22" s="823" t="s">
        <v>779</v>
      </c>
      <c r="AF22" s="824"/>
      <c r="AG22" s="824"/>
      <c r="AH22" s="824"/>
      <c r="AI22" s="824"/>
      <c r="AJ22" s="824"/>
      <c r="AK22" s="825"/>
      <c r="AL22" s="799"/>
      <c r="AM22" s="823" t="s">
        <v>779</v>
      </c>
      <c r="AN22" s="824"/>
      <c r="AO22" s="824"/>
      <c r="AP22" s="824"/>
      <c r="AQ22" s="824"/>
      <c r="AR22" s="824"/>
      <c r="AS22" s="824"/>
      <c r="AT22" s="824"/>
      <c r="AU22" s="825"/>
      <c r="AV22" s="799"/>
    </row>
    <row r="23" spans="1:48" ht="8.1" customHeight="1">
      <c r="A23" s="809"/>
      <c r="B23" s="809"/>
      <c r="C23" s="809"/>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23"/>
      <c r="AF23" s="824"/>
      <c r="AG23" s="824"/>
      <c r="AH23" s="824"/>
      <c r="AI23" s="824"/>
      <c r="AJ23" s="824"/>
      <c r="AK23" s="825"/>
      <c r="AL23" s="799"/>
      <c r="AM23" s="823"/>
      <c r="AN23" s="824"/>
      <c r="AO23" s="824"/>
      <c r="AP23" s="824"/>
      <c r="AQ23" s="824"/>
      <c r="AR23" s="824"/>
      <c r="AS23" s="824"/>
      <c r="AT23" s="824"/>
      <c r="AU23" s="825"/>
      <c r="AV23" s="799"/>
    </row>
    <row r="24" spans="1:48" ht="8.1" customHeight="1">
      <c r="A24" s="809"/>
      <c r="B24" s="809"/>
      <c r="C24" s="809"/>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809"/>
      <c r="AE24" s="826"/>
      <c r="AF24" s="827"/>
      <c r="AG24" s="827"/>
      <c r="AH24" s="827"/>
      <c r="AI24" s="827"/>
      <c r="AJ24" s="827"/>
      <c r="AK24" s="828"/>
      <c r="AL24" s="829"/>
      <c r="AM24" s="830"/>
      <c r="AN24" s="827"/>
      <c r="AO24" s="827"/>
      <c r="AP24" s="827"/>
      <c r="AQ24" s="827"/>
      <c r="AR24" s="827"/>
      <c r="AS24" s="827"/>
      <c r="AT24" s="827"/>
      <c r="AU24" s="828"/>
      <c r="AV24" s="829"/>
    </row>
    <row r="25" spans="1:48" ht="8.1" customHeight="1">
      <c r="A25" s="809"/>
      <c r="B25" s="809"/>
      <c r="C25" s="809"/>
      <c r="D25" s="809"/>
      <c r="E25" s="809"/>
      <c r="F25" s="809"/>
      <c r="G25" s="809"/>
      <c r="H25" s="809"/>
      <c r="I25" s="809"/>
      <c r="J25" s="809"/>
      <c r="K25" s="809"/>
      <c r="L25" s="809"/>
      <c r="M25" s="809"/>
      <c r="N25" s="809"/>
      <c r="O25" s="809"/>
      <c r="P25" s="809"/>
      <c r="Q25" s="809"/>
      <c r="R25" s="809"/>
      <c r="S25" s="809"/>
      <c r="T25" s="809"/>
      <c r="U25" s="809"/>
      <c r="V25" s="809"/>
      <c r="W25" s="809"/>
      <c r="X25" s="809"/>
      <c r="Y25" s="809"/>
      <c r="Z25" s="809"/>
      <c r="AA25" s="809"/>
      <c r="AB25" s="809"/>
      <c r="AC25" s="809"/>
      <c r="AD25" s="809"/>
      <c r="AE25" s="811"/>
      <c r="AF25" s="705"/>
      <c r="AG25" s="705"/>
      <c r="AH25" s="705"/>
      <c r="AI25" s="705"/>
      <c r="AJ25" s="705"/>
      <c r="AK25" s="795"/>
      <c r="AL25" s="799"/>
      <c r="AM25" s="704"/>
      <c r="AN25" s="705"/>
      <c r="AO25" s="705"/>
      <c r="AP25" s="705"/>
      <c r="AQ25" s="705"/>
      <c r="AR25" s="705"/>
      <c r="AS25" s="705"/>
      <c r="AT25" s="705"/>
      <c r="AU25" s="795"/>
      <c r="AV25" s="799"/>
    </row>
    <row r="26" spans="1:48" ht="8.1" customHeight="1">
      <c r="A26" s="809"/>
      <c r="B26" s="809"/>
      <c r="C26" s="809"/>
      <c r="D26" s="809"/>
      <c r="E26" s="809"/>
      <c r="F26" s="809"/>
      <c r="G26" s="809"/>
      <c r="H26" s="809"/>
      <c r="I26" s="809"/>
      <c r="J26" s="809"/>
      <c r="K26" s="809"/>
      <c r="L26" s="809"/>
      <c r="M26" s="809"/>
      <c r="N26" s="809"/>
      <c r="O26" s="809"/>
      <c r="P26" s="809"/>
      <c r="Q26" s="809"/>
      <c r="R26" s="809"/>
      <c r="S26" s="809"/>
      <c r="T26" s="809"/>
      <c r="U26" s="809"/>
      <c r="V26" s="809"/>
      <c r="W26" s="809"/>
      <c r="X26" s="809"/>
      <c r="Y26" s="809"/>
      <c r="Z26" s="809"/>
      <c r="AA26" s="809"/>
      <c r="AB26" s="809"/>
      <c r="AC26" s="809"/>
      <c r="AD26" s="809"/>
      <c r="AE26" s="811"/>
      <c r="AF26" s="705"/>
      <c r="AG26" s="705"/>
      <c r="AH26" s="705"/>
      <c r="AI26" s="705"/>
      <c r="AJ26" s="705"/>
      <c r="AK26" s="795"/>
      <c r="AL26" s="799"/>
      <c r="AM26" s="704"/>
      <c r="AN26" s="705"/>
      <c r="AO26" s="705"/>
      <c r="AP26" s="705"/>
      <c r="AQ26" s="705"/>
      <c r="AR26" s="705"/>
      <c r="AS26" s="705"/>
      <c r="AT26" s="705"/>
      <c r="AU26" s="795"/>
      <c r="AV26" s="799"/>
    </row>
    <row r="27" spans="1:48" ht="8.1" customHeight="1">
      <c r="A27" s="809"/>
      <c r="B27" s="809"/>
      <c r="C27" s="809"/>
      <c r="D27" s="809"/>
      <c r="E27" s="809"/>
      <c r="F27" s="809"/>
      <c r="G27" s="809"/>
      <c r="H27" s="809"/>
      <c r="I27" s="809"/>
      <c r="J27" s="809"/>
      <c r="K27" s="809"/>
      <c r="L27" s="809"/>
      <c r="M27" s="809"/>
      <c r="N27" s="809"/>
      <c r="O27" s="809"/>
      <c r="P27" s="809"/>
      <c r="Q27" s="809"/>
      <c r="R27" s="809"/>
      <c r="S27" s="809"/>
      <c r="T27" s="809"/>
      <c r="U27" s="809"/>
      <c r="V27" s="809"/>
      <c r="W27" s="809"/>
      <c r="X27" s="809"/>
      <c r="Y27" s="809"/>
      <c r="Z27" s="809"/>
      <c r="AA27" s="809"/>
      <c r="AB27" s="809"/>
      <c r="AC27" s="809"/>
      <c r="AD27" s="809"/>
      <c r="AE27" s="811"/>
      <c r="AF27" s="705"/>
      <c r="AG27" s="705"/>
      <c r="AH27" s="705"/>
      <c r="AI27" s="705"/>
      <c r="AJ27" s="705"/>
      <c r="AK27" s="795"/>
      <c r="AL27" s="799"/>
      <c r="AM27" s="704"/>
      <c r="AN27" s="705"/>
      <c r="AO27" s="705"/>
      <c r="AP27" s="705"/>
      <c r="AQ27" s="705"/>
      <c r="AR27" s="705"/>
      <c r="AS27" s="705"/>
      <c r="AT27" s="705"/>
      <c r="AU27" s="795"/>
      <c r="AV27" s="799"/>
    </row>
    <row r="28" spans="1:48" ht="8.1" customHeight="1">
      <c r="A28" s="809"/>
      <c r="B28" s="809"/>
      <c r="C28" s="809"/>
      <c r="D28" s="809"/>
      <c r="E28" s="809"/>
      <c r="F28" s="809"/>
      <c r="G28" s="809"/>
      <c r="H28" s="809"/>
      <c r="I28" s="809"/>
      <c r="J28" s="809"/>
      <c r="K28" s="809"/>
      <c r="L28" s="809"/>
      <c r="M28" s="809"/>
      <c r="N28" s="809"/>
      <c r="O28" s="809"/>
      <c r="P28" s="809"/>
      <c r="Q28" s="809"/>
      <c r="R28" s="809"/>
      <c r="S28" s="809"/>
      <c r="T28" s="809"/>
      <c r="U28" s="809"/>
      <c r="V28" s="809"/>
      <c r="W28" s="809"/>
      <c r="X28" s="809"/>
      <c r="Y28" s="809"/>
      <c r="Z28" s="809"/>
      <c r="AA28" s="809"/>
      <c r="AB28" s="809"/>
      <c r="AC28" s="809"/>
      <c r="AD28" s="809"/>
      <c r="AE28" s="811"/>
      <c r="AF28" s="705"/>
      <c r="AG28" s="705"/>
      <c r="AH28" s="705"/>
      <c r="AI28" s="705"/>
      <c r="AJ28" s="705"/>
      <c r="AK28" s="795"/>
      <c r="AL28" s="799"/>
      <c r="AM28" s="704"/>
      <c r="AN28" s="705"/>
      <c r="AO28" s="705"/>
      <c r="AP28" s="705"/>
      <c r="AQ28" s="705"/>
      <c r="AR28" s="705"/>
      <c r="AS28" s="705"/>
      <c r="AT28" s="705"/>
      <c r="AU28" s="795"/>
      <c r="AV28" s="799"/>
    </row>
    <row r="29" spans="1:48" ht="8.1" customHeight="1">
      <c r="A29" s="809"/>
      <c r="B29" s="809"/>
      <c r="C29" s="809"/>
      <c r="D29" s="809"/>
      <c r="E29" s="809"/>
      <c r="F29" s="809"/>
      <c r="G29" s="809"/>
      <c r="H29" s="809"/>
      <c r="I29" s="809"/>
      <c r="J29" s="809"/>
      <c r="K29" s="809"/>
      <c r="L29" s="809"/>
      <c r="M29" s="809"/>
      <c r="N29" s="809"/>
      <c r="O29" s="809"/>
      <c r="P29" s="809"/>
      <c r="Q29" s="809"/>
      <c r="R29" s="809"/>
      <c r="S29" s="809"/>
      <c r="T29" s="809"/>
      <c r="U29" s="809"/>
      <c r="V29" s="809"/>
      <c r="W29" s="809"/>
      <c r="X29" s="809"/>
      <c r="Y29" s="809"/>
      <c r="Z29" s="809"/>
      <c r="AA29" s="809"/>
      <c r="AB29" s="809"/>
      <c r="AC29" s="809"/>
      <c r="AD29" s="809"/>
      <c r="AE29" s="811"/>
      <c r="AF29" s="705"/>
      <c r="AG29" s="705"/>
      <c r="AH29" s="705"/>
      <c r="AI29" s="705"/>
      <c r="AJ29" s="705"/>
      <c r="AK29" s="795"/>
      <c r="AL29" s="799"/>
      <c r="AM29" s="704"/>
      <c r="AN29" s="705"/>
      <c r="AO29" s="705"/>
      <c r="AP29" s="705"/>
      <c r="AQ29" s="705"/>
      <c r="AR29" s="705"/>
      <c r="AS29" s="705"/>
      <c r="AT29" s="705"/>
      <c r="AU29" s="795"/>
      <c r="AV29" s="799"/>
    </row>
    <row r="30" spans="1:48" ht="8.1" customHeight="1">
      <c r="A30" s="809"/>
      <c r="B30" s="809"/>
      <c r="C30" s="809"/>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c r="AC30" s="809"/>
      <c r="AD30" s="809"/>
      <c r="AE30" s="811"/>
      <c r="AF30" s="705"/>
      <c r="AG30" s="705"/>
      <c r="AH30" s="705"/>
      <c r="AI30" s="705"/>
      <c r="AJ30" s="705"/>
      <c r="AK30" s="795"/>
      <c r="AL30" s="799"/>
      <c r="AM30" s="704"/>
      <c r="AN30" s="705"/>
      <c r="AO30" s="705"/>
      <c r="AP30" s="705"/>
      <c r="AQ30" s="705"/>
      <c r="AR30" s="705"/>
      <c r="AS30" s="705"/>
      <c r="AT30" s="705"/>
      <c r="AU30" s="795"/>
      <c r="AV30" s="799"/>
    </row>
    <row r="31" spans="1:48" ht="8.1" customHeight="1">
      <c r="A31" s="809"/>
      <c r="B31" s="809"/>
      <c r="C31" s="809"/>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c r="AC31" s="809"/>
      <c r="AD31" s="809"/>
      <c r="AE31" s="811"/>
      <c r="AF31" s="705"/>
      <c r="AG31" s="705"/>
      <c r="AH31" s="705"/>
      <c r="AI31" s="705"/>
      <c r="AJ31" s="705"/>
      <c r="AK31" s="795"/>
      <c r="AL31" s="799"/>
      <c r="AM31" s="704"/>
      <c r="AN31" s="705"/>
      <c r="AO31" s="705"/>
      <c r="AP31" s="705"/>
      <c r="AQ31" s="705"/>
      <c r="AR31" s="705"/>
      <c r="AS31" s="705"/>
      <c r="AT31" s="705"/>
      <c r="AU31" s="795"/>
      <c r="AV31" s="799"/>
    </row>
    <row r="32" spans="1:48" ht="8.1" customHeight="1">
      <c r="A32" s="809"/>
      <c r="B32" s="809"/>
      <c r="C32" s="809"/>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11"/>
      <c r="AF32" s="705"/>
      <c r="AG32" s="705"/>
      <c r="AH32" s="705"/>
      <c r="AI32" s="705"/>
      <c r="AJ32" s="705"/>
      <c r="AK32" s="795"/>
      <c r="AL32" s="799"/>
      <c r="AM32" s="704"/>
      <c r="AN32" s="705"/>
      <c r="AO32" s="705"/>
      <c r="AP32" s="705"/>
      <c r="AQ32" s="705"/>
      <c r="AR32" s="705"/>
      <c r="AS32" s="705"/>
      <c r="AT32" s="705"/>
      <c r="AU32" s="795"/>
      <c r="AV32" s="799"/>
    </row>
    <row r="33" spans="1:48" ht="8.1" customHeight="1">
      <c r="A33" s="809"/>
      <c r="B33" s="809"/>
      <c r="C33" s="809"/>
      <c r="D33" s="809"/>
      <c r="E33" s="809"/>
      <c r="F33" s="809"/>
      <c r="G33" s="809"/>
      <c r="H33" s="809"/>
      <c r="I33" s="809"/>
      <c r="J33" s="809"/>
      <c r="K33" s="809"/>
      <c r="L33" s="809"/>
      <c r="M33" s="809"/>
      <c r="N33" s="809"/>
      <c r="O33" s="809"/>
      <c r="P33" s="809"/>
      <c r="Q33" s="809"/>
      <c r="R33" s="809"/>
      <c r="S33" s="809"/>
      <c r="T33" s="809"/>
      <c r="U33" s="809"/>
      <c r="V33" s="809"/>
      <c r="W33" s="809"/>
      <c r="X33" s="809"/>
      <c r="Y33" s="809"/>
      <c r="Z33" s="809"/>
      <c r="AA33" s="809"/>
      <c r="AB33" s="809"/>
      <c r="AC33" s="809"/>
      <c r="AD33" s="809"/>
      <c r="AE33" s="811"/>
      <c r="AF33" s="705"/>
      <c r="AG33" s="705"/>
      <c r="AH33" s="705"/>
      <c r="AI33" s="705"/>
      <c r="AJ33" s="705"/>
      <c r="AK33" s="795"/>
      <c r="AL33" s="799"/>
      <c r="AM33" s="704"/>
      <c r="AN33" s="705"/>
      <c r="AO33" s="705"/>
      <c r="AP33" s="705"/>
      <c r="AQ33" s="705"/>
      <c r="AR33" s="705"/>
      <c r="AS33" s="705"/>
      <c r="AT33" s="705"/>
      <c r="AU33" s="795"/>
      <c r="AV33" s="799"/>
    </row>
    <row r="34" spans="1:48" ht="8.1" customHeight="1">
      <c r="A34" s="809"/>
      <c r="B34" s="809"/>
      <c r="C34" s="809"/>
      <c r="D34" s="809"/>
      <c r="E34" s="809"/>
      <c r="F34" s="809"/>
      <c r="G34" s="809"/>
      <c r="H34" s="809"/>
      <c r="I34" s="809"/>
      <c r="J34" s="809"/>
      <c r="K34" s="809"/>
      <c r="L34" s="809"/>
      <c r="M34" s="809"/>
      <c r="N34" s="809"/>
      <c r="O34" s="809"/>
      <c r="P34" s="809"/>
      <c r="Q34" s="809"/>
      <c r="R34" s="809"/>
      <c r="S34" s="809"/>
      <c r="T34" s="809"/>
      <c r="U34" s="809"/>
      <c r="V34" s="809"/>
      <c r="W34" s="809"/>
      <c r="X34" s="809"/>
      <c r="Y34" s="809"/>
      <c r="Z34" s="809"/>
      <c r="AA34" s="809"/>
      <c r="AB34" s="809"/>
      <c r="AC34" s="809"/>
      <c r="AD34" s="809"/>
      <c r="AE34" s="811"/>
      <c r="AF34" s="705"/>
      <c r="AG34" s="705"/>
      <c r="AH34" s="705"/>
      <c r="AI34" s="705"/>
      <c r="AJ34" s="705"/>
      <c r="AK34" s="795"/>
      <c r="AL34" s="799"/>
      <c r="AM34" s="704"/>
      <c r="AN34" s="705"/>
      <c r="AO34" s="705"/>
      <c r="AP34" s="705"/>
      <c r="AQ34" s="705"/>
      <c r="AR34" s="705"/>
      <c r="AS34" s="705"/>
      <c r="AT34" s="705"/>
      <c r="AU34" s="795"/>
      <c r="AV34" s="799"/>
    </row>
    <row r="35" spans="1:48" ht="8.1" customHeight="1">
      <c r="A35" s="809"/>
      <c r="B35" s="809"/>
      <c r="C35" s="809"/>
      <c r="D35" s="809"/>
      <c r="E35" s="809"/>
      <c r="F35" s="809"/>
      <c r="G35" s="809"/>
      <c r="H35" s="809"/>
      <c r="I35" s="809"/>
      <c r="J35" s="809"/>
      <c r="K35" s="809"/>
      <c r="L35" s="809"/>
      <c r="M35" s="809"/>
      <c r="N35" s="809"/>
      <c r="O35" s="809"/>
      <c r="P35" s="809"/>
      <c r="Q35" s="809"/>
      <c r="R35" s="809"/>
      <c r="S35" s="809"/>
      <c r="T35" s="809"/>
      <c r="U35" s="809"/>
      <c r="V35" s="809"/>
      <c r="W35" s="809"/>
      <c r="X35" s="809"/>
      <c r="Y35" s="809"/>
      <c r="Z35" s="809"/>
      <c r="AA35" s="809"/>
      <c r="AB35" s="809"/>
      <c r="AC35" s="809"/>
      <c r="AD35" s="809"/>
      <c r="AE35" s="811"/>
      <c r="AF35" s="705"/>
      <c r="AG35" s="705"/>
      <c r="AH35" s="705"/>
      <c r="AI35" s="705"/>
      <c r="AJ35" s="705"/>
      <c r="AK35" s="795"/>
      <c r="AL35" s="799"/>
      <c r="AM35" s="704"/>
      <c r="AN35" s="705"/>
      <c r="AO35" s="705"/>
      <c r="AP35" s="705"/>
      <c r="AQ35" s="705"/>
      <c r="AR35" s="705"/>
      <c r="AS35" s="705"/>
      <c r="AT35" s="705"/>
      <c r="AU35" s="795"/>
      <c r="AV35" s="799"/>
    </row>
    <row r="36" spans="1:48" ht="8.1" customHeight="1">
      <c r="A36" s="809"/>
      <c r="B36" s="809"/>
      <c r="C36" s="809"/>
      <c r="D36" s="809"/>
      <c r="E36" s="809"/>
      <c r="F36" s="809"/>
      <c r="G36" s="809"/>
      <c r="H36" s="809"/>
      <c r="I36" s="809"/>
      <c r="J36" s="809"/>
      <c r="K36" s="809"/>
      <c r="L36" s="809"/>
      <c r="M36" s="809"/>
      <c r="N36" s="809"/>
      <c r="O36" s="809"/>
      <c r="P36" s="809"/>
      <c r="Q36" s="809"/>
      <c r="R36" s="809"/>
      <c r="S36" s="809"/>
      <c r="T36" s="809"/>
      <c r="U36" s="809"/>
      <c r="V36" s="809"/>
      <c r="W36" s="809"/>
      <c r="X36" s="809"/>
      <c r="Y36" s="809"/>
      <c r="Z36" s="809"/>
      <c r="AA36" s="809"/>
      <c r="AB36" s="809"/>
      <c r="AC36" s="809"/>
      <c r="AD36" s="809"/>
      <c r="AE36" s="811"/>
      <c r="AF36" s="705"/>
      <c r="AG36" s="705"/>
      <c r="AH36" s="705"/>
      <c r="AI36" s="705"/>
      <c r="AJ36" s="705"/>
      <c r="AK36" s="795"/>
      <c r="AL36" s="799"/>
      <c r="AM36" s="704"/>
      <c r="AN36" s="705"/>
      <c r="AO36" s="705"/>
      <c r="AP36" s="705"/>
      <c r="AQ36" s="705"/>
      <c r="AR36" s="705"/>
      <c r="AS36" s="705"/>
      <c r="AT36" s="705"/>
      <c r="AU36" s="795"/>
      <c r="AV36" s="799"/>
    </row>
    <row r="37" spans="1:48" ht="8.1" customHeight="1">
      <c r="A37" s="809"/>
      <c r="B37" s="809"/>
      <c r="C37" s="809"/>
      <c r="D37" s="809"/>
      <c r="E37" s="809"/>
      <c r="F37" s="809"/>
      <c r="G37" s="809"/>
      <c r="H37" s="809"/>
      <c r="I37" s="809"/>
      <c r="J37" s="809"/>
      <c r="K37" s="809"/>
      <c r="L37" s="809"/>
      <c r="M37" s="809"/>
      <c r="N37" s="809"/>
      <c r="O37" s="809"/>
      <c r="P37" s="809"/>
      <c r="Q37" s="809"/>
      <c r="R37" s="809"/>
      <c r="S37" s="809"/>
      <c r="T37" s="809"/>
      <c r="U37" s="809"/>
      <c r="V37" s="809"/>
      <c r="W37" s="809"/>
      <c r="X37" s="809"/>
      <c r="Y37" s="809"/>
      <c r="Z37" s="809"/>
      <c r="AA37" s="809"/>
      <c r="AB37" s="809"/>
      <c r="AC37" s="809"/>
      <c r="AD37" s="809"/>
      <c r="AE37" s="811"/>
      <c r="AF37" s="705"/>
      <c r="AG37" s="705"/>
      <c r="AH37" s="705"/>
      <c r="AI37" s="705"/>
      <c r="AJ37" s="705"/>
      <c r="AK37" s="795"/>
      <c r="AL37" s="799"/>
      <c r="AM37" s="704"/>
      <c r="AN37" s="705"/>
      <c r="AO37" s="705"/>
      <c r="AP37" s="705"/>
      <c r="AQ37" s="705"/>
      <c r="AR37" s="705"/>
      <c r="AS37" s="705"/>
      <c r="AT37" s="705"/>
      <c r="AU37" s="795"/>
      <c r="AV37" s="799"/>
    </row>
    <row r="38" spans="1:48" ht="8.1" customHeight="1">
      <c r="A38" s="809"/>
      <c r="B38" s="809"/>
      <c r="C38" s="809"/>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11"/>
      <c r="AF38" s="705"/>
      <c r="AG38" s="705"/>
      <c r="AH38" s="705"/>
      <c r="AI38" s="705"/>
      <c r="AJ38" s="705"/>
      <c r="AK38" s="795"/>
      <c r="AL38" s="799"/>
      <c r="AM38" s="704"/>
      <c r="AN38" s="705"/>
      <c r="AO38" s="705"/>
      <c r="AP38" s="705"/>
      <c r="AQ38" s="705"/>
      <c r="AR38" s="705"/>
      <c r="AS38" s="705"/>
      <c r="AT38" s="705"/>
      <c r="AU38" s="795"/>
      <c r="AV38" s="799"/>
    </row>
    <row r="39" spans="1:48" ht="8.1" customHeight="1" thickBot="1">
      <c r="A39" s="810"/>
      <c r="B39" s="810"/>
      <c r="C39" s="810"/>
      <c r="D39" s="810"/>
      <c r="E39" s="810"/>
      <c r="F39" s="810"/>
      <c r="G39" s="810"/>
      <c r="H39" s="810"/>
      <c r="I39" s="810"/>
      <c r="J39" s="810"/>
      <c r="K39" s="810"/>
      <c r="L39" s="810"/>
      <c r="M39" s="810"/>
      <c r="N39" s="810"/>
      <c r="O39" s="810"/>
      <c r="P39" s="810"/>
      <c r="Q39" s="810"/>
      <c r="R39" s="810"/>
      <c r="S39" s="810"/>
      <c r="T39" s="810"/>
      <c r="U39" s="810"/>
      <c r="V39" s="810"/>
      <c r="W39" s="810"/>
      <c r="X39" s="810"/>
      <c r="Y39" s="810"/>
      <c r="Z39" s="810"/>
      <c r="AA39" s="810"/>
      <c r="AB39" s="810"/>
      <c r="AC39" s="810"/>
      <c r="AD39" s="810"/>
      <c r="AE39" s="812"/>
      <c r="AF39" s="813"/>
      <c r="AG39" s="813"/>
      <c r="AH39" s="813"/>
      <c r="AI39" s="813"/>
      <c r="AJ39" s="813"/>
      <c r="AK39" s="814"/>
      <c r="AL39" s="800"/>
      <c r="AM39" s="796"/>
      <c r="AN39" s="797"/>
      <c r="AO39" s="797"/>
      <c r="AP39" s="797"/>
      <c r="AQ39" s="797"/>
      <c r="AR39" s="797"/>
      <c r="AS39" s="797"/>
      <c r="AT39" s="797"/>
      <c r="AU39" s="798"/>
      <c r="AV39" s="800"/>
    </row>
    <row r="40" spans="1:48" ht="8.1" customHeight="1" thickTop="1">
      <c r="A40" s="789" t="s">
        <v>789</v>
      </c>
      <c r="B40" s="790"/>
      <c r="C40" s="790"/>
      <c r="D40" s="790"/>
      <c r="E40" s="790"/>
      <c r="F40" s="790"/>
      <c r="G40" s="790"/>
      <c r="H40" s="790"/>
      <c r="I40" s="790"/>
      <c r="J40" s="790"/>
      <c r="K40" s="790"/>
      <c r="L40" s="790"/>
      <c r="M40" s="802"/>
      <c r="N40" s="802"/>
      <c r="O40" s="802"/>
      <c r="P40" s="802"/>
      <c r="Q40" s="802"/>
      <c r="R40" s="802"/>
      <c r="S40" s="802"/>
      <c r="T40" s="802"/>
      <c r="U40" s="802"/>
      <c r="V40" s="802"/>
      <c r="W40" s="802"/>
      <c r="X40" s="802"/>
      <c r="Y40" s="802"/>
      <c r="Z40" s="802"/>
      <c r="AA40" s="802"/>
      <c r="AB40" s="802"/>
      <c r="AC40" s="802"/>
      <c r="AD40" s="802"/>
      <c r="AE40" s="802"/>
      <c r="AF40" s="802"/>
      <c r="AG40" s="802"/>
      <c r="AH40" s="802"/>
      <c r="AI40" s="802"/>
      <c r="AJ40" s="802"/>
      <c r="AK40" s="802"/>
      <c r="AL40" s="803"/>
      <c r="AM40" s="806"/>
      <c r="AN40" s="807"/>
      <c r="AO40" s="807"/>
      <c r="AP40" s="807"/>
      <c r="AQ40" s="807"/>
      <c r="AR40" s="807"/>
      <c r="AS40" s="807"/>
      <c r="AT40" s="807"/>
      <c r="AU40" s="807"/>
      <c r="AV40" s="808"/>
    </row>
    <row r="41" spans="1:48" ht="8.1" customHeight="1">
      <c r="A41" s="801"/>
      <c r="B41" s="745"/>
      <c r="C41" s="745"/>
      <c r="D41" s="745"/>
      <c r="E41" s="745"/>
      <c r="F41" s="745"/>
      <c r="G41" s="745"/>
      <c r="H41" s="745"/>
      <c r="I41" s="745"/>
      <c r="J41" s="745"/>
      <c r="K41" s="745"/>
      <c r="L41" s="745"/>
      <c r="M41" s="804"/>
      <c r="N41" s="804"/>
      <c r="O41" s="804"/>
      <c r="P41" s="804"/>
      <c r="Q41" s="804"/>
      <c r="R41" s="804"/>
      <c r="S41" s="804"/>
      <c r="T41" s="804"/>
      <c r="U41" s="804"/>
      <c r="V41" s="804"/>
      <c r="W41" s="804"/>
      <c r="X41" s="804"/>
      <c r="Y41" s="804"/>
      <c r="Z41" s="804"/>
      <c r="AA41" s="804"/>
      <c r="AB41" s="804"/>
      <c r="AC41" s="804"/>
      <c r="AD41" s="804"/>
      <c r="AE41" s="804"/>
      <c r="AF41" s="804"/>
      <c r="AG41" s="804"/>
      <c r="AH41" s="804"/>
      <c r="AI41" s="804"/>
      <c r="AJ41" s="804"/>
      <c r="AK41" s="804"/>
      <c r="AL41" s="805"/>
      <c r="AM41" s="783"/>
      <c r="AN41" s="784"/>
      <c r="AO41" s="784"/>
      <c r="AP41" s="784"/>
      <c r="AQ41" s="784"/>
      <c r="AR41" s="784"/>
      <c r="AS41" s="784"/>
      <c r="AT41" s="784"/>
      <c r="AU41" s="784"/>
      <c r="AV41" s="785"/>
    </row>
    <row r="42" spans="1:48" ht="8.1" customHeight="1">
      <c r="A42" s="780" t="s">
        <v>790</v>
      </c>
      <c r="B42" s="739"/>
      <c r="C42" s="739"/>
      <c r="D42" s="739"/>
      <c r="E42" s="739"/>
      <c r="F42" s="739"/>
      <c r="G42" s="739"/>
      <c r="H42" s="739"/>
      <c r="I42" s="739"/>
      <c r="J42" s="739"/>
      <c r="K42" s="739"/>
      <c r="L42" s="739"/>
      <c r="M42" s="782"/>
      <c r="N42" s="782"/>
      <c r="O42" s="782"/>
      <c r="P42" s="782"/>
      <c r="Q42" s="782"/>
      <c r="R42" s="782"/>
      <c r="S42" s="782"/>
      <c r="T42" s="782"/>
      <c r="U42" s="782"/>
      <c r="V42" s="782"/>
      <c r="W42" s="782"/>
      <c r="X42" s="782"/>
      <c r="Y42" s="782"/>
      <c r="Z42" s="782"/>
      <c r="AA42" s="782"/>
      <c r="AB42" s="782"/>
      <c r="AC42" s="782"/>
      <c r="AD42" s="782"/>
      <c r="AE42" s="782"/>
      <c r="AF42" s="782"/>
      <c r="AG42" s="782"/>
      <c r="AH42" s="782"/>
      <c r="AI42" s="782"/>
      <c r="AJ42" s="782"/>
      <c r="AK42" s="782"/>
      <c r="AL42" s="782"/>
      <c r="AM42" s="783"/>
      <c r="AN42" s="784"/>
      <c r="AO42" s="784"/>
      <c r="AP42" s="784"/>
      <c r="AQ42" s="784"/>
      <c r="AR42" s="784"/>
      <c r="AS42" s="784"/>
      <c r="AT42" s="784"/>
      <c r="AU42" s="784"/>
      <c r="AV42" s="785"/>
    </row>
    <row r="43" spans="1:48" ht="8.1" customHeight="1">
      <c r="A43" s="781"/>
      <c r="B43" s="742"/>
      <c r="C43" s="742"/>
      <c r="D43" s="742"/>
      <c r="E43" s="742"/>
      <c r="F43" s="742"/>
      <c r="G43" s="742"/>
      <c r="H43" s="742"/>
      <c r="I43" s="742"/>
      <c r="J43" s="742"/>
      <c r="K43" s="742"/>
      <c r="L43" s="742"/>
      <c r="M43" s="773"/>
      <c r="N43" s="773"/>
      <c r="O43" s="773"/>
      <c r="P43" s="773"/>
      <c r="Q43" s="773"/>
      <c r="R43" s="773"/>
      <c r="S43" s="773"/>
      <c r="T43" s="773"/>
      <c r="U43" s="773"/>
      <c r="V43" s="773"/>
      <c r="W43" s="773"/>
      <c r="X43" s="773"/>
      <c r="Y43" s="773"/>
      <c r="Z43" s="773"/>
      <c r="AA43" s="773"/>
      <c r="AB43" s="773"/>
      <c r="AC43" s="773"/>
      <c r="AD43" s="773"/>
      <c r="AE43" s="773"/>
      <c r="AF43" s="773"/>
      <c r="AG43" s="773"/>
      <c r="AH43" s="773"/>
      <c r="AI43" s="773"/>
      <c r="AJ43" s="773"/>
      <c r="AK43" s="773"/>
      <c r="AL43" s="773"/>
      <c r="AM43" s="783"/>
      <c r="AN43" s="784"/>
      <c r="AO43" s="784"/>
      <c r="AP43" s="784"/>
      <c r="AQ43" s="784"/>
      <c r="AR43" s="784"/>
      <c r="AS43" s="784"/>
      <c r="AT43" s="784"/>
      <c r="AU43" s="784"/>
      <c r="AV43" s="785"/>
    </row>
    <row r="44" spans="1:48" ht="8.1" customHeight="1">
      <c r="A44" s="780" t="s">
        <v>791</v>
      </c>
      <c r="B44" s="739"/>
      <c r="C44" s="739"/>
      <c r="D44" s="739"/>
      <c r="E44" s="739"/>
      <c r="F44" s="739"/>
      <c r="G44" s="739"/>
      <c r="H44" s="739"/>
      <c r="I44" s="739"/>
      <c r="J44" s="739"/>
      <c r="K44" s="739"/>
      <c r="L44" s="739"/>
      <c r="M44" s="782"/>
      <c r="N44" s="782"/>
      <c r="O44" s="782"/>
      <c r="P44" s="782"/>
      <c r="Q44" s="782"/>
      <c r="R44" s="782"/>
      <c r="S44" s="782"/>
      <c r="T44" s="782"/>
      <c r="U44" s="782"/>
      <c r="V44" s="782"/>
      <c r="W44" s="782"/>
      <c r="X44" s="782"/>
      <c r="Y44" s="782"/>
      <c r="Z44" s="782"/>
      <c r="AA44" s="782"/>
      <c r="AB44" s="782"/>
      <c r="AC44" s="782"/>
      <c r="AD44" s="782"/>
      <c r="AE44" s="782"/>
      <c r="AF44" s="782"/>
      <c r="AG44" s="782"/>
      <c r="AH44" s="782"/>
      <c r="AI44" s="782"/>
      <c r="AJ44" s="782"/>
      <c r="AK44" s="782"/>
      <c r="AL44" s="782"/>
      <c r="AM44" s="783"/>
      <c r="AN44" s="784"/>
      <c r="AO44" s="784"/>
      <c r="AP44" s="784"/>
      <c r="AQ44" s="784"/>
      <c r="AR44" s="784"/>
      <c r="AS44" s="784"/>
      <c r="AT44" s="784"/>
      <c r="AU44" s="784"/>
      <c r="AV44" s="785"/>
    </row>
    <row r="45" spans="1:48" ht="8.1" customHeight="1" thickBot="1">
      <c r="A45" s="781"/>
      <c r="B45" s="742"/>
      <c r="C45" s="742"/>
      <c r="D45" s="742"/>
      <c r="E45" s="742"/>
      <c r="F45" s="742"/>
      <c r="G45" s="742"/>
      <c r="H45" s="742"/>
      <c r="I45" s="742"/>
      <c r="J45" s="742"/>
      <c r="K45" s="742"/>
      <c r="L45" s="742"/>
      <c r="M45" s="773"/>
      <c r="N45" s="773"/>
      <c r="O45" s="773"/>
      <c r="P45" s="773"/>
      <c r="Q45" s="773"/>
      <c r="R45" s="773"/>
      <c r="S45" s="773"/>
      <c r="T45" s="773"/>
      <c r="U45" s="773"/>
      <c r="V45" s="773"/>
      <c r="W45" s="773"/>
      <c r="X45" s="773"/>
      <c r="Y45" s="773"/>
      <c r="Z45" s="773"/>
      <c r="AA45" s="773"/>
      <c r="AB45" s="773"/>
      <c r="AC45" s="773"/>
      <c r="AD45" s="773"/>
      <c r="AE45" s="773"/>
      <c r="AF45" s="773"/>
      <c r="AG45" s="773"/>
      <c r="AH45" s="773"/>
      <c r="AI45" s="773"/>
      <c r="AJ45" s="773"/>
      <c r="AK45" s="773"/>
      <c r="AL45" s="773"/>
      <c r="AM45" s="786"/>
      <c r="AN45" s="787"/>
      <c r="AO45" s="787"/>
      <c r="AP45" s="787"/>
      <c r="AQ45" s="787"/>
      <c r="AR45" s="787"/>
      <c r="AS45" s="787"/>
      <c r="AT45" s="787"/>
      <c r="AU45" s="787"/>
      <c r="AV45" s="788"/>
    </row>
    <row r="46" spans="1:48" ht="8.1" customHeight="1" thickTop="1">
      <c r="A46" s="600"/>
      <c r="B46" s="601"/>
      <c r="C46" s="601"/>
      <c r="D46" s="601"/>
      <c r="E46" s="601"/>
      <c r="F46" s="601"/>
      <c r="G46" s="601"/>
      <c r="H46" s="601"/>
      <c r="I46" s="601"/>
      <c r="J46" s="601"/>
      <c r="K46" s="601"/>
      <c r="L46" s="601"/>
      <c r="M46" s="601"/>
      <c r="N46" s="791" t="s">
        <v>937</v>
      </c>
      <c r="O46" s="791"/>
      <c r="P46" s="791"/>
      <c r="Q46" s="791"/>
      <c r="R46" s="791"/>
      <c r="S46" s="791"/>
      <c r="T46" s="816">
        <f>IF(一番最初に入力!C11="","",一番最初に入力!C11)</f>
        <v>6</v>
      </c>
      <c r="U46" s="816"/>
      <c r="V46" s="819" t="s">
        <v>938</v>
      </c>
      <c r="W46" s="819"/>
      <c r="X46" s="819"/>
      <c r="Y46" s="819"/>
      <c r="Z46" s="819"/>
      <c r="AA46" s="819"/>
      <c r="AB46" s="819"/>
      <c r="AC46" s="819"/>
      <c r="AD46" s="601"/>
      <c r="AE46" s="601"/>
      <c r="AF46" s="601"/>
      <c r="AG46" s="601"/>
      <c r="AH46" s="601"/>
      <c r="AI46" s="790" t="s">
        <v>939</v>
      </c>
      <c r="AJ46" s="790"/>
      <c r="AK46" s="601"/>
      <c r="AL46" s="601"/>
      <c r="AM46" s="601"/>
      <c r="AN46" s="601"/>
      <c r="AO46" s="601"/>
      <c r="AP46" s="601"/>
      <c r="AQ46" s="601"/>
      <c r="AR46" s="601"/>
      <c r="AS46" s="601"/>
      <c r="AT46" s="601"/>
      <c r="AU46" s="601"/>
      <c r="AV46" s="602"/>
    </row>
    <row r="47" spans="1:48" ht="8.1" customHeight="1">
      <c r="A47" s="603"/>
      <c r="B47" s="604"/>
      <c r="C47" s="604"/>
      <c r="D47" s="604"/>
      <c r="E47" s="604"/>
      <c r="F47" s="604"/>
      <c r="G47" s="604"/>
      <c r="H47" s="604"/>
      <c r="I47" s="604"/>
      <c r="J47" s="604"/>
      <c r="K47" s="604"/>
      <c r="L47" s="604"/>
      <c r="M47" s="604"/>
      <c r="N47" s="793"/>
      <c r="O47" s="793"/>
      <c r="P47" s="793"/>
      <c r="Q47" s="793"/>
      <c r="R47" s="793"/>
      <c r="S47" s="793"/>
      <c r="T47" s="817"/>
      <c r="U47" s="817"/>
      <c r="V47" s="820"/>
      <c r="W47" s="820"/>
      <c r="X47" s="820"/>
      <c r="Y47" s="820"/>
      <c r="Z47" s="820"/>
      <c r="AA47" s="820"/>
      <c r="AB47" s="820"/>
      <c r="AC47" s="820"/>
      <c r="AD47" s="604"/>
      <c r="AE47" s="604"/>
      <c r="AF47" s="604"/>
      <c r="AG47" s="604"/>
      <c r="AH47" s="604"/>
      <c r="AI47" s="742"/>
      <c r="AJ47" s="742"/>
      <c r="AK47" s="604"/>
      <c r="AL47" s="604"/>
      <c r="AM47" s="604"/>
      <c r="AN47" s="604"/>
      <c r="AO47" s="604"/>
      <c r="AP47" s="604"/>
      <c r="AQ47" s="604"/>
      <c r="AR47" s="604"/>
      <c r="AS47" s="604"/>
      <c r="AT47" s="604"/>
      <c r="AU47" s="604"/>
      <c r="AV47" s="605"/>
    </row>
    <row r="48" spans="1:48" ht="8.1" customHeight="1" thickBot="1">
      <c r="A48" s="606"/>
      <c r="B48" s="607"/>
      <c r="C48" s="607"/>
      <c r="D48" s="607"/>
      <c r="E48" s="607"/>
      <c r="F48" s="607"/>
      <c r="G48" s="607"/>
      <c r="H48" s="607"/>
      <c r="I48" s="607"/>
      <c r="J48" s="607"/>
      <c r="K48" s="607"/>
      <c r="L48" s="607"/>
      <c r="M48" s="607"/>
      <c r="N48" s="815"/>
      <c r="O48" s="815"/>
      <c r="P48" s="815"/>
      <c r="Q48" s="815"/>
      <c r="R48" s="815"/>
      <c r="S48" s="815"/>
      <c r="T48" s="818"/>
      <c r="U48" s="818"/>
      <c r="V48" s="821"/>
      <c r="W48" s="821"/>
      <c r="X48" s="821"/>
      <c r="Y48" s="821"/>
      <c r="Z48" s="821"/>
      <c r="AA48" s="821"/>
      <c r="AB48" s="821"/>
      <c r="AC48" s="821"/>
      <c r="AD48" s="607"/>
      <c r="AE48" s="607"/>
      <c r="AF48" s="607"/>
      <c r="AG48" s="607"/>
      <c r="AH48" s="607"/>
      <c r="AI48" s="822"/>
      <c r="AJ48" s="822"/>
      <c r="AK48" s="607"/>
      <c r="AL48" s="607"/>
      <c r="AM48" s="607"/>
      <c r="AN48" s="607"/>
      <c r="AO48" s="607"/>
      <c r="AP48" s="607"/>
      <c r="AQ48" s="607"/>
      <c r="AR48" s="607"/>
      <c r="AS48" s="607"/>
      <c r="AT48" s="607"/>
      <c r="AU48" s="607"/>
      <c r="AV48" s="608"/>
    </row>
    <row r="49" spans="1:48" ht="8.1" customHeight="1" thickTop="1">
      <c r="A49" s="789" t="s">
        <v>792</v>
      </c>
      <c r="B49" s="790"/>
      <c r="C49" s="790"/>
      <c r="D49" s="790"/>
      <c r="E49" s="790"/>
      <c r="F49" s="790"/>
      <c r="G49" s="790"/>
      <c r="H49" s="790"/>
      <c r="I49" s="790"/>
      <c r="J49" s="790"/>
      <c r="K49" s="790"/>
      <c r="L49" s="790"/>
      <c r="M49" s="790"/>
      <c r="N49" s="790"/>
      <c r="O49" s="580"/>
      <c r="P49" s="580"/>
      <c r="Q49" s="580"/>
      <c r="R49" s="580"/>
      <c r="S49" s="580"/>
      <c r="T49" s="580"/>
      <c r="U49" s="580"/>
      <c r="V49" s="580"/>
      <c r="W49" s="580"/>
      <c r="X49" s="580"/>
      <c r="Y49" s="580"/>
      <c r="Z49" s="580"/>
      <c r="AA49" s="580"/>
      <c r="AB49" s="580"/>
      <c r="AC49" s="580"/>
      <c r="AD49" s="580"/>
      <c r="AE49" s="580"/>
      <c r="AF49" s="580"/>
      <c r="AG49" s="580"/>
      <c r="AH49" s="791" t="s">
        <v>940</v>
      </c>
      <c r="AI49" s="791"/>
      <c r="AJ49" s="791"/>
      <c r="AK49" s="791"/>
      <c r="AL49" s="791"/>
      <c r="AM49" s="791"/>
      <c r="AN49" s="791"/>
      <c r="AO49" s="791"/>
      <c r="AP49" s="791"/>
      <c r="AQ49" s="791"/>
      <c r="AR49" s="791"/>
      <c r="AS49" s="791"/>
      <c r="AT49" s="791"/>
      <c r="AU49" s="791"/>
      <c r="AV49" s="792"/>
    </row>
    <row r="50" spans="1:48" ht="8.1" customHeight="1">
      <c r="A50" s="781"/>
      <c r="B50" s="742"/>
      <c r="C50" s="742"/>
      <c r="D50" s="742"/>
      <c r="E50" s="742"/>
      <c r="F50" s="742"/>
      <c r="G50" s="742"/>
      <c r="H50" s="742"/>
      <c r="I50" s="742"/>
      <c r="J50" s="742"/>
      <c r="K50" s="742"/>
      <c r="L50" s="742"/>
      <c r="M50" s="742"/>
      <c r="N50" s="742"/>
      <c r="O50" s="580"/>
      <c r="P50" s="580"/>
      <c r="Q50" s="580"/>
      <c r="R50" s="580"/>
      <c r="S50" s="580"/>
      <c r="T50" s="580"/>
      <c r="U50" s="580"/>
      <c r="V50" s="580"/>
      <c r="W50" s="580"/>
      <c r="X50" s="580"/>
      <c r="Y50" s="580"/>
      <c r="Z50" s="580"/>
      <c r="AA50" s="580"/>
      <c r="AB50" s="580"/>
      <c r="AC50" s="580"/>
      <c r="AD50" s="580"/>
      <c r="AE50" s="580"/>
      <c r="AF50" s="580"/>
      <c r="AG50" s="580"/>
      <c r="AH50" s="793"/>
      <c r="AI50" s="793"/>
      <c r="AJ50" s="793"/>
      <c r="AK50" s="793"/>
      <c r="AL50" s="793"/>
      <c r="AM50" s="793"/>
      <c r="AN50" s="793"/>
      <c r="AO50" s="793"/>
      <c r="AP50" s="793"/>
      <c r="AQ50" s="793"/>
      <c r="AR50" s="793"/>
      <c r="AS50" s="793"/>
      <c r="AT50" s="793"/>
      <c r="AU50" s="793"/>
      <c r="AV50" s="794"/>
    </row>
    <row r="51" spans="1:48" ht="8.1" customHeight="1">
      <c r="A51" s="581"/>
      <c r="B51" s="580"/>
      <c r="C51" s="580"/>
      <c r="D51" s="580"/>
      <c r="E51" s="580"/>
      <c r="F51" s="580"/>
      <c r="G51" s="580"/>
      <c r="H51" s="580"/>
      <c r="I51" s="580"/>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0"/>
      <c r="AG51" s="580"/>
      <c r="AH51" s="580"/>
      <c r="AI51" s="580"/>
      <c r="AJ51" s="580"/>
      <c r="AK51" s="580"/>
      <c r="AL51" s="580"/>
      <c r="AM51" s="580"/>
      <c r="AN51" s="580"/>
      <c r="AO51" s="580"/>
      <c r="AP51" s="580"/>
      <c r="AQ51" s="580"/>
      <c r="AR51" s="580"/>
      <c r="AS51" s="580"/>
      <c r="AT51" s="580"/>
      <c r="AU51" s="580"/>
      <c r="AV51" s="582"/>
    </row>
    <row r="52" spans="1:48" ht="8.1" customHeight="1">
      <c r="A52" s="772" t="s">
        <v>793</v>
      </c>
      <c r="B52" s="773"/>
      <c r="C52" s="773"/>
      <c r="D52" s="773"/>
      <c r="E52" s="773"/>
      <c r="F52" s="773"/>
      <c r="G52" s="773"/>
      <c r="H52" s="773"/>
      <c r="I52" s="773"/>
      <c r="J52" s="773"/>
      <c r="K52" s="773"/>
      <c r="L52" s="580"/>
      <c r="M52" s="580"/>
      <c r="N52" s="580"/>
      <c r="O52" s="580"/>
      <c r="P52" s="580"/>
      <c r="Q52" s="580"/>
      <c r="R52" s="580"/>
      <c r="S52" s="580"/>
      <c r="T52" s="580"/>
      <c r="U52" s="748" t="s">
        <v>794</v>
      </c>
      <c r="V52" s="748"/>
      <c r="W52" s="748"/>
      <c r="X52" s="748"/>
      <c r="Y52" s="748"/>
      <c r="Z52" s="748"/>
      <c r="AA52" s="748"/>
      <c r="AB52" s="749" t="str">
        <f>IF(交付申請書1!K13="","",交付申請書1!K13)</f>
        <v xml:space="preserve"> </v>
      </c>
      <c r="AC52" s="749"/>
      <c r="AD52" s="749"/>
      <c r="AE52" s="749"/>
      <c r="AF52" s="749"/>
      <c r="AG52" s="749"/>
      <c r="AH52" s="749"/>
      <c r="AI52" s="749"/>
      <c r="AJ52" s="749"/>
      <c r="AK52" s="749"/>
      <c r="AL52" s="749"/>
      <c r="AM52" s="749"/>
      <c r="AN52" s="749"/>
      <c r="AO52" s="749"/>
      <c r="AP52" s="749"/>
      <c r="AQ52" s="749"/>
      <c r="AR52" s="749"/>
      <c r="AS52" s="749"/>
      <c r="AT52" s="749"/>
      <c r="AU52" s="749"/>
      <c r="AV52" s="750"/>
    </row>
    <row r="53" spans="1:48" ht="8.1" customHeight="1">
      <c r="A53" s="772"/>
      <c r="B53" s="773"/>
      <c r="C53" s="773"/>
      <c r="D53" s="773"/>
      <c r="E53" s="773"/>
      <c r="F53" s="773"/>
      <c r="G53" s="773"/>
      <c r="H53" s="773"/>
      <c r="I53" s="773"/>
      <c r="J53" s="773"/>
      <c r="K53" s="773"/>
      <c r="L53" s="580"/>
      <c r="M53" s="580"/>
      <c r="N53" s="580"/>
      <c r="O53" s="580"/>
      <c r="P53" s="580"/>
      <c r="Q53" s="580"/>
      <c r="R53" s="580"/>
      <c r="S53" s="580"/>
      <c r="T53" s="580"/>
      <c r="U53" s="748"/>
      <c r="V53" s="748"/>
      <c r="W53" s="748"/>
      <c r="X53" s="748"/>
      <c r="Y53" s="748"/>
      <c r="Z53" s="748"/>
      <c r="AA53" s="748"/>
      <c r="AB53" s="749"/>
      <c r="AC53" s="749"/>
      <c r="AD53" s="749"/>
      <c r="AE53" s="749"/>
      <c r="AF53" s="749"/>
      <c r="AG53" s="749"/>
      <c r="AH53" s="749"/>
      <c r="AI53" s="749"/>
      <c r="AJ53" s="749"/>
      <c r="AK53" s="749"/>
      <c r="AL53" s="749"/>
      <c r="AM53" s="749"/>
      <c r="AN53" s="749"/>
      <c r="AO53" s="749"/>
      <c r="AP53" s="749"/>
      <c r="AQ53" s="749"/>
      <c r="AR53" s="749"/>
      <c r="AS53" s="749"/>
      <c r="AT53" s="749"/>
      <c r="AU53" s="749"/>
      <c r="AV53" s="750"/>
    </row>
    <row r="54" spans="1:48" ht="8.1" customHeight="1">
      <c r="A54" s="581"/>
      <c r="B54" s="580"/>
      <c r="C54" s="580"/>
      <c r="D54" s="580"/>
      <c r="E54" s="580"/>
      <c r="F54" s="580"/>
      <c r="G54" s="580"/>
      <c r="H54" s="580"/>
      <c r="I54" s="580"/>
      <c r="J54" s="580"/>
      <c r="K54" s="580"/>
      <c r="L54" s="580"/>
      <c r="M54" s="580"/>
      <c r="N54" s="580"/>
      <c r="O54" s="580"/>
      <c r="P54" s="580"/>
      <c r="Q54" s="580"/>
      <c r="R54" s="580"/>
      <c r="S54" s="580"/>
      <c r="T54" s="580"/>
      <c r="U54" s="748"/>
      <c r="V54" s="748"/>
      <c r="W54" s="748"/>
      <c r="X54" s="748"/>
      <c r="Y54" s="748"/>
      <c r="Z54" s="748"/>
      <c r="AA54" s="748"/>
      <c r="AB54" s="751"/>
      <c r="AC54" s="751"/>
      <c r="AD54" s="751"/>
      <c r="AE54" s="751"/>
      <c r="AF54" s="751"/>
      <c r="AG54" s="751"/>
      <c r="AH54" s="751"/>
      <c r="AI54" s="751"/>
      <c r="AJ54" s="751"/>
      <c r="AK54" s="751"/>
      <c r="AL54" s="751"/>
      <c r="AM54" s="751"/>
      <c r="AN54" s="751"/>
      <c r="AO54" s="751"/>
      <c r="AP54" s="751"/>
      <c r="AQ54" s="751"/>
      <c r="AR54" s="751"/>
      <c r="AS54" s="751"/>
      <c r="AT54" s="751"/>
      <c r="AU54" s="751"/>
      <c r="AV54" s="752"/>
    </row>
    <row r="55" spans="1:48" ht="8.1" customHeight="1">
      <c r="A55" s="581"/>
      <c r="B55" s="580"/>
      <c r="C55" s="580"/>
      <c r="D55" s="580"/>
      <c r="E55" s="580"/>
      <c r="F55" s="580"/>
      <c r="G55" s="580"/>
      <c r="H55" s="580"/>
      <c r="I55" s="580"/>
      <c r="J55" s="580"/>
      <c r="K55" s="580"/>
      <c r="L55" s="580"/>
      <c r="M55" s="580"/>
      <c r="N55" s="580"/>
      <c r="O55" s="580"/>
      <c r="P55" s="580"/>
      <c r="Q55" s="580"/>
      <c r="R55" s="580"/>
      <c r="S55" s="580"/>
      <c r="T55" s="580"/>
      <c r="U55" s="580"/>
      <c r="V55" s="580"/>
      <c r="W55" s="580"/>
      <c r="X55" s="580"/>
      <c r="Y55" s="580"/>
      <c r="Z55" s="580"/>
      <c r="AA55" s="580"/>
      <c r="AB55" s="583"/>
      <c r="AC55" s="583"/>
      <c r="AD55" s="583"/>
      <c r="AE55" s="583"/>
      <c r="AF55" s="583"/>
      <c r="AG55" s="583"/>
      <c r="AH55" s="583"/>
      <c r="AI55" s="583"/>
      <c r="AJ55" s="583"/>
      <c r="AK55" s="583"/>
      <c r="AL55" s="583"/>
      <c r="AM55" s="583"/>
      <c r="AN55" s="583"/>
      <c r="AO55" s="583"/>
      <c r="AP55" s="583"/>
      <c r="AQ55" s="583"/>
      <c r="AR55" s="583"/>
      <c r="AS55" s="583"/>
      <c r="AT55" s="583"/>
      <c r="AU55" s="583"/>
      <c r="AV55" s="584"/>
    </row>
    <row r="56" spans="1:48" ht="8.1" customHeight="1">
      <c r="A56" s="581"/>
      <c r="B56" s="580"/>
      <c r="C56" s="580"/>
      <c r="D56" s="580"/>
      <c r="E56" s="580"/>
      <c r="F56" s="580"/>
      <c r="G56" s="580"/>
      <c r="H56" s="580"/>
      <c r="I56" s="580"/>
      <c r="J56" s="580"/>
      <c r="K56" s="580"/>
      <c r="L56" s="580"/>
      <c r="M56" s="580"/>
      <c r="N56" s="580"/>
      <c r="O56" s="580"/>
      <c r="P56" s="580"/>
      <c r="Q56" s="580"/>
      <c r="R56" s="580"/>
      <c r="S56" s="580"/>
      <c r="T56" s="580"/>
      <c r="U56" s="748" t="s">
        <v>795</v>
      </c>
      <c r="V56" s="748"/>
      <c r="W56" s="748"/>
      <c r="X56" s="748"/>
      <c r="Y56" s="748"/>
      <c r="Z56" s="748"/>
      <c r="AA56" s="748"/>
      <c r="AB56" s="749" t="str">
        <f>IF(交付申請書1!M14="","",交付申請書1!M14)</f>
        <v xml:space="preserve"> </v>
      </c>
      <c r="AC56" s="749"/>
      <c r="AD56" s="749"/>
      <c r="AE56" s="749"/>
      <c r="AF56" s="749"/>
      <c r="AG56" s="749"/>
      <c r="AH56" s="749"/>
      <c r="AI56" s="749"/>
      <c r="AJ56" s="749"/>
      <c r="AK56" s="749"/>
      <c r="AL56" s="749"/>
      <c r="AM56" s="749"/>
      <c r="AN56" s="749"/>
      <c r="AO56" s="749"/>
      <c r="AP56" s="749"/>
      <c r="AQ56" s="749"/>
      <c r="AR56" s="749"/>
      <c r="AS56" s="749"/>
      <c r="AT56" s="749"/>
      <c r="AU56" s="749"/>
      <c r="AV56" s="750"/>
    </row>
    <row r="57" spans="1:48" ht="8.1" customHeight="1">
      <c r="A57" s="581"/>
      <c r="B57" s="580"/>
      <c r="C57" s="580"/>
      <c r="D57" s="580"/>
      <c r="E57" s="580"/>
      <c r="F57" s="580"/>
      <c r="G57" s="580"/>
      <c r="H57" s="580"/>
      <c r="I57" s="580"/>
      <c r="J57" s="580"/>
      <c r="K57" s="580"/>
      <c r="L57" s="580"/>
      <c r="M57" s="580"/>
      <c r="N57" s="580"/>
      <c r="O57" s="580"/>
      <c r="P57" s="580"/>
      <c r="Q57" s="580"/>
      <c r="R57" s="580"/>
      <c r="S57" s="580"/>
      <c r="T57" s="580"/>
      <c r="U57" s="748"/>
      <c r="V57" s="748"/>
      <c r="W57" s="748"/>
      <c r="X57" s="748"/>
      <c r="Y57" s="748"/>
      <c r="Z57" s="748"/>
      <c r="AA57" s="748"/>
      <c r="AB57" s="749"/>
      <c r="AC57" s="749"/>
      <c r="AD57" s="749"/>
      <c r="AE57" s="749"/>
      <c r="AF57" s="749"/>
      <c r="AG57" s="749"/>
      <c r="AH57" s="749"/>
      <c r="AI57" s="749"/>
      <c r="AJ57" s="749"/>
      <c r="AK57" s="749"/>
      <c r="AL57" s="749"/>
      <c r="AM57" s="749"/>
      <c r="AN57" s="749"/>
      <c r="AO57" s="749"/>
      <c r="AP57" s="749"/>
      <c r="AQ57" s="749"/>
      <c r="AR57" s="749"/>
      <c r="AS57" s="749"/>
      <c r="AT57" s="749"/>
      <c r="AU57" s="749"/>
      <c r="AV57" s="750"/>
    </row>
    <row r="58" spans="1:48" ht="8.1" customHeight="1">
      <c r="A58" s="581"/>
      <c r="B58" s="580"/>
      <c r="C58" s="580"/>
      <c r="D58" s="580"/>
      <c r="E58" s="580"/>
      <c r="F58" s="580"/>
      <c r="G58" s="580"/>
      <c r="H58" s="580"/>
      <c r="I58" s="580"/>
      <c r="J58" s="580"/>
      <c r="K58" s="580"/>
      <c r="L58" s="580"/>
      <c r="M58" s="580"/>
      <c r="N58" s="580"/>
      <c r="O58" s="580"/>
      <c r="P58" s="580"/>
      <c r="Q58" s="580"/>
      <c r="R58" s="580"/>
      <c r="S58" s="580"/>
      <c r="T58" s="580"/>
      <c r="U58" s="748"/>
      <c r="V58" s="748"/>
      <c r="W58" s="748"/>
      <c r="X58" s="748"/>
      <c r="Y58" s="748"/>
      <c r="Z58" s="748"/>
      <c r="AA58" s="748"/>
      <c r="AB58" s="751"/>
      <c r="AC58" s="751"/>
      <c r="AD58" s="751"/>
      <c r="AE58" s="751"/>
      <c r="AF58" s="751"/>
      <c r="AG58" s="751"/>
      <c r="AH58" s="751"/>
      <c r="AI58" s="751"/>
      <c r="AJ58" s="751"/>
      <c r="AK58" s="751"/>
      <c r="AL58" s="751"/>
      <c r="AM58" s="751"/>
      <c r="AN58" s="751"/>
      <c r="AO58" s="751"/>
      <c r="AP58" s="751"/>
      <c r="AQ58" s="751"/>
      <c r="AR58" s="751"/>
      <c r="AS58" s="751"/>
      <c r="AT58" s="751"/>
      <c r="AU58" s="751"/>
      <c r="AV58" s="752"/>
    </row>
    <row r="59" spans="1:48" ht="8.1" customHeight="1">
      <c r="A59" s="581"/>
      <c r="B59" s="580"/>
      <c r="C59" s="580"/>
      <c r="D59" s="580"/>
      <c r="E59" s="580"/>
      <c r="F59" s="580"/>
      <c r="G59" s="580"/>
      <c r="H59" s="580"/>
      <c r="I59" s="580"/>
      <c r="J59" s="580"/>
      <c r="K59" s="580"/>
      <c r="L59" s="580"/>
      <c r="M59" s="580"/>
      <c r="N59" s="580"/>
      <c r="O59" s="580"/>
      <c r="P59" s="580"/>
      <c r="Q59" s="580"/>
      <c r="R59" s="580"/>
      <c r="S59" s="580"/>
      <c r="T59" s="580"/>
      <c r="U59" s="580"/>
      <c r="V59" s="580"/>
      <c r="W59" s="580"/>
      <c r="X59" s="580"/>
      <c r="Y59" s="580"/>
      <c r="Z59" s="580"/>
      <c r="AA59" s="580"/>
      <c r="AB59" s="583"/>
      <c r="AC59" s="583"/>
      <c r="AD59" s="583"/>
      <c r="AE59" s="583"/>
      <c r="AF59" s="583"/>
      <c r="AG59" s="583"/>
      <c r="AH59" s="583"/>
      <c r="AI59" s="583"/>
      <c r="AJ59" s="583"/>
      <c r="AK59" s="583"/>
      <c r="AL59" s="583"/>
      <c r="AM59" s="583"/>
      <c r="AN59" s="583"/>
      <c r="AO59" s="583"/>
      <c r="AP59" s="583"/>
      <c r="AQ59" s="583"/>
      <c r="AR59" s="583"/>
      <c r="AS59" s="583"/>
      <c r="AT59" s="583"/>
      <c r="AU59" s="583"/>
      <c r="AV59" s="584"/>
    </row>
    <row r="60" spans="1:48" ht="8.1" customHeight="1" thickBot="1">
      <c r="A60" s="581"/>
      <c r="B60" s="580"/>
      <c r="C60" s="580"/>
      <c r="D60" s="580"/>
      <c r="E60" s="580"/>
      <c r="F60" s="580"/>
      <c r="G60" s="580"/>
      <c r="H60" s="580"/>
      <c r="I60" s="580"/>
      <c r="J60" s="580"/>
      <c r="K60" s="580"/>
      <c r="L60" s="580"/>
      <c r="M60" s="580"/>
      <c r="N60" s="580"/>
      <c r="O60" s="580"/>
      <c r="P60" s="580"/>
      <c r="Q60" s="580"/>
      <c r="R60" s="580"/>
      <c r="S60" s="580"/>
      <c r="T60" s="580"/>
      <c r="U60" s="748" t="s">
        <v>796</v>
      </c>
      <c r="V60" s="748"/>
      <c r="W60" s="748"/>
      <c r="X60" s="748"/>
      <c r="Y60" s="748"/>
      <c r="Z60" s="748"/>
      <c r="AA60" s="748"/>
      <c r="AB60" s="749" t="str">
        <f>IF(交付申請書1!M15="","",交付申請書1!M15)</f>
        <v xml:space="preserve"> </v>
      </c>
      <c r="AC60" s="749"/>
      <c r="AD60" s="749"/>
      <c r="AE60" s="749"/>
      <c r="AF60" s="749"/>
      <c r="AG60" s="749"/>
      <c r="AH60" s="749"/>
      <c r="AI60" s="749"/>
      <c r="AJ60" s="749"/>
      <c r="AK60" s="749"/>
      <c r="AL60" s="749"/>
      <c r="AM60" s="749"/>
      <c r="AN60" s="749"/>
      <c r="AO60" s="749"/>
      <c r="AP60" s="749"/>
      <c r="AQ60" s="749"/>
      <c r="AR60" s="749"/>
      <c r="AS60" s="749"/>
      <c r="AT60" s="749"/>
      <c r="AU60" s="749"/>
      <c r="AV60" s="750"/>
    </row>
    <row r="61" spans="1:48" ht="8.1" customHeight="1">
      <c r="A61" s="774" t="s">
        <v>51</v>
      </c>
      <c r="B61" s="775"/>
      <c r="C61" s="776" t="s">
        <v>797</v>
      </c>
      <c r="D61" s="776"/>
      <c r="E61" s="776"/>
      <c r="F61" s="776"/>
      <c r="G61" s="776"/>
      <c r="H61" s="776"/>
      <c r="I61" s="776"/>
      <c r="J61" s="776"/>
      <c r="K61" s="776"/>
      <c r="L61" s="776"/>
      <c r="M61" s="776"/>
      <c r="N61" s="776"/>
      <c r="O61" s="776"/>
      <c r="P61" s="776"/>
      <c r="Q61" s="776"/>
      <c r="R61" s="776"/>
      <c r="S61" s="776"/>
      <c r="T61" s="777"/>
      <c r="U61" s="748"/>
      <c r="V61" s="748"/>
      <c r="W61" s="748"/>
      <c r="X61" s="748"/>
      <c r="Y61" s="748"/>
      <c r="Z61" s="748"/>
      <c r="AA61" s="748"/>
      <c r="AB61" s="749"/>
      <c r="AC61" s="749"/>
      <c r="AD61" s="749"/>
      <c r="AE61" s="749"/>
      <c r="AF61" s="749"/>
      <c r="AG61" s="749"/>
      <c r="AH61" s="749"/>
      <c r="AI61" s="749"/>
      <c r="AJ61" s="749"/>
      <c r="AK61" s="749"/>
      <c r="AL61" s="749"/>
      <c r="AM61" s="749"/>
      <c r="AN61" s="749"/>
      <c r="AO61" s="749"/>
      <c r="AP61" s="749"/>
      <c r="AQ61" s="749"/>
      <c r="AR61" s="749"/>
      <c r="AS61" s="749"/>
      <c r="AT61" s="749"/>
      <c r="AU61" s="749"/>
      <c r="AV61" s="750"/>
    </row>
    <row r="62" spans="1:48" ht="8.1" customHeight="1">
      <c r="A62" s="710"/>
      <c r="B62" s="711"/>
      <c r="C62" s="778"/>
      <c r="D62" s="778"/>
      <c r="E62" s="778"/>
      <c r="F62" s="778"/>
      <c r="G62" s="778"/>
      <c r="H62" s="778"/>
      <c r="I62" s="778"/>
      <c r="J62" s="778"/>
      <c r="K62" s="778"/>
      <c r="L62" s="778"/>
      <c r="M62" s="778"/>
      <c r="N62" s="778"/>
      <c r="O62" s="778"/>
      <c r="P62" s="778"/>
      <c r="Q62" s="778"/>
      <c r="R62" s="778"/>
      <c r="S62" s="778"/>
      <c r="T62" s="779"/>
      <c r="U62" s="748"/>
      <c r="V62" s="748"/>
      <c r="W62" s="748"/>
      <c r="X62" s="748"/>
      <c r="Y62" s="748"/>
      <c r="Z62" s="748"/>
      <c r="AA62" s="748"/>
      <c r="AB62" s="751"/>
      <c r="AC62" s="751"/>
      <c r="AD62" s="751"/>
      <c r="AE62" s="751"/>
      <c r="AF62" s="751"/>
      <c r="AG62" s="751"/>
      <c r="AH62" s="751"/>
      <c r="AI62" s="751"/>
      <c r="AJ62" s="751"/>
      <c r="AK62" s="751"/>
      <c r="AL62" s="751"/>
      <c r="AM62" s="751"/>
      <c r="AN62" s="751"/>
      <c r="AO62" s="751"/>
      <c r="AP62" s="751"/>
      <c r="AQ62" s="751"/>
      <c r="AR62" s="751"/>
      <c r="AS62" s="751"/>
      <c r="AT62" s="751"/>
      <c r="AU62" s="751"/>
      <c r="AV62" s="752"/>
    </row>
    <row r="63" spans="1:48" ht="8.1" customHeight="1">
      <c r="A63" s="710"/>
      <c r="B63" s="711"/>
      <c r="C63" s="778"/>
      <c r="D63" s="778"/>
      <c r="E63" s="778"/>
      <c r="F63" s="778"/>
      <c r="G63" s="778"/>
      <c r="H63" s="778"/>
      <c r="I63" s="778"/>
      <c r="J63" s="778"/>
      <c r="K63" s="778"/>
      <c r="L63" s="778"/>
      <c r="M63" s="778"/>
      <c r="N63" s="778"/>
      <c r="O63" s="778"/>
      <c r="P63" s="778"/>
      <c r="Q63" s="778"/>
      <c r="R63" s="778"/>
      <c r="S63" s="778"/>
      <c r="T63" s="779"/>
      <c r="U63" s="580"/>
      <c r="V63" s="580"/>
      <c r="W63" s="580"/>
      <c r="X63" s="580"/>
      <c r="Y63" s="580"/>
      <c r="Z63" s="580"/>
      <c r="AA63" s="580"/>
      <c r="AB63" s="583"/>
      <c r="AC63" s="583"/>
      <c r="AD63" s="583"/>
      <c r="AE63" s="583"/>
      <c r="AF63" s="583"/>
      <c r="AG63" s="583"/>
      <c r="AH63" s="583"/>
      <c r="AI63" s="583"/>
      <c r="AJ63" s="583"/>
      <c r="AK63" s="583"/>
      <c r="AL63" s="583"/>
      <c r="AM63" s="583"/>
      <c r="AN63" s="583"/>
      <c r="AO63" s="583"/>
      <c r="AP63" s="583"/>
      <c r="AQ63" s="583"/>
      <c r="AR63" s="583"/>
      <c r="AS63" s="583"/>
      <c r="AT63" s="583"/>
      <c r="AU63" s="583"/>
      <c r="AV63" s="584"/>
    </row>
    <row r="64" spans="1:48" ht="8.1" customHeight="1">
      <c r="A64" s="585"/>
      <c r="B64" s="583"/>
      <c r="C64" s="583"/>
      <c r="D64" s="583"/>
      <c r="E64" s="583"/>
      <c r="F64" s="583"/>
      <c r="G64" s="583"/>
      <c r="H64" s="583"/>
      <c r="I64" s="583"/>
      <c r="J64" s="583"/>
      <c r="K64" s="583"/>
      <c r="L64" s="583"/>
      <c r="M64" s="583"/>
      <c r="N64" s="583"/>
      <c r="O64" s="583"/>
      <c r="P64" s="583"/>
      <c r="Q64" s="583"/>
      <c r="R64" s="583"/>
      <c r="S64" s="583"/>
      <c r="T64" s="584"/>
      <c r="U64" s="748" t="s">
        <v>798</v>
      </c>
      <c r="V64" s="748"/>
      <c r="W64" s="748"/>
      <c r="X64" s="748"/>
      <c r="Y64" s="748"/>
      <c r="Z64" s="748"/>
      <c r="AA64" s="748"/>
      <c r="AB64" s="749" t="str">
        <f>IF(交付申請書1!M16="","",交付申請書1!M16)</f>
        <v/>
      </c>
      <c r="AC64" s="749"/>
      <c r="AD64" s="749"/>
      <c r="AE64" s="749"/>
      <c r="AF64" s="749"/>
      <c r="AG64" s="749"/>
      <c r="AH64" s="749"/>
      <c r="AI64" s="749"/>
      <c r="AJ64" s="749"/>
      <c r="AK64" s="749"/>
      <c r="AL64" s="749"/>
      <c r="AM64" s="749"/>
      <c r="AN64" s="749"/>
      <c r="AO64" s="749"/>
      <c r="AP64" s="749"/>
      <c r="AQ64" s="749"/>
      <c r="AR64" s="749"/>
      <c r="AS64" s="749"/>
      <c r="AT64" s="749"/>
      <c r="AU64" s="749"/>
      <c r="AV64" s="750"/>
    </row>
    <row r="65" spans="1:55" ht="8.1" customHeight="1">
      <c r="A65" s="585"/>
      <c r="B65" s="583"/>
      <c r="C65" s="583"/>
      <c r="D65" s="583"/>
      <c r="E65" s="583"/>
      <c r="F65" s="583"/>
      <c r="G65" s="583"/>
      <c r="H65" s="583"/>
      <c r="I65" s="583"/>
      <c r="J65" s="583"/>
      <c r="K65" s="583"/>
      <c r="L65" s="583"/>
      <c r="M65" s="583"/>
      <c r="N65" s="583"/>
      <c r="O65" s="583"/>
      <c r="P65" s="583"/>
      <c r="Q65" s="583"/>
      <c r="R65" s="583"/>
      <c r="S65" s="583"/>
      <c r="T65" s="584"/>
      <c r="U65" s="748"/>
      <c r="V65" s="748"/>
      <c r="W65" s="748"/>
      <c r="X65" s="748"/>
      <c r="Y65" s="748"/>
      <c r="Z65" s="748"/>
      <c r="AA65" s="748"/>
      <c r="AB65" s="749"/>
      <c r="AC65" s="749"/>
      <c r="AD65" s="749"/>
      <c r="AE65" s="749"/>
      <c r="AF65" s="749"/>
      <c r="AG65" s="749"/>
      <c r="AH65" s="749"/>
      <c r="AI65" s="749"/>
      <c r="AJ65" s="749"/>
      <c r="AK65" s="749"/>
      <c r="AL65" s="749"/>
      <c r="AM65" s="749"/>
      <c r="AN65" s="749"/>
      <c r="AO65" s="749"/>
      <c r="AP65" s="749"/>
      <c r="AQ65" s="749"/>
      <c r="AR65" s="749"/>
      <c r="AS65" s="749"/>
      <c r="AT65" s="749"/>
      <c r="AU65" s="749"/>
      <c r="AV65" s="750"/>
    </row>
    <row r="66" spans="1:55" ht="8.1" customHeight="1" thickBot="1">
      <c r="A66" s="585"/>
      <c r="B66" s="583"/>
      <c r="C66" s="583"/>
      <c r="D66" s="583"/>
      <c r="E66" s="583"/>
      <c r="F66" s="583"/>
      <c r="G66" s="583"/>
      <c r="H66" s="583"/>
      <c r="I66" s="583"/>
      <c r="J66" s="583"/>
      <c r="K66" s="583"/>
      <c r="L66" s="583"/>
      <c r="M66" s="583"/>
      <c r="N66" s="583"/>
      <c r="O66" s="583"/>
      <c r="P66" s="583"/>
      <c r="Q66" s="583"/>
      <c r="R66" s="583"/>
      <c r="S66" s="583"/>
      <c r="T66" s="584"/>
      <c r="U66" s="748"/>
      <c r="V66" s="748"/>
      <c r="W66" s="748"/>
      <c r="X66" s="748"/>
      <c r="Y66" s="748"/>
      <c r="Z66" s="748"/>
      <c r="AA66" s="748"/>
      <c r="AB66" s="751"/>
      <c r="AC66" s="751"/>
      <c r="AD66" s="751"/>
      <c r="AE66" s="751"/>
      <c r="AF66" s="751"/>
      <c r="AG66" s="751"/>
      <c r="AH66" s="751"/>
      <c r="AI66" s="751"/>
      <c r="AJ66" s="751"/>
      <c r="AK66" s="751"/>
      <c r="AL66" s="751"/>
      <c r="AM66" s="751"/>
      <c r="AN66" s="751"/>
      <c r="AO66" s="751"/>
      <c r="AP66" s="751"/>
      <c r="AQ66" s="751"/>
      <c r="AR66" s="751"/>
      <c r="AS66" s="751"/>
      <c r="AT66" s="751"/>
      <c r="AU66" s="751"/>
      <c r="AV66" s="752"/>
    </row>
    <row r="67" spans="1:55" ht="8.1" customHeight="1">
      <c r="A67" s="753" t="s">
        <v>799</v>
      </c>
      <c r="B67" s="754"/>
      <c r="C67" s="754"/>
      <c r="D67" s="754"/>
      <c r="E67" s="754"/>
      <c r="F67" s="754"/>
      <c r="G67" s="754"/>
      <c r="H67" s="754"/>
      <c r="I67" s="754"/>
      <c r="J67" s="754"/>
      <c r="K67" s="754"/>
      <c r="L67" s="754"/>
      <c r="M67" s="759"/>
      <c r="N67" s="759"/>
      <c r="O67" s="759"/>
      <c r="P67" s="759"/>
      <c r="Q67" s="759"/>
      <c r="R67" s="759"/>
      <c r="S67" s="759"/>
      <c r="T67" s="762"/>
      <c r="U67" s="580"/>
      <c r="V67" s="580"/>
      <c r="W67" s="580"/>
      <c r="X67" s="580"/>
      <c r="Y67" s="580"/>
      <c r="Z67" s="580"/>
      <c r="AA67" s="580"/>
      <c r="AB67" s="583"/>
      <c r="AC67" s="583"/>
      <c r="AD67" s="583"/>
      <c r="AE67" s="583"/>
      <c r="AF67" s="583"/>
      <c r="AG67" s="583"/>
      <c r="AH67" s="583"/>
      <c r="AI67" s="583"/>
      <c r="AJ67" s="583"/>
      <c r="AK67" s="583"/>
      <c r="AL67" s="583"/>
      <c r="AM67" s="583"/>
      <c r="AN67" s="583"/>
      <c r="AO67" s="583"/>
      <c r="AP67" s="583"/>
      <c r="AQ67" s="583"/>
      <c r="AR67" s="583"/>
      <c r="AS67" s="583"/>
      <c r="AT67" s="583"/>
      <c r="AU67" s="583"/>
      <c r="AV67" s="584"/>
    </row>
    <row r="68" spans="1:55" ht="8.1" customHeight="1">
      <c r="A68" s="755"/>
      <c r="B68" s="756"/>
      <c r="C68" s="756"/>
      <c r="D68" s="756"/>
      <c r="E68" s="756"/>
      <c r="F68" s="756"/>
      <c r="G68" s="756"/>
      <c r="H68" s="756"/>
      <c r="I68" s="756"/>
      <c r="J68" s="756"/>
      <c r="K68" s="756"/>
      <c r="L68" s="756"/>
      <c r="M68" s="760"/>
      <c r="N68" s="760"/>
      <c r="O68" s="760"/>
      <c r="P68" s="760"/>
      <c r="Q68" s="760"/>
      <c r="R68" s="760"/>
      <c r="S68" s="760"/>
      <c r="T68" s="763"/>
      <c r="U68" s="748" t="s">
        <v>800</v>
      </c>
      <c r="V68" s="748"/>
      <c r="W68" s="748"/>
      <c r="X68" s="748"/>
      <c r="Y68" s="748"/>
      <c r="Z68" s="748"/>
      <c r="AA68" s="748"/>
      <c r="AB68" s="766"/>
      <c r="AC68" s="766"/>
      <c r="AD68" s="766"/>
      <c r="AE68" s="766"/>
      <c r="AF68" s="766"/>
      <c r="AG68" s="766"/>
      <c r="AH68" s="768" t="s">
        <v>202</v>
      </c>
      <c r="AI68" s="766"/>
      <c r="AJ68" s="766"/>
      <c r="AK68" s="766"/>
      <c r="AL68" s="766"/>
      <c r="AM68" s="766"/>
      <c r="AN68" s="768" t="s">
        <v>203</v>
      </c>
      <c r="AO68" s="766"/>
      <c r="AP68" s="766"/>
      <c r="AQ68" s="766"/>
      <c r="AR68" s="766"/>
      <c r="AS68" s="766"/>
      <c r="AT68" s="766"/>
      <c r="AU68" s="766"/>
      <c r="AV68" s="770"/>
    </row>
    <row r="69" spans="1:55" ht="8.1" customHeight="1">
      <c r="A69" s="755"/>
      <c r="B69" s="756"/>
      <c r="C69" s="756"/>
      <c r="D69" s="756"/>
      <c r="E69" s="756"/>
      <c r="F69" s="756"/>
      <c r="G69" s="756"/>
      <c r="H69" s="756"/>
      <c r="I69" s="756"/>
      <c r="J69" s="756"/>
      <c r="K69" s="756"/>
      <c r="L69" s="756"/>
      <c r="M69" s="760"/>
      <c r="N69" s="760"/>
      <c r="O69" s="760"/>
      <c r="P69" s="760"/>
      <c r="Q69" s="760"/>
      <c r="R69" s="760"/>
      <c r="S69" s="760"/>
      <c r="T69" s="763"/>
      <c r="U69" s="748"/>
      <c r="V69" s="748"/>
      <c r="W69" s="748"/>
      <c r="X69" s="748"/>
      <c r="Y69" s="748"/>
      <c r="Z69" s="748"/>
      <c r="AA69" s="748"/>
      <c r="AB69" s="766"/>
      <c r="AC69" s="766"/>
      <c r="AD69" s="766"/>
      <c r="AE69" s="766"/>
      <c r="AF69" s="766"/>
      <c r="AG69" s="766"/>
      <c r="AH69" s="768"/>
      <c r="AI69" s="766"/>
      <c r="AJ69" s="766"/>
      <c r="AK69" s="766"/>
      <c r="AL69" s="766"/>
      <c r="AM69" s="766"/>
      <c r="AN69" s="768"/>
      <c r="AO69" s="766"/>
      <c r="AP69" s="766"/>
      <c r="AQ69" s="766"/>
      <c r="AR69" s="766"/>
      <c r="AS69" s="766"/>
      <c r="AT69" s="766"/>
      <c r="AU69" s="766"/>
      <c r="AV69" s="770"/>
    </row>
    <row r="70" spans="1:55" ht="8.1" customHeight="1" thickBot="1">
      <c r="A70" s="757"/>
      <c r="B70" s="758"/>
      <c r="C70" s="758"/>
      <c r="D70" s="758"/>
      <c r="E70" s="758"/>
      <c r="F70" s="758"/>
      <c r="G70" s="758"/>
      <c r="H70" s="758"/>
      <c r="I70" s="758"/>
      <c r="J70" s="758"/>
      <c r="K70" s="758"/>
      <c r="L70" s="758"/>
      <c r="M70" s="761"/>
      <c r="N70" s="761"/>
      <c r="O70" s="761"/>
      <c r="P70" s="761"/>
      <c r="Q70" s="761"/>
      <c r="R70" s="761"/>
      <c r="S70" s="761"/>
      <c r="T70" s="764"/>
      <c r="U70" s="765"/>
      <c r="V70" s="765"/>
      <c r="W70" s="765"/>
      <c r="X70" s="765"/>
      <c r="Y70" s="765"/>
      <c r="Z70" s="765"/>
      <c r="AA70" s="765"/>
      <c r="AB70" s="767"/>
      <c r="AC70" s="767"/>
      <c r="AD70" s="767"/>
      <c r="AE70" s="767"/>
      <c r="AF70" s="767"/>
      <c r="AG70" s="767"/>
      <c r="AH70" s="769"/>
      <c r="AI70" s="767"/>
      <c r="AJ70" s="767"/>
      <c r="AK70" s="767"/>
      <c r="AL70" s="767"/>
      <c r="AM70" s="767"/>
      <c r="AN70" s="769"/>
      <c r="AO70" s="767"/>
      <c r="AP70" s="767"/>
      <c r="AQ70" s="767"/>
      <c r="AR70" s="767"/>
      <c r="AS70" s="767"/>
      <c r="AT70" s="767"/>
      <c r="AU70" s="767"/>
      <c r="AV70" s="771"/>
    </row>
    <row r="71" spans="1:55" ht="8.1" customHeight="1">
      <c r="A71" s="586"/>
      <c r="B71" s="587"/>
      <c r="C71" s="587"/>
      <c r="D71" s="587"/>
      <c r="E71" s="587"/>
      <c r="F71" s="587"/>
      <c r="G71" s="587"/>
      <c r="H71" s="587"/>
      <c r="I71" s="587"/>
      <c r="J71" s="587"/>
      <c r="K71" s="587"/>
      <c r="L71" s="587"/>
      <c r="M71" s="587"/>
      <c r="N71" s="588"/>
      <c r="O71" s="588"/>
      <c r="P71" s="588"/>
      <c r="Q71" s="588"/>
      <c r="R71" s="725" t="s">
        <v>801</v>
      </c>
      <c r="S71" s="726"/>
      <c r="T71" s="727" t="s">
        <v>802</v>
      </c>
      <c r="U71" s="728"/>
      <c r="V71" s="728"/>
      <c r="W71" s="728"/>
      <c r="X71" s="728"/>
      <c r="Y71" s="728"/>
      <c r="Z71" s="728"/>
      <c r="AA71" s="728"/>
      <c r="AB71" s="728"/>
      <c r="AC71" s="728"/>
      <c r="AD71" s="728"/>
      <c r="AE71" s="728"/>
      <c r="AF71" s="728"/>
      <c r="AG71" s="728"/>
      <c r="AH71" s="728"/>
      <c r="AI71" s="728"/>
      <c r="AJ71" s="728"/>
      <c r="AK71" s="728"/>
      <c r="AL71" s="728"/>
      <c r="AM71" s="728"/>
      <c r="AN71" s="728"/>
      <c r="AO71" s="728"/>
      <c r="AP71" s="728"/>
      <c r="AQ71" s="728"/>
      <c r="AR71" s="728"/>
      <c r="AS71" s="728"/>
      <c r="AT71" s="728"/>
      <c r="AU71" s="728"/>
      <c r="AV71" s="729"/>
    </row>
    <row r="72" spans="1:55" ht="8.1" customHeight="1">
      <c r="A72" s="581"/>
      <c r="B72" s="580"/>
      <c r="C72" s="580"/>
      <c r="D72" s="580"/>
      <c r="E72" s="580"/>
      <c r="F72" s="580"/>
      <c r="G72" s="580"/>
      <c r="H72" s="580"/>
      <c r="I72" s="580"/>
      <c r="J72" s="580"/>
      <c r="K72" s="580"/>
      <c r="L72" s="580"/>
      <c r="M72" s="733" t="s">
        <v>803</v>
      </c>
      <c r="N72" s="733"/>
      <c r="O72" s="733"/>
      <c r="P72" s="733"/>
      <c r="Q72" s="733"/>
      <c r="R72" s="700"/>
      <c r="S72" s="701"/>
      <c r="T72" s="730"/>
      <c r="U72" s="731"/>
      <c r="V72" s="731"/>
      <c r="W72" s="731"/>
      <c r="X72" s="731"/>
      <c r="Y72" s="731"/>
      <c r="Z72" s="731"/>
      <c r="AA72" s="731"/>
      <c r="AB72" s="731"/>
      <c r="AC72" s="731"/>
      <c r="AD72" s="731"/>
      <c r="AE72" s="731"/>
      <c r="AF72" s="731"/>
      <c r="AG72" s="731"/>
      <c r="AH72" s="731"/>
      <c r="AI72" s="731"/>
      <c r="AJ72" s="731"/>
      <c r="AK72" s="731"/>
      <c r="AL72" s="731"/>
      <c r="AM72" s="731"/>
      <c r="AN72" s="731"/>
      <c r="AO72" s="731"/>
      <c r="AP72" s="731"/>
      <c r="AQ72" s="731"/>
      <c r="AR72" s="731"/>
      <c r="AS72" s="731"/>
      <c r="AT72" s="731"/>
      <c r="AU72" s="731"/>
      <c r="AV72" s="732"/>
    </row>
    <row r="73" spans="1:55" ht="8.1" customHeight="1">
      <c r="A73" s="710" t="s">
        <v>51</v>
      </c>
      <c r="B73" s="711"/>
      <c r="C73" s="747" t="s">
        <v>941</v>
      </c>
      <c r="D73" s="747"/>
      <c r="E73" s="747"/>
      <c r="F73" s="747"/>
      <c r="G73" s="747"/>
      <c r="H73" s="747"/>
      <c r="I73" s="747"/>
      <c r="J73" s="747"/>
      <c r="K73" s="747"/>
      <c r="L73" s="747"/>
      <c r="M73" s="733"/>
      <c r="N73" s="733"/>
      <c r="O73" s="733"/>
      <c r="P73" s="733"/>
      <c r="Q73" s="733"/>
      <c r="R73" s="700"/>
      <c r="S73" s="701"/>
      <c r="T73" s="730"/>
      <c r="U73" s="731"/>
      <c r="V73" s="731"/>
      <c r="W73" s="731"/>
      <c r="X73" s="731"/>
      <c r="Y73" s="731"/>
      <c r="Z73" s="731"/>
      <c r="AA73" s="731"/>
      <c r="AB73" s="731"/>
      <c r="AC73" s="731"/>
      <c r="AD73" s="731"/>
      <c r="AE73" s="731"/>
      <c r="AF73" s="731"/>
      <c r="AG73" s="731"/>
      <c r="AH73" s="731"/>
      <c r="AI73" s="731"/>
      <c r="AJ73" s="731"/>
      <c r="AK73" s="731"/>
      <c r="AL73" s="731"/>
      <c r="AM73" s="731"/>
      <c r="AN73" s="731"/>
      <c r="AO73" s="731"/>
      <c r="AP73" s="731"/>
      <c r="AQ73" s="731"/>
      <c r="AR73" s="731"/>
      <c r="AS73" s="731"/>
      <c r="AT73" s="731"/>
      <c r="AU73" s="731"/>
      <c r="AV73" s="732"/>
    </row>
    <row r="74" spans="1:55" ht="8.1" customHeight="1">
      <c r="A74" s="710"/>
      <c r="B74" s="711"/>
      <c r="C74" s="747"/>
      <c r="D74" s="747"/>
      <c r="E74" s="747"/>
      <c r="F74" s="747"/>
      <c r="G74" s="747"/>
      <c r="H74" s="747"/>
      <c r="I74" s="747"/>
      <c r="J74" s="747"/>
      <c r="K74" s="747"/>
      <c r="L74" s="747"/>
      <c r="M74" s="733"/>
      <c r="N74" s="733"/>
      <c r="O74" s="733"/>
      <c r="P74" s="733"/>
      <c r="Q74" s="733"/>
      <c r="R74" s="700"/>
      <c r="S74" s="701"/>
      <c r="T74" s="730"/>
      <c r="U74" s="731"/>
      <c r="V74" s="731"/>
      <c r="W74" s="731"/>
      <c r="X74" s="731"/>
      <c r="Y74" s="731"/>
      <c r="Z74" s="731"/>
      <c r="AA74" s="731"/>
      <c r="AB74" s="731"/>
      <c r="AC74" s="731"/>
      <c r="AD74" s="731"/>
      <c r="AE74" s="731"/>
      <c r="AF74" s="731"/>
      <c r="AG74" s="731"/>
      <c r="AH74" s="731"/>
      <c r="AI74" s="731"/>
      <c r="AJ74" s="731"/>
      <c r="AK74" s="731"/>
      <c r="AL74" s="731"/>
      <c r="AM74" s="731"/>
      <c r="AN74" s="731"/>
      <c r="AO74" s="731"/>
      <c r="AP74" s="731"/>
      <c r="AQ74" s="731"/>
      <c r="AR74" s="731"/>
      <c r="AS74" s="731"/>
      <c r="AT74" s="731"/>
      <c r="AU74" s="731"/>
      <c r="AV74" s="732"/>
    </row>
    <row r="75" spans="1:55" ht="8.1" customHeight="1">
      <c r="A75" s="710"/>
      <c r="B75" s="711"/>
      <c r="C75" s="747"/>
      <c r="D75" s="747"/>
      <c r="E75" s="747"/>
      <c r="F75" s="747"/>
      <c r="G75" s="747"/>
      <c r="H75" s="747"/>
      <c r="I75" s="747"/>
      <c r="J75" s="747"/>
      <c r="K75" s="747"/>
      <c r="L75" s="747"/>
      <c r="M75" s="733"/>
      <c r="N75" s="733"/>
      <c r="O75" s="733"/>
      <c r="P75" s="733"/>
      <c r="Q75" s="733"/>
      <c r="R75" s="700"/>
      <c r="S75" s="701"/>
      <c r="T75" s="734">
        <v>1</v>
      </c>
      <c r="U75" s="735"/>
      <c r="V75" s="736" t="s">
        <v>804</v>
      </c>
      <c r="W75" s="736"/>
      <c r="X75" s="737"/>
      <c r="Y75" s="738" t="s">
        <v>805</v>
      </c>
      <c r="Z75" s="739"/>
      <c r="AA75" s="740"/>
      <c r="AB75" s="707"/>
      <c r="AC75" s="707"/>
      <c r="AD75" s="707"/>
      <c r="AE75" s="707"/>
      <c r="AF75" s="707"/>
      <c r="AG75" s="707"/>
      <c r="AH75" s="707"/>
      <c r="AI75" s="707"/>
      <c r="AJ75" s="707"/>
      <c r="AK75" s="707"/>
      <c r="AL75" s="707"/>
      <c r="AM75" s="707"/>
      <c r="AN75" s="707"/>
      <c r="AO75" s="707"/>
      <c r="AP75" s="707"/>
      <c r="AQ75" s="707"/>
      <c r="AR75" s="707"/>
      <c r="AS75" s="707"/>
      <c r="AT75" s="707"/>
      <c r="AU75" s="707"/>
      <c r="AV75" s="708"/>
    </row>
    <row r="76" spans="1:55" ht="8.1" customHeight="1">
      <c r="A76" s="581"/>
      <c r="B76" s="580"/>
      <c r="C76" s="589"/>
      <c r="D76" s="589"/>
      <c r="E76" s="589"/>
      <c r="F76" s="589"/>
      <c r="G76" s="589"/>
      <c r="H76" s="589"/>
      <c r="I76" s="589"/>
      <c r="J76" s="589"/>
      <c r="K76" s="589"/>
      <c r="L76" s="580"/>
      <c r="M76" s="733"/>
      <c r="N76" s="733"/>
      <c r="O76" s="733"/>
      <c r="P76" s="733"/>
      <c r="Q76" s="733"/>
      <c r="R76" s="700"/>
      <c r="S76" s="701"/>
      <c r="T76" s="713"/>
      <c r="U76" s="714"/>
      <c r="V76" s="717"/>
      <c r="W76" s="717"/>
      <c r="X76" s="718"/>
      <c r="Y76" s="741"/>
      <c r="Z76" s="742"/>
      <c r="AA76" s="743"/>
      <c r="AB76" s="707"/>
      <c r="AC76" s="707"/>
      <c r="AD76" s="707"/>
      <c r="AE76" s="707"/>
      <c r="AF76" s="707"/>
      <c r="AG76" s="707"/>
      <c r="AH76" s="707"/>
      <c r="AI76" s="707"/>
      <c r="AJ76" s="707"/>
      <c r="AK76" s="707"/>
      <c r="AL76" s="707"/>
      <c r="AM76" s="707"/>
      <c r="AN76" s="707"/>
      <c r="AO76" s="707"/>
      <c r="AP76" s="707"/>
      <c r="AQ76" s="707"/>
      <c r="AR76" s="707"/>
      <c r="AS76" s="707"/>
      <c r="AT76" s="707"/>
      <c r="AU76" s="707"/>
      <c r="AV76" s="708"/>
    </row>
    <row r="77" spans="1:55" ht="8.1" customHeight="1">
      <c r="A77" s="710" t="s">
        <v>51</v>
      </c>
      <c r="B77" s="711"/>
      <c r="C77" s="712" t="s">
        <v>806</v>
      </c>
      <c r="D77" s="712"/>
      <c r="E77" s="712"/>
      <c r="F77" s="712"/>
      <c r="G77" s="712"/>
      <c r="H77" s="712"/>
      <c r="I77" s="712"/>
      <c r="J77" s="712"/>
      <c r="K77" s="712"/>
      <c r="L77" s="589"/>
      <c r="M77" s="733"/>
      <c r="N77" s="733"/>
      <c r="O77" s="733"/>
      <c r="P77" s="733"/>
      <c r="Q77" s="733"/>
      <c r="R77" s="700"/>
      <c r="S77" s="701"/>
      <c r="T77" s="713"/>
      <c r="U77" s="714"/>
      <c r="V77" s="717"/>
      <c r="W77" s="717"/>
      <c r="X77" s="718"/>
      <c r="Y77" s="741"/>
      <c r="Z77" s="742"/>
      <c r="AA77" s="743"/>
      <c r="AB77" s="707"/>
      <c r="AC77" s="707"/>
      <c r="AD77" s="707"/>
      <c r="AE77" s="707"/>
      <c r="AF77" s="707"/>
      <c r="AG77" s="707"/>
      <c r="AH77" s="707"/>
      <c r="AI77" s="707"/>
      <c r="AJ77" s="707"/>
      <c r="AK77" s="707"/>
      <c r="AL77" s="707"/>
      <c r="AM77" s="707"/>
      <c r="AN77" s="707"/>
      <c r="AO77" s="707"/>
      <c r="AP77" s="707"/>
      <c r="AQ77" s="707"/>
      <c r="AR77" s="707"/>
      <c r="AS77" s="707"/>
      <c r="AT77" s="707"/>
      <c r="AU77" s="707"/>
      <c r="AV77" s="708"/>
    </row>
    <row r="78" spans="1:55" ht="8.1" customHeight="1">
      <c r="A78" s="710"/>
      <c r="B78" s="711"/>
      <c r="C78" s="712"/>
      <c r="D78" s="712"/>
      <c r="E78" s="712"/>
      <c r="F78" s="712"/>
      <c r="G78" s="712"/>
      <c r="H78" s="712"/>
      <c r="I78" s="712"/>
      <c r="J78" s="712"/>
      <c r="K78" s="712"/>
      <c r="L78" s="589"/>
      <c r="M78" s="733"/>
      <c r="N78" s="733"/>
      <c r="O78" s="733"/>
      <c r="P78" s="733"/>
      <c r="Q78" s="733"/>
      <c r="R78" s="700"/>
      <c r="S78" s="701"/>
      <c r="T78" s="590"/>
      <c r="U78" s="590"/>
      <c r="V78" s="590"/>
      <c r="W78" s="590"/>
      <c r="X78" s="591"/>
      <c r="Y78" s="741"/>
      <c r="Z78" s="742"/>
      <c r="AA78" s="743"/>
      <c r="AB78" s="707"/>
      <c r="AC78" s="707"/>
      <c r="AD78" s="707"/>
      <c r="AE78" s="707"/>
      <c r="AF78" s="707"/>
      <c r="AG78" s="707"/>
      <c r="AH78" s="707"/>
      <c r="AI78" s="707"/>
      <c r="AJ78" s="707"/>
      <c r="AK78" s="707"/>
      <c r="AL78" s="707"/>
      <c r="AM78" s="707"/>
      <c r="AN78" s="707"/>
      <c r="AO78" s="707"/>
      <c r="AP78" s="707"/>
      <c r="AQ78" s="707"/>
      <c r="AR78" s="707"/>
      <c r="AS78" s="707"/>
      <c r="AT78" s="707"/>
      <c r="AU78" s="707"/>
      <c r="AV78" s="708"/>
      <c r="BC78" s="592"/>
    </row>
    <row r="79" spans="1:55" ht="8.1" customHeight="1">
      <c r="A79" s="710"/>
      <c r="B79" s="711"/>
      <c r="C79" s="712"/>
      <c r="D79" s="712"/>
      <c r="E79" s="712"/>
      <c r="F79" s="712"/>
      <c r="G79" s="712"/>
      <c r="H79" s="712"/>
      <c r="I79" s="712"/>
      <c r="J79" s="712"/>
      <c r="K79" s="712"/>
      <c r="L79" s="589"/>
      <c r="M79" s="733"/>
      <c r="N79" s="733"/>
      <c r="O79" s="733"/>
      <c r="P79" s="733"/>
      <c r="Q79" s="733"/>
      <c r="R79" s="700"/>
      <c r="S79" s="701"/>
      <c r="T79" s="713">
        <v>2</v>
      </c>
      <c r="U79" s="714"/>
      <c r="V79" s="717" t="s">
        <v>807</v>
      </c>
      <c r="W79" s="717"/>
      <c r="X79" s="718"/>
      <c r="Y79" s="741"/>
      <c r="Z79" s="742"/>
      <c r="AA79" s="743"/>
      <c r="AB79" s="707"/>
      <c r="AC79" s="707"/>
      <c r="AD79" s="707"/>
      <c r="AE79" s="707"/>
      <c r="AF79" s="707"/>
      <c r="AG79" s="707"/>
      <c r="AH79" s="707"/>
      <c r="AI79" s="707"/>
      <c r="AJ79" s="707"/>
      <c r="AK79" s="707"/>
      <c r="AL79" s="707"/>
      <c r="AM79" s="707"/>
      <c r="AN79" s="707"/>
      <c r="AO79" s="707"/>
      <c r="AP79" s="707"/>
      <c r="AQ79" s="707"/>
      <c r="AR79" s="707"/>
      <c r="AS79" s="707"/>
      <c r="AT79" s="707"/>
      <c r="AU79" s="707"/>
      <c r="AV79" s="708"/>
      <c r="BC79" s="592"/>
    </row>
    <row r="80" spans="1:55" ht="8.1" customHeight="1">
      <c r="A80" s="581"/>
      <c r="B80" s="580"/>
      <c r="C80" s="580"/>
      <c r="D80" s="580"/>
      <c r="E80" s="580"/>
      <c r="F80" s="580"/>
      <c r="G80" s="580"/>
      <c r="H80" s="580"/>
      <c r="I80" s="580"/>
      <c r="J80" s="580"/>
      <c r="K80" s="580"/>
      <c r="L80" s="580"/>
      <c r="M80" s="733"/>
      <c r="N80" s="733"/>
      <c r="O80" s="733"/>
      <c r="P80" s="733"/>
      <c r="Q80" s="733"/>
      <c r="R80" s="700"/>
      <c r="S80" s="701"/>
      <c r="T80" s="713"/>
      <c r="U80" s="714"/>
      <c r="V80" s="717"/>
      <c r="W80" s="717"/>
      <c r="X80" s="718"/>
      <c r="Y80" s="741"/>
      <c r="Z80" s="742"/>
      <c r="AA80" s="743"/>
      <c r="AB80" s="707"/>
      <c r="AC80" s="707"/>
      <c r="AD80" s="707"/>
      <c r="AE80" s="707"/>
      <c r="AF80" s="707"/>
      <c r="AG80" s="707"/>
      <c r="AH80" s="707"/>
      <c r="AI80" s="707"/>
      <c r="AJ80" s="707"/>
      <c r="AK80" s="707"/>
      <c r="AL80" s="707"/>
      <c r="AM80" s="707"/>
      <c r="AN80" s="707"/>
      <c r="AO80" s="707"/>
      <c r="AP80" s="707"/>
      <c r="AQ80" s="707"/>
      <c r="AR80" s="707"/>
      <c r="AS80" s="707"/>
      <c r="AT80" s="707"/>
      <c r="AU80" s="707"/>
      <c r="AV80" s="708"/>
      <c r="BC80" s="592"/>
    </row>
    <row r="81" spans="1:48" ht="8.1" customHeight="1">
      <c r="A81" s="721" t="s">
        <v>808</v>
      </c>
      <c r="B81" s="722"/>
      <c r="C81" s="722"/>
      <c r="D81" s="722"/>
      <c r="E81" s="722"/>
      <c r="F81" s="722"/>
      <c r="G81" s="722"/>
      <c r="H81" s="722"/>
      <c r="I81" s="722"/>
      <c r="J81" s="722"/>
      <c r="K81" s="722"/>
      <c r="L81" s="722"/>
      <c r="M81" s="722"/>
      <c r="N81" s="722"/>
      <c r="O81" s="722"/>
      <c r="P81" s="722"/>
      <c r="Q81" s="722"/>
      <c r="R81" s="700"/>
      <c r="S81" s="701"/>
      <c r="T81" s="715"/>
      <c r="U81" s="716"/>
      <c r="V81" s="719"/>
      <c r="W81" s="719"/>
      <c r="X81" s="720"/>
      <c r="Y81" s="744"/>
      <c r="Z81" s="745"/>
      <c r="AA81" s="746"/>
      <c r="AB81" s="707"/>
      <c r="AC81" s="707"/>
      <c r="AD81" s="707"/>
      <c r="AE81" s="707"/>
      <c r="AF81" s="707"/>
      <c r="AG81" s="707"/>
      <c r="AH81" s="707"/>
      <c r="AI81" s="707"/>
      <c r="AJ81" s="707"/>
      <c r="AK81" s="707"/>
      <c r="AL81" s="707"/>
      <c r="AM81" s="707"/>
      <c r="AN81" s="707"/>
      <c r="AO81" s="707"/>
      <c r="AP81" s="707"/>
      <c r="AQ81" s="707"/>
      <c r="AR81" s="707"/>
      <c r="AS81" s="707"/>
      <c r="AT81" s="707"/>
      <c r="AU81" s="707"/>
      <c r="AV81" s="708"/>
    </row>
    <row r="82" spans="1:48" ht="8.1" customHeight="1" thickBot="1">
      <c r="A82" s="723"/>
      <c r="B82" s="724"/>
      <c r="C82" s="724"/>
      <c r="D82" s="724"/>
      <c r="E82" s="724"/>
      <c r="F82" s="724"/>
      <c r="G82" s="724"/>
      <c r="H82" s="724"/>
      <c r="I82" s="724"/>
      <c r="J82" s="724"/>
      <c r="K82" s="724"/>
      <c r="L82" s="724"/>
      <c r="M82" s="724"/>
      <c r="N82" s="724"/>
      <c r="O82" s="724"/>
      <c r="P82" s="724"/>
      <c r="Q82" s="724"/>
      <c r="R82" s="700" t="s">
        <v>809</v>
      </c>
      <c r="S82" s="701"/>
      <c r="T82" s="704" t="s">
        <v>810</v>
      </c>
      <c r="U82" s="705"/>
      <c r="V82" s="705"/>
      <c r="W82" s="705"/>
      <c r="X82" s="705"/>
      <c r="Y82" s="706"/>
      <c r="Z82" s="691"/>
      <c r="AA82" s="691"/>
      <c r="AB82" s="691"/>
      <c r="AC82" s="691"/>
      <c r="AD82" s="691"/>
      <c r="AE82" s="691"/>
      <c r="AF82" s="691"/>
      <c r="AG82" s="691"/>
      <c r="AH82" s="691"/>
      <c r="AI82" s="691"/>
      <c r="AJ82" s="691"/>
      <c r="AK82" s="691"/>
      <c r="AL82" s="691"/>
      <c r="AM82" s="691"/>
      <c r="AN82" s="691"/>
      <c r="AO82" s="691"/>
      <c r="AP82" s="691"/>
      <c r="AQ82" s="691"/>
      <c r="AR82" s="691"/>
      <c r="AS82" s="691"/>
      <c r="AT82" s="691"/>
      <c r="AU82" s="691"/>
      <c r="AV82" s="709"/>
    </row>
    <row r="83" spans="1:48" ht="8.1" customHeight="1">
      <c r="A83" s="580"/>
      <c r="B83" s="580"/>
      <c r="C83" s="580"/>
      <c r="D83" s="580"/>
      <c r="E83" s="580"/>
      <c r="F83" s="580"/>
      <c r="G83" s="580"/>
      <c r="H83" s="580"/>
      <c r="I83" s="580"/>
      <c r="J83" s="580"/>
      <c r="K83" s="580"/>
      <c r="L83" s="580"/>
      <c r="M83" s="580"/>
      <c r="N83" s="580"/>
      <c r="O83" s="580"/>
      <c r="P83" s="580"/>
      <c r="Q83" s="580"/>
      <c r="R83" s="700"/>
      <c r="S83" s="701"/>
      <c r="T83" s="704"/>
      <c r="U83" s="705"/>
      <c r="V83" s="705"/>
      <c r="W83" s="705"/>
      <c r="X83" s="705"/>
      <c r="Y83" s="706"/>
      <c r="Z83" s="691"/>
      <c r="AA83" s="691"/>
      <c r="AB83" s="691"/>
      <c r="AC83" s="691"/>
      <c r="AD83" s="691"/>
      <c r="AE83" s="691"/>
      <c r="AF83" s="691"/>
      <c r="AG83" s="691"/>
      <c r="AH83" s="691"/>
      <c r="AI83" s="691"/>
      <c r="AJ83" s="691"/>
      <c r="AK83" s="691"/>
      <c r="AL83" s="691"/>
      <c r="AM83" s="691"/>
      <c r="AN83" s="691"/>
      <c r="AO83" s="691"/>
      <c r="AP83" s="691"/>
      <c r="AQ83" s="691"/>
      <c r="AR83" s="691"/>
      <c r="AS83" s="691"/>
      <c r="AT83" s="691"/>
      <c r="AU83" s="691"/>
      <c r="AV83" s="709"/>
    </row>
    <row r="84" spans="1:48" ht="8.1" customHeight="1">
      <c r="A84" s="692" t="s">
        <v>811</v>
      </c>
      <c r="B84" s="580"/>
      <c r="C84" s="580"/>
      <c r="D84" s="580"/>
      <c r="E84" s="580"/>
      <c r="F84" s="580"/>
      <c r="G84" s="580"/>
      <c r="H84" s="580"/>
      <c r="I84" s="580"/>
      <c r="J84" s="580"/>
      <c r="K84" s="580"/>
      <c r="L84" s="580"/>
      <c r="M84" s="580"/>
      <c r="N84" s="580"/>
      <c r="O84" s="580"/>
      <c r="P84" s="580"/>
      <c r="Q84" s="580"/>
      <c r="R84" s="700"/>
      <c r="S84" s="701"/>
      <c r="T84" s="704"/>
      <c r="U84" s="705"/>
      <c r="V84" s="705"/>
      <c r="W84" s="705"/>
      <c r="X84" s="705"/>
      <c r="Y84" s="706"/>
      <c r="Z84" s="691"/>
      <c r="AA84" s="691"/>
      <c r="AB84" s="691"/>
      <c r="AC84" s="691"/>
      <c r="AD84" s="691"/>
      <c r="AE84" s="691"/>
      <c r="AF84" s="691"/>
      <c r="AG84" s="691"/>
      <c r="AH84" s="691"/>
      <c r="AI84" s="691"/>
      <c r="AJ84" s="691"/>
      <c r="AK84" s="691"/>
      <c r="AL84" s="691"/>
      <c r="AM84" s="691"/>
      <c r="AN84" s="691"/>
      <c r="AO84" s="691"/>
      <c r="AP84" s="691"/>
      <c r="AQ84" s="691"/>
      <c r="AR84" s="691"/>
      <c r="AS84" s="691"/>
      <c r="AT84" s="691"/>
      <c r="AU84" s="691"/>
      <c r="AV84" s="709"/>
    </row>
    <row r="85" spans="1:48" ht="8.1" customHeight="1">
      <c r="A85" s="692"/>
      <c r="B85" s="580"/>
      <c r="C85" s="580"/>
      <c r="D85" s="580"/>
      <c r="E85" s="580"/>
      <c r="F85" s="580"/>
      <c r="G85" s="580"/>
      <c r="H85" s="580"/>
      <c r="I85" s="580"/>
      <c r="J85" s="580"/>
      <c r="K85" s="580"/>
      <c r="L85" s="580"/>
      <c r="M85" s="580"/>
      <c r="N85" s="580"/>
      <c r="O85" s="580"/>
      <c r="P85" s="580"/>
      <c r="Q85" s="580"/>
      <c r="R85" s="700"/>
      <c r="S85" s="701"/>
      <c r="T85" s="704"/>
      <c r="U85" s="705"/>
      <c r="V85" s="705"/>
      <c r="W85" s="705"/>
      <c r="X85" s="705"/>
      <c r="Y85" s="706"/>
      <c r="Z85" s="691"/>
      <c r="AA85" s="691"/>
      <c r="AB85" s="691"/>
      <c r="AC85" s="691"/>
      <c r="AD85" s="691"/>
      <c r="AE85" s="691"/>
      <c r="AF85" s="691"/>
      <c r="AG85" s="691"/>
      <c r="AH85" s="691"/>
      <c r="AI85" s="691"/>
      <c r="AJ85" s="691"/>
      <c r="AK85" s="691"/>
      <c r="AL85" s="691"/>
      <c r="AM85" s="691"/>
      <c r="AN85" s="691"/>
      <c r="AO85" s="691"/>
      <c r="AP85" s="691"/>
      <c r="AQ85" s="691"/>
      <c r="AR85" s="691"/>
      <c r="AS85" s="691"/>
      <c r="AT85" s="691"/>
      <c r="AU85" s="691"/>
      <c r="AV85" s="709"/>
    </row>
    <row r="86" spans="1:48" ht="8.1" customHeight="1">
      <c r="A86" s="692">
        <v>1</v>
      </c>
      <c r="B86" s="693" t="s">
        <v>812</v>
      </c>
      <c r="C86" s="693"/>
      <c r="D86" s="693"/>
      <c r="E86" s="693"/>
      <c r="F86" s="693"/>
      <c r="G86" s="693"/>
      <c r="H86" s="693"/>
      <c r="I86" s="693"/>
      <c r="J86" s="693"/>
      <c r="K86" s="693"/>
      <c r="L86" s="693"/>
      <c r="M86" s="693"/>
      <c r="N86" s="693"/>
      <c r="O86" s="693"/>
      <c r="P86" s="693"/>
      <c r="Q86" s="693"/>
      <c r="R86" s="700"/>
      <c r="S86" s="701"/>
      <c r="T86" s="694"/>
      <c r="U86" s="695"/>
      <c r="V86" s="695"/>
      <c r="W86" s="695"/>
      <c r="X86" s="695"/>
      <c r="Y86" s="695"/>
      <c r="Z86" s="695"/>
      <c r="AA86" s="695"/>
      <c r="AB86" s="695"/>
      <c r="AC86" s="695"/>
      <c r="AD86" s="695"/>
      <c r="AE86" s="695"/>
      <c r="AF86" s="695"/>
      <c r="AG86" s="695"/>
      <c r="AH86" s="695"/>
      <c r="AI86" s="695"/>
      <c r="AJ86" s="695"/>
      <c r="AK86" s="695"/>
      <c r="AL86" s="695"/>
      <c r="AM86" s="695"/>
      <c r="AN86" s="695"/>
      <c r="AO86" s="695"/>
      <c r="AP86" s="695"/>
      <c r="AQ86" s="695"/>
      <c r="AR86" s="695"/>
      <c r="AS86" s="695"/>
      <c r="AT86" s="695"/>
      <c r="AU86" s="695"/>
      <c r="AV86" s="696"/>
    </row>
    <row r="87" spans="1:48" ht="8.1" customHeight="1">
      <c r="A87" s="692"/>
      <c r="B87" s="693"/>
      <c r="C87" s="693"/>
      <c r="D87" s="693"/>
      <c r="E87" s="693"/>
      <c r="F87" s="693"/>
      <c r="G87" s="693"/>
      <c r="H87" s="693"/>
      <c r="I87" s="693"/>
      <c r="J87" s="693"/>
      <c r="K87" s="693"/>
      <c r="L87" s="693"/>
      <c r="M87" s="693"/>
      <c r="N87" s="693"/>
      <c r="O87" s="693"/>
      <c r="P87" s="693"/>
      <c r="Q87" s="693"/>
      <c r="R87" s="700"/>
      <c r="S87" s="701"/>
      <c r="T87" s="694"/>
      <c r="U87" s="695"/>
      <c r="V87" s="695"/>
      <c r="W87" s="695"/>
      <c r="X87" s="695"/>
      <c r="Y87" s="695"/>
      <c r="Z87" s="695"/>
      <c r="AA87" s="695"/>
      <c r="AB87" s="695"/>
      <c r="AC87" s="695"/>
      <c r="AD87" s="695"/>
      <c r="AE87" s="695"/>
      <c r="AF87" s="695"/>
      <c r="AG87" s="695"/>
      <c r="AH87" s="695"/>
      <c r="AI87" s="695"/>
      <c r="AJ87" s="695"/>
      <c r="AK87" s="695"/>
      <c r="AL87" s="695"/>
      <c r="AM87" s="695"/>
      <c r="AN87" s="695"/>
      <c r="AO87" s="695"/>
      <c r="AP87" s="695"/>
      <c r="AQ87" s="695"/>
      <c r="AR87" s="695"/>
      <c r="AS87" s="695"/>
      <c r="AT87" s="695"/>
      <c r="AU87" s="695"/>
      <c r="AV87" s="696"/>
    </row>
    <row r="88" spans="1:48" ht="8.1" customHeight="1">
      <c r="A88" s="692">
        <v>2</v>
      </c>
      <c r="B88" s="693" t="s">
        <v>813</v>
      </c>
      <c r="C88" s="693"/>
      <c r="D88" s="693"/>
      <c r="E88" s="693"/>
      <c r="F88" s="693"/>
      <c r="G88" s="693"/>
      <c r="H88" s="693"/>
      <c r="I88" s="693"/>
      <c r="J88" s="693"/>
      <c r="K88" s="693"/>
      <c r="L88" s="693"/>
      <c r="M88" s="693"/>
      <c r="N88" s="693"/>
      <c r="O88" s="693"/>
      <c r="P88" s="693"/>
      <c r="Q88" s="693"/>
      <c r="R88" s="700"/>
      <c r="S88" s="701"/>
      <c r="T88" s="694"/>
      <c r="U88" s="695"/>
      <c r="V88" s="695"/>
      <c r="W88" s="695"/>
      <c r="X88" s="695"/>
      <c r="Y88" s="695"/>
      <c r="Z88" s="695"/>
      <c r="AA88" s="695"/>
      <c r="AB88" s="695"/>
      <c r="AC88" s="695"/>
      <c r="AD88" s="695"/>
      <c r="AE88" s="695"/>
      <c r="AF88" s="695"/>
      <c r="AG88" s="695"/>
      <c r="AH88" s="695"/>
      <c r="AI88" s="695"/>
      <c r="AJ88" s="695"/>
      <c r="AK88" s="695"/>
      <c r="AL88" s="695"/>
      <c r="AM88" s="695"/>
      <c r="AN88" s="695"/>
      <c r="AO88" s="695"/>
      <c r="AP88" s="695"/>
      <c r="AQ88" s="695"/>
      <c r="AR88" s="695"/>
      <c r="AS88" s="695"/>
      <c r="AT88" s="695"/>
      <c r="AU88" s="695"/>
      <c r="AV88" s="696"/>
    </row>
    <row r="89" spans="1:48" ht="8.1" customHeight="1">
      <c r="A89" s="692"/>
      <c r="B89" s="693"/>
      <c r="C89" s="693"/>
      <c r="D89" s="693"/>
      <c r="E89" s="693"/>
      <c r="F89" s="693"/>
      <c r="G89" s="693"/>
      <c r="H89" s="693"/>
      <c r="I89" s="693"/>
      <c r="J89" s="693"/>
      <c r="K89" s="693"/>
      <c r="L89" s="693"/>
      <c r="M89" s="693"/>
      <c r="N89" s="693"/>
      <c r="O89" s="693"/>
      <c r="P89" s="693"/>
      <c r="Q89" s="693"/>
      <c r="R89" s="700"/>
      <c r="S89" s="701"/>
      <c r="T89" s="694"/>
      <c r="U89" s="695"/>
      <c r="V89" s="695"/>
      <c r="W89" s="695"/>
      <c r="X89" s="695"/>
      <c r="Y89" s="695"/>
      <c r="Z89" s="695"/>
      <c r="AA89" s="695"/>
      <c r="AB89" s="695"/>
      <c r="AC89" s="695"/>
      <c r="AD89" s="695"/>
      <c r="AE89" s="695"/>
      <c r="AF89" s="695"/>
      <c r="AG89" s="695"/>
      <c r="AH89" s="695"/>
      <c r="AI89" s="695"/>
      <c r="AJ89" s="695"/>
      <c r="AK89" s="695"/>
      <c r="AL89" s="695"/>
      <c r="AM89" s="695"/>
      <c r="AN89" s="695"/>
      <c r="AO89" s="695"/>
      <c r="AP89" s="695"/>
      <c r="AQ89" s="695"/>
      <c r="AR89" s="695"/>
      <c r="AS89" s="695"/>
      <c r="AT89" s="695"/>
      <c r="AU89" s="695"/>
      <c r="AV89" s="696"/>
    </row>
    <row r="90" spans="1:48" ht="8.1" customHeight="1">
      <c r="A90" s="692">
        <v>3</v>
      </c>
      <c r="B90" s="693" t="s">
        <v>814</v>
      </c>
      <c r="C90" s="693"/>
      <c r="D90" s="693"/>
      <c r="E90" s="693"/>
      <c r="F90" s="693"/>
      <c r="G90" s="693"/>
      <c r="H90" s="693"/>
      <c r="I90" s="693"/>
      <c r="J90" s="693"/>
      <c r="K90" s="693"/>
      <c r="L90" s="693"/>
      <c r="M90" s="693"/>
      <c r="N90" s="693"/>
      <c r="O90" s="693"/>
      <c r="P90" s="693"/>
      <c r="Q90" s="693"/>
      <c r="R90" s="700"/>
      <c r="S90" s="701"/>
      <c r="T90" s="694"/>
      <c r="U90" s="695"/>
      <c r="V90" s="695"/>
      <c r="W90" s="695"/>
      <c r="X90" s="695"/>
      <c r="Y90" s="695"/>
      <c r="Z90" s="695"/>
      <c r="AA90" s="695"/>
      <c r="AB90" s="695"/>
      <c r="AC90" s="695"/>
      <c r="AD90" s="695"/>
      <c r="AE90" s="695"/>
      <c r="AF90" s="695"/>
      <c r="AG90" s="695"/>
      <c r="AH90" s="695"/>
      <c r="AI90" s="695"/>
      <c r="AJ90" s="695"/>
      <c r="AK90" s="695"/>
      <c r="AL90" s="695"/>
      <c r="AM90" s="695"/>
      <c r="AN90" s="695"/>
      <c r="AO90" s="695"/>
      <c r="AP90" s="695"/>
      <c r="AQ90" s="695"/>
      <c r="AR90" s="695"/>
      <c r="AS90" s="695"/>
      <c r="AT90" s="695"/>
      <c r="AU90" s="695"/>
      <c r="AV90" s="696"/>
    </row>
    <row r="91" spans="1:48" ht="8.1" customHeight="1">
      <c r="A91" s="692"/>
      <c r="B91" s="693"/>
      <c r="C91" s="693"/>
      <c r="D91" s="693"/>
      <c r="E91" s="693"/>
      <c r="F91" s="693"/>
      <c r="G91" s="693"/>
      <c r="H91" s="693"/>
      <c r="I91" s="693"/>
      <c r="J91" s="693"/>
      <c r="K91" s="693"/>
      <c r="L91" s="693"/>
      <c r="M91" s="693"/>
      <c r="N91" s="693"/>
      <c r="O91" s="693"/>
      <c r="P91" s="693"/>
      <c r="Q91" s="693"/>
      <c r="R91" s="700"/>
      <c r="S91" s="701"/>
      <c r="T91" s="694"/>
      <c r="U91" s="695"/>
      <c r="V91" s="695"/>
      <c r="W91" s="695"/>
      <c r="X91" s="695"/>
      <c r="Y91" s="695"/>
      <c r="Z91" s="695"/>
      <c r="AA91" s="695"/>
      <c r="AB91" s="695"/>
      <c r="AC91" s="695"/>
      <c r="AD91" s="695"/>
      <c r="AE91" s="695"/>
      <c r="AF91" s="695"/>
      <c r="AG91" s="695"/>
      <c r="AH91" s="695"/>
      <c r="AI91" s="695"/>
      <c r="AJ91" s="695"/>
      <c r="AK91" s="695"/>
      <c r="AL91" s="695"/>
      <c r="AM91" s="695"/>
      <c r="AN91" s="695"/>
      <c r="AO91" s="695"/>
      <c r="AP91" s="695"/>
      <c r="AQ91" s="695"/>
      <c r="AR91" s="695"/>
      <c r="AS91" s="695"/>
      <c r="AT91" s="695"/>
      <c r="AU91" s="695"/>
      <c r="AV91" s="696"/>
    </row>
    <row r="92" spans="1:48" ht="8.1" customHeight="1" thickBot="1">
      <c r="A92" s="580"/>
      <c r="B92" s="580"/>
      <c r="C92" s="580"/>
      <c r="D92" s="580"/>
      <c r="E92" s="580"/>
      <c r="F92" s="580"/>
      <c r="G92" s="580"/>
      <c r="H92" s="580"/>
      <c r="I92" s="580"/>
      <c r="J92" s="580"/>
      <c r="K92" s="580"/>
      <c r="L92" s="580"/>
      <c r="M92" s="580"/>
      <c r="N92" s="580"/>
      <c r="O92" s="580"/>
      <c r="P92" s="580"/>
      <c r="Q92" s="580"/>
      <c r="R92" s="702"/>
      <c r="S92" s="703"/>
      <c r="T92" s="697"/>
      <c r="U92" s="698"/>
      <c r="V92" s="698"/>
      <c r="W92" s="698"/>
      <c r="X92" s="698"/>
      <c r="Y92" s="698"/>
      <c r="Z92" s="698"/>
      <c r="AA92" s="698"/>
      <c r="AB92" s="698"/>
      <c r="AC92" s="698"/>
      <c r="AD92" s="698"/>
      <c r="AE92" s="698"/>
      <c r="AF92" s="698"/>
      <c r="AG92" s="698"/>
      <c r="AH92" s="698"/>
      <c r="AI92" s="698"/>
      <c r="AJ92" s="698"/>
      <c r="AK92" s="698"/>
      <c r="AL92" s="698"/>
      <c r="AM92" s="698"/>
      <c r="AN92" s="698"/>
      <c r="AO92" s="698"/>
      <c r="AP92" s="698"/>
      <c r="AQ92" s="698"/>
      <c r="AR92" s="698"/>
      <c r="AS92" s="698"/>
      <c r="AT92" s="698"/>
      <c r="AU92" s="698"/>
      <c r="AV92" s="699"/>
    </row>
    <row r="93" spans="1:48" ht="8.1" customHeight="1">
      <c r="A93" s="577"/>
      <c r="B93" s="577"/>
      <c r="C93" s="577"/>
      <c r="D93" s="577"/>
      <c r="E93" s="577"/>
      <c r="F93" s="577"/>
      <c r="G93" s="577"/>
      <c r="H93" s="577"/>
      <c r="I93" s="577"/>
      <c r="J93" s="577"/>
      <c r="K93" s="577"/>
      <c r="L93" s="577"/>
      <c r="M93" s="577"/>
      <c r="N93" s="577"/>
      <c r="O93" s="577"/>
      <c r="P93" s="577"/>
      <c r="Q93" s="577"/>
      <c r="R93" s="577"/>
      <c r="S93" s="577"/>
      <c r="T93" s="577"/>
      <c r="U93" s="577"/>
      <c r="V93" s="577"/>
      <c r="W93" s="577"/>
      <c r="X93" s="577"/>
      <c r="Y93" s="577"/>
      <c r="Z93" s="577"/>
      <c r="AA93" s="577"/>
      <c r="AB93" s="577"/>
      <c r="AC93" s="577"/>
      <c r="AD93" s="577"/>
      <c r="AE93" s="577"/>
      <c r="AF93" s="577"/>
      <c r="AG93" s="577"/>
      <c r="AH93" s="577"/>
      <c r="AI93" s="577"/>
      <c r="AJ93" s="577"/>
      <c r="AK93" s="577"/>
      <c r="AL93" s="577"/>
      <c r="AM93" s="577"/>
      <c r="AN93" s="577"/>
      <c r="AO93" s="577"/>
      <c r="AP93" s="577"/>
      <c r="AQ93" s="577"/>
      <c r="AR93" s="577"/>
      <c r="AS93" s="577"/>
      <c r="AT93" s="577"/>
      <c r="AU93" s="577"/>
      <c r="AV93" s="577"/>
    </row>
    <row r="94" spans="1:48" ht="8.1" customHeight="1">
      <c r="A94" s="593"/>
      <c r="B94" s="577"/>
      <c r="C94" s="577"/>
      <c r="D94" s="577"/>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c r="AI94" s="577"/>
      <c r="AJ94" s="577"/>
      <c r="AK94" s="577"/>
      <c r="AL94" s="577"/>
      <c r="AM94" s="577"/>
      <c r="AN94" s="577"/>
      <c r="AO94" s="577"/>
      <c r="AP94" s="577"/>
      <c r="AQ94" s="577"/>
      <c r="AR94" s="577"/>
      <c r="AS94" s="577"/>
      <c r="AT94" s="577"/>
      <c r="AU94" s="577"/>
      <c r="AV94" s="577"/>
    </row>
    <row r="95" spans="1:48" ht="8.1" customHeight="1">
      <c r="A95" s="577"/>
      <c r="B95" s="577"/>
      <c r="C95" s="577"/>
      <c r="D95" s="577"/>
      <c r="E95" s="577"/>
      <c r="F95" s="577"/>
      <c r="G95" s="577"/>
      <c r="H95" s="577"/>
      <c r="I95" s="577"/>
      <c r="J95" s="577"/>
      <c r="K95" s="577"/>
      <c r="L95" s="577"/>
      <c r="M95" s="577"/>
      <c r="N95" s="577"/>
      <c r="O95" s="577"/>
      <c r="P95" s="577"/>
      <c r="Q95" s="577"/>
      <c r="R95" s="577"/>
      <c r="S95" s="577"/>
      <c r="T95" s="577"/>
      <c r="U95" s="577"/>
      <c r="V95" s="577"/>
      <c r="W95" s="577"/>
      <c r="X95" s="577"/>
      <c r="Y95" s="577"/>
      <c r="Z95" s="577"/>
      <c r="AA95" s="577"/>
      <c r="AB95" s="577"/>
      <c r="AC95" s="577"/>
      <c r="AD95" s="577"/>
      <c r="AE95" s="577"/>
      <c r="AF95" s="577"/>
      <c r="AG95" s="577"/>
      <c r="AH95" s="577"/>
      <c r="AI95" s="577"/>
      <c r="AJ95" s="577"/>
      <c r="AK95" s="577"/>
      <c r="AL95" s="577"/>
      <c r="AM95" s="577"/>
      <c r="AN95" s="577"/>
      <c r="AO95" s="577"/>
      <c r="AP95" s="577"/>
      <c r="AQ95" s="577"/>
      <c r="AR95" s="577"/>
      <c r="AS95" s="577"/>
      <c r="AT95" s="577"/>
      <c r="AU95" s="577"/>
      <c r="AV95" s="577"/>
    </row>
    <row r="96" spans="1:48" ht="8.1" customHeight="1">
      <c r="A96" s="577"/>
      <c r="B96" s="577"/>
      <c r="C96" s="577"/>
      <c r="D96" s="577"/>
      <c r="E96" s="577"/>
      <c r="F96" s="577"/>
      <c r="G96" s="577"/>
      <c r="H96" s="577"/>
      <c r="I96" s="577"/>
      <c r="J96" s="577"/>
      <c r="K96" s="577"/>
      <c r="L96" s="577"/>
      <c r="M96" s="577"/>
      <c r="N96" s="577"/>
      <c r="O96" s="577"/>
      <c r="P96" s="577"/>
      <c r="Q96" s="577"/>
      <c r="R96" s="577"/>
      <c r="S96" s="577"/>
      <c r="T96" s="577"/>
      <c r="U96" s="577"/>
      <c r="V96" s="577"/>
      <c r="W96" s="577"/>
      <c r="X96" s="577"/>
      <c r="Y96" s="577"/>
      <c r="Z96" s="577"/>
      <c r="AA96" s="577"/>
      <c r="AB96" s="577"/>
      <c r="AC96" s="577"/>
      <c r="AD96" s="577"/>
      <c r="AE96" s="577"/>
      <c r="AF96" s="577"/>
      <c r="AG96" s="577"/>
      <c r="AH96" s="577"/>
      <c r="AI96" s="577"/>
      <c r="AJ96" s="577"/>
      <c r="AK96" s="577"/>
      <c r="AL96" s="577"/>
      <c r="AM96" s="577"/>
      <c r="AN96" s="577"/>
      <c r="AO96" s="577"/>
      <c r="AP96" s="577"/>
      <c r="AQ96" s="577"/>
      <c r="AR96" s="577"/>
      <c r="AS96" s="577"/>
      <c r="AT96" s="577"/>
      <c r="AU96" s="577"/>
      <c r="AV96" s="577"/>
    </row>
    <row r="97" spans="1:48" ht="8.1" customHeight="1">
      <c r="A97" s="577"/>
      <c r="B97" s="577"/>
      <c r="C97" s="577"/>
      <c r="D97" s="577"/>
      <c r="E97" s="577"/>
      <c r="F97" s="577"/>
      <c r="G97" s="577"/>
      <c r="H97" s="577"/>
      <c r="I97" s="577"/>
      <c r="J97" s="577"/>
      <c r="K97" s="577"/>
      <c r="L97" s="577"/>
      <c r="M97" s="577"/>
      <c r="N97" s="577"/>
      <c r="O97" s="577"/>
      <c r="P97" s="577"/>
      <c r="Q97" s="577"/>
      <c r="R97" s="577"/>
      <c r="S97" s="577"/>
      <c r="T97" s="577"/>
      <c r="U97" s="577"/>
      <c r="V97" s="577"/>
      <c r="W97" s="577"/>
      <c r="X97" s="577"/>
      <c r="Y97" s="577"/>
      <c r="Z97" s="577"/>
      <c r="AA97" s="577"/>
      <c r="AB97" s="577"/>
      <c r="AC97" s="577"/>
      <c r="AD97" s="577"/>
      <c r="AE97" s="577"/>
      <c r="AF97" s="577"/>
      <c r="AG97" s="577"/>
      <c r="AH97" s="577"/>
      <c r="AI97" s="577"/>
      <c r="AJ97" s="577"/>
      <c r="AK97" s="577"/>
      <c r="AL97" s="577"/>
      <c r="AM97" s="577"/>
      <c r="AN97" s="577"/>
      <c r="AO97" s="577"/>
      <c r="AP97" s="577"/>
      <c r="AQ97" s="577"/>
      <c r="AR97" s="577"/>
      <c r="AS97" s="577"/>
      <c r="AT97" s="577"/>
      <c r="AU97" s="577"/>
      <c r="AV97" s="577"/>
    </row>
    <row r="98" spans="1:48" ht="8.1" customHeight="1">
      <c r="A98" s="577"/>
      <c r="B98" s="577"/>
      <c r="C98" s="577"/>
      <c r="D98" s="577"/>
      <c r="E98" s="577"/>
      <c r="F98" s="577"/>
      <c r="G98" s="577"/>
      <c r="H98" s="577"/>
      <c r="I98" s="577"/>
      <c r="J98" s="577"/>
      <c r="K98" s="577"/>
      <c r="L98" s="577"/>
      <c r="M98" s="577"/>
      <c r="N98" s="577"/>
      <c r="O98" s="577"/>
      <c r="P98" s="577"/>
      <c r="Q98" s="577"/>
      <c r="R98" s="577"/>
      <c r="S98" s="577"/>
      <c r="T98" s="577"/>
      <c r="U98" s="577"/>
      <c r="V98" s="577"/>
      <c r="W98" s="577"/>
      <c r="X98" s="577"/>
      <c r="Y98" s="577"/>
      <c r="Z98" s="577"/>
      <c r="AA98" s="577"/>
      <c r="AB98" s="577"/>
      <c r="AC98" s="577"/>
      <c r="AD98" s="577"/>
      <c r="AE98" s="577"/>
      <c r="AF98" s="577"/>
      <c r="AG98" s="577"/>
      <c r="AH98" s="577"/>
      <c r="AI98" s="577"/>
      <c r="AJ98" s="577"/>
      <c r="AK98" s="577"/>
      <c r="AL98" s="577"/>
      <c r="AM98" s="577"/>
      <c r="AN98" s="577"/>
      <c r="AO98" s="577"/>
      <c r="AP98" s="577"/>
      <c r="AQ98" s="577"/>
      <c r="AR98" s="577"/>
      <c r="AS98" s="577"/>
      <c r="AT98" s="577"/>
      <c r="AU98" s="577"/>
      <c r="AV98" s="577"/>
    </row>
    <row r="99" spans="1:48" ht="8.1" customHeight="1">
      <c r="A99" s="577"/>
      <c r="B99" s="577"/>
      <c r="C99" s="577"/>
      <c r="D99" s="577"/>
      <c r="E99" s="577"/>
      <c r="F99" s="577"/>
      <c r="G99" s="577"/>
      <c r="H99" s="577"/>
      <c r="I99" s="577"/>
      <c r="J99" s="577"/>
      <c r="K99" s="577"/>
      <c r="L99" s="577"/>
      <c r="M99" s="577"/>
      <c r="N99" s="577"/>
      <c r="O99" s="577"/>
      <c r="P99" s="577"/>
      <c r="Q99" s="577"/>
      <c r="R99" s="577"/>
      <c r="S99" s="577"/>
      <c r="T99" s="577"/>
      <c r="U99" s="577"/>
      <c r="V99" s="577"/>
      <c r="W99" s="577"/>
      <c r="X99" s="577"/>
      <c r="Y99" s="577"/>
      <c r="Z99" s="577"/>
      <c r="AA99" s="577"/>
      <c r="AB99" s="577"/>
      <c r="AC99" s="577"/>
      <c r="AD99" s="577"/>
      <c r="AE99" s="577"/>
      <c r="AF99" s="577"/>
      <c r="AG99" s="577"/>
      <c r="AH99" s="577"/>
      <c r="AI99" s="577"/>
      <c r="AJ99" s="577"/>
      <c r="AK99" s="577"/>
      <c r="AL99" s="577"/>
      <c r="AM99" s="577"/>
      <c r="AN99" s="577"/>
      <c r="AO99" s="577"/>
      <c r="AP99" s="577"/>
      <c r="AQ99" s="577"/>
      <c r="AR99" s="577"/>
      <c r="AS99" s="577"/>
      <c r="AT99" s="577"/>
      <c r="AU99" s="577"/>
      <c r="AV99" s="577"/>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3nlA+s/salCXR2LZ/wNGfzDV63aGOc7flbTJ+xWd9SpofnSAqJX4ch+Cu6byiOoERDWiw7u4KiqRH0BohZiibg==" saltValue="QuNcbgOiMFF/kgIUxz6Q/g==" spinCount="100000" sheet="1" scenarios="1"/>
  <mergeCells count="226">
    <mergeCell ref="A4:AV7"/>
    <mergeCell ref="C8:H13"/>
    <mergeCell ref="I8:K8"/>
    <mergeCell ref="L8:N8"/>
    <mergeCell ref="O8:Q8"/>
    <mergeCell ref="R8:T8"/>
    <mergeCell ref="U8:W8"/>
    <mergeCell ref="X8:Z8"/>
    <mergeCell ref="AA8:AC8"/>
    <mergeCell ref="AD8:AF8"/>
    <mergeCell ref="AG8:AI8"/>
    <mergeCell ref="AJ8:AL8"/>
    <mergeCell ref="AM8:AO8"/>
    <mergeCell ref="AP8:AR8"/>
    <mergeCell ref="I9:K13"/>
    <mergeCell ref="L9:N13"/>
    <mergeCell ref="O9:Q13"/>
    <mergeCell ref="R9:T13"/>
    <mergeCell ref="U9:W13"/>
    <mergeCell ref="X9:Z13"/>
    <mergeCell ref="A18:AV19"/>
    <mergeCell ref="A20:L21"/>
    <mergeCell ref="M20:T21"/>
    <mergeCell ref="U20:Y21"/>
    <mergeCell ref="Z20:AD21"/>
    <mergeCell ref="AE20:AL21"/>
    <mergeCell ref="AM20:AV21"/>
    <mergeCell ref="AW10:BC13"/>
    <mergeCell ref="A15:I16"/>
    <mergeCell ref="J15:M16"/>
    <mergeCell ref="N15:O16"/>
    <mergeCell ref="P15:AL16"/>
    <mergeCell ref="AM15:AS16"/>
    <mergeCell ref="AA9:AC13"/>
    <mergeCell ref="AD9:AF13"/>
    <mergeCell ref="AG9:AI13"/>
    <mergeCell ref="AJ9:AL13"/>
    <mergeCell ref="AM9:AO13"/>
    <mergeCell ref="AP9:AR13"/>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N46:S48"/>
    <mergeCell ref="T46:U48"/>
    <mergeCell ref="V46:AC48"/>
    <mergeCell ref="AI46:AJ48"/>
    <mergeCell ref="A52:K53"/>
    <mergeCell ref="U52:AA54"/>
    <mergeCell ref="AB52:AV54"/>
    <mergeCell ref="U56:AA58"/>
    <mergeCell ref="AB56:AV58"/>
    <mergeCell ref="U60:AA62"/>
    <mergeCell ref="AB60:AV62"/>
    <mergeCell ref="A61:B63"/>
    <mergeCell ref="C61:T63"/>
    <mergeCell ref="U64:AA66"/>
    <mergeCell ref="AB64:AV66"/>
    <mergeCell ref="A67:L70"/>
    <mergeCell ref="M67:N70"/>
    <mergeCell ref="O67:P70"/>
    <mergeCell ref="Q67:R70"/>
    <mergeCell ref="S67:T70"/>
    <mergeCell ref="U68:AA70"/>
    <mergeCell ref="AB68:AG70"/>
    <mergeCell ref="AH68:AH70"/>
    <mergeCell ref="AI68:AM70"/>
    <mergeCell ref="AN68:AN70"/>
    <mergeCell ref="AO68:AV70"/>
    <mergeCell ref="A77:B79"/>
    <mergeCell ref="C77:K79"/>
    <mergeCell ref="T79:U81"/>
    <mergeCell ref="V79:X81"/>
    <mergeCell ref="A81:Q82"/>
    <mergeCell ref="R71:S81"/>
    <mergeCell ref="T71:AV74"/>
    <mergeCell ref="M72:Q80"/>
    <mergeCell ref="A73:B75"/>
    <mergeCell ref="T75:U77"/>
    <mergeCell ref="V75:X77"/>
    <mergeCell ref="Y75:AA81"/>
    <mergeCell ref="AB75:AD81"/>
    <mergeCell ref="AE75:AG81"/>
    <mergeCell ref="AE82:AE83"/>
    <mergeCell ref="AF82:AF83"/>
    <mergeCell ref="AG82:AG83"/>
    <mergeCell ref="AH82:AH83"/>
    <mergeCell ref="AK82:AK83"/>
    <mergeCell ref="AL82:AL83"/>
    <mergeCell ref="AM82:AM83"/>
    <mergeCell ref="C73:L75"/>
    <mergeCell ref="AU82:AU83"/>
    <mergeCell ref="AV82:AV83"/>
    <mergeCell ref="AQ75:AS81"/>
    <mergeCell ref="AT75:AV81"/>
    <mergeCell ref="AQ82:AQ83"/>
    <mergeCell ref="AR82:AR83"/>
    <mergeCell ref="AS82:AS83"/>
    <mergeCell ref="AT82:AT83"/>
    <mergeCell ref="AI82:AI83"/>
    <mergeCell ref="AJ82:AJ83"/>
    <mergeCell ref="AS84:AS85"/>
    <mergeCell ref="AT84:AT85"/>
    <mergeCell ref="AU84:AU85"/>
    <mergeCell ref="AH75:AJ81"/>
    <mergeCell ref="AK75:AM81"/>
    <mergeCell ref="AN75:AP81"/>
    <mergeCell ref="AV84:AV85"/>
    <mergeCell ref="AN82:AN83"/>
    <mergeCell ref="AR84:AR85"/>
    <mergeCell ref="A86:A87"/>
    <mergeCell ref="B86:Q87"/>
    <mergeCell ref="T86:AV92"/>
    <mergeCell ref="A88:A89"/>
    <mergeCell ref="B88:Q89"/>
    <mergeCell ref="AL84:AL85"/>
    <mergeCell ref="AM84:AM85"/>
    <mergeCell ref="AN84:AN85"/>
    <mergeCell ref="AO84:AO85"/>
    <mergeCell ref="AP84:AP85"/>
    <mergeCell ref="AQ84:AQ85"/>
    <mergeCell ref="AF84:AF85"/>
    <mergeCell ref="AG84:AG85"/>
    <mergeCell ref="AH84:AH85"/>
    <mergeCell ref="AI84:AI85"/>
    <mergeCell ref="AJ84:AJ85"/>
    <mergeCell ref="AK84:AK85"/>
    <mergeCell ref="R82:S92"/>
    <mergeCell ref="T82:X85"/>
    <mergeCell ref="Y82:Y83"/>
    <mergeCell ref="A90:A91"/>
    <mergeCell ref="B90:Q91"/>
    <mergeCell ref="A84:A85"/>
    <mergeCell ref="Y84:Y85"/>
    <mergeCell ref="Z84:Z85"/>
    <mergeCell ref="AA84:AA85"/>
    <mergeCell ref="AE84:AE85"/>
    <mergeCell ref="AO82:AO83"/>
    <mergeCell ref="AP82:AP83"/>
    <mergeCell ref="Z82:Z83"/>
    <mergeCell ref="AA82:AA83"/>
    <mergeCell ref="AB82:AB83"/>
    <mergeCell ref="AB84:AB85"/>
    <mergeCell ref="AC84:AC85"/>
    <mergeCell ref="AD84:AD85"/>
    <mergeCell ref="AC82:AC83"/>
    <mergeCell ref="AD82:AD83"/>
  </mergeCells>
  <phoneticPr fontId="4"/>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1"/>
  <sheetViews>
    <sheetView showGridLines="0" view="pageBreakPreview" topLeftCell="A52" zoomScale="115" zoomScaleNormal="100" zoomScaleSheetLayoutView="115" workbookViewId="0">
      <selection activeCell="A4" sqref="A4:AV7"/>
    </sheetView>
  </sheetViews>
  <sheetFormatPr defaultRowHeight="13.5"/>
  <cols>
    <col min="1" max="54" width="1.75" style="578" customWidth="1"/>
    <col min="55" max="16384" width="9" style="578"/>
  </cols>
  <sheetData>
    <row r="1" spans="1:55" ht="6.75" customHeight="1">
      <c r="A1" s="576">
        <f>SUM('7ページ'!J49,'8ページ'!I7,'8ページ'!I17)</f>
        <v>0</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55" ht="8.1" customHeight="1">
      <c r="A2" s="577"/>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55" ht="8.1" customHeight="1">
      <c r="A3" s="577"/>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55" ht="8.1" customHeight="1">
      <c r="A4" s="852" t="s">
        <v>772</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2"/>
      <c r="AN4" s="852"/>
      <c r="AO4" s="852"/>
      <c r="AP4" s="852"/>
      <c r="AQ4" s="852"/>
      <c r="AR4" s="852"/>
      <c r="AS4" s="852"/>
      <c r="AT4" s="852"/>
      <c r="AU4" s="852"/>
      <c r="AV4" s="852"/>
    </row>
    <row r="5" spans="1:55" ht="8.1" customHeight="1">
      <c r="A5" s="852"/>
      <c r="B5" s="852"/>
      <c r="C5" s="852"/>
      <c r="D5" s="852"/>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row>
    <row r="6" spans="1:55" ht="8.1" customHeight="1">
      <c r="A6" s="852"/>
      <c r="B6" s="852"/>
      <c r="C6" s="852"/>
      <c r="D6" s="852"/>
      <c r="E6" s="852"/>
      <c r="F6" s="852"/>
      <c r="G6" s="852"/>
      <c r="H6" s="852"/>
      <c r="I6" s="852"/>
      <c r="J6" s="852"/>
      <c r="K6" s="852"/>
      <c r="L6" s="852"/>
      <c r="M6" s="852"/>
      <c r="N6" s="852"/>
      <c r="O6" s="852"/>
      <c r="P6" s="852"/>
      <c r="Q6" s="852"/>
      <c r="R6" s="852"/>
      <c r="S6" s="852"/>
      <c r="T6" s="852"/>
      <c r="U6" s="852"/>
      <c r="V6" s="852"/>
      <c r="W6" s="852"/>
      <c r="X6" s="852"/>
      <c r="Y6" s="852"/>
      <c r="Z6" s="852"/>
      <c r="AA6" s="852"/>
      <c r="AB6" s="852"/>
      <c r="AC6" s="852"/>
      <c r="AD6" s="852"/>
      <c r="AE6" s="852"/>
      <c r="AF6" s="852"/>
      <c r="AG6" s="852"/>
      <c r="AH6" s="852"/>
      <c r="AI6" s="852"/>
      <c r="AJ6" s="852"/>
      <c r="AK6" s="852"/>
      <c r="AL6" s="852"/>
      <c r="AM6" s="852"/>
      <c r="AN6" s="852"/>
      <c r="AO6" s="852"/>
      <c r="AP6" s="852"/>
      <c r="AQ6" s="852"/>
      <c r="AR6" s="852"/>
      <c r="AS6" s="852"/>
      <c r="AT6" s="852"/>
      <c r="AU6" s="852"/>
      <c r="AV6" s="852"/>
    </row>
    <row r="7" spans="1:55" ht="8.1" customHeight="1" thickBot="1">
      <c r="A7" s="852"/>
      <c r="B7" s="852"/>
      <c r="C7" s="852"/>
      <c r="D7" s="852"/>
      <c r="E7" s="852"/>
      <c r="F7" s="852"/>
      <c r="G7" s="852"/>
      <c r="H7" s="852"/>
      <c r="I7" s="852"/>
      <c r="J7" s="852"/>
      <c r="K7" s="852"/>
      <c r="L7" s="852"/>
      <c r="M7" s="852"/>
      <c r="N7" s="852"/>
      <c r="O7" s="852"/>
      <c r="P7" s="852"/>
      <c r="Q7" s="852"/>
      <c r="R7" s="852"/>
      <c r="S7" s="852"/>
      <c r="T7" s="852"/>
      <c r="U7" s="852"/>
      <c r="V7" s="852"/>
      <c r="W7" s="852"/>
      <c r="X7" s="852"/>
      <c r="Y7" s="852"/>
      <c r="Z7" s="852"/>
      <c r="AA7" s="852"/>
      <c r="AB7" s="852"/>
      <c r="AC7" s="852"/>
      <c r="AD7" s="852"/>
      <c r="AE7" s="852"/>
      <c r="AF7" s="852"/>
      <c r="AG7" s="852"/>
      <c r="AH7" s="852"/>
      <c r="AI7" s="852"/>
      <c r="AJ7" s="852"/>
      <c r="AK7" s="852"/>
      <c r="AL7" s="852"/>
      <c r="AM7" s="852"/>
      <c r="AN7" s="852"/>
      <c r="AO7" s="852"/>
      <c r="AP7" s="852"/>
      <c r="AQ7" s="852"/>
      <c r="AR7" s="852"/>
      <c r="AS7" s="852"/>
      <c r="AT7" s="852"/>
      <c r="AU7" s="852"/>
      <c r="AV7" s="852"/>
    </row>
    <row r="8" spans="1:55" ht="8.1" customHeight="1">
      <c r="A8" s="577"/>
      <c r="B8" s="577"/>
      <c r="C8" s="853" t="s">
        <v>773</v>
      </c>
      <c r="D8" s="854"/>
      <c r="E8" s="854"/>
      <c r="F8" s="854"/>
      <c r="G8" s="854"/>
      <c r="H8" s="855"/>
      <c r="I8" s="860" t="s">
        <v>774</v>
      </c>
      <c r="J8" s="861"/>
      <c r="K8" s="861"/>
      <c r="L8" s="861" t="s">
        <v>775</v>
      </c>
      <c r="M8" s="861"/>
      <c r="N8" s="861"/>
      <c r="O8" s="861" t="s">
        <v>776</v>
      </c>
      <c r="P8" s="861"/>
      <c r="Q8" s="862"/>
      <c r="R8" s="860" t="s">
        <v>777</v>
      </c>
      <c r="S8" s="861"/>
      <c r="T8" s="861"/>
      <c r="U8" s="861" t="s">
        <v>774</v>
      </c>
      <c r="V8" s="861"/>
      <c r="W8" s="861"/>
      <c r="X8" s="861" t="s">
        <v>775</v>
      </c>
      <c r="Y8" s="861"/>
      <c r="Z8" s="862"/>
      <c r="AA8" s="860" t="s">
        <v>776</v>
      </c>
      <c r="AB8" s="861"/>
      <c r="AC8" s="861"/>
      <c r="AD8" s="861" t="s">
        <v>778</v>
      </c>
      <c r="AE8" s="861"/>
      <c r="AF8" s="861"/>
      <c r="AG8" s="861" t="s">
        <v>774</v>
      </c>
      <c r="AH8" s="861"/>
      <c r="AI8" s="862"/>
      <c r="AJ8" s="860" t="s">
        <v>775</v>
      </c>
      <c r="AK8" s="861"/>
      <c r="AL8" s="861"/>
      <c r="AM8" s="861" t="s">
        <v>776</v>
      </c>
      <c r="AN8" s="861"/>
      <c r="AO8" s="861"/>
      <c r="AP8" s="861" t="s">
        <v>779</v>
      </c>
      <c r="AQ8" s="861"/>
      <c r="AR8" s="862"/>
      <c r="AS8" s="577"/>
      <c r="AT8" s="577"/>
      <c r="AU8" s="577"/>
      <c r="AV8" s="577"/>
    </row>
    <row r="9" spans="1:55" ht="8.1" customHeight="1">
      <c r="A9" s="577"/>
      <c r="B9" s="577"/>
      <c r="C9" s="772"/>
      <c r="D9" s="773"/>
      <c r="E9" s="773"/>
      <c r="F9" s="773"/>
      <c r="G9" s="773"/>
      <c r="H9" s="856"/>
      <c r="I9" s="846" t="str">
        <f>LEFT(RIGHT(" \"&amp;$A1,13-COLUMN(A1)))</f>
        <v xml:space="preserve"> </v>
      </c>
      <c r="J9" s="847"/>
      <c r="K9" s="847"/>
      <c r="L9" s="847" t="str">
        <f>LEFT(RIGHT(" \"&amp;$A1,13-COLUMN(B1)))</f>
        <v xml:space="preserve"> </v>
      </c>
      <c r="M9" s="847"/>
      <c r="N9" s="847"/>
      <c r="O9" s="847" t="str">
        <f>LEFT(RIGHT(" \"&amp;$A1,13-COLUMN(C1)))</f>
        <v xml:space="preserve"> </v>
      </c>
      <c r="P9" s="847"/>
      <c r="Q9" s="850"/>
      <c r="R9" s="846" t="str">
        <f>LEFT(RIGHT(" \"&amp;$A1,13-COLUMN(D1)))</f>
        <v xml:space="preserve"> </v>
      </c>
      <c r="S9" s="847"/>
      <c r="T9" s="847"/>
      <c r="U9" s="847" t="str">
        <f>LEFT(RIGHT(" \"&amp;$A1,13-COLUMN(E1)))</f>
        <v xml:space="preserve"> </v>
      </c>
      <c r="V9" s="847"/>
      <c r="W9" s="847"/>
      <c r="X9" s="847" t="str">
        <f>LEFT(RIGHT(" \"&amp;$A1,13-COLUMN(F1)))</f>
        <v xml:space="preserve"> </v>
      </c>
      <c r="Y9" s="847"/>
      <c r="Z9" s="850"/>
      <c r="AA9" s="846" t="str">
        <f>LEFT(RIGHT(" \"&amp;$A1,13-COLUMN(G1)))</f>
        <v xml:space="preserve"> </v>
      </c>
      <c r="AB9" s="847"/>
      <c r="AC9" s="847"/>
      <c r="AD9" s="847" t="str">
        <f>LEFT(RIGHT(" \"&amp;$A1,13-COLUMN(H1)))</f>
        <v xml:space="preserve"> </v>
      </c>
      <c r="AE9" s="847"/>
      <c r="AF9" s="847"/>
      <c r="AG9" s="847" t="str">
        <f>LEFT(RIGHT(" \"&amp;$A1,13-COLUMN(I1)))</f>
        <v xml:space="preserve"> </v>
      </c>
      <c r="AH9" s="847"/>
      <c r="AI9" s="850"/>
      <c r="AJ9" s="846" t="str">
        <f>LEFT(RIGHT(" \"&amp;$A1,13-COLUMN(J1)))</f>
        <v xml:space="preserve"> </v>
      </c>
      <c r="AK9" s="847"/>
      <c r="AL9" s="847"/>
      <c r="AM9" s="847" t="str">
        <f>LEFT(RIGHT(" \"&amp;$A1,13-COLUMN(K1)))</f>
        <v>\</v>
      </c>
      <c r="AN9" s="847"/>
      <c r="AO9" s="847"/>
      <c r="AP9" s="847" t="str">
        <f>LEFT(RIGHT(" \"&amp;$A1,13-COLUMN(L1)))</f>
        <v>0</v>
      </c>
      <c r="AQ9" s="847"/>
      <c r="AR9" s="850"/>
      <c r="AS9" s="577"/>
      <c r="AT9" s="577"/>
      <c r="AU9" s="577"/>
      <c r="AV9" s="577"/>
    </row>
    <row r="10" spans="1:55" ht="8.1" customHeight="1">
      <c r="A10" s="577"/>
      <c r="B10" s="577"/>
      <c r="C10" s="772"/>
      <c r="D10" s="773"/>
      <c r="E10" s="773"/>
      <c r="F10" s="773"/>
      <c r="G10" s="773"/>
      <c r="H10" s="856"/>
      <c r="I10" s="846"/>
      <c r="J10" s="847"/>
      <c r="K10" s="847"/>
      <c r="L10" s="847"/>
      <c r="M10" s="847"/>
      <c r="N10" s="847"/>
      <c r="O10" s="847"/>
      <c r="P10" s="847"/>
      <c r="Q10" s="850"/>
      <c r="R10" s="846"/>
      <c r="S10" s="847"/>
      <c r="T10" s="847"/>
      <c r="U10" s="847"/>
      <c r="V10" s="847"/>
      <c r="W10" s="847"/>
      <c r="X10" s="847"/>
      <c r="Y10" s="847"/>
      <c r="Z10" s="850"/>
      <c r="AA10" s="846"/>
      <c r="AB10" s="847"/>
      <c r="AC10" s="847"/>
      <c r="AD10" s="847"/>
      <c r="AE10" s="847"/>
      <c r="AF10" s="847"/>
      <c r="AG10" s="847"/>
      <c r="AH10" s="847"/>
      <c r="AI10" s="850"/>
      <c r="AJ10" s="846"/>
      <c r="AK10" s="847"/>
      <c r="AL10" s="847"/>
      <c r="AM10" s="847"/>
      <c r="AN10" s="847"/>
      <c r="AO10" s="847"/>
      <c r="AP10" s="847"/>
      <c r="AQ10" s="847"/>
      <c r="AR10" s="850"/>
      <c r="AS10" s="577"/>
      <c r="AT10" s="577"/>
      <c r="AU10" s="577"/>
      <c r="AV10" s="577"/>
      <c r="AW10" s="839"/>
      <c r="AX10" s="840"/>
      <c r="AY10" s="840"/>
      <c r="AZ10" s="840"/>
      <c r="BA10" s="840"/>
      <c r="BB10" s="840"/>
      <c r="BC10" s="840"/>
    </row>
    <row r="11" spans="1:55" ht="8.1" customHeight="1">
      <c r="A11" s="577"/>
      <c r="B11" s="577"/>
      <c r="C11" s="772"/>
      <c r="D11" s="773"/>
      <c r="E11" s="773"/>
      <c r="F11" s="773"/>
      <c r="G11" s="773"/>
      <c r="H11" s="856"/>
      <c r="I11" s="846"/>
      <c r="J11" s="847"/>
      <c r="K11" s="847"/>
      <c r="L11" s="847"/>
      <c r="M11" s="847"/>
      <c r="N11" s="847"/>
      <c r="O11" s="847"/>
      <c r="P11" s="847"/>
      <c r="Q11" s="850"/>
      <c r="R11" s="846"/>
      <c r="S11" s="847"/>
      <c r="T11" s="847"/>
      <c r="U11" s="847"/>
      <c r="V11" s="847"/>
      <c r="W11" s="847"/>
      <c r="X11" s="847"/>
      <c r="Y11" s="847"/>
      <c r="Z11" s="850"/>
      <c r="AA11" s="846"/>
      <c r="AB11" s="847"/>
      <c r="AC11" s="847"/>
      <c r="AD11" s="847"/>
      <c r="AE11" s="847"/>
      <c r="AF11" s="847"/>
      <c r="AG11" s="847"/>
      <c r="AH11" s="847"/>
      <c r="AI11" s="850"/>
      <c r="AJ11" s="846"/>
      <c r="AK11" s="847"/>
      <c r="AL11" s="847"/>
      <c r="AM11" s="847"/>
      <c r="AN11" s="847"/>
      <c r="AO11" s="847"/>
      <c r="AP11" s="847"/>
      <c r="AQ11" s="847"/>
      <c r="AR11" s="850"/>
      <c r="AS11" s="577"/>
      <c r="AT11" s="577"/>
      <c r="AU11" s="577"/>
      <c r="AV11" s="577"/>
      <c r="AW11" s="840"/>
      <c r="AX11" s="840"/>
      <c r="AY11" s="840"/>
      <c r="AZ11" s="840"/>
      <c r="BA11" s="840"/>
      <c r="BB11" s="840"/>
      <c r="BC11" s="840"/>
    </row>
    <row r="12" spans="1:55" ht="8.1" customHeight="1">
      <c r="A12" s="577"/>
      <c r="B12" s="577"/>
      <c r="C12" s="772"/>
      <c r="D12" s="773"/>
      <c r="E12" s="773"/>
      <c r="F12" s="773"/>
      <c r="G12" s="773"/>
      <c r="H12" s="856"/>
      <c r="I12" s="846"/>
      <c r="J12" s="847"/>
      <c r="K12" s="847"/>
      <c r="L12" s="847"/>
      <c r="M12" s="847"/>
      <c r="N12" s="847"/>
      <c r="O12" s="847"/>
      <c r="P12" s="847"/>
      <c r="Q12" s="850"/>
      <c r="R12" s="846"/>
      <c r="S12" s="847"/>
      <c r="T12" s="847"/>
      <c r="U12" s="847"/>
      <c r="V12" s="847"/>
      <c r="W12" s="847"/>
      <c r="X12" s="847"/>
      <c r="Y12" s="847"/>
      <c r="Z12" s="850"/>
      <c r="AA12" s="846"/>
      <c r="AB12" s="847"/>
      <c r="AC12" s="847"/>
      <c r="AD12" s="847"/>
      <c r="AE12" s="847"/>
      <c r="AF12" s="847"/>
      <c r="AG12" s="847"/>
      <c r="AH12" s="847"/>
      <c r="AI12" s="850"/>
      <c r="AJ12" s="846"/>
      <c r="AK12" s="847"/>
      <c r="AL12" s="847"/>
      <c r="AM12" s="847"/>
      <c r="AN12" s="847"/>
      <c r="AO12" s="847"/>
      <c r="AP12" s="847"/>
      <c r="AQ12" s="847"/>
      <c r="AR12" s="850"/>
      <c r="AS12" s="577"/>
      <c r="AT12" s="577"/>
      <c r="AU12" s="577"/>
      <c r="AV12" s="577"/>
      <c r="AW12" s="840"/>
      <c r="AX12" s="840"/>
      <c r="AY12" s="840"/>
      <c r="AZ12" s="840"/>
      <c r="BA12" s="840"/>
      <c r="BB12" s="840"/>
      <c r="BC12" s="840"/>
    </row>
    <row r="13" spans="1:55" ht="8.1" customHeight="1" thickBot="1">
      <c r="A13" s="577"/>
      <c r="B13" s="577"/>
      <c r="C13" s="857"/>
      <c r="D13" s="858"/>
      <c r="E13" s="858"/>
      <c r="F13" s="858"/>
      <c r="G13" s="858"/>
      <c r="H13" s="859"/>
      <c r="I13" s="848"/>
      <c r="J13" s="849"/>
      <c r="K13" s="849"/>
      <c r="L13" s="849"/>
      <c r="M13" s="849"/>
      <c r="N13" s="849"/>
      <c r="O13" s="849"/>
      <c r="P13" s="849"/>
      <c r="Q13" s="851"/>
      <c r="R13" s="848"/>
      <c r="S13" s="849"/>
      <c r="T13" s="849"/>
      <c r="U13" s="849"/>
      <c r="V13" s="849"/>
      <c r="W13" s="849"/>
      <c r="X13" s="849"/>
      <c r="Y13" s="849"/>
      <c r="Z13" s="851"/>
      <c r="AA13" s="848"/>
      <c r="AB13" s="849"/>
      <c r="AC13" s="849"/>
      <c r="AD13" s="849"/>
      <c r="AE13" s="849"/>
      <c r="AF13" s="849"/>
      <c r="AG13" s="849"/>
      <c r="AH13" s="849"/>
      <c r="AI13" s="851"/>
      <c r="AJ13" s="848"/>
      <c r="AK13" s="849"/>
      <c r="AL13" s="849"/>
      <c r="AM13" s="849"/>
      <c r="AN13" s="849"/>
      <c r="AO13" s="849"/>
      <c r="AP13" s="849"/>
      <c r="AQ13" s="849"/>
      <c r="AR13" s="851"/>
      <c r="AS13" s="577"/>
      <c r="AT13" s="577"/>
      <c r="AU13" s="577"/>
      <c r="AV13" s="577"/>
      <c r="AW13" s="840"/>
      <c r="AX13" s="840"/>
      <c r="AY13" s="840"/>
      <c r="AZ13" s="840"/>
      <c r="BA13" s="840"/>
      <c r="BB13" s="840"/>
      <c r="BC13" s="840"/>
    </row>
    <row r="14" spans="1:55" ht="8.1" customHeight="1">
      <c r="A14" s="577"/>
      <c r="B14" s="577"/>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577"/>
    </row>
    <row r="15" spans="1:55" ht="8.1" customHeight="1">
      <c r="A15" s="841" t="s">
        <v>780</v>
      </c>
      <c r="B15" s="841"/>
      <c r="C15" s="841"/>
      <c r="D15" s="841"/>
      <c r="E15" s="841"/>
      <c r="F15" s="841"/>
      <c r="G15" s="841"/>
      <c r="H15" s="841"/>
      <c r="I15" s="841"/>
      <c r="J15" s="841" t="s">
        <v>616</v>
      </c>
      <c r="K15" s="841"/>
      <c r="L15" s="841"/>
      <c r="M15" s="841"/>
      <c r="N15" s="817" t="str">
        <f>一番最初に入力!C11&amp;""</f>
        <v>6</v>
      </c>
      <c r="O15" s="817"/>
      <c r="P15" s="742" t="s">
        <v>815</v>
      </c>
      <c r="Q15" s="742"/>
      <c r="R15" s="742"/>
      <c r="S15" s="742"/>
      <c r="T15" s="742"/>
      <c r="U15" s="742"/>
      <c r="V15" s="742"/>
      <c r="W15" s="742"/>
      <c r="X15" s="742"/>
      <c r="Y15" s="742"/>
      <c r="Z15" s="742"/>
      <c r="AA15" s="742"/>
      <c r="AB15" s="742"/>
      <c r="AC15" s="742"/>
      <c r="AD15" s="742"/>
      <c r="AE15" s="742"/>
      <c r="AF15" s="742"/>
      <c r="AG15" s="742"/>
      <c r="AH15" s="742"/>
      <c r="AI15" s="742"/>
      <c r="AJ15" s="742"/>
      <c r="AK15" s="742"/>
      <c r="AL15" s="742"/>
      <c r="AM15" s="845" t="s">
        <v>782</v>
      </c>
      <c r="AN15" s="845"/>
      <c r="AO15" s="845"/>
      <c r="AP15" s="845"/>
      <c r="AQ15" s="845"/>
      <c r="AR15" s="845"/>
      <c r="AS15" s="845"/>
      <c r="AT15" s="579"/>
      <c r="AU15" s="579"/>
      <c r="AV15" s="579"/>
    </row>
    <row r="16" spans="1:55" ht="8.1" customHeight="1">
      <c r="A16" s="841"/>
      <c r="B16" s="841"/>
      <c r="C16" s="841"/>
      <c r="D16" s="841"/>
      <c r="E16" s="841"/>
      <c r="F16" s="841"/>
      <c r="G16" s="841"/>
      <c r="H16" s="841"/>
      <c r="I16" s="841"/>
      <c r="J16" s="842"/>
      <c r="K16" s="842"/>
      <c r="L16" s="842"/>
      <c r="M16" s="842"/>
      <c r="N16" s="843"/>
      <c r="O16" s="843"/>
      <c r="P16" s="844"/>
      <c r="Q16" s="844"/>
      <c r="R16" s="844"/>
      <c r="S16" s="844"/>
      <c r="T16" s="844"/>
      <c r="U16" s="844"/>
      <c r="V16" s="844"/>
      <c r="W16" s="844"/>
      <c r="X16" s="844"/>
      <c r="Y16" s="844"/>
      <c r="Z16" s="844"/>
      <c r="AA16" s="844"/>
      <c r="AB16" s="844"/>
      <c r="AC16" s="844"/>
      <c r="AD16" s="844"/>
      <c r="AE16" s="844"/>
      <c r="AF16" s="844"/>
      <c r="AG16" s="844"/>
      <c r="AH16" s="844"/>
      <c r="AI16" s="844"/>
      <c r="AJ16" s="844"/>
      <c r="AK16" s="844"/>
      <c r="AL16" s="844"/>
      <c r="AM16" s="845"/>
      <c r="AN16" s="845"/>
      <c r="AO16" s="845"/>
      <c r="AP16" s="845"/>
      <c r="AQ16" s="845"/>
      <c r="AR16" s="845"/>
      <c r="AS16" s="845"/>
      <c r="AT16" s="579"/>
      <c r="AU16" s="579"/>
      <c r="AV16" s="579"/>
    </row>
    <row r="17" spans="1:48" ht="8.1" customHeight="1" thickBot="1">
      <c r="A17" s="577"/>
      <c r="B17" s="577"/>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7"/>
      <c r="AO17" s="577"/>
      <c r="AP17" s="577"/>
      <c r="AQ17" s="577"/>
      <c r="AR17" s="577"/>
      <c r="AS17" s="577"/>
      <c r="AT17" s="577"/>
      <c r="AU17" s="577"/>
      <c r="AV17" s="577"/>
    </row>
    <row r="18" spans="1:48" ht="8.1" customHeight="1">
      <c r="A18" s="831" t="s">
        <v>783</v>
      </c>
      <c r="B18" s="832"/>
      <c r="C18" s="832"/>
      <c r="D18" s="832"/>
      <c r="E18" s="832"/>
      <c r="F18" s="832"/>
      <c r="G18" s="832"/>
      <c r="H18" s="832"/>
      <c r="I18" s="832"/>
      <c r="J18" s="832"/>
      <c r="K18" s="832"/>
      <c r="L18" s="832"/>
      <c r="M18" s="832"/>
      <c r="N18" s="832"/>
      <c r="O18" s="832"/>
      <c r="P18" s="832"/>
      <c r="Q18" s="832"/>
      <c r="R18" s="832"/>
      <c r="S18" s="832"/>
      <c r="T18" s="832"/>
      <c r="U18" s="832"/>
      <c r="V18" s="832"/>
      <c r="W18" s="832"/>
      <c r="X18" s="832"/>
      <c r="Y18" s="832"/>
      <c r="Z18" s="832"/>
      <c r="AA18" s="832"/>
      <c r="AB18" s="832"/>
      <c r="AC18" s="832"/>
      <c r="AD18" s="832"/>
      <c r="AE18" s="832"/>
      <c r="AF18" s="832"/>
      <c r="AG18" s="832"/>
      <c r="AH18" s="832"/>
      <c r="AI18" s="832"/>
      <c r="AJ18" s="832"/>
      <c r="AK18" s="832"/>
      <c r="AL18" s="832"/>
      <c r="AM18" s="832"/>
      <c r="AN18" s="832"/>
      <c r="AO18" s="832"/>
      <c r="AP18" s="832"/>
      <c r="AQ18" s="832"/>
      <c r="AR18" s="832"/>
      <c r="AS18" s="832"/>
      <c r="AT18" s="832"/>
      <c r="AU18" s="832"/>
      <c r="AV18" s="833"/>
    </row>
    <row r="19" spans="1:48" ht="8.1" customHeight="1">
      <c r="A19" s="834"/>
      <c r="B19" s="835"/>
      <c r="C19" s="835"/>
      <c r="D19" s="835"/>
      <c r="E19" s="835"/>
      <c r="F19" s="835"/>
      <c r="G19" s="835"/>
      <c r="H19" s="835"/>
      <c r="I19" s="835"/>
      <c r="J19" s="835"/>
      <c r="K19" s="835"/>
      <c r="L19" s="835"/>
      <c r="M19" s="835"/>
      <c r="N19" s="835"/>
      <c r="O19" s="835"/>
      <c r="P19" s="835"/>
      <c r="Q19" s="835"/>
      <c r="R19" s="835"/>
      <c r="S19" s="835"/>
      <c r="T19" s="835"/>
      <c r="U19" s="835"/>
      <c r="V19" s="835"/>
      <c r="W19" s="835"/>
      <c r="X19" s="835"/>
      <c r="Y19" s="835"/>
      <c r="Z19" s="835"/>
      <c r="AA19" s="835"/>
      <c r="AB19" s="835"/>
      <c r="AC19" s="835"/>
      <c r="AD19" s="835"/>
      <c r="AE19" s="835"/>
      <c r="AF19" s="835"/>
      <c r="AG19" s="835"/>
      <c r="AH19" s="835"/>
      <c r="AI19" s="835"/>
      <c r="AJ19" s="835"/>
      <c r="AK19" s="835"/>
      <c r="AL19" s="835"/>
      <c r="AM19" s="835"/>
      <c r="AN19" s="835"/>
      <c r="AO19" s="835"/>
      <c r="AP19" s="835"/>
      <c r="AQ19" s="835"/>
      <c r="AR19" s="835"/>
      <c r="AS19" s="835"/>
      <c r="AT19" s="835"/>
      <c r="AU19" s="835"/>
      <c r="AV19" s="836"/>
    </row>
    <row r="20" spans="1:48" ht="8.1" customHeight="1">
      <c r="A20" s="837" t="s">
        <v>784</v>
      </c>
      <c r="B20" s="837"/>
      <c r="C20" s="837"/>
      <c r="D20" s="837"/>
      <c r="E20" s="837"/>
      <c r="F20" s="837"/>
      <c r="G20" s="837"/>
      <c r="H20" s="837"/>
      <c r="I20" s="837"/>
      <c r="J20" s="837"/>
      <c r="K20" s="837"/>
      <c r="L20" s="837"/>
      <c r="M20" s="837" t="s">
        <v>785</v>
      </c>
      <c r="N20" s="837"/>
      <c r="O20" s="837"/>
      <c r="P20" s="837"/>
      <c r="Q20" s="837"/>
      <c r="R20" s="837"/>
      <c r="S20" s="837"/>
      <c r="T20" s="837"/>
      <c r="U20" s="837" t="s">
        <v>786</v>
      </c>
      <c r="V20" s="837"/>
      <c r="W20" s="837"/>
      <c r="X20" s="837"/>
      <c r="Y20" s="837"/>
      <c r="Z20" s="837" t="s">
        <v>787</v>
      </c>
      <c r="AA20" s="837"/>
      <c r="AB20" s="837"/>
      <c r="AC20" s="837"/>
      <c r="AD20" s="837"/>
      <c r="AE20" s="837" t="s">
        <v>788</v>
      </c>
      <c r="AF20" s="837"/>
      <c r="AG20" s="837"/>
      <c r="AH20" s="837"/>
      <c r="AI20" s="837"/>
      <c r="AJ20" s="837"/>
      <c r="AK20" s="837"/>
      <c r="AL20" s="837"/>
      <c r="AM20" s="837" t="s">
        <v>773</v>
      </c>
      <c r="AN20" s="837"/>
      <c r="AO20" s="837"/>
      <c r="AP20" s="837"/>
      <c r="AQ20" s="837"/>
      <c r="AR20" s="837"/>
      <c r="AS20" s="837"/>
      <c r="AT20" s="837"/>
      <c r="AU20" s="837"/>
      <c r="AV20" s="837"/>
    </row>
    <row r="21" spans="1:48" ht="8.1" customHeight="1">
      <c r="A21" s="837"/>
      <c r="B21" s="837"/>
      <c r="C21" s="837"/>
      <c r="D21" s="837"/>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8"/>
      <c r="AF21" s="838"/>
      <c r="AG21" s="838"/>
      <c r="AH21" s="838"/>
      <c r="AI21" s="838"/>
      <c r="AJ21" s="838"/>
      <c r="AK21" s="838"/>
      <c r="AL21" s="838"/>
      <c r="AM21" s="838"/>
      <c r="AN21" s="838"/>
      <c r="AO21" s="838"/>
      <c r="AP21" s="838"/>
      <c r="AQ21" s="838"/>
      <c r="AR21" s="838"/>
      <c r="AS21" s="838"/>
      <c r="AT21" s="838"/>
      <c r="AU21" s="838"/>
      <c r="AV21" s="838"/>
    </row>
    <row r="22" spans="1:48" ht="8.1" customHeight="1">
      <c r="A22" s="809"/>
      <c r="B22" s="809"/>
      <c r="C22" s="809"/>
      <c r="D22" s="809"/>
      <c r="E22" s="809"/>
      <c r="F22" s="809"/>
      <c r="G22" s="809"/>
      <c r="H22" s="809"/>
      <c r="I22" s="809"/>
      <c r="J22" s="809"/>
      <c r="K22" s="809"/>
      <c r="L22" s="809"/>
      <c r="M22" s="809"/>
      <c r="N22" s="809"/>
      <c r="O22" s="809"/>
      <c r="P22" s="809"/>
      <c r="Q22" s="809"/>
      <c r="R22" s="809"/>
      <c r="S22" s="809"/>
      <c r="T22" s="809"/>
      <c r="U22" s="809"/>
      <c r="V22" s="809"/>
      <c r="W22" s="809"/>
      <c r="X22" s="809"/>
      <c r="Y22" s="809"/>
      <c r="Z22" s="809"/>
      <c r="AA22" s="809"/>
      <c r="AB22" s="809"/>
      <c r="AC22" s="809"/>
      <c r="AD22" s="809"/>
      <c r="AE22" s="823" t="s">
        <v>779</v>
      </c>
      <c r="AF22" s="824"/>
      <c r="AG22" s="824"/>
      <c r="AH22" s="824"/>
      <c r="AI22" s="824"/>
      <c r="AJ22" s="824"/>
      <c r="AK22" s="825"/>
      <c r="AL22" s="799"/>
      <c r="AM22" s="823" t="s">
        <v>779</v>
      </c>
      <c r="AN22" s="824"/>
      <c r="AO22" s="824"/>
      <c r="AP22" s="824"/>
      <c r="AQ22" s="824"/>
      <c r="AR22" s="824"/>
      <c r="AS22" s="824"/>
      <c r="AT22" s="824"/>
      <c r="AU22" s="825"/>
      <c r="AV22" s="799"/>
    </row>
    <row r="23" spans="1:48" ht="8.1" customHeight="1">
      <c r="A23" s="809"/>
      <c r="B23" s="809"/>
      <c r="C23" s="809"/>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23"/>
      <c r="AF23" s="824"/>
      <c r="AG23" s="824"/>
      <c r="AH23" s="824"/>
      <c r="AI23" s="824"/>
      <c r="AJ23" s="824"/>
      <c r="AK23" s="825"/>
      <c r="AL23" s="799"/>
      <c r="AM23" s="823"/>
      <c r="AN23" s="824"/>
      <c r="AO23" s="824"/>
      <c r="AP23" s="824"/>
      <c r="AQ23" s="824"/>
      <c r="AR23" s="824"/>
      <c r="AS23" s="824"/>
      <c r="AT23" s="824"/>
      <c r="AU23" s="825"/>
      <c r="AV23" s="799"/>
    </row>
    <row r="24" spans="1:48" ht="8.1" customHeight="1">
      <c r="A24" s="809"/>
      <c r="B24" s="809"/>
      <c r="C24" s="809"/>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809"/>
      <c r="AE24" s="826"/>
      <c r="AF24" s="827"/>
      <c r="AG24" s="827"/>
      <c r="AH24" s="827"/>
      <c r="AI24" s="827"/>
      <c r="AJ24" s="827"/>
      <c r="AK24" s="828"/>
      <c r="AL24" s="829"/>
      <c r="AM24" s="830"/>
      <c r="AN24" s="827"/>
      <c r="AO24" s="827"/>
      <c r="AP24" s="827"/>
      <c r="AQ24" s="827"/>
      <c r="AR24" s="827"/>
      <c r="AS24" s="827"/>
      <c r="AT24" s="827"/>
      <c r="AU24" s="828"/>
      <c r="AV24" s="829"/>
    </row>
    <row r="25" spans="1:48" ht="8.1" customHeight="1">
      <c r="A25" s="809"/>
      <c r="B25" s="809"/>
      <c r="C25" s="809"/>
      <c r="D25" s="809"/>
      <c r="E25" s="809"/>
      <c r="F25" s="809"/>
      <c r="G25" s="809"/>
      <c r="H25" s="809"/>
      <c r="I25" s="809"/>
      <c r="J25" s="809"/>
      <c r="K25" s="809"/>
      <c r="L25" s="809"/>
      <c r="M25" s="809"/>
      <c r="N25" s="809"/>
      <c r="O25" s="809"/>
      <c r="P25" s="809"/>
      <c r="Q25" s="809"/>
      <c r="R25" s="809"/>
      <c r="S25" s="809"/>
      <c r="T25" s="809"/>
      <c r="U25" s="809"/>
      <c r="V25" s="809"/>
      <c r="W25" s="809"/>
      <c r="X25" s="809"/>
      <c r="Y25" s="809"/>
      <c r="Z25" s="809"/>
      <c r="AA25" s="809"/>
      <c r="AB25" s="809"/>
      <c r="AC25" s="809"/>
      <c r="AD25" s="809"/>
      <c r="AE25" s="811"/>
      <c r="AF25" s="705"/>
      <c r="AG25" s="705"/>
      <c r="AH25" s="705"/>
      <c r="AI25" s="705"/>
      <c r="AJ25" s="705"/>
      <c r="AK25" s="795"/>
      <c r="AL25" s="799"/>
      <c r="AM25" s="704"/>
      <c r="AN25" s="705"/>
      <c r="AO25" s="705"/>
      <c r="AP25" s="705"/>
      <c r="AQ25" s="705"/>
      <c r="AR25" s="705"/>
      <c r="AS25" s="705"/>
      <c r="AT25" s="705"/>
      <c r="AU25" s="795"/>
      <c r="AV25" s="799"/>
    </row>
    <row r="26" spans="1:48" ht="8.1" customHeight="1">
      <c r="A26" s="809"/>
      <c r="B26" s="809"/>
      <c r="C26" s="809"/>
      <c r="D26" s="809"/>
      <c r="E26" s="809"/>
      <c r="F26" s="809"/>
      <c r="G26" s="809"/>
      <c r="H26" s="809"/>
      <c r="I26" s="809"/>
      <c r="J26" s="809"/>
      <c r="K26" s="809"/>
      <c r="L26" s="809"/>
      <c r="M26" s="809"/>
      <c r="N26" s="809"/>
      <c r="O26" s="809"/>
      <c r="P26" s="809"/>
      <c r="Q26" s="809"/>
      <c r="R26" s="809"/>
      <c r="S26" s="809"/>
      <c r="T26" s="809"/>
      <c r="U26" s="809"/>
      <c r="V26" s="809"/>
      <c r="W26" s="809"/>
      <c r="X26" s="809"/>
      <c r="Y26" s="809"/>
      <c r="Z26" s="809"/>
      <c r="AA26" s="809"/>
      <c r="AB26" s="809"/>
      <c r="AC26" s="809"/>
      <c r="AD26" s="809"/>
      <c r="AE26" s="811"/>
      <c r="AF26" s="705"/>
      <c r="AG26" s="705"/>
      <c r="AH26" s="705"/>
      <c r="AI26" s="705"/>
      <c r="AJ26" s="705"/>
      <c r="AK26" s="795"/>
      <c r="AL26" s="799"/>
      <c r="AM26" s="704"/>
      <c r="AN26" s="705"/>
      <c r="AO26" s="705"/>
      <c r="AP26" s="705"/>
      <c r="AQ26" s="705"/>
      <c r="AR26" s="705"/>
      <c r="AS26" s="705"/>
      <c r="AT26" s="705"/>
      <c r="AU26" s="795"/>
      <c r="AV26" s="799"/>
    </row>
    <row r="27" spans="1:48" ht="8.1" customHeight="1">
      <c r="A27" s="809"/>
      <c r="B27" s="809"/>
      <c r="C27" s="809"/>
      <c r="D27" s="809"/>
      <c r="E27" s="809"/>
      <c r="F27" s="809"/>
      <c r="G27" s="809"/>
      <c r="H27" s="809"/>
      <c r="I27" s="809"/>
      <c r="J27" s="809"/>
      <c r="K27" s="809"/>
      <c r="L27" s="809"/>
      <c r="M27" s="809"/>
      <c r="N27" s="809"/>
      <c r="O27" s="809"/>
      <c r="P27" s="809"/>
      <c r="Q27" s="809"/>
      <c r="R27" s="809"/>
      <c r="S27" s="809"/>
      <c r="T27" s="809"/>
      <c r="U27" s="809"/>
      <c r="V27" s="809"/>
      <c r="W27" s="809"/>
      <c r="X27" s="809"/>
      <c r="Y27" s="809"/>
      <c r="Z27" s="809"/>
      <c r="AA27" s="809"/>
      <c r="AB27" s="809"/>
      <c r="AC27" s="809"/>
      <c r="AD27" s="809"/>
      <c r="AE27" s="811"/>
      <c r="AF27" s="705"/>
      <c r="AG27" s="705"/>
      <c r="AH27" s="705"/>
      <c r="AI27" s="705"/>
      <c r="AJ27" s="705"/>
      <c r="AK27" s="795"/>
      <c r="AL27" s="799"/>
      <c r="AM27" s="704"/>
      <c r="AN27" s="705"/>
      <c r="AO27" s="705"/>
      <c r="AP27" s="705"/>
      <c r="AQ27" s="705"/>
      <c r="AR27" s="705"/>
      <c r="AS27" s="705"/>
      <c r="AT27" s="705"/>
      <c r="AU27" s="795"/>
      <c r="AV27" s="799"/>
    </row>
    <row r="28" spans="1:48" ht="8.1" customHeight="1">
      <c r="A28" s="809"/>
      <c r="B28" s="809"/>
      <c r="C28" s="809"/>
      <c r="D28" s="809"/>
      <c r="E28" s="809"/>
      <c r="F28" s="809"/>
      <c r="G28" s="809"/>
      <c r="H28" s="809"/>
      <c r="I28" s="809"/>
      <c r="J28" s="809"/>
      <c r="K28" s="809"/>
      <c r="L28" s="809"/>
      <c r="M28" s="809"/>
      <c r="N28" s="809"/>
      <c r="O28" s="809"/>
      <c r="P28" s="809"/>
      <c r="Q28" s="809"/>
      <c r="R28" s="809"/>
      <c r="S28" s="809"/>
      <c r="T28" s="809"/>
      <c r="U28" s="809"/>
      <c r="V28" s="809"/>
      <c r="W28" s="809"/>
      <c r="X28" s="809"/>
      <c r="Y28" s="809"/>
      <c r="Z28" s="809"/>
      <c r="AA28" s="809"/>
      <c r="AB28" s="809"/>
      <c r="AC28" s="809"/>
      <c r="AD28" s="809"/>
      <c r="AE28" s="811"/>
      <c r="AF28" s="705"/>
      <c r="AG28" s="705"/>
      <c r="AH28" s="705"/>
      <c r="AI28" s="705"/>
      <c r="AJ28" s="705"/>
      <c r="AK28" s="795"/>
      <c r="AL28" s="799"/>
      <c r="AM28" s="704"/>
      <c r="AN28" s="705"/>
      <c r="AO28" s="705"/>
      <c r="AP28" s="705"/>
      <c r="AQ28" s="705"/>
      <c r="AR28" s="705"/>
      <c r="AS28" s="705"/>
      <c r="AT28" s="705"/>
      <c r="AU28" s="795"/>
      <c r="AV28" s="799"/>
    </row>
    <row r="29" spans="1:48" ht="8.1" customHeight="1">
      <c r="A29" s="809"/>
      <c r="B29" s="809"/>
      <c r="C29" s="809"/>
      <c r="D29" s="809"/>
      <c r="E29" s="809"/>
      <c r="F29" s="809"/>
      <c r="G29" s="809"/>
      <c r="H29" s="809"/>
      <c r="I29" s="809"/>
      <c r="J29" s="809"/>
      <c r="K29" s="809"/>
      <c r="L29" s="809"/>
      <c r="M29" s="809"/>
      <c r="N29" s="809"/>
      <c r="O29" s="809"/>
      <c r="P29" s="809"/>
      <c r="Q29" s="809"/>
      <c r="R29" s="809"/>
      <c r="S29" s="809"/>
      <c r="T29" s="809"/>
      <c r="U29" s="809"/>
      <c r="V29" s="809"/>
      <c r="W29" s="809"/>
      <c r="X29" s="809"/>
      <c r="Y29" s="809"/>
      <c r="Z29" s="809"/>
      <c r="AA29" s="809"/>
      <c r="AB29" s="809"/>
      <c r="AC29" s="809"/>
      <c r="AD29" s="809"/>
      <c r="AE29" s="811"/>
      <c r="AF29" s="705"/>
      <c r="AG29" s="705"/>
      <c r="AH29" s="705"/>
      <c r="AI29" s="705"/>
      <c r="AJ29" s="705"/>
      <c r="AK29" s="795"/>
      <c r="AL29" s="799"/>
      <c r="AM29" s="704"/>
      <c r="AN29" s="705"/>
      <c r="AO29" s="705"/>
      <c r="AP29" s="705"/>
      <c r="AQ29" s="705"/>
      <c r="AR29" s="705"/>
      <c r="AS29" s="705"/>
      <c r="AT29" s="705"/>
      <c r="AU29" s="795"/>
      <c r="AV29" s="799"/>
    </row>
    <row r="30" spans="1:48" ht="8.1" customHeight="1">
      <c r="A30" s="809"/>
      <c r="B30" s="809"/>
      <c r="C30" s="809"/>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c r="AC30" s="809"/>
      <c r="AD30" s="809"/>
      <c r="AE30" s="811"/>
      <c r="AF30" s="705"/>
      <c r="AG30" s="705"/>
      <c r="AH30" s="705"/>
      <c r="AI30" s="705"/>
      <c r="AJ30" s="705"/>
      <c r="AK30" s="795"/>
      <c r="AL30" s="799"/>
      <c r="AM30" s="704"/>
      <c r="AN30" s="705"/>
      <c r="AO30" s="705"/>
      <c r="AP30" s="705"/>
      <c r="AQ30" s="705"/>
      <c r="AR30" s="705"/>
      <c r="AS30" s="705"/>
      <c r="AT30" s="705"/>
      <c r="AU30" s="795"/>
      <c r="AV30" s="799"/>
    </row>
    <row r="31" spans="1:48" ht="8.1" customHeight="1">
      <c r="A31" s="809"/>
      <c r="B31" s="809"/>
      <c r="C31" s="809"/>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c r="AC31" s="809"/>
      <c r="AD31" s="809"/>
      <c r="AE31" s="811"/>
      <c r="AF31" s="705"/>
      <c r="AG31" s="705"/>
      <c r="AH31" s="705"/>
      <c r="AI31" s="705"/>
      <c r="AJ31" s="705"/>
      <c r="AK31" s="795"/>
      <c r="AL31" s="799"/>
      <c r="AM31" s="704"/>
      <c r="AN31" s="705"/>
      <c r="AO31" s="705"/>
      <c r="AP31" s="705"/>
      <c r="AQ31" s="705"/>
      <c r="AR31" s="705"/>
      <c r="AS31" s="705"/>
      <c r="AT31" s="705"/>
      <c r="AU31" s="795"/>
      <c r="AV31" s="799"/>
    </row>
    <row r="32" spans="1:48" ht="8.1" customHeight="1">
      <c r="A32" s="809"/>
      <c r="B32" s="809"/>
      <c r="C32" s="809"/>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11"/>
      <c r="AF32" s="705"/>
      <c r="AG32" s="705"/>
      <c r="AH32" s="705"/>
      <c r="AI32" s="705"/>
      <c r="AJ32" s="705"/>
      <c r="AK32" s="795"/>
      <c r="AL32" s="799"/>
      <c r="AM32" s="704"/>
      <c r="AN32" s="705"/>
      <c r="AO32" s="705"/>
      <c r="AP32" s="705"/>
      <c r="AQ32" s="705"/>
      <c r="AR32" s="705"/>
      <c r="AS32" s="705"/>
      <c r="AT32" s="705"/>
      <c r="AU32" s="795"/>
      <c r="AV32" s="799"/>
    </row>
    <row r="33" spans="1:48" ht="8.1" customHeight="1">
      <c r="A33" s="809"/>
      <c r="B33" s="809"/>
      <c r="C33" s="809"/>
      <c r="D33" s="809"/>
      <c r="E33" s="809"/>
      <c r="F33" s="809"/>
      <c r="G33" s="809"/>
      <c r="H33" s="809"/>
      <c r="I33" s="809"/>
      <c r="J33" s="809"/>
      <c r="K33" s="809"/>
      <c r="L33" s="809"/>
      <c r="M33" s="809"/>
      <c r="N33" s="809"/>
      <c r="O33" s="809"/>
      <c r="P33" s="809"/>
      <c r="Q33" s="809"/>
      <c r="R33" s="809"/>
      <c r="S33" s="809"/>
      <c r="T33" s="809"/>
      <c r="U33" s="809"/>
      <c r="V33" s="809"/>
      <c r="W33" s="809"/>
      <c r="X33" s="809"/>
      <c r="Y33" s="809"/>
      <c r="Z33" s="809"/>
      <c r="AA33" s="809"/>
      <c r="AB33" s="809"/>
      <c r="AC33" s="809"/>
      <c r="AD33" s="809"/>
      <c r="AE33" s="811"/>
      <c r="AF33" s="705"/>
      <c r="AG33" s="705"/>
      <c r="AH33" s="705"/>
      <c r="AI33" s="705"/>
      <c r="AJ33" s="705"/>
      <c r="AK33" s="795"/>
      <c r="AL33" s="799"/>
      <c r="AM33" s="704"/>
      <c r="AN33" s="705"/>
      <c r="AO33" s="705"/>
      <c r="AP33" s="705"/>
      <c r="AQ33" s="705"/>
      <c r="AR33" s="705"/>
      <c r="AS33" s="705"/>
      <c r="AT33" s="705"/>
      <c r="AU33" s="795"/>
      <c r="AV33" s="799"/>
    </row>
    <row r="34" spans="1:48" ht="8.1" customHeight="1">
      <c r="A34" s="809"/>
      <c r="B34" s="809"/>
      <c r="C34" s="809"/>
      <c r="D34" s="809"/>
      <c r="E34" s="809"/>
      <c r="F34" s="809"/>
      <c r="G34" s="809"/>
      <c r="H34" s="809"/>
      <c r="I34" s="809"/>
      <c r="J34" s="809"/>
      <c r="K34" s="809"/>
      <c r="L34" s="809"/>
      <c r="M34" s="809"/>
      <c r="N34" s="809"/>
      <c r="O34" s="809"/>
      <c r="P34" s="809"/>
      <c r="Q34" s="809"/>
      <c r="R34" s="809"/>
      <c r="S34" s="809"/>
      <c r="T34" s="809"/>
      <c r="U34" s="809"/>
      <c r="V34" s="809"/>
      <c r="W34" s="809"/>
      <c r="X34" s="809"/>
      <c r="Y34" s="809"/>
      <c r="Z34" s="809"/>
      <c r="AA34" s="809"/>
      <c r="AB34" s="809"/>
      <c r="AC34" s="809"/>
      <c r="AD34" s="809"/>
      <c r="AE34" s="811"/>
      <c r="AF34" s="705"/>
      <c r="AG34" s="705"/>
      <c r="AH34" s="705"/>
      <c r="AI34" s="705"/>
      <c r="AJ34" s="705"/>
      <c r="AK34" s="795"/>
      <c r="AL34" s="799"/>
      <c r="AM34" s="704"/>
      <c r="AN34" s="705"/>
      <c r="AO34" s="705"/>
      <c r="AP34" s="705"/>
      <c r="AQ34" s="705"/>
      <c r="AR34" s="705"/>
      <c r="AS34" s="705"/>
      <c r="AT34" s="705"/>
      <c r="AU34" s="795"/>
      <c r="AV34" s="799"/>
    </row>
    <row r="35" spans="1:48" ht="8.1" customHeight="1">
      <c r="A35" s="809"/>
      <c r="B35" s="809"/>
      <c r="C35" s="809"/>
      <c r="D35" s="809"/>
      <c r="E35" s="809"/>
      <c r="F35" s="809"/>
      <c r="G35" s="809"/>
      <c r="H35" s="809"/>
      <c r="I35" s="809"/>
      <c r="J35" s="809"/>
      <c r="K35" s="809"/>
      <c r="L35" s="809"/>
      <c r="M35" s="809"/>
      <c r="N35" s="809"/>
      <c r="O35" s="809"/>
      <c r="P35" s="809"/>
      <c r="Q35" s="809"/>
      <c r="R35" s="809"/>
      <c r="S35" s="809"/>
      <c r="T35" s="809"/>
      <c r="U35" s="809"/>
      <c r="V35" s="809"/>
      <c r="W35" s="809"/>
      <c r="X35" s="809"/>
      <c r="Y35" s="809"/>
      <c r="Z35" s="809"/>
      <c r="AA35" s="809"/>
      <c r="AB35" s="809"/>
      <c r="AC35" s="809"/>
      <c r="AD35" s="809"/>
      <c r="AE35" s="811"/>
      <c r="AF35" s="705"/>
      <c r="AG35" s="705"/>
      <c r="AH35" s="705"/>
      <c r="AI35" s="705"/>
      <c r="AJ35" s="705"/>
      <c r="AK35" s="795"/>
      <c r="AL35" s="799"/>
      <c r="AM35" s="704"/>
      <c r="AN35" s="705"/>
      <c r="AO35" s="705"/>
      <c r="AP35" s="705"/>
      <c r="AQ35" s="705"/>
      <c r="AR35" s="705"/>
      <c r="AS35" s="705"/>
      <c r="AT35" s="705"/>
      <c r="AU35" s="795"/>
      <c r="AV35" s="799"/>
    </row>
    <row r="36" spans="1:48" ht="8.1" customHeight="1">
      <c r="A36" s="809"/>
      <c r="B36" s="809"/>
      <c r="C36" s="809"/>
      <c r="D36" s="809"/>
      <c r="E36" s="809"/>
      <c r="F36" s="809"/>
      <c r="G36" s="809"/>
      <c r="H36" s="809"/>
      <c r="I36" s="809"/>
      <c r="J36" s="809"/>
      <c r="K36" s="809"/>
      <c r="L36" s="809"/>
      <c r="M36" s="809"/>
      <c r="N36" s="809"/>
      <c r="O36" s="809"/>
      <c r="P36" s="809"/>
      <c r="Q36" s="809"/>
      <c r="R36" s="809"/>
      <c r="S36" s="809"/>
      <c r="T36" s="809"/>
      <c r="U36" s="809"/>
      <c r="V36" s="809"/>
      <c r="W36" s="809"/>
      <c r="X36" s="809"/>
      <c r="Y36" s="809"/>
      <c r="Z36" s="809"/>
      <c r="AA36" s="809"/>
      <c r="AB36" s="809"/>
      <c r="AC36" s="809"/>
      <c r="AD36" s="809"/>
      <c r="AE36" s="811"/>
      <c r="AF36" s="705"/>
      <c r="AG36" s="705"/>
      <c r="AH36" s="705"/>
      <c r="AI36" s="705"/>
      <c r="AJ36" s="705"/>
      <c r="AK36" s="795"/>
      <c r="AL36" s="799"/>
      <c r="AM36" s="704"/>
      <c r="AN36" s="705"/>
      <c r="AO36" s="705"/>
      <c r="AP36" s="705"/>
      <c r="AQ36" s="705"/>
      <c r="AR36" s="705"/>
      <c r="AS36" s="705"/>
      <c r="AT36" s="705"/>
      <c r="AU36" s="795"/>
      <c r="AV36" s="799"/>
    </row>
    <row r="37" spans="1:48" ht="8.1" customHeight="1">
      <c r="A37" s="809"/>
      <c r="B37" s="809"/>
      <c r="C37" s="809"/>
      <c r="D37" s="809"/>
      <c r="E37" s="809"/>
      <c r="F37" s="809"/>
      <c r="G37" s="809"/>
      <c r="H37" s="809"/>
      <c r="I37" s="809"/>
      <c r="J37" s="809"/>
      <c r="K37" s="809"/>
      <c r="L37" s="809"/>
      <c r="M37" s="809"/>
      <c r="N37" s="809"/>
      <c r="O37" s="809"/>
      <c r="P37" s="809"/>
      <c r="Q37" s="809"/>
      <c r="R37" s="809"/>
      <c r="S37" s="809"/>
      <c r="T37" s="809"/>
      <c r="U37" s="809"/>
      <c r="V37" s="809"/>
      <c r="W37" s="809"/>
      <c r="X37" s="809"/>
      <c r="Y37" s="809"/>
      <c r="Z37" s="809"/>
      <c r="AA37" s="809"/>
      <c r="AB37" s="809"/>
      <c r="AC37" s="809"/>
      <c r="AD37" s="809"/>
      <c r="AE37" s="811"/>
      <c r="AF37" s="705"/>
      <c r="AG37" s="705"/>
      <c r="AH37" s="705"/>
      <c r="AI37" s="705"/>
      <c r="AJ37" s="705"/>
      <c r="AK37" s="795"/>
      <c r="AL37" s="799"/>
      <c r="AM37" s="704"/>
      <c r="AN37" s="705"/>
      <c r="AO37" s="705"/>
      <c r="AP37" s="705"/>
      <c r="AQ37" s="705"/>
      <c r="AR37" s="705"/>
      <c r="AS37" s="705"/>
      <c r="AT37" s="705"/>
      <c r="AU37" s="795"/>
      <c r="AV37" s="799"/>
    </row>
    <row r="38" spans="1:48" ht="8.1" customHeight="1">
      <c r="A38" s="809"/>
      <c r="B38" s="809"/>
      <c r="C38" s="809"/>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11"/>
      <c r="AF38" s="705"/>
      <c r="AG38" s="705"/>
      <c r="AH38" s="705"/>
      <c r="AI38" s="705"/>
      <c r="AJ38" s="705"/>
      <c r="AK38" s="795"/>
      <c r="AL38" s="799"/>
      <c r="AM38" s="704"/>
      <c r="AN38" s="705"/>
      <c r="AO38" s="705"/>
      <c r="AP38" s="705"/>
      <c r="AQ38" s="705"/>
      <c r="AR38" s="705"/>
      <c r="AS38" s="705"/>
      <c r="AT38" s="705"/>
      <c r="AU38" s="795"/>
      <c r="AV38" s="799"/>
    </row>
    <row r="39" spans="1:48" ht="8.1" customHeight="1" thickBot="1">
      <c r="A39" s="810"/>
      <c r="B39" s="810"/>
      <c r="C39" s="810"/>
      <c r="D39" s="810"/>
      <c r="E39" s="810"/>
      <c r="F39" s="810"/>
      <c r="G39" s="810"/>
      <c r="H39" s="810"/>
      <c r="I39" s="810"/>
      <c r="J39" s="810"/>
      <c r="K39" s="810"/>
      <c r="L39" s="810"/>
      <c r="M39" s="810"/>
      <c r="N39" s="810"/>
      <c r="O39" s="810"/>
      <c r="P39" s="810"/>
      <c r="Q39" s="810"/>
      <c r="R39" s="810"/>
      <c r="S39" s="810"/>
      <c r="T39" s="810"/>
      <c r="U39" s="810"/>
      <c r="V39" s="810"/>
      <c r="W39" s="810"/>
      <c r="X39" s="810"/>
      <c r="Y39" s="810"/>
      <c r="Z39" s="810"/>
      <c r="AA39" s="810"/>
      <c r="AB39" s="810"/>
      <c r="AC39" s="810"/>
      <c r="AD39" s="810"/>
      <c r="AE39" s="812"/>
      <c r="AF39" s="813"/>
      <c r="AG39" s="813"/>
      <c r="AH39" s="813"/>
      <c r="AI39" s="813"/>
      <c r="AJ39" s="813"/>
      <c r="AK39" s="814"/>
      <c r="AL39" s="800"/>
      <c r="AM39" s="796"/>
      <c r="AN39" s="797"/>
      <c r="AO39" s="797"/>
      <c r="AP39" s="797"/>
      <c r="AQ39" s="797"/>
      <c r="AR39" s="797"/>
      <c r="AS39" s="797"/>
      <c r="AT39" s="797"/>
      <c r="AU39" s="798"/>
      <c r="AV39" s="800"/>
    </row>
    <row r="40" spans="1:48" ht="8.1" customHeight="1" thickTop="1">
      <c r="A40" s="789" t="s">
        <v>789</v>
      </c>
      <c r="B40" s="790"/>
      <c r="C40" s="790"/>
      <c r="D40" s="790"/>
      <c r="E40" s="790"/>
      <c r="F40" s="790"/>
      <c r="G40" s="790"/>
      <c r="H40" s="790"/>
      <c r="I40" s="790"/>
      <c r="J40" s="790"/>
      <c r="K40" s="790"/>
      <c r="L40" s="790"/>
      <c r="M40" s="802"/>
      <c r="N40" s="802"/>
      <c r="O40" s="802"/>
      <c r="P40" s="802"/>
      <c r="Q40" s="802"/>
      <c r="R40" s="802"/>
      <c r="S40" s="802"/>
      <c r="T40" s="802"/>
      <c r="U40" s="802"/>
      <c r="V40" s="802"/>
      <c r="W40" s="802"/>
      <c r="X40" s="802"/>
      <c r="Y40" s="802"/>
      <c r="Z40" s="802"/>
      <c r="AA40" s="802"/>
      <c r="AB40" s="802"/>
      <c r="AC40" s="802"/>
      <c r="AD40" s="802"/>
      <c r="AE40" s="802"/>
      <c r="AF40" s="802"/>
      <c r="AG40" s="802"/>
      <c r="AH40" s="802"/>
      <c r="AI40" s="802"/>
      <c r="AJ40" s="802"/>
      <c r="AK40" s="802"/>
      <c r="AL40" s="803"/>
      <c r="AM40" s="806"/>
      <c r="AN40" s="807"/>
      <c r="AO40" s="807"/>
      <c r="AP40" s="807"/>
      <c r="AQ40" s="807"/>
      <c r="AR40" s="807"/>
      <c r="AS40" s="807"/>
      <c r="AT40" s="807"/>
      <c r="AU40" s="807"/>
      <c r="AV40" s="808"/>
    </row>
    <row r="41" spans="1:48" ht="8.1" customHeight="1">
      <c r="A41" s="801"/>
      <c r="B41" s="745"/>
      <c r="C41" s="745"/>
      <c r="D41" s="745"/>
      <c r="E41" s="745"/>
      <c r="F41" s="745"/>
      <c r="G41" s="745"/>
      <c r="H41" s="745"/>
      <c r="I41" s="745"/>
      <c r="J41" s="745"/>
      <c r="K41" s="745"/>
      <c r="L41" s="745"/>
      <c r="M41" s="804"/>
      <c r="N41" s="804"/>
      <c r="O41" s="804"/>
      <c r="P41" s="804"/>
      <c r="Q41" s="804"/>
      <c r="R41" s="804"/>
      <c r="S41" s="804"/>
      <c r="T41" s="804"/>
      <c r="U41" s="804"/>
      <c r="V41" s="804"/>
      <c r="W41" s="804"/>
      <c r="X41" s="804"/>
      <c r="Y41" s="804"/>
      <c r="Z41" s="804"/>
      <c r="AA41" s="804"/>
      <c r="AB41" s="804"/>
      <c r="AC41" s="804"/>
      <c r="AD41" s="804"/>
      <c r="AE41" s="804"/>
      <c r="AF41" s="804"/>
      <c r="AG41" s="804"/>
      <c r="AH41" s="804"/>
      <c r="AI41" s="804"/>
      <c r="AJ41" s="804"/>
      <c r="AK41" s="804"/>
      <c r="AL41" s="805"/>
      <c r="AM41" s="783"/>
      <c r="AN41" s="784"/>
      <c r="AO41" s="784"/>
      <c r="AP41" s="784"/>
      <c r="AQ41" s="784"/>
      <c r="AR41" s="784"/>
      <c r="AS41" s="784"/>
      <c r="AT41" s="784"/>
      <c r="AU41" s="784"/>
      <c r="AV41" s="785"/>
    </row>
    <row r="42" spans="1:48" ht="8.1" customHeight="1">
      <c r="A42" s="780" t="s">
        <v>790</v>
      </c>
      <c r="B42" s="739"/>
      <c r="C42" s="739"/>
      <c r="D42" s="739"/>
      <c r="E42" s="739"/>
      <c r="F42" s="739"/>
      <c r="G42" s="739"/>
      <c r="H42" s="739"/>
      <c r="I42" s="739"/>
      <c r="J42" s="739"/>
      <c r="K42" s="739"/>
      <c r="L42" s="739"/>
      <c r="M42" s="782"/>
      <c r="N42" s="782"/>
      <c r="O42" s="782"/>
      <c r="P42" s="782"/>
      <c r="Q42" s="782"/>
      <c r="R42" s="782"/>
      <c r="S42" s="782"/>
      <c r="T42" s="782"/>
      <c r="U42" s="782"/>
      <c r="V42" s="782"/>
      <c r="W42" s="782"/>
      <c r="X42" s="782"/>
      <c r="Y42" s="782"/>
      <c r="Z42" s="782"/>
      <c r="AA42" s="782"/>
      <c r="AB42" s="782"/>
      <c r="AC42" s="782"/>
      <c r="AD42" s="782"/>
      <c r="AE42" s="782"/>
      <c r="AF42" s="782"/>
      <c r="AG42" s="782"/>
      <c r="AH42" s="782"/>
      <c r="AI42" s="782"/>
      <c r="AJ42" s="782"/>
      <c r="AK42" s="782"/>
      <c r="AL42" s="782"/>
      <c r="AM42" s="783"/>
      <c r="AN42" s="784"/>
      <c r="AO42" s="784"/>
      <c r="AP42" s="784"/>
      <c r="AQ42" s="784"/>
      <c r="AR42" s="784"/>
      <c r="AS42" s="784"/>
      <c r="AT42" s="784"/>
      <c r="AU42" s="784"/>
      <c r="AV42" s="785"/>
    </row>
    <row r="43" spans="1:48" ht="8.1" customHeight="1">
      <c r="A43" s="781"/>
      <c r="B43" s="742"/>
      <c r="C43" s="742"/>
      <c r="D43" s="742"/>
      <c r="E43" s="742"/>
      <c r="F43" s="742"/>
      <c r="G43" s="742"/>
      <c r="H43" s="742"/>
      <c r="I43" s="742"/>
      <c r="J43" s="742"/>
      <c r="K43" s="742"/>
      <c r="L43" s="742"/>
      <c r="M43" s="773"/>
      <c r="N43" s="773"/>
      <c r="O43" s="773"/>
      <c r="P43" s="773"/>
      <c r="Q43" s="773"/>
      <c r="R43" s="773"/>
      <c r="S43" s="773"/>
      <c r="T43" s="773"/>
      <c r="U43" s="773"/>
      <c r="V43" s="773"/>
      <c r="W43" s="773"/>
      <c r="X43" s="773"/>
      <c r="Y43" s="773"/>
      <c r="Z43" s="773"/>
      <c r="AA43" s="773"/>
      <c r="AB43" s="773"/>
      <c r="AC43" s="773"/>
      <c r="AD43" s="773"/>
      <c r="AE43" s="773"/>
      <c r="AF43" s="773"/>
      <c r="AG43" s="773"/>
      <c r="AH43" s="773"/>
      <c r="AI43" s="773"/>
      <c r="AJ43" s="773"/>
      <c r="AK43" s="773"/>
      <c r="AL43" s="773"/>
      <c r="AM43" s="783"/>
      <c r="AN43" s="784"/>
      <c r="AO43" s="784"/>
      <c r="AP43" s="784"/>
      <c r="AQ43" s="784"/>
      <c r="AR43" s="784"/>
      <c r="AS43" s="784"/>
      <c r="AT43" s="784"/>
      <c r="AU43" s="784"/>
      <c r="AV43" s="785"/>
    </row>
    <row r="44" spans="1:48" ht="8.1" customHeight="1">
      <c r="A44" s="780" t="s">
        <v>791</v>
      </c>
      <c r="B44" s="739"/>
      <c r="C44" s="739"/>
      <c r="D44" s="739"/>
      <c r="E44" s="739"/>
      <c r="F44" s="739"/>
      <c r="G44" s="739"/>
      <c r="H44" s="739"/>
      <c r="I44" s="739"/>
      <c r="J44" s="739"/>
      <c r="K44" s="739"/>
      <c r="L44" s="739"/>
      <c r="M44" s="782"/>
      <c r="N44" s="782"/>
      <c r="O44" s="782"/>
      <c r="P44" s="782"/>
      <c r="Q44" s="782"/>
      <c r="R44" s="782"/>
      <c r="S44" s="782"/>
      <c r="T44" s="782"/>
      <c r="U44" s="782"/>
      <c r="V44" s="782"/>
      <c r="W44" s="782"/>
      <c r="X44" s="782"/>
      <c r="Y44" s="782"/>
      <c r="Z44" s="782"/>
      <c r="AA44" s="782"/>
      <c r="AB44" s="782"/>
      <c r="AC44" s="782"/>
      <c r="AD44" s="782"/>
      <c r="AE44" s="782"/>
      <c r="AF44" s="782"/>
      <c r="AG44" s="782"/>
      <c r="AH44" s="782"/>
      <c r="AI44" s="782"/>
      <c r="AJ44" s="782"/>
      <c r="AK44" s="782"/>
      <c r="AL44" s="782"/>
      <c r="AM44" s="783"/>
      <c r="AN44" s="784"/>
      <c r="AO44" s="784"/>
      <c r="AP44" s="784"/>
      <c r="AQ44" s="784"/>
      <c r="AR44" s="784"/>
      <c r="AS44" s="784"/>
      <c r="AT44" s="784"/>
      <c r="AU44" s="784"/>
      <c r="AV44" s="785"/>
    </row>
    <row r="45" spans="1:48" ht="8.1" customHeight="1" thickBot="1">
      <c r="A45" s="781"/>
      <c r="B45" s="742"/>
      <c r="C45" s="742"/>
      <c r="D45" s="742"/>
      <c r="E45" s="742"/>
      <c r="F45" s="742"/>
      <c r="G45" s="742"/>
      <c r="H45" s="742"/>
      <c r="I45" s="742"/>
      <c r="J45" s="742"/>
      <c r="K45" s="742"/>
      <c r="L45" s="742"/>
      <c r="M45" s="773"/>
      <c r="N45" s="773"/>
      <c r="O45" s="773"/>
      <c r="P45" s="773"/>
      <c r="Q45" s="773"/>
      <c r="R45" s="773"/>
      <c r="S45" s="773"/>
      <c r="T45" s="773"/>
      <c r="U45" s="773"/>
      <c r="V45" s="773"/>
      <c r="W45" s="773"/>
      <c r="X45" s="773"/>
      <c r="Y45" s="773"/>
      <c r="Z45" s="773"/>
      <c r="AA45" s="773"/>
      <c r="AB45" s="773"/>
      <c r="AC45" s="773"/>
      <c r="AD45" s="773"/>
      <c r="AE45" s="773"/>
      <c r="AF45" s="773"/>
      <c r="AG45" s="773"/>
      <c r="AH45" s="773"/>
      <c r="AI45" s="773"/>
      <c r="AJ45" s="773"/>
      <c r="AK45" s="773"/>
      <c r="AL45" s="773"/>
      <c r="AM45" s="786"/>
      <c r="AN45" s="787"/>
      <c r="AO45" s="787"/>
      <c r="AP45" s="787"/>
      <c r="AQ45" s="787"/>
      <c r="AR45" s="787"/>
      <c r="AS45" s="787"/>
      <c r="AT45" s="787"/>
      <c r="AU45" s="787"/>
      <c r="AV45" s="788"/>
    </row>
    <row r="46" spans="1:48" ht="8.1" customHeight="1" thickTop="1">
      <c r="A46" s="600"/>
      <c r="B46" s="601"/>
      <c r="C46" s="601"/>
      <c r="D46" s="601"/>
      <c r="E46" s="601"/>
      <c r="F46" s="601"/>
      <c r="G46" s="601"/>
      <c r="H46" s="601"/>
      <c r="I46" s="601"/>
      <c r="J46" s="601"/>
      <c r="K46" s="601"/>
      <c r="L46" s="601"/>
      <c r="M46" s="601"/>
      <c r="N46" s="791" t="s">
        <v>937</v>
      </c>
      <c r="O46" s="791"/>
      <c r="P46" s="791"/>
      <c r="Q46" s="791"/>
      <c r="R46" s="791"/>
      <c r="S46" s="791"/>
      <c r="T46" s="816">
        <f>IF(一番最初に入力!C11="","",一番最初に入力!C11)</f>
        <v>6</v>
      </c>
      <c r="U46" s="816"/>
      <c r="V46" s="819" t="s">
        <v>938</v>
      </c>
      <c r="W46" s="819"/>
      <c r="X46" s="819"/>
      <c r="Y46" s="819"/>
      <c r="Z46" s="819"/>
      <c r="AA46" s="819"/>
      <c r="AB46" s="819"/>
      <c r="AC46" s="819"/>
      <c r="AD46" s="601"/>
      <c r="AE46" s="601"/>
      <c r="AF46" s="601"/>
      <c r="AG46" s="601"/>
      <c r="AH46" s="601"/>
      <c r="AI46" s="790" t="s">
        <v>939</v>
      </c>
      <c r="AJ46" s="790"/>
      <c r="AK46" s="601"/>
      <c r="AL46" s="601"/>
      <c r="AM46" s="601"/>
      <c r="AN46" s="601"/>
      <c r="AO46" s="601"/>
      <c r="AP46" s="601"/>
      <c r="AQ46" s="601"/>
      <c r="AR46" s="601"/>
      <c r="AS46" s="601"/>
      <c r="AT46" s="601"/>
      <c r="AU46" s="601"/>
      <c r="AV46" s="602"/>
    </row>
    <row r="47" spans="1:48" ht="8.1" customHeight="1">
      <c r="A47" s="603"/>
      <c r="B47" s="604"/>
      <c r="C47" s="604"/>
      <c r="D47" s="604"/>
      <c r="E47" s="604"/>
      <c r="F47" s="604"/>
      <c r="G47" s="604"/>
      <c r="H47" s="604"/>
      <c r="I47" s="604"/>
      <c r="J47" s="604"/>
      <c r="K47" s="604"/>
      <c r="L47" s="604"/>
      <c r="M47" s="604"/>
      <c r="N47" s="793"/>
      <c r="O47" s="793"/>
      <c r="P47" s="793"/>
      <c r="Q47" s="793"/>
      <c r="R47" s="793"/>
      <c r="S47" s="793"/>
      <c r="T47" s="817"/>
      <c r="U47" s="817"/>
      <c r="V47" s="820"/>
      <c r="W47" s="820"/>
      <c r="X47" s="820"/>
      <c r="Y47" s="820"/>
      <c r="Z47" s="820"/>
      <c r="AA47" s="820"/>
      <c r="AB47" s="820"/>
      <c r="AC47" s="820"/>
      <c r="AD47" s="604"/>
      <c r="AE47" s="604"/>
      <c r="AF47" s="604"/>
      <c r="AG47" s="604"/>
      <c r="AH47" s="604"/>
      <c r="AI47" s="742"/>
      <c r="AJ47" s="742"/>
      <c r="AK47" s="604"/>
      <c r="AL47" s="604"/>
      <c r="AM47" s="604"/>
      <c r="AN47" s="604"/>
      <c r="AO47" s="604"/>
      <c r="AP47" s="604"/>
      <c r="AQ47" s="604"/>
      <c r="AR47" s="604"/>
      <c r="AS47" s="604"/>
      <c r="AT47" s="604"/>
      <c r="AU47" s="604"/>
      <c r="AV47" s="605"/>
    </row>
    <row r="48" spans="1:48" ht="8.1" customHeight="1" thickBot="1">
      <c r="A48" s="606"/>
      <c r="B48" s="607"/>
      <c r="C48" s="607"/>
      <c r="D48" s="607"/>
      <c r="E48" s="607"/>
      <c r="F48" s="607"/>
      <c r="G48" s="607"/>
      <c r="H48" s="607"/>
      <c r="I48" s="607"/>
      <c r="J48" s="607"/>
      <c r="K48" s="607"/>
      <c r="L48" s="607"/>
      <c r="M48" s="607"/>
      <c r="N48" s="815"/>
      <c r="O48" s="815"/>
      <c r="P48" s="815"/>
      <c r="Q48" s="815"/>
      <c r="R48" s="815"/>
      <c r="S48" s="815"/>
      <c r="T48" s="818"/>
      <c r="U48" s="818"/>
      <c r="V48" s="821"/>
      <c r="W48" s="821"/>
      <c r="X48" s="821"/>
      <c r="Y48" s="821"/>
      <c r="Z48" s="821"/>
      <c r="AA48" s="821"/>
      <c r="AB48" s="821"/>
      <c r="AC48" s="821"/>
      <c r="AD48" s="607"/>
      <c r="AE48" s="607"/>
      <c r="AF48" s="607"/>
      <c r="AG48" s="607"/>
      <c r="AH48" s="607"/>
      <c r="AI48" s="822"/>
      <c r="AJ48" s="822"/>
      <c r="AK48" s="607"/>
      <c r="AL48" s="607"/>
      <c r="AM48" s="607"/>
      <c r="AN48" s="607"/>
      <c r="AO48" s="607"/>
      <c r="AP48" s="607"/>
      <c r="AQ48" s="607"/>
      <c r="AR48" s="607"/>
      <c r="AS48" s="607"/>
      <c r="AT48" s="607"/>
      <c r="AU48" s="607"/>
      <c r="AV48" s="608"/>
    </row>
    <row r="49" spans="1:48" ht="8.1" customHeight="1" thickTop="1">
      <c r="A49" s="789" t="s">
        <v>792</v>
      </c>
      <c r="B49" s="790"/>
      <c r="C49" s="790"/>
      <c r="D49" s="790"/>
      <c r="E49" s="790"/>
      <c r="F49" s="790"/>
      <c r="G49" s="790"/>
      <c r="H49" s="790"/>
      <c r="I49" s="790"/>
      <c r="J49" s="790"/>
      <c r="K49" s="790"/>
      <c r="L49" s="790"/>
      <c r="M49" s="790"/>
      <c r="N49" s="790"/>
      <c r="O49" s="580"/>
      <c r="P49" s="580"/>
      <c r="Q49" s="580"/>
      <c r="R49" s="580"/>
      <c r="S49" s="580"/>
      <c r="T49" s="580"/>
      <c r="U49" s="580"/>
      <c r="V49" s="580"/>
      <c r="W49" s="580"/>
      <c r="X49" s="580"/>
      <c r="Y49" s="580"/>
      <c r="Z49" s="580"/>
      <c r="AA49" s="580"/>
      <c r="AB49" s="580"/>
      <c r="AC49" s="580"/>
      <c r="AD49" s="580"/>
      <c r="AE49" s="580"/>
      <c r="AF49" s="580"/>
      <c r="AG49" s="580"/>
      <c r="AH49" s="791" t="s">
        <v>940</v>
      </c>
      <c r="AI49" s="791"/>
      <c r="AJ49" s="791"/>
      <c r="AK49" s="791"/>
      <c r="AL49" s="791"/>
      <c r="AM49" s="791"/>
      <c r="AN49" s="791"/>
      <c r="AO49" s="791"/>
      <c r="AP49" s="791"/>
      <c r="AQ49" s="791"/>
      <c r="AR49" s="791"/>
      <c r="AS49" s="791"/>
      <c r="AT49" s="791"/>
      <c r="AU49" s="791"/>
      <c r="AV49" s="792"/>
    </row>
    <row r="50" spans="1:48" ht="8.1" customHeight="1">
      <c r="A50" s="781"/>
      <c r="B50" s="742"/>
      <c r="C50" s="742"/>
      <c r="D50" s="742"/>
      <c r="E50" s="742"/>
      <c r="F50" s="742"/>
      <c r="G50" s="742"/>
      <c r="H50" s="742"/>
      <c r="I50" s="742"/>
      <c r="J50" s="742"/>
      <c r="K50" s="742"/>
      <c r="L50" s="742"/>
      <c r="M50" s="742"/>
      <c r="N50" s="742"/>
      <c r="O50" s="580"/>
      <c r="P50" s="580"/>
      <c r="Q50" s="580"/>
      <c r="R50" s="580"/>
      <c r="S50" s="580"/>
      <c r="T50" s="580"/>
      <c r="U50" s="580"/>
      <c r="V50" s="580"/>
      <c r="W50" s="580"/>
      <c r="X50" s="580"/>
      <c r="Y50" s="580"/>
      <c r="Z50" s="580"/>
      <c r="AA50" s="580"/>
      <c r="AB50" s="580"/>
      <c r="AC50" s="580"/>
      <c r="AD50" s="580"/>
      <c r="AE50" s="580"/>
      <c r="AF50" s="580"/>
      <c r="AG50" s="580"/>
      <c r="AH50" s="793"/>
      <c r="AI50" s="793"/>
      <c r="AJ50" s="793"/>
      <c r="AK50" s="793"/>
      <c r="AL50" s="793"/>
      <c r="AM50" s="793"/>
      <c r="AN50" s="793"/>
      <c r="AO50" s="793"/>
      <c r="AP50" s="793"/>
      <c r="AQ50" s="793"/>
      <c r="AR50" s="793"/>
      <c r="AS50" s="793"/>
      <c r="AT50" s="793"/>
      <c r="AU50" s="793"/>
      <c r="AV50" s="794"/>
    </row>
    <row r="51" spans="1:48" ht="8.1" customHeight="1">
      <c r="A51" s="581"/>
      <c r="B51" s="580"/>
      <c r="C51" s="580"/>
      <c r="D51" s="580"/>
      <c r="E51" s="580"/>
      <c r="F51" s="580"/>
      <c r="G51" s="580"/>
      <c r="H51" s="580"/>
      <c r="I51" s="580"/>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0"/>
      <c r="AG51" s="580"/>
      <c r="AH51" s="580"/>
      <c r="AI51" s="580"/>
      <c r="AJ51" s="580"/>
      <c r="AK51" s="580"/>
      <c r="AL51" s="580"/>
      <c r="AM51" s="580"/>
      <c r="AN51" s="580"/>
      <c r="AO51" s="580"/>
      <c r="AP51" s="580"/>
      <c r="AQ51" s="580"/>
      <c r="AR51" s="580"/>
      <c r="AS51" s="580"/>
      <c r="AT51" s="580"/>
      <c r="AU51" s="580"/>
      <c r="AV51" s="582"/>
    </row>
    <row r="52" spans="1:48" ht="8.1" customHeight="1">
      <c r="A52" s="772" t="s">
        <v>793</v>
      </c>
      <c r="B52" s="773"/>
      <c r="C52" s="773"/>
      <c r="D52" s="773"/>
      <c r="E52" s="773"/>
      <c r="F52" s="773"/>
      <c r="G52" s="773"/>
      <c r="H52" s="773"/>
      <c r="I52" s="773"/>
      <c r="J52" s="773"/>
      <c r="K52" s="773"/>
      <c r="L52" s="580"/>
      <c r="M52" s="580"/>
      <c r="N52" s="580"/>
      <c r="O52" s="580"/>
      <c r="P52" s="580"/>
      <c r="Q52" s="580"/>
      <c r="R52" s="580"/>
      <c r="S52" s="580"/>
      <c r="T52" s="580"/>
      <c r="U52" s="748" t="s">
        <v>794</v>
      </c>
      <c r="V52" s="748"/>
      <c r="W52" s="748"/>
      <c r="X52" s="748"/>
      <c r="Y52" s="748"/>
      <c r="Z52" s="748"/>
      <c r="AA52" s="748"/>
      <c r="AB52" s="749" t="str">
        <f>IF(交付申請書2!K13="","",交付申請書2!K13)</f>
        <v xml:space="preserve"> </v>
      </c>
      <c r="AC52" s="749"/>
      <c r="AD52" s="749"/>
      <c r="AE52" s="749"/>
      <c r="AF52" s="749"/>
      <c r="AG52" s="749"/>
      <c r="AH52" s="749"/>
      <c r="AI52" s="749"/>
      <c r="AJ52" s="749"/>
      <c r="AK52" s="749"/>
      <c r="AL52" s="749"/>
      <c r="AM52" s="749"/>
      <c r="AN52" s="749"/>
      <c r="AO52" s="749"/>
      <c r="AP52" s="749"/>
      <c r="AQ52" s="749"/>
      <c r="AR52" s="749"/>
      <c r="AS52" s="749"/>
      <c r="AT52" s="749"/>
      <c r="AU52" s="749"/>
      <c r="AV52" s="750"/>
    </row>
    <row r="53" spans="1:48" ht="8.1" customHeight="1">
      <c r="A53" s="772"/>
      <c r="B53" s="773"/>
      <c r="C53" s="773"/>
      <c r="D53" s="773"/>
      <c r="E53" s="773"/>
      <c r="F53" s="773"/>
      <c r="G53" s="773"/>
      <c r="H53" s="773"/>
      <c r="I53" s="773"/>
      <c r="J53" s="773"/>
      <c r="K53" s="773"/>
      <c r="L53" s="580"/>
      <c r="M53" s="580"/>
      <c r="N53" s="580"/>
      <c r="O53" s="580"/>
      <c r="P53" s="580"/>
      <c r="Q53" s="580"/>
      <c r="R53" s="580"/>
      <c r="S53" s="580"/>
      <c r="T53" s="580"/>
      <c r="U53" s="748"/>
      <c r="V53" s="748"/>
      <c r="W53" s="748"/>
      <c r="X53" s="748"/>
      <c r="Y53" s="748"/>
      <c r="Z53" s="748"/>
      <c r="AA53" s="748"/>
      <c r="AB53" s="749"/>
      <c r="AC53" s="749"/>
      <c r="AD53" s="749"/>
      <c r="AE53" s="749"/>
      <c r="AF53" s="749"/>
      <c r="AG53" s="749"/>
      <c r="AH53" s="749"/>
      <c r="AI53" s="749"/>
      <c r="AJ53" s="749"/>
      <c r="AK53" s="749"/>
      <c r="AL53" s="749"/>
      <c r="AM53" s="749"/>
      <c r="AN53" s="749"/>
      <c r="AO53" s="749"/>
      <c r="AP53" s="749"/>
      <c r="AQ53" s="749"/>
      <c r="AR53" s="749"/>
      <c r="AS53" s="749"/>
      <c r="AT53" s="749"/>
      <c r="AU53" s="749"/>
      <c r="AV53" s="750"/>
    </row>
    <row r="54" spans="1:48" ht="8.1" customHeight="1">
      <c r="A54" s="581"/>
      <c r="B54" s="580"/>
      <c r="C54" s="580"/>
      <c r="D54" s="580"/>
      <c r="E54" s="580"/>
      <c r="F54" s="580"/>
      <c r="G54" s="580"/>
      <c r="H54" s="580"/>
      <c r="I54" s="580"/>
      <c r="J54" s="580"/>
      <c r="K54" s="580"/>
      <c r="L54" s="580"/>
      <c r="M54" s="580"/>
      <c r="N54" s="580"/>
      <c r="O54" s="580"/>
      <c r="P54" s="580"/>
      <c r="Q54" s="580"/>
      <c r="R54" s="580"/>
      <c r="S54" s="580"/>
      <c r="T54" s="580"/>
      <c r="U54" s="748"/>
      <c r="V54" s="748"/>
      <c r="W54" s="748"/>
      <c r="X54" s="748"/>
      <c r="Y54" s="748"/>
      <c r="Z54" s="748"/>
      <c r="AA54" s="748"/>
      <c r="AB54" s="751"/>
      <c r="AC54" s="751"/>
      <c r="AD54" s="751"/>
      <c r="AE54" s="751"/>
      <c r="AF54" s="751"/>
      <c r="AG54" s="751"/>
      <c r="AH54" s="751"/>
      <c r="AI54" s="751"/>
      <c r="AJ54" s="751"/>
      <c r="AK54" s="751"/>
      <c r="AL54" s="751"/>
      <c r="AM54" s="751"/>
      <c r="AN54" s="751"/>
      <c r="AO54" s="751"/>
      <c r="AP54" s="751"/>
      <c r="AQ54" s="751"/>
      <c r="AR54" s="751"/>
      <c r="AS54" s="751"/>
      <c r="AT54" s="751"/>
      <c r="AU54" s="751"/>
      <c r="AV54" s="752"/>
    </row>
    <row r="55" spans="1:48" ht="8.1" customHeight="1">
      <c r="A55" s="581"/>
      <c r="B55" s="580"/>
      <c r="C55" s="580"/>
      <c r="D55" s="580"/>
      <c r="E55" s="580"/>
      <c r="F55" s="580"/>
      <c r="G55" s="580"/>
      <c r="H55" s="580"/>
      <c r="I55" s="580"/>
      <c r="J55" s="580"/>
      <c r="K55" s="580"/>
      <c r="L55" s="580"/>
      <c r="M55" s="580"/>
      <c r="N55" s="580"/>
      <c r="O55" s="580"/>
      <c r="P55" s="580"/>
      <c r="Q55" s="580"/>
      <c r="R55" s="580"/>
      <c r="S55" s="580"/>
      <c r="T55" s="580"/>
      <c r="U55" s="580"/>
      <c r="V55" s="580"/>
      <c r="W55" s="580"/>
      <c r="X55" s="580"/>
      <c r="Y55" s="580"/>
      <c r="Z55" s="580"/>
      <c r="AA55" s="580"/>
      <c r="AB55" s="583"/>
      <c r="AC55" s="583"/>
      <c r="AD55" s="583"/>
      <c r="AE55" s="583"/>
      <c r="AF55" s="583"/>
      <c r="AG55" s="583"/>
      <c r="AH55" s="583"/>
      <c r="AI55" s="583"/>
      <c r="AJ55" s="583"/>
      <c r="AK55" s="583"/>
      <c r="AL55" s="583"/>
      <c r="AM55" s="583"/>
      <c r="AN55" s="583"/>
      <c r="AO55" s="583"/>
      <c r="AP55" s="583"/>
      <c r="AQ55" s="583"/>
      <c r="AR55" s="583"/>
      <c r="AS55" s="583"/>
      <c r="AT55" s="583"/>
      <c r="AU55" s="583"/>
      <c r="AV55" s="584"/>
    </row>
    <row r="56" spans="1:48" ht="8.1" customHeight="1">
      <c r="A56" s="581"/>
      <c r="B56" s="580"/>
      <c r="C56" s="580"/>
      <c r="D56" s="580"/>
      <c r="E56" s="580"/>
      <c r="F56" s="580"/>
      <c r="G56" s="580"/>
      <c r="H56" s="580"/>
      <c r="I56" s="580"/>
      <c r="J56" s="580"/>
      <c r="K56" s="580"/>
      <c r="L56" s="580"/>
      <c r="M56" s="580"/>
      <c r="N56" s="580"/>
      <c r="O56" s="580"/>
      <c r="P56" s="580"/>
      <c r="Q56" s="580"/>
      <c r="R56" s="580"/>
      <c r="S56" s="580"/>
      <c r="T56" s="580"/>
      <c r="U56" s="748" t="s">
        <v>795</v>
      </c>
      <c r="V56" s="748"/>
      <c r="W56" s="748"/>
      <c r="X56" s="748"/>
      <c r="Y56" s="748"/>
      <c r="Z56" s="748"/>
      <c r="AA56" s="748"/>
      <c r="AB56" s="749" t="str">
        <f>IF(交付申請書2!M14="","",交付申請書2!M14)</f>
        <v xml:space="preserve"> </v>
      </c>
      <c r="AC56" s="749"/>
      <c r="AD56" s="749"/>
      <c r="AE56" s="749"/>
      <c r="AF56" s="749"/>
      <c r="AG56" s="749"/>
      <c r="AH56" s="749"/>
      <c r="AI56" s="749"/>
      <c r="AJ56" s="749"/>
      <c r="AK56" s="749"/>
      <c r="AL56" s="749"/>
      <c r="AM56" s="749"/>
      <c r="AN56" s="749"/>
      <c r="AO56" s="749"/>
      <c r="AP56" s="749"/>
      <c r="AQ56" s="749"/>
      <c r="AR56" s="749"/>
      <c r="AS56" s="749"/>
      <c r="AT56" s="749"/>
      <c r="AU56" s="749"/>
      <c r="AV56" s="750"/>
    </row>
    <row r="57" spans="1:48" ht="8.1" customHeight="1">
      <c r="A57" s="581"/>
      <c r="B57" s="580"/>
      <c r="C57" s="580"/>
      <c r="D57" s="580"/>
      <c r="E57" s="580"/>
      <c r="F57" s="580"/>
      <c r="G57" s="580"/>
      <c r="H57" s="580"/>
      <c r="I57" s="580"/>
      <c r="J57" s="580"/>
      <c r="K57" s="580"/>
      <c r="L57" s="580"/>
      <c r="M57" s="580"/>
      <c r="N57" s="580"/>
      <c r="O57" s="580"/>
      <c r="P57" s="580"/>
      <c r="Q57" s="580"/>
      <c r="R57" s="580"/>
      <c r="S57" s="580"/>
      <c r="T57" s="580"/>
      <c r="U57" s="748"/>
      <c r="V57" s="748"/>
      <c r="W57" s="748"/>
      <c r="X57" s="748"/>
      <c r="Y57" s="748"/>
      <c r="Z57" s="748"/>
      <c r="AA57" s="748"/>
      <c r="AB57" s="749"/>
      <c r="AC57" s="749"/>
      <c r="AD57" s="749"/>
      <c r="AE57" s="749"/>
      <c r="AF57" s="749"/>
      <c r="AG57" s="749"/>
      <c r="AH57" s="749"/>
      <c r="AI57" s="749"/>
      <c r="AJ57" s="749"/>
      <c r="AK57" s="749"/>
      <c r="AL57" s="749"/>
      <c r="AM57" s="749"/>
      <c r="AN57" s="749"/>
      <c r="AO57" s="749"/>
      <c r="AP57" s="749"/>
      <c r="AQ57" s="749"/>
      <c r="AR57" s="749"/>
      <c r="AS57" s="749"/>
      <c r="AT57" s="749"/>
      <c r="AU57" s="749"/>
      <c r="AV57" s="750"/>
    </row>
    <row r="58" spans="1:48" ht="8.1" customHeight="1">
      <c r="A58" s="581"/>
      <c r="B58" s="580"/>
      <c r="C58" s="580"/>
      <c r="D58" s="580"/>
      <c r="E58" s="580"/>
      <c r="F58" s="580"/>
      <c r="G58" s="580"/>
      <c r="H58" s="580"/>
      <c r="I58" s="580"/>
      <c r="J58" s="580"/>
      <c r="K58" s="580"/>
      <c r="L58" s="580"/>
      <c r="M58" s="580"/>
      <c r="N58" s="580"/>
      <c r="O58" s="580"/>
      <c r="P58" s="580"/>
      <c r="Q58" s="580"/>
      <c r="R58" s="580"/>
      <c r="S58" s="580"/>
      <c r="T58" s="580"/>
      <c r="U58" s="748"/>
      <c r="V58" s="748"/>
      <c r="W58" s="748"/>
      <c r="X58" s="748"/>
      <c r="Y58" s="748"/>
      <c r="Z58" s="748"/>
      <c r="AA58" s="748"/>
      <c r="AB58" s="751"/>
      <c r="AC58" s="751"/>
      <c r="AD58" s="751"/>
      <c r="AE58" s="751"/>
      <c r="AF58" s="751"/>
      <c r="AG58" s="751"/>
      <c r="AH58" s="751"/>
      <c r="AI58" s="751"/>
      <c r="AJ58" s="751"/>
      <c r="AK58" s="751"/>
      <c r="AL58" s="751"/>
      <c r="AM58" s="751"/>
      <c r="AN58" s="751"/>
      <c r="AO58" s="751"/>
      <c r="AP58" s="751"/>
      <c r="AQ58" s="751"/>
      <c r="AR58" s="751"/>
      <c r="AS58" s="751"/>
      <c r="AT58" s="751"/>
      <c r="AU58" s="751"/>
      <c r="AV58" s="752"/>
    </row>
    <row r="59" spans="1:48" ht="8.1" customHeight="1">
      <c r="A59" s="581"/>
      <c r="B59" s="580"/>
      <c r="C59" s="580"/>
      <c r="D59" s="580"/>
      <c r="E59" s="580"/>
      <c r="F59" s="580"/>
      <c r="G59" s="580"/>
      <c r="H59" s="580"/>
      <c r="I59" s="580"/>
      <c r="J59" s="580"/>
      <c r="K59" s="580"/>
      <c r="L59" s="580"/>
      <c r="M59" s="580"/>
      <c r="N59" s="580"/>
      <c r="O59" s="580"/>
      <c r="P59" s="580"/>
      <c r="Q59" s="580"/>
      <c r="R59" s="580"/>
      <c r="S59" s="580"/>
      <c r="T59" s="580"/>
      <c r="U59" s="580"/>
      <c r="V59" s="580"/>
      <c r="W59" s="580"/>
      <c r="X59" s="580"/>
      <c r="Y59" s="580"/>
      <c r="Z59" s="580"/>
      <c r="AA59" s="580"/>
      <c r="AB59" s="583"/>
      <c r="AC59" s="583"/>
      <c r="AD59" s="583"/>
      <c r="AE59" s="583"/>
      <c r="AF59" s="583"/>
      <c r="AG59" s="583"/>
      <c r="AH59" s="583"/>
      <c r="AI59" s="583"/>
      <c r="AJ59" s="583"/>
      <c r="AK59" s="583"/>
      <c r="AL59" s="583"/>
      <c r="AM59" s="583"/>
      <c r="AN59" s="583"/>
      <c r="AO59" s="583"/>
      <c r="AP59" s="583"/>
      <c r="AQ59" s="583"/>
      <c r="AR59" s="583"/>
      <c r="AS59" s="583"/>
      <c r="AT59" s="583"/>
      <c r="AU59" s="583"/>
      <c r="AV59" s="584"/>
    </row>
    <row r="60" spans="1:48" ht="8.1" customHeight="1" thickBot="1">
      <c r="A60" s="581"/>
      <c r="B60" s="580"/>
      <c r="C60" s="580"/>
      <c r="D60" s="580"/>
      <c r="E60" s="580"/>
      <c r="F60" s="580"/>
      <c r="G60" s="580"/>
      <c r="H60" s="580"/>
      <c r="I60" s="580"/>
      <c r="J60" s="580"/>
      <c r="K60" s="580"/>
      <c r="L60" s="580"/>
      <c r="M60" s="580"/>
      <c r="N60" s="580"/>
      <c r="O60" s="580"/>
      <c r="P60" s="580"/>
      <c r="Q60" s="580"/>
      <c r="R60" s="580"/>
      <c r="S60" s="580"/>
      <c r="T60" s="580"/>
      <c r="U60" s="748" t="s">
        <v>796</v>
      </c>
      <c r="V60" s="748"/>
      <c r="W60" s="748"/>
      <c r="X60" s="748"/>
      <c r="Y60" s="748"/>
      <c r="Z60" s="748"/>
      <c r="AA60" s="748"/>
      <c r="AB60" s="749" t="str">
        <f>IF(交付申請書2!M15="","",交付申請書2!M15)</f>
        <v xml:space="preserve"> </v>
      </c>
      <c r="AC60" s="749"/>
      <c r="AD60" s="749"/>
      <c r="AE60" s="749"/>
      <c r="AF60" s="749"/>
      <c r="AG60" s="749"/>
      <c r="AH60" s="749"/>
      <c r="AI60" s="749"/>
      <c r="AJ60" s="749"/>
      <c r="AK60" s="749"/>
      <c r="AL60" s="749"/>
      <c r="AM60" s="749"/>
      <c r="AN60" s="749"/>
      <c r="AO60" s="749"/>
      <c r="AP60" s="749"/>
      <c r="AQ60" s="749"/>
      <c r="AR60" s="749"/>
      <c r="AS60" s="749"/>
      <c r="AT60" s="749"/>
      <c r="AU60" s="749"/>
      <c r="AV60" s="750"/>
    </row>
    <row r="61" spans="1:48" ht="8.1" customHeight="1">
      <c r="A61" s="774" t="s">
        <v>51</v>
      </c>
      <c r="B61" s="775"/>
      <c r="C61" s="776" t="s">
        <v>797</v>
      </c>
      <c r="D61" s="776"/>
      <c r="E61" s="776"/>
      <c r="F61" s="776"/>
      <c r="G61" s="776"/>
      <c r="H61" s="776"/>
      <c r="I61" s="776"/>
      <c r="J61" s="776"/>
      <c r="K61" s="776"/>
      <c r="L61" s="776"/>
      <c r="M61" s="776"/>
      <c r="N61" s="776"/>
      <c r="O61" s="776"/>
      <c r="P61" s="776"/>
      <c r="Q61" s="776"/>
      <c r="R61" s="776"/>
      <c r="S61" s="776"/>
      <c r="T61" s="777"/>
      <c r="U61" s="748"/>
      <c r="V61" s="748"/>
      <c r="W61" s="748"/>
      <c r="X61" s="748"/>
      <c r="Y61" s="748"/>
      <c r="Z61" s="748"/>
      <c r="AA61" s="748"/>
      <c r="AB61" s="749"/>
      <c r="AC61" s="749"/>
      <c r="AD61" s="749"/>
      <c r="AE61" s="749"/>
      <c r="AF61" s="749"/>
      <c r="AG61" s="749"/>
      <c r="AH61" s="749"/>
      <c r="AI61" s="749"/>
      <c r="AJ61" s="749"/>
      <c r="AK61" s="749"/>
      <c r="AL61" s="749"/>
      <c r="AM61" s="749"/>
      <c r="AN61" s="749"/>
      <c r="AO61" s="749"/>
      <c r="AP61" s="749"/>
      <c r="AQ61" s="749"/>
      <c r="AR61" s="749"/>
      <c r="AS61" s="749"/>
      <c r="AT61" s="749"/>
      <c r="AU61" s="749"/>
      <c r="AV61" s="750"/>
    </row>
    <row r="62" spans="1:48" ht="8.1" customHeight="1">
      <c r="A62" s="710"/>
      <c r="B62" s="711"/>
      <c r="C62" s="778"/>
      <c r="D62" s="778"/>
      <c r="E62" s="778"/>
      <c r="F62" s="778"/>
      <c r="G62" s="778"/>
      <c r="H62" s="778"/>
      <c r="I62" s="778"/>
      <c r="J62" s="778"/>
      <c r="K62" s="778"/>
      <c r="L62" s="778"/>
      <c r="M62" s="778"/>
      <c r="N62" s="778"/>
      <c r="O62" s="778"/>
      <c r="P62" s="778"/>
      <c r="Q62" s="778"/>
      <c r="R62" s="778"/>
      <c r="S62" s="778"/>
      <c r="T62" s="779"/>
      <c r="U62" s="748"/>
      <c r="V62" s="748"/>
      <c r="W62" s="748"/>
      <c r="X62" s="748"/>
      <c r="Y62" s="748"/>
      <c r="Z62" s="748"/>
      <c r="AA62" s="748"/>
      <c r="AB62" s="751"/>
      <c r="AC62" s="751"/>
      <c r="AD62" s="751"/>
      <c r="AE62" s="751"/>
      <c r="AF62" s="751"/>
      <c r="AG62" s="751"/>
      <c r="AH62" s="751"/>
      <c r="AI62" s="751"/>
      <c r="AJ62" s="751"/>
      <c r="AK62" s="751"/>
      <c r="AL62" s="751"/>
      <c r="AM62" s="751"/>
      <c r="AN62" s="751"/>
      <c r="AO62" s="751"/>
      <c r="AP62" s="751"/>
      <c r="AQ62" s="751"/>
      <c r="AR62" s="751"/>
      <c r="AS62" s="751"/>
      <c r="AT62" s="751"/>
      <c r="AU62" s="751"/>
      <c r="AV62" s="752"/>
    </row>
    <row r="63" spans="1:48" ht="8.1" customHeight="1">
      <c r="A63" s="710"/>
      <c r="B63" s="711"/>
      <c r="C63" s="778"/>
      <c r="D63" s="778"/>
      <c r="E63" s="778"/>
      <c r="F63" s="778"/>
      <c r="G63" s="778"/>
      <c r="H63" s="778"/>
      <c r="I63" s="778"/>
      <c r="J63" s="778"/>
      <c r="K63" s="778"/>
      <c r="L63" s="778"/>
      <c r="M63" s="778"/>
      <c r="N63" s="778"/>
      <c r="O63" s="778"/>
      <c r="P63" s="778"/>
      <c r="Q63" s="778"/>
      <c r="R63" s="778"/>
      <c r="S63" s="778"/>
      <c r="T63" s="779"/>
      <c r="U63" s="580"/>
      <c r="V63" s="580"/>
      <c r="W63" s="580"/>
      <c r="X63" s="580"/>
      <c r="Y63" s="580"/>
      <c r="Z63" s="580"/>
      <c r="AA63" s="580"/>
      <c r="AB63" s="583"/>
      <c r="AC63" s="583"/>
      <c r="AD63" s="583"/>
      <c r="AE63" s="583"/>
      <c r="AF63" s="583"/>
      <c r="AG63" s="583"/>
      <c r="AH63" s="583"/>
      <c r="AI63" s="583"/>
      <c r="AJ63" s="583"/>
      <c r="AK63" s="583"/>
      <c r="AL63" s="583"/>
      <c r="AM63" s="583"/>
      <c r="AN63" s="583"/>
      <c r="AO63" s="583"/>
      <c r="AP63" s="583"/>
      <c r="AQ63" s="583"/>
      <c r="AR63" s="583"/>
      <c r="AS63" s="583"/>
      <c r="AT63" s="583"/>
      <c r="AU63" s="583"/>
      <c r="AV63" s="584"/>
    </row>
    <row r="64" spans="1:48" ht="8.1" customHeight="1">
      <c r="A64" s="585"/>
      <c r="B64" s="583"/>
      <c r="C64" s="583"/>
      <c r="D64" s="583"/>
      <c r="E64" s="583"/>
      <c r="F64" s="583"/>
      <c r="G64" s="583"/>
      <c r="H64" s="583"/>
      <c r="I64" s="583"/>
      <c r="J64" s="583"/>
      <c r="K64" s="583"/>
      <c r="L64" s="583"/>
      <c r="M64" s="583"/>
      <c r="N64" s="583"/>
      <c r="O64" s="583"/>
      <c r="P64" s="583"/>
      <c r="Q64" s="583"/>
      <c r="R64" s="583"/>
      <c r="S64" s="583"/>
      <c r="T64" s="584"/>
      <c r="U64" s="748" t="s">
        <v>798</v>
      </c>
      <c r="V64" s="748"/>
      <c r="W64" s="748"/>
      <c r="X64" s="748"/>
      <c r="Y64" s="748"/>
      <c r="Z64" s="748"/>
      <c r="AA64" s="748"/>
      <c r="AB64" s="749" t="str">
        <f>IF(交付申請書2!M16="","",交付申請書2!M16)</f>
        <v/>
      </c>
      <c r="AC64" s="749"/>
      <c r="AD64" s="749"/>
      <c r="AE64" s="749"/>
      <c r="AF64" s="749"/>
      <c r="AG64" s="749"/>
      <c r="AH64" s="749"/>
      <c r="AI64" s="749"/>
      <c r="AJ64" s="749"/>
      <c r="AK64" s="749"/>
      <c r="AL64" s="749"/>
      <c r="AM64" s="749"/>
      <c r="AN64" s="749"/>
      <c r="AO64" s="749"/>
      <c r="AP64" s="749"/>
      <c r="AQ64" s="749"/>
      <c r="AR64" s="749"/>
      <c r="AS64" s="749"/>
      <c r="AT64" s="749"/>
      <c r="AU64" s="749"/>
      <c r="AV64" s="750"/>
    </row>
    <row r="65" spans="1:55" ht="8.1" customHeight="1">
      <c r="A65" s="585"/>
      <c r="B65" s="583"/>
      <c r="C65" s="583"/>
      <c r="D65" s="583"/>
      <c r="E65" s="583"/>
      <c r="F65" s="583"/>
      <c r="G65" s="583"/>
      <c r="H65" s="583"/>
      <c r="I65" s="583"/>
      <c r="J65" s="583"/>
      <c r="K65" s="583"/>
      <c r="L65" s="583"/>
      <c r="M65" s="583"/>
      <c r="N65" s="583"/>
      <c r="O65" s="583"/>
      <c r="P65" s="583"/>
      <c r="Q65" s="583"/>
      <c r="R65" s="583"/>
      <c r="S65" s="583"/>
      <c r="T65" s="584"/>
      <c r="U65" s="748"/>
      <c r="V65" s="748"/>
      <c r="W65" s="748"/>
      <c r="X65" s="748"/>
      <c r="Y65" s="748"/>
      <c r="Z65" s="748"/>
      <c r="AA65" s="748"/>
      <c r="AB65" s="749"/>
      <c r="AC65" s="749"/>
      <c r="AD65" s="749"/>
      <c r="AE65" s="749"/>
      <c r="AF65" s="749"/>
      <c r="AG65" s="749"/>
      <c r="AH65" s="749"/>
      <c r="AI65" s="749"/>
      <c r="AJ65" s="749"/>
      <c r="AK65" s="749"/>
      <c r="AL65" s="749"/>
      <c r="AM65" s="749"/>
      <c r="AN65" s="749"/>
      <c r="AO65" s="749"/>
      <c r="AP65" s="749"/>
      <c r="AQ65" s="749"/>
      <c r="AR65" s="749"/>
      <c r="AS65" s="749"/>
      <c r="AT65" s="749"/>
      <c r="AU65" s="749"/>
      <c r="AV65" s="750"/>
    </row>
    <row r="66" spans="1:55" ht="8.1" customHeight="1" thickBot="1">
      <c r="A66" s="585"/>
      <c r="B66" s="583"/>
      <c r="C66" s="583"/>
      <c r="D66" s="583"/>
      <c r="E66" s="583"/>
      <c r="F66" s="583"/>
      <c r="G66" s="583"/>
      <c r="H66" s="583"/>
      <c r="I66" s="583"/>
      <c r="J66" s="583"/>
      <c r="K66" s="583"/>
      <c r="L66" s="583"/>
      <c r="M66" s="583"/>
      <c r="N66" s="583"/>
      <c r="O66" s="583"/>
      <c r="P66" s="583"/>
      <c r="Q66" s="583"/>
      <c r="R66" s="583"/>
      <c r="S66" s="583"/>
      <c r="T66" s="584"/>
      <c r="U66" s="748"/>
      <c r="V66" s="748"/>
      <c r="W66" s="748"/>
      <c r="X66" s="748"/>
      <c r="Y66" s="748"/>
      <c r="Z66" s="748"/>
      <c r="AA66" s="748"/>
      <c r="AB66" s="751"/>
      <c r="AC66" s="751"/>
      <c r="AD66" s="751"/>
      <c r="AE66" s="751"/>
      <c r="AF66" s="751"/>
      <c r="AG66" s="751"/>
      <c r="AH66" s="751"/>
      <c r="AI66" s="751"/>
      <c r="AJ66" s="751"/>
      <c r="AK66" s="751"/>
      <c r="AL66" s="751"/>
      <c r="AM66" s="751"/>
      <c r="AN66" s="751"/>
      <c r="AO66" s="751"/>
      <c r="AP66" s="751"/>
      <c r="AQ66" s="751"/>
      <c r="AR66" s="751"/>
      <c r="AS66" s="751"/>
      <c r="AT66" s="751"/>
      <c r="AU66" s="751"/>
      <c r="AV66" s="752"/>
    </row>
    <row r="67" spans="1:55" ht="8.1" customHeight="1">
      <c r="A67" s="753" t="s">
        <v>799</v>
      </c>
      <c r="B67" s="754"/>
      <c r="C67" s="754"/>
      <c r="D67" s="754"/>
      <c r="E67" s="754"/>
      <c r="F67" s="754"/>
      <c r="G67" s="754"/>
      <c r="H67" s="754"/>
      <c r="I67" s="754"/>
      <c r="J67" s="754"/>
      <c r="K67" s="754"/>
      <c r="L67" s="754"/>
      <c r="M67" s="759"/>
      <c r="N67" s="759"/>
      <c r="O67" s="759"/>
      <c r="P67" s="759"/>
      <c r="Q67" s="759"/>
      <c r="R67" s="759"/>
      <c r="S67" s="759"/>
      <c r="T67" s="762"/>
      <c r="U67" s="580"/>
      <c r="V67" s="580"/>
      <c r="W67" s="580"/>
      <c r="X67" s="580"/>
      <c r="Y67" s="580"/>
      <c r="Z67" s="580"/>
      <c r="AA67" s="580"/>
      <c r="AB67" s="583"/>
      <c r="AC67" s="583"/>
      <c r="AD67" s="583"/>
      <c r="AE67" s="583"/>
      <c r="AF67" s="583"/>
      <c r="AG67" s="583"/>
      <c r="AH67" s="583"/>
      <c r="AI67" s="583"/>
      <c r="AJ67" s="583"/>
      <c r="AK67" s="583"/>
      <c r="AL67" s="583"/>
      <c r="AM67" s="583"/>
      <c r="AN67" s="583"/>
      <c r="AO67" s="583"/>
      <c r="AP67" s="583"/>
      <c r="AQ67" s="583"/>
      <c r="AR67" s="583"/>
      <c r="AS67" s="583"/>
      <c r="AT67" s="583"/>
      <c r="AU67" s="583"/>
      <c r="AV67" s="584"/>
    </row>
    <row r="68" spans="1:55" ht="8.1" customHeight="1">
      <c r="A68" s="755"/>
      <c r="B68" s="756"/>
      <c r="C68" s="756"/>
      <c r="D68" s="756"/>
      <c r="E68" s="756"/>
      <c r="F68" s="756"/>
      <c r="G68" s="756"/>
      <c r="H68" s="756"/>
      <c r="I68" s="756"/>
      <c r="J68" s="756"/>
      <c r="K68" s="756"/>
      <c r="L68" s="756"/>
      <c r="M68" s="760"/>
      <c r="N68" s="760"/>
      <c r="O68" s="760"/>
      <c r="P68" s="760"/>
      <c r="Q68" s="760"/>
      <c r="R68" s="760"/>
      <c r="S68" s="760"/>
      <c r="T68" s="763"/>
      <c r="U68" s="748" t="s">
        <v>800</v>
      </c>
      <c r="V68" s="748"/>
      <c r="W68" s="748"/>
      <c r="X68" s="748"/>
      <c r="Y68" s="748"/>
      <c r="Z68" s="748"/>
      <c r="AA68" s="748"/>
      <c r="AB68" s="766"/>
      <c r="AC68" s="766"/>
      <c r="AD68" s="766"/>
      <c r="AE68" s="766"/>
      <c r="AF68" s="766"/>
      <c r="AG68" s="766"/>
      <c r="AH68" s="768" t="s">
        <v>202</v>
      </c>
      <c r="AI68" s="766"/>
      <c r="AJ68" s="766"/>
      <c r="AK68" s="766"/>
      <c r="AL68" s="766"/>
      <c r="AM68" s="766"/>
      <c r="AN68" s="768" t="s">
        <v>203</v>
      </c>
      <c r="AO68" s="766"/>
      <c r="AP68" s="766"/>
      <c r="AQ68" s="766"/>
      <c r="AR68" s="766"/>
      <c r="AS68" s="766"/>
      <c r="AT68" s="766"/>
      <c r="AU68" s="766"/>
      <c r="AV68" s="770"/>
    </row>
    <row r="69" spans="1:55" ht="8.1" customHeight="1">
      <c r="A69" s="755"/>
      <c r="B69" s="756"/>
      <c r="C69" s="756"/>
      <c r="D69" s="756"/>
      <c r="E69" s="756"/>
      <c r="F69" s="756"/>
      <c r="G69" s="756"/>
      <c r="H69" s="756"/>
      <c r="I69" s="756"/>
      <c r="J69" s="756"/>
      <c r="K69" s="756"/>
      <c r="L69" s="756"/>
      <c r="M69" s="760"/>
      <c r="N69" s="760"/>
      <c r="O69" s="760"/>
      <c r="P69" s="760"/>
      <c r="Q69" s="760"/>
      <c r="R69" s="760"/>
      <c r="S69" s="760"/>
      <c r="T69" s="763"/>
      <c r="U69" s="748"/>
      <c r="V69" s="748"/>
      <c r="W69" s="748"/>
      <c r="X69" s="748"/>
      <c r="Y69" s="748"/>
      <c r="Z69" s="748"/>
      <c r="AA69" s="748"/>
      <c r="AB69" s="766"/>
      <c r="AC69" s="766"/>
      <c r="AD69" s="766"/>
      <c r="AE69" s="766"/>
      <c r="AF69" s="766"/>
      <c r="AG69" s="766"/>
      <c r="AH69" s="768"/>
      <c r="AI69" s="766"/>
      <c r="AJ69" s="766"/>
      <c r="AK69" s="766"/>
      <c r="AL69" s="766"/>
      <c r="AM69" s="766"/>
      <c r="AN69" s="768"/>
      <c r="AO69" s="766"/>
      <c r="AP69" s="766"/>
      <c r="AQ69" s="766"/>
      <c r="AR69" s="766"/>
      <c r="AS69" s="766"/>
      <c r="AT69" s="766"/>
      <c r="AU69" s="766"/>
      <c r="AV69" s="770"/>
    </row>
    <row r="70" spans="1:55" ht="8.1" customHeight="1" thickBot="1">
      <c r="A70" s="757"/>
      <c r="B70" s="758"/>
      <c r="C70" s="758"/>
      <c r="D70" s="758"/>
      <c r="E70" s="758"/>
      <c r="F70" s="758"/>
      <c r="G70" s="758"/>
      <c r="H70" s="758"/>
      <c r="I70" s="758"/>
      <c r="J70" s="758"/>
      <c r="K70" s="758"/>
      <c r="L70" s="758"/>
      <c r="M70" s="761"/>
      <c r="N70" s="761"/>
      <c r="O70" s="761"/>
      <c r="P70" s="761"/>
      <c r="Q70" s="761"/>
      <c r="R70" s="761"/>
      <c r="S70" s="761"/>
      <c r="T70" s="764"/>
      <c r="U70" s="765"/>
      <c r="V70" s="765"/>
      <c r="W70" s="765"/>
      <c r="X70" s="765"/>
      <c r="Y70" s="765"/>
      <c r="Z70" s="765"/>
      <c r="AA70" s="765"/>
      <c r="AB70" s="767"/>
      <c r="AC70" s="767"/>
      <c r="AD70" s="767"/>
      <c r="AE70" s="767"/>
      <c r="AF70" s="767"/>
      <c r="AG70" s="767"/>
      <c r="AH70" s="769"/>
      <c r="AI70" s="767"/>
      <c r="AJ70" s="767"/>
      <c r="AK70" s="767"/>
      <c r="AL70" s="767"/>
      <c r="AM70" s="767"/>
      <c r="AN70" s="769"/>
      <c r="AO70" s="767"/>
      <c r="AP70" s="767"/>
      <c r="AQ70" s="767"/>
      <c r="AR70" s="767"/>
      <c r="AS70" s="767"/>
      <c r="AT70" s="767"/>
      <c r="AU70" s="767"/>
      <c r="AV70" s="771"/>
    </row>
    <row r="71" spans="1:55" ht="8.1" customHeight="1">
      <c r="A71" s="586"/>
      <c r="B71" s="587"/>
      <c r="C71" s="587"/>
      <c r="D71" s="587"/>
      <c r="E71" s="587"/>
      <c r="F71" s="587"/>
      <c r="G71" s="587"/>
      <c r="H71" s="587"/>
      <c r="I71" s="587"/>
      <c r="J71" s="587"/>
      <c r="K71" s="587"/>
      <c r="L71" s="587"/>
      <c r="M71" s="587"/>
      <c r="N71" s="588"/>
      <c r="O71" s="588"/>
      <c r="P71" s="588"/>
      <c r="Q71" s="588"/>
      <c r="R71" s="725" t="s">
        <v>801</v>
      </c>
      <c r="S71" s="726"/>
      <c r="T71" s="727" t="s">
        <v>802</v>
      </c>
      <c r="U71" s="728"/>
      <c r="V71" s="728"/>
      <c r="W71" s="728"/>
      <c r="X71" s="728"/>
      <c r="Y71" s="728"/>
      <c r="Z71" s="728"/>
      <c r="AA71" s="728"/>
      <c r="AB71" s="728"/>
      <c r="AC71" s="728"/>
      <c r="AD71" s="728"/>
      <c r="AE71" s="728"/>
      <c r="AF71" s="728"/>
      <c r="AG71" s="728"/>
      <c r="AH71" s="728"/>
      <c r="AI71" s="728"/>
      <c r="AJ71" s="728"/>
      <c r="AK71" s="728"/>
      <c r="AL71" s="728"/>
      <c r="AM71" s="728"/>
      <c r="AN71" s="728"/>
      <c r="AO71" s="728"/>
      <c r="AP71" s="728"/>
      <c r="AQ71" s="728"/>
      <c r="AR71" s="728"/>
      <c r="AS71" s="728"/>
      <c r="AT71" s="728"/>
      <c r="AU71" s="728"/>
      <c r="AV71" s="729"/>
    </row>
    <row r="72" spans="1:55" ht="8.1" customHeight="1">
      <c r="A72" s="581"/>
      <c r="B72" s="580"/>
      <c r="C72" s="580"/>
      <c r="D72" s="580"/>
      <c r="E72" s="580"/>
      <c r="F72" s="580"/>
      <c r="G72" s="580"/>
      <c r="H72" s="580"/>
      <c r="I72" s="580"/>
      <c r="J72" s="580"/>
      <c r="K72" s="580"/>
      <c r="L72" s="580"/>
      <c r="M72" s="733" t="s">
        <v>803</v>
      </c>
      <c r="N72" s="733"/>
      <c r="O72" s="733"/>
      <c r="P72" s="733"/>
      <c r="Q72" s="733"/>
      <c r="R72" s="700"/>
      <c r="S72" s="701"/>
      <c r="T72" s="730"/>
      <c r="U72" s="731"/>
      <c r="V72" s="731"/>
      <c r="W72" s="731"/>
      <c r="X72" s="731"/>
      <c r="Y72" s="731"/>
      <c r="Z72" s="731"/>
      <c r="AA72" s="731"/>
      <c r="AB72" s="731"/>
      <c r="AC72" s="731"/>
      <c r="AD72" s="731"/>
      <c r="AE72" s="731"/>
      <c r="AF72" s="731"/>
      <c r="AG72" s="731"/>
      <c r="AH72" s="731"/>
      <c r="AI72" s="731"/>
      <c r="AJ72" s="731"/>
      <c r="AK72" s="731"/>
      <c r="AL72" s="731"/>
      <c r="AM72" s="731"/>
      <c r="AN72" s="731"/>
      <c r="AO72" s="731"/>
      <c r="AP72" s="731"/>
      <c r="AQ72" s="731"/>
      <c r="AR72" s="731"/>
      <c r="AS72" s="731"/>
      <c r="AT72" s="731"/>
      <c r="AU72" s="731"/>
      <c r="AV72" s="732"/>
    </row>
    <row r="73" spans="1:55" ht="8.1" customHeight="1">
      <c r="A73" s="710" t="s">
        <v>51</v>
      </c>
      <c r="B73" s="711"/>
      <c r="C73" s="747" t="s">
        <v>941</v>
      </c>
      <c r="D73" s="747"/>
      <c r="E73" s="747"/>
      <c r="F73" s="747"/>
      <c r="G73" s="747"/>
      <c r="H73" s="747"/>
      <c r="I73" s="747"/>
      <c r="J73" s="747"/>
      <c r="K73" s="747"/>
      <c r="L73" s="747"/>
      <c r="M73" s="733"/>
      <c r="N73" s="733"/>
      <c r="O73" s="733"/>
      <c r="P73" s="733"/>
      <c r="Q73" s="733"/>
      <c r="R73" s="700"/>
      <c r="S73" s="701"/>
      <c r="T73" s="730"/>
      <c r="U73" s="731"/>
      <c r="V73" s="731"/>
      <c r="W73" s="731"/>
      <c r="X73" s="731"/>
      <c r="Y73" s="731"/>
      <c r="Z73" s="731"/>
      <c r="AA73" s="731"/>
      <c r="AB73" s="731"/>
      <c r="AC73" s="731"/>
      <c r="AD73" s="731"/>
      <c r="AE73" s="731"/>
      <c r="AF73" s="731"/>
      <c r="AG73" s="731"/>
      <c r="AH73" s="731"/>
      <c r="AI73" s="731"/>
      <c r="AJ73" s="731"/>
      <c r="AK73" s="731"/>
      <c r="AL73" s="731"/>
      <c r="AM73" s="731"/>
      <c r="AN73" s="731"/>
      <c r="AO73" s="731"/>
      <c r="AP73" s="731"/>
      <c r="AQ73" s="731"/>
      <c r="AR73" s="731"/>
      <c r="AS73" s="731"/>
      <c r="AT73" s="731"/>
      <c r="AU73" s="731"/>
      <c r="AV73" s="732"/>
    </row>
    <row r="74" spans="1:55" ht="8.1" customHeight="1">
      <c r="A74" s="710"/>
      <c r="B74" s="711"/>
      <c r="C74" s="747"/>
      <c r="D74" s="747"/>
      <c r="E74" s="747"/>
      <c r="F74" s="747"/>
      <c r="G74" s="747"/>
      <c r="H74" s="747"/>
      <c r="I74" s="747"/>
      <c r="J74" s="747"/>
      <c r="K74" s="747"/>
      <c r="L74" s="747"/>
      <c r="M74" s="733"/>
      <c r="N74" s="733"/>
      <c r="O74" s="733"/>
      <c r="P74" s="733"/>
      <c r="Q74" s="733"/>
      <c r="R74" s="700"/>
      <c r="S74" s="701"/>
      <c r="T74" s="730"/>
      <c r="U74" s="731"/>
      <c r="V74" s="731"/>
      <c r="W74" s="731"/>
      <c r="X74" s="731"/>
      <c r="Y74" s="731"/>
      <c r="Z74" s="731"/>
      <c r="AA74" s="731"/>
      <c r="AB74" s="731"/>
      <c r="AC74" s="731"/>
      <c r="AD74" s="731"/>
      <c r="AE74" s="731"/>
      <c r="AF74" s="731"/>
      <c r="AG74" s="731"/>
      <c r="AH74" s="731"/>
      <c r="AI74" s="731"/>
      <c r="AJ74" s="731"/>
      <c r="AK74" s="731"/>
      <c r="AL74" s="731"/>
      <c r="AM74" s="731"/>
      <c r="AN74" s="731"/>
      <c r="AO74" s="731"/>
      <c r="AP74" s="731"/>
      <c r="AQ74" s="731"/>
      <c r="AR74" s="731"/>
      <c r="AS74" s="731"/>
      <c r="AT74" s="731"/>
      <c r="AU74" s="731"/>
      <c r="AV74" s="732"/>
    </row>
    <row r="75" spans="1:55" ht="8.1" customHeight="1">
      <c r="A75" s="710"/>
      <c r="B75" s="711"/>
      <c r="C75" s="747"/>
      <c r="D75" s="747"/>
      <c r="E75" s="747"/>
      <c r="F75" s="747"/>
      <c r="G75" s="747"/>
      <c r="H75" s="747"/>
      <c r="I75" s="747"/>
      <c r="J75" s="747"/>
      <c r="K75" s="747"/>
      <c r="L75" s="747"/>
      <c r="M75" s="733"/>
      <c r="N75" s="733"/>
      <c r="O75" s="733"/>
      <c r="P75" s="733"/>
      <c r="Q75" s="733"/>
      <c r="R75" s="700"/>
      <c r="S75" s="701"/>
      <c r="T75" s="734">
        <v>1</v>
      </c>
      <c r="U75" s="735"/>
      <c r="V75" s="736" t="s">
        <v>804</v>
      </c>
      <c r="W75" s="736"/>
      <c r="X75" s="737"/>
      <c r="Y75" s="738" t="s">
        <v>805</v>
      </c>
      <c r="Z75" s="739"/>
      <c r="AA75" s="740"/>
      <c r="AB75" s="707"/>
      <c r="AC75" s="707"/>
      <c r="AD75" s="707"/>
      <c r="AE75" s="707"/>
      <c r="AF75" s="707"/>
      <c r="AG75" s="707"/>
      <c r="AH75" s="707"/>
      <c r="AI75" s="707"/>
      <c r="AJ75" s="707"/>
      <c r="AK75" s="707"/>
      <c r="AL75" s="707"/>
      <c r="AM75" s="707"/>
      <c r="AN75" s="707"/>
      <c r="AO75" s="707"/>
      <c r="AP75" s="707"/>
      <c r="AQ75" s="707"/>
      <c r="AR75" s="707"/>
      <c r="AS75" s="707"/>
      <c r="AT75" s="707"/>
      <c r="AU75" s="707"/>
      <c r="AV75" s="708"/>
    </row>
    <row r="76" spans="1:55" ht="8.1" customHeight="1">
      <c r="A76" s="581"/>
      <c r="B76" s="580"/>
      <c r="C76" s="589"/>
      <c r="D76" s="589"/>
      <c r="E76" s="589"/>
      <c r="F76" s="589"/>
      <c r="G76" s="589"/>
      <c r="H76" s="589"/>
      <c r="I76" s="589"/>
      <c r="J76" s="589"/>
      <c r="K76" s="589"/>
      <c r="L76" s="580"/>
      <c r="M76" s="733"/>
      <c r="N76" s="733"/>
      <c r="O76" s="733"/>
      <c r="P76" s="733"/>
      <c r="Q76" s="733"/>
      <c r="R76" s="700"/>
      <c r="S76" s="701"/>
      <c r="T76" s="713"/>
      <c r="U76" s="714"/>
      <c r="V76" s="717"/>
      <c r="W76" s="717"/>
      <c r="X76" s="718"/>
      <c r="Y76" s="741"/>
      <c r="Z76" s="742"/>
      <c r="AA76" s="743"/>
      <c r="AB76" s="707"/>
      <c r="AC76" s="707"/>
      <c r="AD76" s="707"/>
      <c r="AE76" s="707"/>
      <c r="AF76" s="707"/>
      <c r="AG76" s="707"/>
      <c r="AH76" s="707"/>
      <c r="AI76" s="707"/>
      <c r="AJ76" s="707"/>
      <c r="AK76" s="707"/>
      <c r="AL76" s="707"/>
      <c r="AM76" s="707"/>
      <c r="AN76" s="707"/>
      <c r="AO76" s="707"/>
      <c r="AP76" s="707"/>
      <c r="AQ76" s="707"/>
      <c r="AR76" s="707"/>
      <c r="AS76" s="707"/>
      <c r="AT76" s="707"/>
      <c r="AU76" s="707"/>
      <c r="AV76" s="708"/>
    </row>
    <row r="77" spans="1:55" ht="8.1" customHeight="1">
      <c r="A77" s="710" t="s">
        <v>51</v>
      </c>
      <c r="B77" s="711"/>
      <c r="C77" s="747" t="s">
        <v>806</v>
      </c>
      <c r="D77" s="747"/>
      <c r="E77" s="747"/>
      <c r="F77" s="747"/>
      <c r="G77" s="747"/>
      <c r="H77" s="747"/>
      <c r="I77" s="747"/>
      <c r="J77" s="747"/>
      <c r="K77" s="747"/>
      <c r="L77" s="747"/>
      <c r="M77" s="733"/>
      <c r="N77" s="733"/>
      <c r="O77" s="733"/>
      <c r="P77" s="733"/>
      <c r="Q77" s="733"/>
      <c r="R77" s="700"/>
      <c r="S77" s="701"/>
      <c r="T77" s="713"/>
      <c r="U77" s="714"/>
      <c r="V77" s="717"/>
      <c r="W77" s="717"/>
      <c r="X77" s="718"/>
      <c r="Y77" s="741"/>
      <c r="Z77" s="742"/>
      <c r="AA77" s="743"/>
      <c r="AB77" s="707"/>
      <c r="AC77" s="707"/>
      <c r="AD77" s="707"/>
      <c r="AE77" s="707"/>
      <c r="AF77" s="707"/>
      <c r="AG77" s="707"/>
      <c r="AH77" s="707"/>
      <c r="AI77" s="707"/>
      <c r="AJ77" s="707"/>
      <c r="AK77" s="707"/>
      <c r="AL77" s="707"/>
      <c r="AM77" s="707"/>
      <c r="AN77" s="707"/>
      <c r="AO77" s="707"/>
      <c r="AP77" s="707"/>
      <c r="AQ77" s="707"/>
      <c r="AR77" s="707"/>
      <c r="AS77" s="707"/>
      <c r="AT77" s="707"/>
      <c r="AU77" s="707"/>
      <c r="AV77" s="708"/>
    </row>
    <row r="78" spans="1:55" ht="8.1" customHeight="1">
      <c r="A78" s="710"/>
      <c r="B78" s="711"/>
      <c r="C78" s="747"/>
      <c r="D78" s="747"/>
      <c r="E78" s="747"/>
      <c r="F78" s="747"/>
      <c r="G78" s="747"/>
      <c r="H78" s="747"/>
      <c r="I78" s="747"/>
      <c r="J78" s="747"/>
      <c r="K78" s="747"/>
      <c r="L78" s="747"/>
      <c r="M78" s="733"/>
      <c r="N78" s="733"/>
      <c r="O78" s="733"/>
      <c r="P78" s="733"/>
      <c r="Q78" s="733"/>
      <c r="R78" s="700"/>
      <c r="S78" s="701"/>
      <c r="T78" s="590"/>
      <c r="U78" s="590"/>
      <c r="V78" s="590"/>
      <c r="W78" s="590"/>
      <c r="X78" s="591"/>
      <c r="Y78" s="741"/>
      <c r="Z78" s="742"/>
      <c r="AA78" s="743"/>
      <c r="AB78" s="707"/>
      <c r="AC78" s="707"/>
      <c r="AD78" s="707"/>
      <c r="AE78" s="707"/>
      <c r="AF78" s="707"/>
      <c r="AG78" s="707"/>
      <c r="AH78" s="707"/>
      <c r="AI78" s="707"/>
      <c r="AJ78" s="707"/>
      <c r="AK78" s="707"/>
      <c r="AL78" s="707"/>
      <c r="AM78" s="707"/>
      <c r="AN78" s="707"/>
      <c r="AO78" s="707"/>
      <c r="AP78" s="707"/>
      <c r="AQ78" s="707"/>
      <c r="AR78" s="707"/>
      <c r="AS78" s="707"/>
      <c r="AT78" s="707"/>
      <c r="AU78" s="707"/>
      <c r="AV78" s="708"/>
      <c r="BC78" s="592"/>
    </row>
    <row r="79" spans="1:55" ht="8.1" customHeight="1">
      <c r="A79" s="710"/>
      <c r="B79" s="711"/>
      <c r="C79" s="747"/>
      <c r="D79" s="747"/>
      <c r="E79" s="747"/>
      <c r="F79" s="747"/>
      <c r="G79" s="747"/>
      <c r="H79" s="747"/>
      <c r="I79" s="747"/>
      <c r="J79" s="747"/>
      <c r="K79" s="747"/>
      <c r="L79" s="747"/>
      <c r="M79" s="733"/>
      <c r="N79" s="733"/>
      <c r="O79" s="733"/>
      <c r="P79" s="733"/>
      <c r="Q79" s="733"/>
      <c r="R79" s="700"/>
      <c r="S79" s="701"/>
      <c r="T79" s="713">
        <v>2</v>
      </c>
      <c r="U79" s="714"/>
      <c r="V79" s="717" t="s">
        <v>807</v>
      </c>
      <c r="W79" s="717"/>
      <c r="X79" s="718"/>
      <c r="Y79" s="741"/>
      <c r="Z79" s="742"/>
      <c r="AA79" s="743"/>
      <c r="AB79" s="707"/>
      <c r="AC79" s="707"/>
      <c r="AD79" s="707"/>
      <c r="AE79" s="707"/>
      <c r="AF79" s="707"/>
      <c r="AG79" s="707"/>
      <c r="AH79" s="707"/>
      <c r="AI79" s="707"/>
      <c r="AJ79" s="707"/>
      <c r="AK79" s="707"/>
      <c r="AL79" s="707"/>
      <c r="AM79" s="707"/>
      <c r="AN79" s="707"/>
      <c r="AO79" s="707"/>
      <c r="AP79" s="707"/>
      <c r="AQ79" s="707"/>
      <c r="AR79" s="707"/>
      <c r="AS79" s="707"/>
      <c r="AT79" s="707"/>
      <c r="AU79" s="707"/>
      <c r="AV79" s="708"/>
      <c r="BC79" s="592"/>
    </row>
    <row r="80" spans="1:55" ht="8.1" customHeight="1">
      <c r="A80" s="581"/>
      <c r="B80" s="580"/>
      <c r="C80" s="580"/>
      <c r="D80" s="580"/>
      <c r="E80" s="580"/>
      <c r="F80" s="580"/>
      <c r="G80" s="580"/>
      <c r="H80" s="580"/>
      <c r="I80" s="580"/>
      <c r="J80" s="580"/>
      <c r="K80" s="580"/>
      <c r="L80" s="580"/>
      <c r="M80" s="733"/>
      <c r="N80" s="733"/>
      <c r="O80" s="733"/>
      <c r="P80" s="733"/>
      <c r="Q80" s="733"/>
      <c r="R80" s="700"/>
      <c r="S80" s="701"/>
      <c r="T80" s="713"/>
      <c r="U80" s="714"/>
      <c r="V80" s="717"/>
      <c r="W80" s="717"/>
      <c r="X80" s="718"/>
      <c r="Y80" s="741"/>
      <c r="Z80" s="742"/>
      <c r="AA80" s="743"/>
      <c r="AB80" s="707"/>
      <c r="AC80" s="707"/>
      <c r="AD80" s="707"/>
      <c r="AE80" s="707"/>
      <c r="AF80" s="707"/>
      <c r="AG80" s="707"/>
      <c r="AH80" s="707"/>
      <c r="AI80" s="707"/>
      <c r="AJ80" s="707"/>
      <c r="AK80" s="707"/>
      <c r="AL80" s="707"/>
      <c r="AM80" s="707"/>
      <c r="AN80" s="707"/>
      <c r="AO80" s="707"/>
      <c r="AP80" s="707"/>
      <c r="AQ80" s="707"/>
      <c r="AR80" s="707"/>
      <c r="AS80" s="707"/>
      <c r="AT80" s="707"/>
      <c r="AU80" s="707"/>
      <c r="AV80" s="708"/>
      <c r="BC80" s="592"/>
    </row>
    <row r="81" spans="1:48" ht="8.1" customHeight="1">
      <c r="A81" s="721" t="s">
        <v>808</v>
      </c>
      <c r="B81" s="722"/>
      <c r="C81" s="722"/>
      <c r="D81" s="722"/>
      <c r="E81" s="722"/>
      <c r="F81" s="722"/>
      <c r="G81" s="722"/>
      <c r="H81" s="722"/>
      <c r="I81" s="722"/>
      <c r="J81" s="722"/>
      <c r="K81" s="722"/>
      <c r="L81" s="722"/>
      <c r="M81" s="722"/>
      <c r="N81" s="722"/>
      <c r="O81" s="722"/>
      <c r="P81" s="722"/>
      <c r="Q81" s="722"/>
      <c r="R81" s="700"/>
      <c r="S81" s="701"/>
      <c r="T81" s="715"/>
      <c r="U81" s="716"/>
      <c r="V81" s="719"/>
      <c r="W81" s="719"/>
      <c r="X81" s="720"/>
      <c r="Y81" s="744"/>
      <c r="Z81" s="745"/>
      <c r="AA81" s="746"/>
      <c r="AB81" s="707"/>
      <c r="AC81" s="707"/>
      <c r="AD81" s="707"/>
      <c r="AE81" s="707"/>
      <c r="AF81" s="707"/>
      <c r="AG81" s="707"/>
      <c r="AH81" s="707"/>
      <c r="AI81" s="707"/>
      <c r="AJ81" s="707"/>
      <c r="AK81" s="707"/>
      <c r="AL81" s="707"/>
      <c r="AM81" s="707"/>
      <c r="AN81" s="707"/>
      <c r="AO81" s="707"/>
      <c r="AP81" s="707"/>
      <c r="AQ81" s="707"/>
      <c r="AR81" s="707"/>
      <c r="AS81" s="707"/>
      <c r="AT81" s="707"/>
      <c r="AU81" s="707"/>
      <c r="AV81" s="708"/>
    </row>
    <row r="82" spans="1:48" ht="8.1" customHeight="1" thickBot="1">
      <c r="A82" s="723"/>
      <c r="B82" s="724"/>
      <c r="C82" s="724"/>
      <c r="D82" s="724"/>
      <c r="E82" s="724"/>
      <c r="F82" s="724"/>
      <c r="G82" s="724"/>
      <c r="H82" s="724"/>
      <c r="I82" s="724"/>
      <c r="J82" s="724"/>
      <c r="K82" s="724"/>
      <c r="L82" s="724"/>
      <c r="M82" s="724"/>
      <c r="N82" s="724"/>
      <c r="O82" s="724"/>
      <c r="P82" s="724"/>
      <c r="Q82" s="724"/>
      <c r="R82" s="700" t="s">
        <v>809</v>
      </c>
      <c r="S82" s="701"/>
      <c r="T82" s="704" t="s">
        <v>810</v>
      </c>
      <c r="U82" s="705"/>
      <c r="V82" s="705"/>
      <c r="W82" s="705"/>
      <c r="X82" s="705"/>
      <c r="Y82" s="706"/>
      <c r="Z82" s="691"/>
      <c r="AA82" s="691"/>
      <c r="AB82" s="691"/>
      <c r="AC82" s="691"/>
      <c r="AD82" s="691"/>
      <c r="AE82" s="691"/>
      <c r="AF82" s="691"/>
      <c r="AG82" s="691"/>
      <c r="AH82" s="691"/>
      <c r="AI82" s="691"/>
      <c r="AJ82" s="691"/>
      <c r="AK82" s="691"/>
      <c r="AL82" s="691"/>
      <c r="AM82" s="691"/>
      <c r="AN82" s="691"/>
      <c r="AO82" s="691"/>
      <c r="AP82" s="691"/>
      <c r="AQ82" s="691"/>
      <c r="AR82" s="691"/>
      <c r="AS82" s="691"/>
      <c r="AT82" s="691"/>
      <c r="AU82" s="691"/>
      <c r="AV82" s="709"/>
    </row>
    <row r="83" spans="1:48" ht="8.1" customHeight="1">
      <c r="A83" s="580"/>
      <c r="B83" s="580"/>
      <c r="C83" s="580"/>
      <c r="D83" s="580"/>
      <c r="E83" s="580"/>
      <c r="F83" s="580"/>
      <c r="G83" s="580"/>
      <c r="H83" s="580"/>
      <c r="I83" s="580"/>
      <c r="J83" s="580"/>
      <c r="K83" s="580"/>
      <c r="L83" s="580"/>
      <c r="M83" s="580"/>
      <c r="N83" s="580"/>
      <c r="O83" s="580"/>
      <c r="P83" s="580"/>
      <c r="Q83" s="580"/>
      <c r="R83" s="700"/>
      <c r="S83" s="701"/>
      <c r="T83" s="704"/>
      <c r="U83" s="705"/>
      <c r="V83" s="705"/>
      <c r="W83" s="705"/>
      <c r="X83" s="705"/>
      <c r="Y83" s="706"/>
      <c r="Z83" s="691"/>
      <c r="AA83" s="691"/>
      <c r="AB83" s="691"/>
      <c r="AC83" s="691"/>
      <c r="AD83" s="691"/>
      <c r="AE83" s="691"/>
      <c r="AF83" s="691"/>
      <c r="AG83" s="691"/>
      <c r="AH83" s="691"/>
      <c r="AI83" s="691"/>
      <c r="AJ83" s="691"/>
      <c r="AK83" s="691"/>
      <c r="AL83" s="691"/>
      <c r="AM83" s="691"/>
      <c r="AN83" s="691"/>
      <c r="AO83" s="691"/>
      <c r="AP83" s="691"/>
      <c r="AQ83" s="691"/>
      <c r="AR83" s="691"/>
      <c r="AS83" s="691"/>
      <c r="AT83" s="691"/>
      <c r="AU83" s="691"/>
      <c r="AV83" s="709"/>
    </row>
    <row r="84" spans="1:48" ht="8.1" customHeight="1">
      <c r="A84" s="692" t="s">
        <v>811</v>
      </c>
      <c r="B84" s="580"/>
      <c r="C84" s="580"/>
      <c r="D84" s="580"/>
      <c r="E84" s="580"/>
      <c r="F84" s="580"/>
      <c r="G84" s="580"/>
      <c r="H84" s="580"/>
      <c r="I84" s="580"/>
      <c r="J84" s="580"/>
      <c r="K84" s="580"/>
      <c r="L84" s="580"/>
      <c r="M84" s="580"/>
      <c r="N84" s="580"/>
      <c r="O84" s="580"/>
      <c r="P84" s="580"/>
      <c r="Q84" s="580"/>
      <c r="R84" s="700"/>
      <c r="S84" s="701"/>
      <c r="T84" s="704"/>
      <c r="U84" s="705"/>
      <c r="V84" s="705"/>
      <c r="W84" s="705"/>
      <c r="X84" s="705"/>
      <c r="Y84" s="706"/>
      <c r="Z84" s="691"/>
      <c r="AA84" s="691"/>
      <c r="AB84" s="691"/>
      <c r="AC84" s="691"/>
      <c r="AD84" s="691"/>
      <c r="AE84" s="691"/>
      <c r="AF84" s="691"/>
      <c r="AG84" s="691"/>
      <c r="AH84" s="691"/>
      <c r="AI84" s="691"/>
      <c r="AJ84" s="691"/>
      <c r="AK84" s="691"/>
      <c r="AL84" s="691"/>
      <c r="AM84" s="691"/>
      <c r="AN84" s="691"/>
      <c r="AO84" s="691"/>
      <c r="AP84" s="691"/>
      <c r="AQ84" s="691"/>
      <c r="AR84" s="691"/>
      <c r="AS84" s="691"/>
      <c r="AT84" s="691"/>
      <c r="AU84" s="691"/>
      <c r="AV84" s="709"/>
    </row>
    <row r="85" spans="1:48" ht="8.1" customHeight="1">
      <c r="A85" s="692"/>
      <c r="B85" s="580"/>
      <c r="C85" s="580"/>
      <c r="D85" s="580"/>
      <c r="E85" s="580"/>
      <c r="F85" s="580"/>
      <c r="G85" s="580"/>
      <c r="H85" s="580"/>
      <c r="I85" s="580"/>
      <c r="J85" s="580"/>
      <c r="K85" s="580"/>
      <c r="L85" s="580"/>
      <c r="M85" s="580"/>
      <c r="N85" s="580"/>
      <c r="O85" s="580"/>
      <c r="P85" s="580"/>
      <c r="Q85" s="580"/>
      <c r="R85" s="700"/>
      <c r="S85" s="701"/>
      <c r="T85" s="704"/>
      <c r="U85" s="705"/>
      <c r="V85" s="705"/>
      <c r="W85" s="705"/>
      <c r="X85" s="705"/>
      <c r="Y85" s="706"/>
      <c r="Z85" s="691"/>
      <c r="AA85" s="691"/>
      <c r="AB85" s="691"/>
      <c r="AC85" s="691"/>
      <c r="AD85" s="691"/>
      <c r="AE85" s="691"/>
      <c r="AF85" s="691"/>
      <c r="AG85" s="691"/>
      <c r="AH85" s="691"/>
      <c r="AI85" s="691"/>
      <c r="AJ85" s="691"/>
      <c r="AK85" s="691"/>
      <c r="AL85" s="691"/>
      <c r="AM85" s="691"/>
      <c r="AN85" s="691"/>
      <c r="AO85" s="691"/>
      <c r="AP85" s="691"/>
      <c r="AQ85" s="691"/>
      <c r="AR85" s="691"/>
      <c r="AS85" s="691"/>
      <c r="AT85" s="691"/>
      <c r="AU85" s="691"/>
      <c r="AV85" s="709"/>
    </row>
    <row r="86" spans="1:48" ht="8.1" customHeight="1">
      <c r="A86" s="692">
        <v>1</v>
      </c>
      <c r="B86" s="693" t="s">
        <v>812</v>
      </c>
      <c r="C86" s="693"/>
      <c r="D86" s="693"/>
      <c r="E86" s="693"/>
      <c r="F86" s="693"/>
      <c r="G86" s="693"/>
      <c r="H86" s="693"/>
      <c r="I86" s="693"/>
      <c r="J86" s="693"/>
      <c r="K86" s="693"/>
      <c r="L86" s="693"/>
      <c r="M86" s="693"/>
      <c r="N86" s="693"/>
      <c r="O86" s="693"/>
      <c r="P86" s="693"/>
      <c r="Q86" s="693"/>
      <c r="R86" s="700"/>
      <c r="S86" s="701"/>
      <c r="T86" s="694"/>
      <c r="U86" s="695"/>
      <c r="V86" s="695"/>
      <c r="W86" s="695"/>
      <c r="X86" s="695"/>
      <c r="Y86" s="695"/>
      <c r="Z86" s="695"/>
      <c r="AA86" s="695"/>
      <c r="AB86" s="695"/>
      <c r="AC86" s="695"/>
      <c r="AD86" s="695"/>
      <c r="AE86" s="695"/>
      <c r="AF86" s="695"/>
      <c r="AG86" s="695"/>
      <c r="AH86" s="695"/>
      <c r="AI86" s="695"/>
      <c r="AJ86" s="695"/>
      <c r="AK86" s="695"/>
      <c r="AL86" s="695"/>
      <c r="AM86" s="695"/>
      <c r="AN86" s="695"/>
      <c r="AO86" s="695"/>
      <c r="AP86" s="695"/>
      <c r="AQ86" s="695"/>
      <c r="AR86" s="695"/>
      <c r="AS86" s="695"/>
      <c r="AT86" s="695"/>
      <c r="AU86" s="695"/>
      <c r="AV86" s="696"/>
    </row>
    <row r="87" spans="1:48" ht="8.1" customHeight="1">
      <c r="A87" s="692"/>
      <c r="B87" s="693"/>
      <c r="C87" s="693"/>
      <c r="D87" s="693"/>
      <c r="E87" s="693"/>
      <c r="F87" s="693"/>
      <c r="G87" s="693"/>
      <c r="H87" s="693"/>
      <c r="I87" s="693"/>
      <c r="J87" s="693"/>
      <c r="K87" s="693"/>
      <c r="L87" s="693"/>
      <c r="M87" s="693"/>
      <c r="N87" s="693"/>
      <c r="O87" s="693"/>
      <c r="P87" s="693"/>
      <c r="Q87" s="693"/>
      <c r="R87" s="700"/>
      <c r="S87" s="701"/>
      <c r="T87" s="694"/>
      <c r="U87" s="695"/>
      <c r="V87" s="695"/>
      <c r="W87" s="695"/>
      <c r="X87" s="695"/>
      <c r="Y87" s="695"/>
      <c r="Z87" s="695"/>
      <c r="AA87" s="695"/>
      <c r="AB87" s="695"/>
      <c r="AC87" s="695"/>
      <c r="AD87" s="695"/>
      <c r="AE87" s="695"/>
      <c r="AF87" s="695"/>
      <c r="AG87" s="695"/>
      <c r="AH87" s="695"/>
      <c r="AI87" s="695"/>
      <c r="AJ87" s="695"/>
      <c r="AK87" s="695"/>
      <c r="AL87" s="695"/>
      <c r="AM87" s="695"/>
      <c r="AN87" s="695"/>
      <c r="AO87" s="695"/>
      <c r="AP87" s="695"/>
      <c r="AQ87" s="695"/>
      <c r="AR87" s="695"/>
      <c r="AS87" s="695"/>
      <c r="AT87" s="695"/>
      <c r="AU87" s="695"/>
      <c r="AV87" s="696"/>
    </row>
    <row r="88" spans="1:48" ht="8.1" customHeight="1">
      <c r="A88" s="692">
        <v>2</v>
      </c>
      <c r="B88" s="693" t="s">
        <v>813</v>
      </c>
      <c r="C88" s="693"/>
      <c r="D88" s="693"/>
      <c r="E88" s="693"/>
      <c r="F88" s="693"/>
      <c r="G88" s="693"/>
      <c r="H88" s="693"/>
      <c r="I88" s="693"/>
      <c r="J88" s="693"/>
      <c r="K88" s="693"/>
      <c r="L88" s="693"/>
      <c r="M88" s="693"/>
      <c r="N88" s="693"/>
      <c r="O88" s="693"/>
      <c r="P88" s="693"/>
      <c r="Q88" s="693"/>
      <c r="R88" s="700"/>
      <c r="S88" s="701"/>
      <c r="T88" s="694"/>
      <c r="U88" s="695"/>
      <c r="V88" s="695"/>
      <c r="W88" s="695"/>
      <c r="X88" s="695"/>
      <c r="Y88" s="695"/>
      <c r="Z88" s="695"/>
      <c r="AA88" s="695"/>
      <c r="AB88" s="695"/>
      <c r="AC88" s="695"/>
      <c r="AD88" s="695"/>
      <c r="AE88" s="695"/>
      <c r="AF88" s="695"/>
      <c r="AG88" s="695"/>
      <c r="AH88" s="695"/>
      <c r="AI88" s="695"/>
      <c r="AJ88" s="695"/>
      <c r="AK88" s="695"/>
      <c r="AL88" s="695"/>
      <c r="AM88" s="695"/>
      <c r="AN88" s="695"/>
      <c r="AO88" s="695"/>
      <c r="AP88" s="695"/>
      <c r="AQ88" s="695"/>
      <c r="AR88" s="695"/>
      <c r="AS88" s="695"/>
      <c r="AT88" s="695"/>
      <c r="AU88" s="695"/>
      <c r="AV88" s="696"/>
    </row>
    <row r="89" spans="1:48" ht="8.1" customHeight="1">
      <c r="A89" s="692"/>
      <c r="B89" s="693"/>
      <c r="C89" s="693"/>
      <c r="D89" s="693"/>
      <c r="E89" s="693"/>
      <c r="F89" s="693"/>
      <c r="G89" s="693"/>
      <c r="H89" s="693"/>
      <c r="I89" s="693"/>
      <c r="J89" s="693"/>
      <c r="K89" s="693"/>
      <c r="L89" s="693"/>
      <c r="M89" s="693"/>
      <c r="N89" s="693"/>
      <c r="O89" s="693"/>
      <c r="P89" s="693"/>
      <c r="Q89" s="693"/>
      <c r="R89" s="700"/>
      <c r="S89" s="701"/>
      <c r="T89" s="694"/>
      <c r="U89" s="695"/>
      <c r="V89" s="695"/>
      <c r="W89" s="695"/>
      <c r="X89" s="695"/>
      <c r="Y89" s="695"/>
      <c r="Z89" s="695"/>
      <c r="AA89" s="695"/>
      <c r="AB89" s="695"/>
      <c r="AC89" s="695"/>
      <c r="AD89" s="695"/>
      <c r="AE89" s="695"/>
      <c r="AF89" s="695"/>
      <c r="AG89" s="695"/>
      <c r="AH89" s="695"/>
      <c r="AI89" s="695"/>
      <c r="AJ89" s="695"/>
      <c r="AK89" s="695"/>
      <c r="AL89" s="695"/>
      <c r="AM89" s="695"/>
      <c r="AN89" s="695"/>
      <c r="AO89" s="695"/>
      <c r="AP89" s="695"/>
      <c r="AQ89" s="695"/>
      <c r="AR89" s="695"/>
      <c r="AS89" s="695"/>
      <c r="AT89" s="695"/>
      <c r="AU89" s="695"/>
      <c r="AV89" s="696"/>
    </row>
    <row r="90" spans="1:48" ht="8.1" customHeight="1">
      <c r="A90" s="692">
        <v>3</v>
      </c>
      <c r="B90" s="693" t="s">
        <v>814</v>
      </c>
      <c r="C90" s="693"/>
      <c r="D90" s="693"/>
      <c r="E90" s="693"/>
      <c r="F90" s="693"/>
      <c r="G90" s="693"/>
      <c r="H90" s="693"/>
      <c r="I90" s="693"/>
      <c r="J90" s="693"/>
      <c r="K90" s="693"/>
      <c r="L90" s="693"/>
      <c r="M90" s="693"/>
      <c r="N90" s="693"/>
      <c r="O90" s="693"/>
      <c r="P90" s="693"/>
      <c r="Q90" s="693"/>
      <c r="R90" s="700"/>
      <c r="S90" s="701"/>
      <c r="T90" s="694"/>
      <c r="U90" s="695"/>
      <c r="V90" s="695"/>
      <c r="W90" s="695"/>
      <c r="X90" s="695"/>
      <c r="Y90" s="695"/>
      <c r="Z90" s="695"/>
      <c r="AA90" s="695"/>
      <c r="AB90" s="695"/>
      <c r="AC90" s="695"/>
      <c r="AD90" s="695"/>
      <c r="AE90" s="695"/>
      <c r="AF90" s="695"/>
      <c r="AG90" s="695"/>
      <c r="AH90" s="695"/>
      <c r="AI90" s="695"/>
      <c r="AJ90" s="695"/>
      <c r="AK90" s="695"/>
      <c r="AL90" s="695"/>
      <c r="AM90" s="695"/>
      <c r="AN90" s="695"/>
      <c r="AO90" s="695"/>
      <c r="AP90" s="695"/>
      <c r="AQ90" s="695"/>
      <c r="AR90" s="695"/>
      <c r="AS90" s="695"/>
      <c r="AT90" s="695"/>
      <c r="AU90" s="695"/>
      <c r="AV90" s="696"/>
    </row>
    <row r="91" spans="1:48" ht="8.1" customHeight="1">
      <c r="A91" s="692"/>
      <c r="B91" s="693"/>
      <c r="C91" s="693"/>
      <c r="D91" s="693"/>
      <c r="E91" s="693"/>
      <c r="F91" s="693"/>
      <c r="G91" s="693"/>
      <c r="H91" s="693"/>
      <c r="I91" s="693"/>
      <c r="J91" s="693"/>
      <c r="K91" s="693"/>
      <c r="L91" s="693"/>
      <c r="M91" s="693"/>
      <c r="N91" s="693"/>
      <c r="O91" s="693"/>
      <c r="P91" s="693"/>
      <c r="Q91" s="693"/>
      <c r="R91" s="700"/>
      <c r="S91" s="701"/>
      <c r="T91" s="694"/>
      <c r="U91" s="695"/>
      <c r="V91" s="695"/>
      <c r="W91" s="695"/>
      <c r="X91" s="695"/>
      <c r="Y91" s="695"/>
      <c r="Z91" s="695"/>
      <c r="AA91" s="695"/>
      <c r="AB91" s="695"/>
      <c r="AC91" s="695"/>
      <c r="AD91" s="695"/>
      <c r="AE91" s="695"/>
      <c r="AF91" s="695"/>
      <c r="AG91" s="695"/>
      <c r="AH91" s="695"/>
      <c r="AI91" s="695"/>
      <c r="AJ91" s="695"/>
      <c r="AK91" s="695"/>
      <c r="AL91" s="695"/>
      <c r="AM91" s="695"/>
      <c r="AN91" s="695"/>
      <c r="AO91" s="695"/>
      <c r="AP91" s="695"/>
      <c r="AQ91" s="695"/>
      <c r="AR91" s="695"/>
      <c r="AS91" s="695"/>
      <c r="AT91" s="695"/>
      <c r="AU91" s="695"/>
      <c r="AV91" s="696"/>
    </row>
    <row r="92" spans="1:48" ht="8.1" customHeight="1" thickBot="1">
      <c r="A92" s="580"/>
      <c r="B92" s="580"/>
      <c r="C92" s="580"/>
      <c r="D92" s="580"/>
      <c r="E92" s="580"/>
      <c r="F92" s="580"/>
      <c r="G92" s="580"/>
      <c r="H92" s="580"/>
      <c r="I92" s="580"/>
      <c r="J92" s="580"/>
      <c r="K92" s="580"/>
      <c r="L92" s="580"/>
      <c r="M92" s="580"/>
      <c r="N92" s="580"/>
      <c r="O92" s="580"/>
      <c r="P92" s="580"/>
      <c r="Q92" s="580"/>
      <c r="R92" s="702"/>
      <c r="S92" s="703"/>
      <c r="T92" s="697"/>
      <c r="U92" s="698"/>
      <c r="V92" s="698"/>
      <c r="W92" s="698"/>
      <c r="X92" s="698"/>
      <c r="Y92" s="698"/>
      <c r="Z92" s="698"/>
      <c r="AA92" s="698"/>
      <c r="AB92" s="698"/>
      <c r="AC92" s="698"/>
      <c r="AD92" s="698"/>
      <c r="AE92" s="698"/>
      <c r="AF92" s="698"/>
      <c r="AG92" s="698"/>
      <c r="AH92" s="698"/>
      <c r="AI92" s="698"/>
      <c r="AJ92" s="698"/>
      <c r="AK92" s="698"/>
      <c r="AL92" s="698"/>
      <c r="AM92" s="698"/>
      <c r="AN92" s="698"/>
      <c r="AO92" s="698"/>
      <c r="AP92" s="698"/>
      <c r="AQ92" s="698"/>
      <c r="AR92" s="698"/>
      <c r="AS92" s="698"/>
      <c r="AT92" s="698"/>
      <c r="AU92" s="698"/>
      <c r="AV92" s="699"/>
    </row>
    <row r="93" spans="1:48" ht="8.1" customHeight="1">
      <c r="A93" s="577"/>
      <c r="B93" s="577"/>
      <c r="C93" s="577"/>
      <c r="D93" s="577"/>
      <c r="E93" s="577"/>
      <c r="F93" s="577"/>
      <c r="G93" s="577"/>
      <c r="H93" s="577"/>
      <c r="I93" s="577"/>
      <c r="J93" s="577"/>
      <c r="K93" s="577"/>
      <c r="L93" s="577"/>
      <c r="M93" s="577"/>
      <c r="N93" s="577"/>
      <c r="O93" s="577"/>
      <c r="P93" s="577"/>
      <c r="Q93" s="577"/>
      <c r="R93" s="577"/>
      <c r="S93" s="577"/>
      <c r="T93" s="577"/>
      <c r="U93" s="577"/>
      <c r="V93" s="577"/>
      <c r="W93" s="577"/>
      <c r="X93" s="577"/>
      <c r="Y93" s="577"/>
      <c r="Z93" s="577"/>
      <c r="AA93" s="577"/>
      <c r="AB93" s="577"/>
      <c r="AC93" s="577"/>
      <c r="AD93" s="577"/>
      <c r="AE93" s="577"/>
      <c r="AF93" s="577"/>
      <c r="AG93" s="577"/>
      <c r="AH93" s="577"/>
      <c r="AI93" s="577"/>
      <c r="AJ93" s="577"/>
      <c r="AK93" s="577"/>
      <c r="AL93" s="577"/>
      <c r="AM93" s="577"/>
      <c r="AN93" s="577"/>
      <c r="AO93" s="577"/>
      <c r="AP93" s="577"/>
      <c r="AQ93" s="577"/>
      <c r="AR93" s="577"/>
      <c r="AS93" s="577"/>
      <c r="AT93" s="577"/>
      <c r="AU93" s="577"/>
      <c r="AV93" s="577"/>
    </row>
    <row r="94" spans="1:48" ht="8.1" customHeight="1">
      <c r="A94" s="593"/>
      <c r="B94" s="577"/>
      <c r="C94" s="577"/>
      <c r="D94" s="577"/>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c r="AI94" s="577"/>
      <c r="AJ94" s="577"/>
      <c r="AK94" s="577"/>
      <c r="AL94" s="577"/>
      <c r="AM94" s="577"/>
      <c r="AN94" s="577"/>
      <c r="AO94" s="577"/>
      <c r="AP94" s="577"/>
      <c r="AQ94" s="577"/>
      <c r="AR94" s="577"/>
      <c r="AS94" s="577"/>
      <c r="AT94" s="577"/>
      <c r="AU94" s="577"/>
      <c r="AV94" s="577"/>
    </row>
    <row r="95" spans="1:48" ht="8.1" customHeight="1">
      <c r="A95" s="577"/>
      <c r="B95" s="577"/>
      <c r="C95" s="577"/>
      <c r="D95" s="577"/>
      <c r="E95" s="577"/>
      <c r="F95" s="577"/>
      <c r="G95" s="577"/>
      <c r="H95" s="577"/>
      <c r="I95" s="577"/>
      <c r="J95" s="577"/>
      <c r="K95" s="577"/>
      <c r="L95" s="577"/>
      <c r="M95" s="577"/>
      <c r="N95" s="577"/>
      <c r="O95" s="577"/>
      <c r="P95" s="577"/>
      <c r="Q95" s="577"/>
      <c r="R95" s="577"/>
      <c r="S95" s="577"/>
      <c r="T95" s="577"/>
      <c r="U95" s="577"/>
      <c r="V95" s="577"/>
      <c r="W95" s="577"/>
      <c r="X95" s="577"/>
      <c r="Y95" s="577"/>
      <c r="Z95" s="577"/>
      <c r="AA95" s="577"/>
      <c r="AB95" s="577"/>
      <c r="AC95" s="577"/>
      <c r="AD95" s="577"/>
      <c r="AE95" s="577"/>
      <c r="AF95" s="577"/>
      <c r="AG95" s="577"/>
      <c r="AH95" s="577"/>
      <c r="AI95" s="577"/>
      <c r="AJ95" s="577"/>
      <c r="AK95" s="577"/>
      <c r="AL95" s="577"/>
      <c r="AM95" s="577"/>
      <c r="AN95" s="577"/>
      <c r="AO95" s="577"/>
      <c r="AP95" s="577"/>
      <c r="AQ95" s="577"/>
      <c r="AR95" s="577"/>
      <c r="AS95" s="577"/>
      <c r="AT95" s="577"/>
      <c r="AU95" s="577"/>
      <c r="AV95" s="577"/>
    </row>
    <row r="96" spans="1:48" ht="8.1" customHeight="1">
      <c r="A96" s="577"/>
      <c r="B96" s="577"/>
      <c r="C96" s="577"/>
      <c r="D96" s="577"/>
      <c r="E96" s="577"/>
      <c r="F96" s="577"/>
      <c r="G96" s="577"/>
      <c r="H96" s="577"/>
      <c r="I96" s="577"/>
      <c r="J96" s="577"/>
      <c r="K96" s="577"/>
      <c r="L96" s="577"/>
      <c r="M96" s="577"/>
      <c r="N96" s="577"/>
      <c r="O96" s="577"/>
      <c r="P96" s="577"/>
      <c r="Q96" s="577"/>
      <c r="R96" s="577"/>
      <c r="S96" s="577"/>
      <c r="T96" s="577"/>
      <c r="U96" s="577"/>
      <c r="V96" s="577"/>
      <c r="W96" s="577"/>
      <c r="X96" s="577"/>
      <c r="Y96" s="577"/>
      <c r="Z96" s="577"/>
      <c r="AA96" s="577"/>
      <c r="AB96" s="577"/>
      <c r="AC96" s="577"/>
      <c r="AD96" s="577"/>
      <c r="AE96" s="577"/>
      <c r="AF96" s="577"/>
      <c r="AG96" s="577"/>
      <c r="AH96" s="577"/>
      <c r="AI96" s="577"/>
      <c r="AJ96" s="577"/>
      <c r="AK96" s="577"/>
      <c r="AL96" s="577"/>
      <c r="AM96" s="577"/>
      <c r="AN96" s="577"/>
      <c r="AO96" s="577"/>
      <c r="AP96" s="577"/>
      <c r="AQ96" s="577"/>
      <c r="AR96" s="577"/>
      <c r="AS96" s="577"/>
      <c r="AT96" s="577"/>
      <c r="AU96" s="577"/>
      <c r="AV96" s="577"/>
    </row>
    <row r="97" spans="1:48" ht="8.1" customHeight="1">
      <c r="A97" s="577"/>
      <c r="B97" s="577"/>
      <c r="C97" s="577"/>
      <c r="D97" s="577"/>
      <c r="E97" s="577"/>
      <c r="F97" s="577"/>
      <c r="G97" s="577"/>
      <c r="H97" s="577"/>
      <c r="I97" s="577"/>
      <c r="J97" s="577"/>
      <c r="K97" s="577"/>
      <c r="L97" s="577"/>
      <c r="M97" s="577"/>
      <c r="N97" s="577"/>
      <c r="O97" s="577"/>
      <c r="P97" s="577"/>
      <c r="Q97" s="577"/>
      <c r="R97" s="577"/>
      <c r="S97" s="577"/>
      <c r="T97" s="577"/>
      <c r="U97" s="577"/>
      <c r="V97" s="577"/>
      <c r="W97" s="577"/>
      <c r="X97" s="577"/>
      <c r="Y97" s="577"/>
      <c r="Z97" s="577"/>
      <c r="AA97" s="577"/>
      <c r="AB97" s="577"/>
      <c r="AC97" s="577"/>
      <c r="AD97" s="577"/>
      <c r="AE97" s="577"/>
      <c r="AF97" s="577"/>
      <c r="AG97" s="577"/>
      <c r="AH97" s="577"/>
      <c r="AI97" s="577"/>
      <c r="AJ97" s="577"/>
      <c r="AK97" s="577"/>
      <c r="AL97" s="577"/>
      <c r="AM97" s="577"/>
      <c r="AN97" s="577"/>
      <c r="AO97" s="577"/>
      <c r="AP97" s="577"/>
      <c r="AQ97" s="577"/>
      <c r="AR97" s="577"/>
      <c r="AS97" s="577"/>
      <c r="AT97" s="577"/>
      <c r="AU97" s="577"/>
      <c r="AV97" s="577"/>
    </row>
    <row r="98" spans="1:48" ht="8.1" customHeight="1">
      <c r="A98" s="577"/>
      <c r="B98" s="577"/>
      <c r="C98" s="577"/>
      <c r="D98" s="577"/>
      <c r="E98" s="577"/>
      <c r="F98" s="577"/>
      <c r="G98" s="577"/>
      <c r="H98" s="577"/>
      <c r="I98" s="577"/>
      <c r="J98" s="577"/>
      <c r="K98" s="577"/>
      <c r="L98" s="577"/>
      <c r="M98" s="577"/>
      <c r="N98" s="577"/>
      <c r="O98" s="577"/>
      <c r="P98" s="577"/>
      <c r="Q98" s="577"/>
      <c r="R98" s="577"/>
      <c r="S98" s="577"/>
      <c r="T98" s="577"/>
      <c r="U98" s="577"/>
      <c r="V98" s="577"/>
      <c r="W98" s="577"/>
      <c r="X98" s="577"/>
      <c r="Y98" s="577"/>
      <c r="Z98" s="577"/>
      <c r="AA98" s="577"/>
      <c r="AB98" s="577"/>
      <c r="AC98" s="577"/>
      <c r="AD98" s="577"/>
      <c r="AE98" s="577"/>
      <c r="AF98" s="577"/>
      <c r="AG98" s="577"/>
      <c r="AH98" s="577"/>
      <c r="AI98" s="577"/>
      <c r="AJ98" s="577"/>
      <c r="AK98" s="577"/>
      <c r="AL98" s="577"/>
      <c r="AM98" s="577"/>
      <c r="AN98" s="577"/>
      <c r="AO98" s="577"/>
      <c r="AP98" s="577"/>
      <c r="AQ98" s="577"/>
      <c r="AR98" s="577"/>
      <c r="AS98" s="577"/>
      <c r="AT98" s="577"/>
      <c r="AU98" s="577"/>
      <c r="AV98" s="577"/>
    </row>
    <row r="99" spans="1:48" ht="8.1" customHeight="1">
      <c r="A99" s="577"/>
      <c r="B99" s="577"/>
      <c r="C99" s="577"/>
      <c r="D99" s="577"/>
      <c r="E99" s="577"/>
      <c r="F99" s="577"/>
      <c r="G99" s="577"/>
      <c r="H99" s="577"/>
      <c r="I99" s="577"/>
      <c r="J99" s="577"/>
      <c r="K99" s="577"/>
      <c r="L99" s="577"/>
      <c r="M99" s="577"/>
      <c r="N99" s="577"/>
      <c r="O99" s="577"/>
      <c r="P99" s="577"/>
      <c r="Q99" s="577"/>
      <c r="R99" s="577"/>
      <c r="S99" s="577"/>
      <c r="T99" s="577"/>
      <c r="U99" s="577"/>
      <c r="V99" s="577"/>
      <c r="W99" s="577"/>
      <c r="X99" s="577"/>
      <c r="Y99" s="577"/>
      <c r="Z99" s="577"/>
      <c r="AA99" s="577"/>
      <c r="AB99" s="577"/>
      <c r="AC99" s="577"/>
      <c r="AD99" s="577"/>
      <c r="AE99" s="577"/>
      <c r="AF99" s="577"/>
      <c r="AG99" s="577"/>
      <c r="AH99" s="577"/>
      <c r="AI99" s="577"/>
      <c r="AJ99" s="577"/>
      <c r="AK99" s="577"/>
      <c r="AL99" s="577"/>
      <c r="AM99" s="577"/>
      <c r="AN99" s="577"/>
      <c r="AO99" s="577"/>
      <c r="AP99" s="577"/>
      <c r="AQ99" s="577"/>
      <c r="AR99" s="577"/>
      <c r="AS99" s="577"/>
      <c r="AT99" s="577"/>
      <c r="AU99" s="577"/>
      <c r="AV99" s="577"/>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u7j3q0Z7s5Dg8rDpV0N9u7/TCZwqrWzUA0pX+wFpXvBqo4gsDIaoom21S3UZIeEidbBy8bZ7KrzNCSPc63mu/w==" saltValue="i6/DseW//kF7YO9J3KVYiA==" spinCount="100000" sheet="1" scenarios="1"/>
  <mergeCells count="226">
    <mergeCell ref="A4:AV7"/>
    <mergeCell ref="C8:H13"/>
    <mergeCell ref="I8:K8"/>
    <mergeCell ref="L8:N8"/>
    <mergeCell ref="O8:Q8"/>
    <mergeCell ref="R8:T8"/>
    <mergeCell ref="U8:W8"/>
    <mergeCell ref="X8:Z8"/>
    <mergeCell ref="AA8:AC8"/>
    <mergeCell ref="AD8:AF8"/>
    <mergeCell ref="AG8:AI8"/>
    <mergeCell ref="AJ8:AL8"/>
    <mergeCell ref="AM8:AO8"/>
    <mergeCell ref="AP8:AR8"/>
    <mergeCell ref="I9:K13"/>
    <mergeCell ref="L9:N13"/>
    <mergeCell ref="O9:Q13"/>
    <mergeCell ref="R9:T13"/>
    <mergeCell ref="U9:W13"/>
    <mergeCell ref="X9:Z13"/>
    <mergeCell ref="A18:AV19"/>
    <mergeCell ref="A20:L21"/>
    <mergeCell ref="M20:T21"/>
    <mergeCell ref="U20:Y21"/>
    <mergeCell ref="Z20:AD21"/>
    <mergeCell ref="AE20:AL21"/>
    <mergeCell ref="AM20:AV21"/>
    <mergeCell ref="AW10:BC13"/>
    <mergeCell ref="A15:I16"/>
    <mergeCell ref="J15:M16"/>
    <mergeCell ref="N15:O16"/>
    <mergeCell ref="P15:AL16"/>
    <mergeCell ref="AM15:AS16"/>
    <mergeCell ref="AA9:AC13"/>
    <mergeCell ref="AD9:AF13"/>
    <mergeCell ref="AG9:AI13"/>
    <mergeCell ref="AJ9:AL13"/>
    <mergeCell ref="AM9:AO13"/>
    <mergeCell ref="AP9:AR13"/>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N46:S48"/>
    <mergeCell ref="T46:U48"/>
    <mergeCell ref="V46:AC48"/>
    <mergeCell ref="AI46:AJ48"/>
    <mergeCell ref="A52:K53"/>
    <mergeCell ref="U52:AA54"/>
    <mergeCell ref="AB52:AV54"/>
    <mergeCell ref="U56:AA58"/>
    <mergeCell ref="AB56:AV58"/>
    <mergeCell ref="U60:AA62"/>
    <mergeCell ref="AB60:AV62"/>
    <mergeCell ref="A61:B63"/>
    <mergeCell ref="C61:T63"/>
    <mergeCell ref="U64:AA66"/>
    <mergeCell ref="AB64:AV66"/>
    <mergeCell ref="A67:L70"/>
    <mergeCell ref="M67:N70"/>
    <mergeCell ref="O67:P70"/>
    <mergeCell ref="Q67:R70"/>
    <mergeCell ref="S67:T70"/>
    <mergeCell ref="U68:AA70"/>
    <mergeCell ref="AB68:AG70"/>
    <mergeCell ref="AH68:AH70"/>
    <mergeCell ref="AI68:AM70"/>
    <mergeCell ref="AN68:AN70"/>
    <mergeCell ref="AO68:AV70"/>
    <mergeCell ref="A77:B79"/>
    <mergeCell ref="T79:U81"/>
    <mergeCell ref="V79:X81"/>
    <mergeCell ref="A81:Q82"/>
    <mergeCell ref="R71:S81"/>
    <mergeCell ref="T71:AV74"/>
    <mergeCell ref="M72:Q80"/>
    <mergeCell ref="A73:B75"/>
    <mergeCell ref="T75:U77"/>
    <mergeCell ref="V75:X77"/>
    <mergeCell ref="Y75:AA81"/>
    <mergeCell ref="AB75:AD81"/>
    <mergeCell ref="AE75:AG81"/>
    <mergeCell ref="AE82:AE83"/>
    <mergeCell ref="AF82:AF83"/>
    <mergeCell ref="AG82:AG83"/>
    <mergeCell ref="AH82:AH83"/>
    <mergeCell ref="AK82:AK83"/>
    <mergeCell ref="AL82:AL83"/>
    <mergeCell ref="AM82:AM83"/>
    <mergeCell ref="AO82:AO83"/>
    <mergeCell ref="C73:L75"/>
    <mergeCell ref="C77:L79"/>
    <mergeCell ref="AU82:AU83"/>
    <mergeCell ref="AQ75:AS81"/>
    <mergeCell ref="AT75:AV81"/>
    <mergeCell ref="AP82:AP83"/>
    <mergeCell ref="AQ82:AQ83"/>
    <mergeCell ref="AR82:AR83"/>
    <mergeCell ref="AS82:AS83"/>
    <mergeCell ref="AT82:AT83"/>
    <mergeCell ref="AI82:AI83"/>
    <mergeCell ref="AJ82:AJ83"/>
    <mergeCell ref="AH75:AJ81"/>
    <mergeCell ref="AK75:AM81"/>
    <mergeCell ref="AN75:AP81"/>
    <mergeCell ref="R82:S92"/>
    <mergeCell ref="T82:X85"/>
    <mergeCell ref="Y82:Y83"/>
    <mergeCell ref="Z82:Z83"/>
    <mergeCell ref="AA82:AA83"/>
    <mergeCell ref="AB82:AB83"/>
    <mergeCell ref="Z84:Z85"/>
    <mergeCell ref="AA84:AA85"/>
    <mergeCell ref="AB84:AB85"/>
    <mergeCell ref="AD84:AD85"/>
    <mergeCell ref="AE84:AE85"/>
    <mergeCell ref="AU84:AU85"/>
    <mergeCell ref="AV84:AV85"/>
    <mergeCell ref="AN82:AN83"/>
    <mergeCell ref="AC82:AC83"/>
    <mergeCell ref="AD82:AD83"/>
    <mergeCell ref="AS84:AS85"/>
    <mergeCell ref="AV82:AV83"/>
    <mergeCell ref="A86:A87"/>
    <mergeCell ref="B86:Q87"/>
    <mergeCell ref="T86:AV92"/>
    <mergeCell ref="A88:A89"/>
    <mergeCell ref="B88:Q89"/>
    <mergeCell ref="AL84:AL85"/>
    <mergeCell ref="AM84:AM85"/>
    <mergeCell ref="AN84:AN85"/>
    <mergeCell ref="AO84:AO85"/>
    <mergeCell ref="AP84:AP85"/>
    <mergeCell ref="AQ84:AQ85"/>
    <mergeCell ref="AF84:AF85"/>
    <mergeCell ref="AG84:AG85"/>
    <mergeCell ref="AH84:AH85"/>
    <mergeCell ref="AI84:AI85"/>
    <mergeCell ref="AJ84:AJ85"/>
    <mergeCell ref="AK84:AK85"/>
    <mergeCell ref="A90:A91"/>
    <mergeCell ref="B90:Q91"/>
    <mergeCell ref="AR84:AR85"/>
    <mergeCell ref="AT84:AT85"/>
    <mergeCell ref="A84:A85"/>
    <mergeCell ref="Y84:Y85"/>
    <mergeCell ref="AC84:AC85"/>
  </mergeCells>
  <phoneticPr fontId="4"/>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3"/>
  <sheetViews>
    <sheetView showGridLines="0" view="pageBreakPreview" topLeftCell="A43" zoomScale="85" zoomScaleNormal="75" zoomScaleSheetLayoutView="85" workbookViewId="0">
      <selection activeCell="O4" sqref="O4:W4"/>
    </sheetView>
  </sheetViews>
  <sheetFormatPr defaultRowHeight="15.75"/>
  <cols>
    <col min="1" max="1" width="3.125" style="19" customWidth="1"/>
    <col min="2" max="2" width="3.625" style="19" customWidth="1"/>
    <col min="3" max="3" width="4.625" style="19" customWidth="1"/>
    <col min="4" max="5" width="6.625" style="19" customWidth="1"/>
    <col min="6" max="6" width="5.25" style="19" customWidth="1"/>
    <col min="7" max="7" width="6.875" style="19" customWidth="1"/>
    <col min="8" max="8" width="7.375" style="19" customWidth="1"/>
    <col min="9" max="10" width="4.875" style="19" customWidth="1"/>
    <col min="11" max="11" width="4.875" style="106" customWidth="1"/>
    <col min="12" max="12" width="4.875" style="19" customWidth="1"/>
    <col min="13" max="14" width="4.875" style="106" customWidth="1"/>
    <col min="15" max="18" width="4.875" style="19" customWidth="1"/>
    <col min="19" max="19" width="4.875" style="106" customWidth="1"/>
    <col min="20" max="20" width="4.875" style="19" customWidth="1"/>
    <col min="21" max="21" width="4.875" style="106" customWidth="1"/>
    <col min="22" max="22" width="4.875" style="19" customWidth="1"/>
    <col min="23" max="23" width="16" style="19" customWidth="1"/>
    <col min="24" max="24" width="13.5" style="19" hidden="1" customWidth="1"/>
    <col min="25" max="25" width="12.375" style="19" hidden="1" customWidth="1"/>
    <col min="26" max="28" width="9" style="19" hidden="1" customWidth="1"/>
    <col min="29" max="29" width="11.625" style="19" hidden="1" customWidth="1"/>
    <col min="30" max="30" width="12.125" style="19" hidden="1" customWidth="1"/>
    <col min="31" max="31" width="11.25" style="19" hidden="1" customWidth="1"/>
    <col min="32" max="32" width="11.375" style="19" hidden="1" customWidth="1"/>
    <col min="33" max="33" width="11.5" style="19" hidden="1" customWidth="1"/>
    <col min="34" max="36" width="9" style="19" customWidth="1"/>
    <col min="37" max="16384" width="9" style="19"/>
  </cols>
  <sheetData>
    <row r="1" spans="1:30" ht="18.75" customHeight="1">
      <c r="A1" s="111" t="s">
        <v>232</v>
      </c>
      <c r="B1" s="112"/>
      <c r="C1" s="112"/>
      <c r="D1" s="112"/>
      <c r="E1" s="112"/>
      <c r="F1" s="112"/>
      <c r="G1" s="112"/>
      <c r="H1" s="112"/>
      <c r="I1" s="112"/>
      <c r="J1" s="112"/>
      <c r="K1" s="864" t="s">
        <v>404</v>
      </c>
      <c r="L1" s="877"/>
      <c r="M1" s="877"/>
      <c r="N1" s="878"/>
      <c r="O1" s="864" t="s">
        <v>140</v>
      </c>
      <c r="P1" s="865"/>
      <c r="Q1" s="865"/>
      <c r="R1" s="865"/>
      <c r="S1" s="865"/>
      <c r="T1" s="865"/>
      <c r="U1" s="866"/>
      <c r="V1" s="873" t="s">
        <v>52</v>
      </c>
      <c r="W1" s="874"/>
      <c r="X1" s="40"/>
      <c r="Z1" s="1"/>
      <c r="AA1" s="1"/>
    </row>
    <row r="2" spans="1:30" ht="30.75" customHeight="1">
      <c r="A2" s="112"/>
      <c r="B2" s="112"/>
      <c r="C2" s="112"/>
      <c r="D2" s="112"/>
      <c r="E2" s="112"/>
      <c r="F2" s="112"/>
      <c r="G2" s="112"/>
      <c r="H2" s="112"/>
      <c r="I2" s="112"/>
      <c r="J2" s="112"/>
      <c r="K2" s="879" t="str">
        <f>交付申請書2!K12</f>
        <v xml:space="preserve"> </v>
      </c>
      <c r="L2" s="880"/>
      <c r="M2" s="880"/>
      <c r="N2" s="881"/>
      <c r="O2" s="867" t="str">
        <f>交付申請書2!K13</f>
        <v xml:space="preserve"> </v>
      </c>
      <c r="P2" s="868"/>
      <c r="Q2" s="868"/>
      <c r="R2" s="868"/>
      <c r="S2" s="868"/>
      <c r="T2" s="868"/>
      <c r="U2" s="869"/>
      <c r="V2" s="875" t="str">
        <f>一番最初に入力!C7&amp;""</f>
        <v/>
      </c>
      <c r="W2" s="875"/>
      <c r="X2" s="40"/>
      <c r="Z2" s="1"/>
      <c r="AA2" s="1"/>
    </row>
    <row r="3" spans="1:30" ht="20.100000000000001" customHeight="1">
      <c r="A3" s="226"/>
      <c r="B3" s="226"/>
      <c r="C3" s="226"/>
      <c r="D3" s="226"/>
      <c r="E3" s="226"/>
      <c r="F3" s="226"/>
      <c r="G3" s="226"/>
      <c r="H3" s="226"/>
      <c r="I3" s="226"/>
      <c r="J3" s="226"/>
      <c r="K3" s="882" t="s">
        <v>612</v>
      </c>
      <c r="L3" s="882"/>
      <c r="M3" s="882"/>
      <c r="N3" s="882"/>
      <c r="O3" s="883"/>
      <c r="P3" s="883"/>
      <c r="Q3" s="883"/>
      <c r="R3" s="883"/>
      <c r="S3" s="883"/>
      <c r="T3" s="883"/>
      <c r="U3" s="883"/>
      <c r="V3" s="883"/>
      <c r="W3" s="883"/>
      <c r="X3" s="40"/>
      <c r="Z3" s="460"/>
      <c r="AA3" s="460" t="s">
        <v>50</v>
      </c>
      <c r="AB3" s="19">
        <v>0</v>
      </c>
      <c r="AC3" s="1" t="s">
        <v>73</v>
      </c>
    </row>
    <row r="4" spans="1:30" ht="20.100000000000001" customHeight="1">
      <c r="A4" s="226"/>
      <c r="B4" s="226"/>
      <c r="C4" s="226"/>
      <c r="D4" s="226"/>
      <c r="E4" s="226"/>
      <c r="F4" s="226"/>
      <c r="G4" s="226"/>
      <c r="H4" s="226"/>
      <c r="I4" s="226"/>
      <c r="J4" s="226"/>
      <c r="K4" s="882" t="s">
        <v>613</v>
      </c>
      <c r="L4" s="882"/>
      <c r="M4" s="882"/>
      <c r="N4" s="882"/>
      <c r="O4" s="884"/>
      <c r="P4" s="884"/>
      <c r="Q4" s="884"/>
      <c r="R4" s="884"/>
      <c r="S4" s="884"/>
      <c r="T4" s="884"/>
      <c r="U4" s="884"/>
      <c r="V4" s="884"/>
      <c r="W4" s="884"/>
      <c r="X4" s="40"/>
      <c r="Z4" s="460"/>
      <c r="AA4" s="460" t="s">
        <v>44</v>
      </c>
      <c r="AB4" s="19">
        <v>1</v>
      </c>
      <c r="AC4" s="1" t="s">
        <v>72</v>
      </c>
    </row>
    <row r="5" spans="1:30" ht="19.5" customHeight="1">
      <c r="A5" s="112"/>
      <c r="B5" s="112"/>
      <c r="C5" s="112"/>
      <c r="D5" s="112"/>
      <c r="E5" s="112"/>
      <c r="F5" s="112"/>
      <c r="G5" s="112"/>
      <c r="H5" s="112"/>
      <c r="I5" s="112"/>
      <c r="J5" s="112"/>
      <c r="K5" s="116"/>
      <c r="L5" s="92"/>
      <c r="M5" s="116"/>
      <c r="N5" s="116"/>
      <c r="O5" s="114"/>
      <c r="P5" s="114"/>
      <c r="Q5" s="114"/>
      <c r="R5" s="114"/>
      <c r="S5" s="114"/>
      <c r="T5" s="114"/>
      <c r="U5" s="114"/>
      <c r="V5" s="116"/>
      <c r="W5" s="116"/>
      <c r="X5" s="107"/>
      <c r="AA5" s="1" t="s">
        <v>65</v>
      </c>
      <c r="AB5" s="19">
        <v>2</v>
      </c>
      <c r="AC5" s="1" t="s">
        <v>87</v>
      </c>
    </row>
    <row r="6" spans="1:30" s="41" customFormat="1" ht="35.25" customHeight="1">
      <c r="A6" s="93"/>
      <c r="B6" s="93"/>
      <c r="C6" s="94"/>
      <c r="D6" s="93"/>
      <c r="E6" s="95" t="s">
        <v>395</v>
      </c>
      <c r="F6" s="355" t="str">
        <f>一番最初に入力!C11&amp;""</f>
        <v>6</v>
      </c>
      <c r="G6" s="96" t="s">
        <v>611</v>
      </c>
      <c r="H6" s="93"/>
      <c r="I6" s="93"/>
      <c r="J6" s="93"/>
      <c r="K6" s="93"/>
      <c r="L6" s="93"/>
      <c r="M6" s="93"/>
      <c r="N6" s="93"/>
      <c r="O6" s="93"/>
      <c r="P6" s="93"/>
      <c r="Q6" s="93"/>
      <c r="R6" s="93"/>
      <c r="S6" s="93"/>
      <c r="T6" s="93"/>
      <c r="U6" s="93"/>
      <c r="V6" s="93"/>
      <c r="W6" s="93"/>
      <c r="X6" s="71"/>
      <c r="Z6" s="72"/>
      <c r="AA6" s="594" t="s">
        <v>66</v>
      </c>
      <c r="AB6" s="19">
        <v>3</v>
      </c>
      <c r="AC6" s="594" t="s">
        <v>819</v>
      </c>
    </row>
    <row r="7" spans="1:30" s="41" customFormat="1" ht="24.95" customHeight="1">
      <c r="A7" s="93"/>
      <c r="B7" s="93"/>
      <c r="C7" s="94"/>
      <c r="D7" s="93"/>
      <c r="E7" s="95"/>
      <c r="F7" s="355"/>
      <c r="G7" s="96"/>
      <c r="H7" s="562" t="s">
        <v>768</v>
      </c>
      <c r="I7" s="93"/>
      <c r="J7" s="93"/>
      <c r="K7" s="93"/>
      <c r="L7" s="93"/>
      <c r="M7" s="93"/>
      <c r="N7" s="93"/>
      <c r="O7" s="93"/>
      <c r="P7" s="93"/>
      <c r="Q7" s="93"/>
      <c r="R7" s="93"/>
      <c r="S7" s="93"/>
      <c r="T7" s="93"/>
      <c r="U7" s="93"/>
      <c r="V7" s="93"/>
      <c r="W7" s="93"/>
      <c r="X7" s="71"/>
      <c r="Z7" s="72"/>
      <c r="AA7" s="594" t="s">
        <v>817</v>
      </c>
      <c r="AB7" s="19">
        <v>4</v>
      </c>
      <c r="AC7" s="594" t="s">
        <v>818</v>
      </c>
    </row>
    <row r="8" spans="1:30" ht="31.5" customHeight="1">
      <c r="A8" s="112"/>
      <c r="B8" s="112"/>
      <c r="C8" s="112"/>
      <c r="D8" s="112"/>
      <c r="E8" s="112"/>
      <c r="F8" s="112"/>
      <c r="G8" s="112"/>
      <c r="H8" s="112"/>
      <c r="I8" s="112"/>
      <c r="J8" s="112"/>
      <c r="K8" s="116"/>
      <c r="L8" s="112"/>
      <c r="M8" s="116"/>
      <c r="N8" s="116"/>
      <c r="O8" s="112"/>
      <c r="P8" s="112"/>
      <c r="Q8" s="112"/>
      <c r="R8" s="112"/>
      <c r="S8" s="116"/>
      <c r="T8" s="112"/>
      <c r="U8" s="116"/>
      <c r="V8" s="112"/>
      <c r="W8" s="112"/>
      <c r="AA8" s="1" t="s">
        <v>90</v>
      </c>
      <c r="AB8" s="19">
        <v>5</v>
      </c>
      <c r="AC8" s="1" t="s">
        <v>91</v>
      </c>
    </row>
    <row r="9" spans="1:30" ht="20.25" customHeight="1">
      <c r="A9" s="119" t="s">
        <v>146</v>
      </c>
      <c r="B9" s="112"/>
      <c r="C9" s="112"/>
      <c r="D9" s="112"/>
      <c r="E9" s="94"/>
      <c r="F9" s="112"/>
      <c r="G9" s="112"/>
      <c r="H9" s="112"/>
      <c r="I9" s="112"/>
      <c r="J9" s="112"/>
      <c r="K9" s="116"/>
      <c r="L9" s="112"/>
      <c r="M9" s="116"/>
      <c r="N9" s="116"/>
      <c r="O9" s="112"/>
      <c r="P9" s="112"/>
      <c r="Q9" s="112"/>
      <c r="R9" s="112"/>
      <c r="S9" s="116"/>
      <c r="T9" s="112"/>
      <c r="U9" s="116"/>
      <c r="V9" s="112"/>
      <c r="W9" s="112"/>
      <c r="AA9" s="1" t="s">
        <v>68</v>
      </c>
      <c r="AB9" s="19">
        <v>6</v>
      </c>
      <c r="AC9" s="1" t="s">
        <v>92</v>
      </c>
    </row>
    <row r="10" spans="1:30" ht="20.25" customHeight="1">
      <c r="A10" s="112"/>
      <c r="B10" s="97" t="s">
        <v>51</v>
      </c>
      <c r="C10" s="112" t="s">
        <v>167</v>
      </c>
      <c r="D10" s="112"/>
      <c r="E10" s="112"/>
      <c r="F10" s="112"/>
      <c r="G10" s="112"/>
      <c r="H10" s="112"/>
      <c r="I10" s="112"/>
      <c r="J10" s="112"/>
      <c r="K10" s="116"/>
      <c r="L10" s="112"/>
      <c r="M10" s="116"/>
      <c r="N10" s="116"/>
      <c r="O10" s="112"/>
      <c r="P10" s="112"/>
      <c r="Q10" s="112"/>
      <c r="R10" s="112"/>
      <c r="S10" s="116"/>
      <c r="T10" s="112"/>
      <c r="U10" s="116"/>
      <c r="V10" s="112"/>
      <c r="W10" s="112"/>
    </row>
    <row r="11" spans="1:30" ht="20.25" customHeight="1">
      <c r="A11" s="112"/>
      <c r="B11" s="97" t="s">
        <v>51</v>
      </c>
      <c r="C11" s="112" t="s">
        <v>168</v>
      </c>
      <c r="D11" s="112"/>
      <c r="E11" s="112"/>
      <c r="F11" s="112"/>
      <c r="G11" s="112"/>
      <c r="H11" s="112"/>
      <c r="I11" s="112"/>
      <c r="J11" s="112"/>
      <c r="K11" s="116"/>
      <c r="L11" s="112"/>
      <c r="M11" s="116"/>
      <c r="N11" s="116"/>
      <c r="O11" s="112"/>
      <c r="P11" s="112"/>
      <c r="Q11" s="112"/>
      <c r="R11" s="112"/>
      <c r="S11" s="116"/>
      <c r="T11" s="112"/>
      <c r="U11" s="116"/>
      <c r="V11" s="112"/>
      <c r="W11" s="112"/>
    </row>
    <row r="12" spans="1:30" ht="20.25" customHeight="1">
      <c r="A12" s="112"/>
      <c r="B12" s="97" t="s">
        <v>51</v>
      </c>
      <c r="C12" s="112" t="s">
        <v>247</v>
      </c>
      <c r="D12" s="112"/>
      <c r="E12" s="112"/>
      <c r="F12" s="112"/>
      <c r="G12" s="112"/>
      <c r="H12" s="112"/>
      <c r="I12" s="112"/>
      <c r="J12" s="112"/>
      <c r="K12" s="116"/>
      <c r="L12" s="112"/>
      <c r="M12" s="116"/>
      <c r="N12" s="116"/>
      <c r="O12" s="112"/>
      <c r="P12" s="112"/>
      <c r="Q12" s="112"/>
      <c r="R12" s="112"/>
      <c r="S12" s="116"/>
      <c r="T12" s="112"/>
      <c r="U12" s="116"/>
      <c r="V12" s="112"/>
      <c r="W12" s="112"/>
      <c r="Z12" s="1" t="s">
        <v>71</v>
      </c>
      <c r="AB12" s="1" t="s">
        <v>79</v>
      </c>
      <c r="AC12" s="1" t="s">
        <v>80</v>
      </c>
      <c r="AD12" s="1" t="s">
        <v>81</v>
      </c>
    </row>
    <row r="13" spans="1:30" ht="20.25" hidden="1" customHeight="1">
      <c r="A13" s="208"/>
      <c r="B13" s="208"/>
      <c r="C13" s="208" t="s">
        <v>247</v>
      </c>
      <c r="D13" s="208"/>
      <c r="E13" s="208"/>
      <c r="F13" s="208"/>
      <c r="G13" s="208"/>
      <c r="H13" s="208"/>
      <c r="I13" s="208"/>
      <c r="J13" s="209"/>
      <c r="K13" s="208"/>
      <c r="L13" s="209"/>
      <c r="M13" s="209"/>
      <c r="N13" s="208"/>
      <c r="O13" s="208"/>
      <c r="P13" s="208"/>
      <c r="Q13" s="208"/>
      <c r="R13" s="209"/>
      <c r="S13" s="208"/>
      <c r="T13" s="209"/>
      <c r="U13" s="208"/>
      <c r="V13" s="208"/>
      <c r="Y13" s="1"/>
      <c r="AA13" s="1"/>
      <c r="AB13" s="1"/>
      <c r="AC13" s="1"/>
    </row>
    <row r="14" spans="1:30" ht="20.25" customHeight="1">
      <c r="A14" s="112"/>
      <c r="B14" s="112"/>
      <c r="C14" s="97" t="s">
        <v>51</v>
      </c>
      <c r="D14" s="111" t="s">
        <v>396</v>
      </c>
      <c r="E14" s="112"/>
      <c r="F14" s="36"/>
      <c r="G14" s="99" t="s">
        <v>77</v>
      </c>
      <c r="H14" s="108" t="s">
        <v>101</v>
      </c>
      <c r="I14" s="886"/>
      <c r="J14" s="886"/>
      <c r="K14" s="887" t="s">
        <v>74</v>
      </c>
      <c r="L14" s="888"/>
      <c r="M14" s="888"/>
      <c r="N14" s="100"/>
      <c r="O14" s="36"/>
      <c r="P14" s="36"/>
      <c r="Q14" s="36"/>
      <c r="R14" s="36"/>
      <c r="S14" s="109"/>
      <c r="T14" s="36"/>
      <c r="U14" s="109"/>
      <c r="V14" s="36"/>
      <c r="W14" s="36"/>
      <c r="Z14" s="19">
        <f>IF(C14="☐",0,IF(I14="",0,IF(I14="毎週",365/7,IF(I14="隔週",365/7/2,12))))</f>
        <v>0</v>
      </c>
    </row>
    <row r="15" spans="1:30" ht="20.25" customHeight="1">
      <c r="A15" s="112"/>
      <c r="B15" s="112"/>
      <c r="C15" s="97" t="s">
        <v>51</v>
      </c>
      <c r="D15" s="111" t="s">
        <v>397</v>
      </c>
      <c r="E15" s="112"/>
      <c r="F15" s="99" t="s">
        <v>75</v>
      </c>
      <c r="G15" s="21">
        <f>IF(F49="",0,SUM(F49:G51))</f>
        <v>0</v>
      </c>
      <c r="H15" s="14" t="s">
        <v>76</v>
      </c>
      <c r="I15" s="36"/>
      <c r="J15" s="101" t="s">
        <v>102</v>
      </c>
      <c r="K15" s="872"/>
      <c r="L15" s="872"/>
      <c r="M15" s="872"/>
      <c r="N15" s="872"/>
      <c r="O15" s="872"/>
      <c r="P15" s="872"/>
      <c r="Q15" s="872"/>
      <c r="R15" s="872"/>
      <c r="S15" s="872"/>
      <c r="T15" s="872"/>
      <c r="U15" s="872"/>
      <c r="V15" s="872"/>
      <c r="W15" s="36" t="s">
        <v>103</v>
      </c>
      <c r="Z15" s="19">
        <f>G15</f>
        <v>0</v>
      </c>
    </row>
    <row r="16" spans="1:30" ht="17.25" customHeight="1">
      <c r="A16" s="112"/>
      <c r="B16" s="112"/>
      <c r="C16" s="112"/>
      <c r="D16" s="112"/>
      <c r="E16" s="112"/>
      <c r="F16" s="112"/>
      <c r="G16" s="112"/>
      <c r="H16" s="112"/>
      <c r="I16" s="36"/>
      <c r="J16" s="36"/>
      <c r="K16" s="109"/>
      <c r="L16" s="36"/>
      <c r="M16" s="109"/>
      <c r="N16" s="109"/>
      <c r="O16" s="36"/>
      <c r="P16" s="36"/>
      <c r="Q16" s="36"/>
      <c r="R16" s="36"/>
      <c r="S16" s="109"/>
      <c r="T16" s="36"/>
      <c r="U16" s="109"/>
      <c r="V16" s="36"/>
      <c r="W16" s="36"/>
    </row>
    <row r="17" spans="1:34" ht="20.25" customHeight="1">
      <c r="A17" s="119" t="s">
        <v>147</v>
      </c>
      <c r="B17" s="112"/>
      <c r="C17" s="112"/>
      <c r="D17" s="112"/>
      <c r="E17" s="94"/>
      <c r="F17" s="112"/>
      <c r="G17" s="112"/>
      <c r="H17" s="112"/>
      <c r="I17" s="36"/>
      <c r="J17" s="36"/>
      <c r="K17" s="109"/>
      <c r="L17" s="36"/>
      <c r="M17" s="109"/>
      <c r="N17" s="109"/>
      <c r="O17" s="36"/>
      <c r="P17" s="36"/>
      <c r="Q17" s="36"/>
      <c r="R17" s="36"/>
      <c r="S17" s="109"/>
      <c r="T17" s="36"/>
      <c r="U17" s="109"/>
      <c r="V17" s="36"/>
      <c r="W17" s="36"/>
    </row>
    <row r="18" spans="1:34" ht="20.25" customHeight="1">
      <c r="A18" s="112"/>
      <c r="B18" s="112"/>
      <c r="C18" s="112" t="s">
        <v>169</v>
      </c>
      <c r="D18" s="31"/>
      <c r="E18" s="31"/>
      <c r="F18" s="31"/>
      <c r="G18" s="31"/>
      <c r="H18" s="31"/>
      <c r="I18" s="35"/>
      <c r="J18" s="35"/>
      <c r="K18" s="110"/>
      <c r="L18" s="35"/>
      <c r="M18" s="110"/>
      <c r="N18" s="110"/>
      <c r="O18" s="35"/>
      <c r="P18" s="35"/>
      <c r="Q18" s="35"/>
      <c r="R18" s="35"/>
      <c r="S18" s="110"/>
      <c r="T18" s="35"/>
      <c r="U18" s="110"/>
      <c r="V18" s="36"/>
      <c r="W18" s="36"/>
      <c r="X18" s="105"/>
      <c r="AE18" s="43"/>
    </row>
    <row r="19" spans="1:34" ht="20.25" customHeight="1">
      <c r="A19" s="112"/>
      <c r="B19" s="112"/>
      <c r="C19" s="4" t="s">
        <v>110</v>
      </c>
      <c r="D19" s="76"/>
      <c r="E19" s="76"/>
      <c r="F19" s="30" t="s">
        <v>107</v>
      </c>
      <c r="G19" s="76"/>
      <c r="H19" s="32" t="s">
        <v>43</v>
      </c>
      <c r="I19" s="42" t="s">
        <v>45</v>
      </c>
      <c r="J19" s="75"/>
      <c r="K19" s="33" t="s">
        <v>46</v>
      </c>
      <c r="L19" s="78"/>
      <c r="M19" s="33" t="s">
        <v>47</v>
      </c>
      <c r="N19" s="110"/>
      <c r="O19" s="30" t="s">
        <v>108</v>
      </c>
      <c r="P19" s="110"/>
      <c r="Q19" s="79"/>
      <c r="R19" s="75"/>
      <c r="S19" s="33" t="s">
        <v>46</v>
      </c>
      <c r="T19" s="78"/>
      <c r="U19" s="33" t="s">
        <v>47</v>
      </c>
      <c r="V19" s="36"/>
      <c r="W19" s="35" t="str">
        <f>IF(X19=0,"（　 時間　 分)","（"&amp;INT(X19/60)&amp;"時間"&amp;RIGHT("0"&amp;MOD(X19,60),2)&amp;"分）")</f>
        <v>（　 時間　 分)</v>
      </c>
      <c r="X19" s="22">
        <f>IF(J19="",0,IF(L19="",0,IF(R19="",0,IF(T19="",0,IF(I19=Q19,(R19*60+T19)-(J19*60+L19),IF(R19&lt;12,((R19+12)*60+T19)-(J19*60+L19),(R19*60+T19)-(J19*60+L19)))))))</f>
        <v>0</v>
      </c>
      <c r="Z19" s="19" t="str">
        <f>IF(E19="","",VLOOKUP(E19,$AA$1:$AB$9,2,0))</f>
        <v/>
      </c>
      <c r="AA19" s="19" t="str">
        <f>IF(G19="",IF(E19="","",VLOOKUP(E19,$AA$1:$AB$9,2,0)),VLOOKUP(G19,$AA$1:$AB$9,2,0))</f>
        <v/>
      </c>
      <c r="AB19" s="19">
        <f>IF(X19=0,0,IF(Z19="",0,IF(AA19="","",AA19-Z19+1)))</f>
        <v>0</v>
      </c>
      <c r="AC19" s="19">
        <f>IF(D19="",0,IF(D19="毎週",AB19*(365/12/7),IF(D19="隔週",AB19*(365/12/7/2),AB19)))</f>
        <v>0</v>
      </c>
      <c r="AD19" s="19">
        <f>X19*AC19</f>
        <v>0</v>
      </c>
      <c r="AE19" s="23">
        <f>IF(SUM(AB19:AB22)=0,0,SUM(AD19:AD22)/SUM(AC19:AC22)/60)</f>
        <v>0</v>
      </c>
      <c r="AH19" s="38"/>
    </row>
    <row r="20" spans="1:34" ht="20.25" customHeight="1">
      <c r="A20" s="112"/>
      <c r="B20" s="112"/>
      <c r="C20" s="4" t="s">
        <v>109</v>
      </c>
      <c r="D20" s="77"/>
      <c r="E20" s="76"/>
      <c r="F20" s="30" t="s">
        <v>150</v>
      </c>
      <c r="G20" s="76"/>
      <c r="H20" s="32" t="s">
        <v>43</v>
      </c>
      <c r="I20" s="42" t="s">
        <v>45</v>
      </c>
      <c r="J20" s="75"/>
      <c r="K20" s="33" t="s">
        <v>46</v>
      </c>
      <c r="L20" s="78"/>
      <c r="M20" s="33" t="s">
        <v>47</v>
      </c>
      <c r="N20" s="110"/>
      <c r="O20" s="30" t="s">
        <v>150</v>
      </c>
      <c r="P20" s="110"/>
      <c r="Q20" s="79"/>
      <c r="R20" s="75"/>
      <c r="S20" s="33" t="s">
        <v>46</v>
      </c>
      <c r="T20" s="78"/>
      <c r="U20" s="33" t="s">
        <v>47</v>
      </c>
      <c r="V20" s="36"/>
      <c r="W20" s="35" t="str">
        <f>IF(X20=0,"（　 時間　 分)","（"&amp;INT(X20/60)&amp;"時間"&amp;RIGHT("0"&amp;MOD(X20,60),2)&amp;"分）")</f>
        <v>（　 時間　 分)</v>
      </c>
      <c r="X20" s="22">
        <f>IF(J20="",0,IF(L20="",0,IF(R20="",0,IF(T20="",0,IF(I20=Q20,(R20*60+T20)-(J20*60+L20),IF(R20&lt;12,((R20+12)*60+T20)-(J20*60+L20),(R20*60+T20)-(J20*60+L20)))))))</f>
        <v>0</v>
      </c>
      <c r="Z20" s="19" t="str">
        <f>IF(E20="","",VLOOKUP(E20,$AA$1:$AB$9,2,0))</f>
        <v/>
      </c>
      <c r="AA20" s="19" t="str">
        <f>IF(G20="",IF(E20="","",VLOOKUP(E20,$AA$1:$AB$9,2,0)),VLOOKUP(G20,$AA$1:$AB$9,2,0))</f>
        <v/>
      </c>
      <c r="AB20" s="19">
        <f>IF(X20=0,0,IF(Z20="",0,IF(AA20="","",AA20-Z20+1)))</f>
        <v>0</v>
      </c>
      <c r="AC20" s="19">
        <f>IF(D20="",0,IF(D20="毎週",AB20*(365/12/7),IF(D20="隔週",AB20*(365/12/7/2),AB20)))</f>
        <v>0</v>
      </c>
      <c r="AD20" s="19">
        <f>X20*AC20</f>
        <v>0</v>
      </c>
      <c r="AE20" s="43"/>
      <c r="AH20" s="38"/>
    </row>
    <row r="21" spans="1:34" ht="20.25" customHeight="1">
      <c r="A21" s="112"/>
      <c r="B21" s="112"/>
      <c r="C21" s="4" t="s">
        <v>111</v>
      </c>
      <c r="D21" s="77"/>
      <c r="E21" s="76"/>
      <c r="F21" s="30" t="s">
        <v>150</v>
      </c>
      <c r="G21" s="76"/>
      <c r="H21" s="32" t="s">
        <v>43</v>
      </c>
      <c r="I21" s="42" t="s">
        <v>45</v>
      </c>
      <c r="J21" s="75"/>
      <c r="K21" s="33" t="s">
        <v>46</v>
      </c>
      <c r="L21" s="78"/>
      <c r="M21" s="33" t="s">
        <v>47</v>
      </c>
      <c r="N21" s="110"/>
      <c r="O21" s="30" t="s">
        <v>150</v>
      </c>
      <c r="P21" s="110"/>
      <c r="Q21" s="79"/>
      <c r="R21" s="75"/>
      <c r="S21" s="33" t="s">
        <v>46</v>
      </c>
      <c r="T21" s="78"/>
      <c r="U21" s="33" t="s">
        <v>47</v>
      </c>
      <c r="V21" s="36"/>
      <c r="W21" s="35" t="str">
        <f>IF(X21=0,"（　 時間　 分)","（"&amp;INT(X21/60)&amp;"時間"&amp;RIGHT("0"&amp;MOD(X21,60),2)&amp;"分）")</f>
        <v>（　 時間　 分)</v>
      </c>
      <c r="X21" s="22">
        <f>IF(J21="",0,IF(L21="",0,IF(R21="",0,IF(T21="",0,IF(I21=Q21,(R21*60+T21)-(J21*60+L21),IF(R21&lt;12,((R21+12)*60+T21)-(J21*60+L21),(R21*60+T21)-(J21*60+L21)))))))</f>
        <v>0</v>
      </c>
      <c r="Z21" s="19" t="str">
        <f>IF(E21="","",VLOOKUP(E21,$AA$1:$AB$9,2,0))</f>
        <v/>
      </c>
      <c r="AA21" s="19" t="str">
        <f>IF(G21="",IF(E21="","",VLOOKUP(E21,$AA$1:$AB$9,2,0)),VLOOKUP(G21,$AA$1:$AB$9,2,0))</f>
        <v/>
      </c>
      <c r="AB21" s="19">
        <f>IF(X21=0,0,IF(Z21="",0,IF(AA21="","",AA21-Z21+1)))</f>
        <v>0</v>
      </c>
      <c r="AC21" s="19">
        <f>IF(D21="",0,IF(D21="毎週",AB21*(365/12/7),IF(D21="隔週",AB21*(365/12/7/2),AB21)))</f>
        <v>0</v>
      </c>
      <c r="AD21" s="19">
        <f>X21*AC21</f>
        <v>0</v>
      </c>
      <c r="AE21" s="43"/>
      <c r="AH21" s="38"/>
    </row>
    <row r="22" spans="1:34" ht="20.25" customHeight="1">
      <c r="A22" s="112"/>
      <c r="B22" s="112"/>
      <c r="C22" s="4" t="s">
        <v>112</v>
      </c>
      <c r="D22" s="77"/>
      <c r="E22" s="76"/>
      <c r="F22" s="30" t="s">
        <v>150</v>
      </c>
      <c r="G22" s="76"/>
      <c r="H22" s="32" t="s">
        <v>43</v>
      </c>
      <c r="I22" s="42" t="s">
        <v>45</v>
      </c>
      <c r="J22" s="75"/>
      <c r="K22" s="33" t="s">
        <v>46</v>
      </c>
      <c r="L22" s="78"/>
      <c r="M22" s="33" t="s">
        <v>47</v>
      </c>
      <c r="N22" s="110"/>
      <c r="O22" s="30" t="s">
        <v>150</v>
      </c>
      <c r="P22" s="110"/>
      <c r="Q22" s="79"/>
      <c r="R22" s="75"/>
      <c r="S22" s="33" t="s">
        <v>46</v>
      </c>
      <c r="T22" s="78"/>
      <c r="U22" s="34" t="s">
        <v>47</v>
      </c>
      <c r="V22" s="36"/>
      <c r="W22" s="35" t="str">
        <f>IF(X22=0,"（　 時間　 分)","（"&amp;INT(X22/60)&amp;"時間"&amp;RIGHT("0"&amp;MOD(X22,60),2)&amp;"分）")</f>
        <v>（　 時間　 分)</v>
      </c>
      <c r="X22" s="22">
        <f>IF(J22="",0,IF(L22="",0,IF(R22="",0,IF(T22="",0,IF(I22=Q22,(R22*60+T22)-(J22*60+L22),IF(R22&lt;12,((R22+12)*60+T22)-(J22*60+L22),(R22*60+T22)-(J22*60+L22)))))))</f>
        <v>0</v>
      </c>
      <c r="Z22" s="19" t="str">
        <f>IF(E22="","",VLOOKUP(E22,$AA$1:$AB$9,2,0))</f>
        <v/>
      </c>
      <c r="AA22" s="19" t="str">
        <f>IF(G22="",IF(E22="","",VLOOKUP(E22,$AA$1:$AB$9,2,0)),VLOOKUP(G22,$AA$1:$AB$9,2,0))</f>
        <v/>
      </c>
      <c r="AB22" s="19">
        <f>IF(X22=0,0,IF(Z22="",0,IF(AA22="","",AA22-Z22+1)))</f>
        <v>0</v>
      </c>
      <c r="AC22" s="19">
        <f>IF(D22="",0,IF(D22="毎週",AB22*(365/12/7),IF(D22="隔週",AB22*(365/12/7/2),AB22)))</f>
        <v>0</v>
      </c>
      <c r="AD22" s="19">
        <f>X22*AC22</f>
        <v>0</v>
      </c>
      <c r="AE22" s="43"/>
      <c r="AH22" s="38"/>
    </row>
    <row r="23" spans="1:34" ht="20.25" customHeight="1">
      <c r="A23" s="112"/>
      <c r="B23" s="112"/>
      <c r="C23" s="112" t="s">
        <v>148</v>
      </c>
      <c r="D23" s="31"/>
      <c r="E23" s="31"/>
      <c r="F23" s="31"/>
      <c r="G23" s="31"/>
      <c r="H23" s="31"/>
      <c r="I23" s="35"/>
      <c r="J23" s="35"/>
      <c r="K23" s="110"/>
      <c r="L23" s="35"/>
      <c r="M23" s="110"/>
      <c r="N23" s="110"/>
      <c r="O23" s="35"/>
      <c r="P23" s="35"/>
      <c r="Q23" s="35"/>
      <c r="R23" s="35"/>
      <c r="S23" s="110"/>
      <c r="T23" s="35"/>
      <c r="U23" s="110"/>
      <c r="V23" s="36"/>
      <c r="W23" s="35"/>
      <c r="X23" s="105"/>
      <c r="AE23" s="43"/>
    </row>
    <row r="24" spans="1:34" ht="20.25" customHeight="1">
      <c r="A24" s="112"/>
      <c r="B24" s="112"/>
      <c r="C24" s="4" t="s">
        <v>110</v>
      </c>
      <c r="D24" s="76"/>
      <c r="E24" s="76"/>
      <c r="F24" s="30" t="s">
        <v>149</v>
      </c>
      <c r="G24" s="76"/>
      <c r="H24" s="32" t="s">
        <v>43</v>
      </c>
      <c r="I24" s="79"/>
      <c r="J24" s="75"/>
      <c r="K24" s="33" t="s">
        <v>46</v>
      </c>
      <c r="L24" s="78"/>
      <c r="M24" s="33" t="s">
        <v>47</v>
      </c>
      <c r="N24" s="110"/>
      <c r="O24" s="30" t="s">
        <v>150</v>
      </c>
      <c r="P24" s="110"/>
      <c r="Q24" s="79"/>
      <c r="R24" s="75"/>
      <c r="S24" s="33" t="s">
        <v>46</v>
      </c>
      <c r="T24" s="78"/>
      <c r="U24" s="33" t="s">
        <v>47</v>
      </c>
      <c r="V24" s="36"/>
      <c r="W24" s="35" t="str">
        <f>IF(X24=0,"（　 時間　 分)","（"&amp;INT(X24/60)&amp;"時間"&amp;RIGHT("0"&amp;MOD(X24,60),2)&amp;"分）")</f>
        <v>（　 時間　 分)</v>
      </c>
      <c r="X24" s="22">
        <f>IF(J24="",0,IF(L24="",0,IF(R24="",0,IF(T24="",0,IF(I24=Q24,(R24*60+T24)-(J24*60+L24),IF(R24&lt;12,((R24+12)*60+T24)-(J24*60+L24),(R24*60+T24)-(J24*60+L24)))))))</f>
        <v>0</v>
      </c>
      <c r="Z24" s="19" t="str">
        <f>IF(E24="","",VLOOKUP(E24,$AA$1:$AB$9,2,0))</f>
        <v/>
      </c>
      <c r="AA24" s="19" t="str">
        <f>IF(G24="",IF(E24="","",VLOOKUP(E24,$AA$1:$AB$9,2,0)),VLOOKUP(G24,$AA$1:$AB$9,2,0))</f>
        <v/>
      </c>
      <c r="AB24" s="19">
        <f>IF(X24=0,0,IF(Z24="",0,IF(AA24="","",AA24-Z24+1)))</f>
        <v>0</v>
      </c>
      <c r="AC24" s="19">
        <f>IF(D24="",0,IF(D24="毎週",AB24*(365/12/7),IF(D24="隔週",AB24*(365/12/7/2),AB24)))</f>
        <v>0</v>
      </c>
      <c r="AD24" s="19">
        <f>X24*AC24</f>
        <v>0</v>
      </c>
      <c r="AE24" s="23">
        <f>IF(SUM(AB24:AB27)=0,0,SUM(AD24:AD27)/SUM(AC24:AC27)/60)</f>
        <v>0</v>
      </c>
      <c r="AH24" s="38"/>
    </row>
    <row r="25" spans="1:34" ht="20.25" customHeight="1">
      <c r="A25" s="112"/>
      <c r="B25" s="112"/>
      <c r="C25" s="4" t="s">
        <v>109</v>
      </c>
      <c r="D25" s="77"/>
      <c r="E25" s="76"/>
      <c r="F25" s="30" t="s">
        <v>151</v>
      </c>
      <c r="G25" s="76"/>
      <c r="H25" s="32" t="s">
        <v>43</v>
      </c>
      <c r="I25" s="79"/>
      <c r="J25" s="75"/>
      <c r="K25" s="33" t="s">
        <v>46</v>
      </c>
      <c r="L25" s="78"/>
      <c r="M25" s="33" t="s">
        <v>47</v>
      </c>
      <c r="N25" s="110"/>
      <c r="O25" s="30" t="s">
        <v>150</v>
      </c>
      <c r="P25" s="110"/>
      <c r="Q25" s="79"/>
      <c r="R25" s="75"/>
      <c r="S25" s="33" t="s">
        <v>46</v>
      </c>
      <c r="T25" s="78"/>
      <c r="U25" s="33" t="s">
        <v>47</v>
      </c>
      <c r="V25" s="36"/>
      <c r="W25" s="35" t="str">
        <f>IF(X25=0,"（　 時間　 分)","（"&amp;INT(X25/60)&amp;"時間"&amp;RIGHT("0"&amp;MOD(X25,60),2)&amp;"分）")</f>
        <v>（　 時間　 分)</v>
      </c>
      <c r="X25" s="22">
        <f>IF(J25="",0,IF(L25="",0,IF(R25="",0,IF(T25="",0,IF(I25=Q25,(R25*60+T25)-(J25*60+L25),IF(R25&lt;12,((R25+12)*60+T25)-(J25*60+L25),(R25*60+T25)-(J25*60+L25)))))))</f>
        <v>0</v>
      </c>
      <c r="Z25" s="19" t="str">
        <f>IF(E25="","",VLOOKUP(E25,$AA$1:$AB$9,2,0))</f>
        <v/>
      </c>
      <c r="AA25" s="19" t="str">
        <f>IF(G25="",IF(E25="","",VLOOKUP(E25,$AA$1:$AB$9,2,0)),VLOOKUP(G25,$AA$1:$AB$9,2,0))</f>
        <v/>
      </c>
      <c r="AB25" s="19">
        <f>IF(X25=0,0,IF(Z25="",0,IF(AA25="","",AA25-Z25+1)))</f>
        <v>0</v>
      </c>
      <c r="AC25" s="19">
        <f>IF(D25="",0,IF(D25="毎週",AB25*(365/12/7),IF(D25="隔週",AB25*(365/12/7/2),AB25)))</f>
        <v>0</v>
      </c>
      <c r="AD25" s="19">
        <f>X25*AC25</f>
        <v>0</v>
      </c>
      <c r="AE25" s="43"/>
      <c r="AH25" s="38"/>
    </row>
    <row r="26" spans="1:34" ht="20.25" customHeight="1">
      <c r="A26" s="112"/>
      <c r="B26" s="112"/>
      <c r="C26" s="4" t="s">
        <v>111</v>
      </c>
      <c r="D26" s="77"/>
      <c r="E26" s="76"/>
      <c r="F26" s="30" t="s">
        <v>152</v>
      </c>
      <c r="G26" s="76"/>
      <c r="H26" s="32" t="s">
        <v>43</v>
      </c>
      <c r="I26" s="79"/>
      <c r="J26" s="75"/>
      <c r="K26" s="33" t="s">
        <v>46</v>
      </c>
      <c r="L26" s="78"/>
      <c r="M26" s="33" t="s">
        <v>47</v>
      </c>
      <c r="N26" s="110"/>
      <c r="O26" s="30" t="s">
        <v>150</v>
      </c>
      <c r="P26" s="110"/>
      <c r="Q26" s="79"/>
      <c r="R26" s="75"/>
      <c r="S26" s="33" t="s">
        <v>46</v>
      </c>
      <c r="T26" s="78"/>
      <c r="U26" s="33" t="s">
        <v>47</v>
      </c>
      <c r="V26" s="36"/>
      <c r="W26" s="35" t="str">
        <f>IF(X26=0,"（　 時間　 分)","（"&amp;INT(X26/60)&amp;"時間"&amp;RIGHT("0"&amp;MOD(X26,60),2)&amp;"分）")</f>
        <v>（　 時間　 分)</v>
      </c>
      <c r="X26" s="22">
        <f>IF(J26="",0,IF(L26="",0,IF(R26="",0,IF(T26="",0,IF(I26=Q26,(R26*60+T26)-(J26*60+L26),IF(R26&lt;12,((R26+12)*60+T26)-(J26*60+L26),(R26*60+T26)-(J26*60+L26)))))))</f>
        <v>0</v>
      </c>
      <c r="Z26" s="19" t="str">
        <f>IF(E26="","",VLOOKUP(E26,$AA$1:$AB$9,2,0))</f>
        <v/>
      </c>
      <c r="AA26" s="19" t="str">
        <f>IF(G26="",IF(E26="","",VLOOKUP(E26,$AA$1:$AB$9,2,0)),VLOOKUP(G26,$AA$1:$AB$9,2,0))</f>
        <v/>
      </c>
      <c r="AB26" s="19">
        <f>IF(X26=0,0,IF(Z26="",0,IF(AA26="","",AA26-Z26+1)))</f>
        <v>0</v>
      </c>
      <c r="AC26" s="19">
        <f>IF(D26="",0,IF(D26="毎週",AB26*(365/12/7),IF(D26="隔週",AB26*(365/12/7/2),AB26)))</f>
        <v>0</v>
      </c>
      <c r="AD26" s="19">
        <f>X26*AC26</f>
        <v>0</v>
      </c>
      <c r="AE26" s="43"/>
      <c r="AH26" s="38"/>
    </row>
    <row r="27" spans="1:34" ht="20.25" customHeight="1">
      <c r="A27" s="112"/>
      <c r="B27" s="112"/>
      <c r="C27" s="4" t="s">
        <v>112</v>
      </c>
      <c r="D27" s="77"/>
      <c r="E27" s="76"/>
      <c r="F27" s="30" t="s">
        <v>152</v>
      </c>
      <c r="G27" s="76"/>
      <c r="H27" s="32" t="s">
        <v>43</v>
      </c>
      <c r="I27" s="79"/>
      <c r="J27" s="75"/>
      <c r="K27" s="33" t="s">
        <v>46</v>
      </c>
      <c r="L27" s="78"/>
      <c r="M27" s="33" t="s">
        <v>47</v>
      </c>
      <c r="N27" s="110"/>
      <c r="O27" s="30" t="s">
        <v>150</v>
      </c>
      <c r="P27" s="110"/>
      <c r="Q27" s="79"/>
      <c r="R27" s="75"/>
      <c r="S27" s="33" t="s">
        <v>46</v>
      </c>
      <c r="T27" s="78"/>
      <c r="U27" s="34" t="s">
        <v>47</v>
      </c>
      <c r="V27" s="36"/>
      <c r="W27" s="35" t="str">
        <f>IF(X27=0,"（　 時間　 分)","（"&amp;INT(X27/60)&amp;"時間"&amp;RIGHT("0"&amp;MOD(X27,60),2)&amp;"分）")</f>
        <v>（　 時間　 分)</v>
      </c>
      <c r="X27" s="22">
        <f>IF(J27="",0,IF(L27="",0,IF(R27="",0,IF(T27="",0,IF(I27=Q27,(R27*60+T27)-(J27*60+L27),IF(R27&lt;12,((R27+12)*60+T27)-(J27*60+L27),(R27*60+T27)-(J27*60+L27)))))))</f>
        <v>0</v>
      </c>
      <c r="Z27" s="19" t="str">
        <f>IF(E27="","",VLOOKUP(E27,$AA$1:$AB$9,2,0))</f>
        <v/>
      </c>
      <c r="AA27" s="19" t="str">
        <f>IF(G27="",IF(E27="","",VLOOKUP(E27,$AA$1:$AB$9,2,0)),VLOOKUP(G27,$AA$1:$AB$9,2,0))</f>
        <v/>
      </c>
      <c r="AB27" s="19">
        <f>IF(X27=0,0,IF(Z27="",0,IF(AA27="","",AA27-Z27+1)))</f>
        <v>0</v>
      </c>
      <c r="AC27" s="19">
        <f>IF(D27="",0,IF(D27="毎週",AB27*(365/12/7),IF(D27="隔週",AB27*(365/12/7/2),AB27)))</f>
        <v>0</v>
      </c>
      <c r="AD27" s="19">
        <f>X27*AC27</f>
        <v>0</v>
      </c>
      <c r="AE27" s="43"/>
      <c r="AH27" s="38"/>
    </row>
    <row r="28" spans="1:34" ht="20.25" customHeight="1">
      <c r="A28" s="112"/>
      <c r="B28" s="112"/>
      <c r="C28" s="112" t="s">
        <v>244</v>
      </c>
      <c r="D28" s="112"/>
      <c r="E28" s="112"/>
      <c r="F28" s="112"/>
      <c r="G28" s="112"/>
      <c r="H28" s="112"/>
      <c r="I28" s="36"/>
      <c r="J28" s="36"/>
      <c r="K28" s="109"/>
      <c r="L28" s="36"/>
      <c r="M28" s="109"/>
      <c r="N28" s="109"/>
      <c r="O28" s="36"/>
      <c r="P28" s="36"/>
      <c r="Q28" s="36"/>
      <c r="R28" s="36"/>
      <c r="S28" s="109"/>
      <c r="T28" s="36"/>
      <c r="U28" s="109"/>
      <c r="V28" s="36"/>
      <c r="W28" s="120"/>
      <c r="Z28" s="1" t="s">
        <v>69</v>
      </c>
      <c r="AA28" s="1" t="s">
        <v>70</v>
      </c>
      <c r="AB28" s="1" t="s">
        <v>71</v>
      </c>
      <c r="AC28" s="1" t="s">
        <v>104</v>
      </c>
      <c r="AD28" s="1" t="s">
        <v>105</v>
      </c>
      <c r="AE28" s="1" t="s">
        <v>106</v>
      </c>
      <c r="AH28" s="38"/>
    </row>
    <row r="29" spans="1:34" ht="20.25" customHeight="1">
      <c r="A29" s="112"/>
      <c r="B29" s="112"/>
      <c r="C29" s="4" t="s">
        <v>95</v>
      </c>
      <c r="D29" s="76"/>
      <c r="E29" s="76"/>
      <c r="F29" s="30" t="s">
        <v>149</v>
      </c>
      <c r="G29" s="76"/>
      <c r="H29" s="32" t="s">
        <v>43</v>
      </c>
      <c r="I29" s="42" t="s">
        <v>45</v>
      </c>
      <c r="J29" s="75"/>
      <c r="K29" s="33" t="s">
        <v>46</v>
      </c>
      <c r="L29" s="78"/>
      <c r="M29" s="33" t="s">
        <v>47</v>
      </c>
      <c r="N29" s="110"/>
      <c r="O29" s="30" t="s">
        <v>108</v>
      </c>
      <c r="P29" s="110"/>
      <c r="Q29" s="42" t="s">
        <v>45</v>
      </c>
      <c r="R29" s="75"/>
      <c r="S29" s="33" t="s">
        <v>46</v>
      </c>
      <c r="T29" s="78"/>
      <c r="U29" s="33" t="s">
        <v>47</v>
      </c>
      <c r="V29" s="36"/>
      <c r="W29" s="35" t="str">
        <f>IF(X29=0,"（　 時間　 分)","（"&amp;INT(X29/60)&amp;"時間"&amp;RIGHT("0"&amp;MOD(X29,60),2)&amp;"分）")</f>
        <v>（　 時間　 分)</v>
      </c>
      <c r="X29" s="22">
        <f>IF(J29="",0,IF(L29="",0,IF(R29="",0,IF(T29="",0,IF(I29=Q29,(R29*60+T29)-(J29*60+L29),IF(R29&lt;12,((R29+12)*60+T29)-(J29*60+L29),(R29*60+T29)-(J29*60+L29)))))))</f>
        <v>0</v>
      </c>
      <c r="Z29" s="19" t="str">
        <f>IF(E29="","",VLOOKUP(E29,$AA$1:$AB$9,2,0))</f>
        <v/>
      </c>
      <c r="AA29" s="19" t="str">
        <f>IF(G29="",IF(E29="","",VLOOKUP(E29,$AA$1:$AB$9,2,0)),VLOOKUP(G29,$AA$1:$AB$9,2,0))</f>
        <v/>
      </c>
      <c r="AB29" s="19">
        <f>IF(X29=0,0,IF(Z29="",0,IF(AA29="","",AA29-Z29+1)))</f>
        <v>0</v>
      </c>
      <c r="AC29" s="19">
        <f>IF(D29="",0,IF(D29="毎週",AB29*(365/12/7),IF(D29="隔週",AB29*(365/12/7/2),AB29)))</f>
        <v>0</v>
      </c>
      <c r="AD29" s="19">
        <f>X29*AC29</f>
        <v>0</v>
      </c>
      <c r="AE29" s="23">
        <f>IF(SUM(AB29:AB30)=0,0,SUM(AD29:AD30)/SUM(AC29:AC30)/60)</f>
        <v>0</v>
      </c>
      <c r="AH29" s="38"/>
    </row>
    <row r="30" spans="1:34" ht="20.25" customHeight="1">
      <c r="A30" s="112"/>
      <c r="B30" s="112"/>
      <c r="C30" s="4" t="s">
        <v>109</v>
      </c>
      <c r="D30" s="77"/>
      <c r="E30" s="76"/>
      <c r="F30" s="30" t="s">
        <v>150</v>
      </c>
      <c r="G30" s="76"/>
      <c r="H30" s="32" t="s">
        <v>43</v>
      </c>
      <c r="I30" s="42" t="s">
        <v>45</v>
      </c>
      <c r="J30" s="75"/>
      <c r="K30" s="33" t="s">
        <v>46</v>
      </c>
      <c r="L30" s="78"/>
      <c r="M30" s="33" t="s">
        <v>47</v>
      </c>
      <c r="N30" s="110"/>
      <c r="O30" s="30" t="s">
        <v>150</v>
      </c>
      <c r="P30" s="110"/>
      <c r="Q30" s="42" t="s">
        <v>45</v>
      </c>
      <c r="R30" s="75"/>
      <c r="S30" s="33" t="s">
        <v>46</v>
      </c>
      <c r="T30" s="78"/>
      <c r="U30" s="33" t="s">
        <v>47</v>
      </c>
      <c r="V30" s="36"/>
      <c r="W30" s="35" t="str">
        <f>IF(X30=0,"（　 時間　 分)","（"&amp;INT(X30/60)&amp;"時間"&amp;RIGHT("0"&amp;MOD(X30,60),2)&amp;"分）")</f>
        <v>（　 時間　 分)</v>
      </c>
      <c r="X30" s="22">
        <f>IF(J30="",0,IF(L30="",0,IF(R30="",0,IF(T30="",0,IF(I30=Q30,(R30*60+T30)-(J30*60+L30),IF(R30&lt;12,((R30+12)*60+T30)-(J30*60+L30),(R30*60+T30)-(J30*60+L30)))))))</f>
        <v>0</v>
      </c>
      <c r="Z30" s="19" t="str">
        <f>IF(E30="","",VLOOKUP(E30,$AA$1:$AB$9,2,0))</f>
        <v/>
      </c>
      <c r="AA30" s="19" t="str">
        <f>IF(G30="",IF(E30="","",VLOOKUP(E30,$AA$1:$AB$9,2,0)),VLOOKUP(G30,$AA$1:$AB$9,2,0))</f>
        <v/>
      </c>
      <c r="AB30" s="19">
        <f>IF(X30=0,0,IF(Z30="",0,IF(AA30="","",AA30-Z30+1)))</f>
        <v>0</v>
      </c>
      <c r="AC30" s="19">
        <f>IF(D30="",0,IF(D30="毎週",AB30*(365/12/7),IF(D30="隔週",AB30*(365/12/7/2),AB30)))</f>
        <v>0</v>
      </c>
      <c r="AD30" s="19">
        <f>X30*AC30</f>
        <v>0</v>
      </c>
      <c r="AE30" s="43"/>
      <c r="AH30" s="38"/>
    </row>
    <row r="31" spans="1:34" ht="20.25" customHeight="1">
      <c r="A31" s="112"/>
      <c r="B31" s="112"/>
      <c r="C31" s="112" t="s">
        <v>245</v>
      </c>
      <c r="D31" s="31"/>
      <c r="E31" s="31"/>
      <c r="F31" s="31"/>
      <c r="G31" s="31"/>
      <c r="H31" s="31"/>
      <c r="I31" s="35"/>
      <c r="J31" s="35"/>
      <c r="K31" s="110"/>
      <c r="L31" s="35"/>
      <c r="M31" s="110"/>
      <c r="N31" s="110"/>
      <c r="O31" s="35"/>
      <c r="P31" s="35"/>
      <c r="Q31" s="35"/>
      <c r="R31" s="35"/>
      <c r="S31" s="110"/>
      <c r="T31" s="35"/>
      <c r="U31" s="110"/>
      <c r="V31" s="36"/>
      <c r="W31" s="35"/>
      <c r="X31" s="105"/>
      <c r="AE31" s="43"/>
    </row>
    <row r="32" spans="1:34" ht="20.25" hidden="1" customHeight="1">
      <c r="A32" s="112"/>
      <c r="B32" s="112"/>
      <c r="C32" s="4" t="s">
        <v>110</v>
      </c>
      <c r="D32" s="44" t="s">
        <v>113</v>
      </c>
      <c r="E32" s="31"/>
      <c r="F32" s="31"/>
      <c r="G32" s="31"/>
      <c r="H32" s="31"/>
      <c r="I32" s="35"/>
      <c r="J32" s="35"/>
      <c r="K32" s="110"/>
      <c r="L32" s="35"/>
      <c r="M32" s="110"/>
      <c r="N32" s="110"/>
      <c r="O32" s="35"/>
      <c r="P32" s="35"/>
      <c r="Q32" s="35"/>
      <c r="R32" s="35"/>
      <c r="S32" s="110"/>
      <c r="T32" s="35"/>
      <c r="U32" s="110"/>
      <c r="V32" s="36"/>
      <c r="W32" s="35"/>
      <c r="X32" s="105"/>
      <c r="AE32" s="43"/>
      <c r="AF32" s="1" t="s">
        <v>114</v>
      </c>
      <c r="AG32" s="1" t="s">
        <v>115</v>
      </c>
    </row>
    <row r="33" spans="1:36" ht="20.25" customHeight="1">
      <c r="A33" s="213"/>
      <c r="B33" s="213"/>
      <c r="C33" s="97" t="s">
        <v>51</v>
      </c>
      <c r="D33" s="212" t="s">
        <v>93</v>
      </c>
      <c r="E33" s="213"/>
      <c r="F33" s="213"/>
      <c r="G33" s="213"/>
      <c r="H33" s="213"/>
      <c r="I33" s="210" t="s">
        <v>395</v>
      </c>
      <c r="J33" s="211">
        <v>6</v>
      </c>
      <c r="K33" s="210" t="s">
        <v>48</v>
      </c>
      <c r="L33" s="75"/>
      <c r="M33" s="210" t="s">
        <v>49</v>
      </c>
      <c r="N33" s="75"/>
      <c r="O33" s="210" t="s">
        <v>50</v>
      </c>
      <c r="P33" s="210" t="s">
        <v>94</v>
      </c>
      <c r="Q33" s="210" t="s">
        <v>395</v>
      </c>
      <c r="R33" s="211">
        <v>6</v>
      </c>
      <c r="S33" s="210" t="s">
        <v>48</v>
      </c>
      <c r="T33" s="75"/>
      <c r="U33" s="210" t="s">
        <v>49</v>
      </c>
      <c r="V33" s="75"/>
      <c r="W33" s="14" t="s">
        <v>50</v>
      </c>
      <c r="Z33" s="20">
        <f>IF(OR(J33="",L33="",N33="",R33="",T33="",V33=""),0,DATE(R33,T33,V33)-DATE(J33,L33,N33)+1)</f>
        <v>0</v>
      </c>
      <c r="AA33" s="3" t="s">
        <v>95</v>
      </c>
      <c r="AB33" s="19" t="str">
        <f>IF(Q24="","",IF(Q24="午前",R24*60+T24,IF(R24&gt;12,R24*60+T24,(R24+12)*60+T24)))</f>
        <v/>
      </c>
      <c r="AC33" s="19">
        <f>MAX(AB33,AB37,AB41,AB42)</f>
        <v>0</v>
      </c>
      <c r="AD33" s="19" t="str">
        <f>INT(AC33/60)&amp;"時"&amp;RIGHT("0"&amp;MOD(AC33,60),2)&amp;"分"</f>
        <v>0時00分</v>
      </c>
    </row>
    <row r="34" spans="1:36" ht="20.25" customHeight="1">
      <c r="A34" s="112"/>
      <c r="B34" s="112"/>
      <c r="C34" s="92"/>
      <c r="D34" s="76"/>
      <c r="E34" s="76"/>
      <c r="F34" s="30" t="s">
        <v>153</v>
      </c>
      <c r="G34" s="76"/>
      <c r="H34" s="32" t="s">
        <v>43</v>
      </c>
      <c r="I34" s="79"/>
      <c r="J34" s="75"/>
      <c r="K34" s="33" t="s">
        <v>46</v>
      </c>
      <c r="L34" s="78"/>
      <c r="M34" s="33" t="s">
        <v>47</v>
      </c>
      <c r="N34" s="110"/>
      <c r="O34" s="30" t="s">
        <v>150</v>
      </c>
      <c r="P34" s="110"/>
      <c r="Q34" s="79"/>
      <c r="R34" s="75"/>
      <c r="S34" s="33" t="s">
        <v>46</v>
      </c>
      <c r="T34" s="78"/>
      <c r="U34" s="33" t="s">
        <v>47</v>
      </c>
      <c r="V34" s="36"/>
      <c r="W34" s="35" t="str">
        <f>IF(X34=0,"（　 時間　 分)","（"&amp;INT(X34/60)&amp;"時間"&amp;RIGHT("0"&amp;MOD(X34,60),2)&amp;"分）")</f>
        <v>（　 時間　 分)</v>
      </c>
      <c r="X34" s="22">
        <f>IF(J34="",0,IF(L34="",0,IF(R34="",0,IF(T34="",0,IF(I34=Q34,(R34*60+T34)-(J34*60+L34),IF(R34&lt;12,((R34+12)*60+T34)-(J34*60+L34),(R34*60+T34)-(J34*60+L34)))))))</f>
        <v>0</v>
      </c>
      <c r="Z34" s="19" t="str">
        <f>IF(E34="","",VLOOKUP(E34,$AA$1:$AB$9,2,0))</f>
        <v/>
      </c>
      <c r="AA34" s="19" t="str">
        <f>IF(G34="",IF(E34="","",VLOOKUP(E34,$AA$1:$AB$9,2,0)),VLOOKUP(G34,$AA$1:$AB$9,2,0))</f>
        <v/>
      </c>
      <c r="AB34" s="19">
        <f>IF(X34=0,0,IF(Z34="",0,IF(AA34="","",AA34-Z34+1)))</f>
        <v>0</v>
      </c>
      <c r="AC34" s="19">
        <f>IF(D34="",0,IF(D34="毎週",AB34*(365/12/7),IF(D34="隔週",AB34*(365/12/7/2),AB34)))</f>
        <v>0</v>
      </c>
      <c r="AD34" s="19">
        <f>X34*AC34</f>
        <v>0</v>
      </c>
      <c r="AE34" s="20">
        <f>IF(SUM(AB34:AB35)=0,0,SUM(AD34:AD35)/SUM(AC34:AC35)/60)</f>
        <v>0</v>
      </c>
      <c r="AF34" s="19">
        <f>AE34*Z33</f>
        <v>0</v>
      </c>
      <c r="AG34" s="23">
        <f>IF(SUM(Z33+Z37+Z41+Z42+Z14+Z15)=0,0,SUM(AF34:AF51)/SUM(Z33+Z37+Z41+Z42+Z14+Z15))</f>
        <v>0</v>
      </c>
      <c r="AH34" s="38"/>
    </row>
    <row r="35" spans="1:36" ht="20.25" customHeight="1">
      <c r="A35" s="112"/>
      <c r="B35" s="112"/>
      <c r="C35" s="92"/>
      <c r="D35" s="77"/>
      <c r="E35" s="76"/>
      <c r="F35" s="30" t="s">
        <v>150</v>
      </c>
      <c r="G35" s="76"/>
      <c r="H35" s="32" t="s">
        <v>43</v>
      </c>
      <c r="I35" s="79"/>
      <c r="J35" s="75"/>
      <c r="K35" s="33" t="s">
        <v>46</v>
      </c>
      <c r="L35" s="78"/>
      <c r="M35" s="33" t="s">
        <v>47</v>
      </c>
      <c r="N35" s="110"/>
      <c r="O35" s="30" t="s">
        <v>150</v>
      </c>
      <c r="P35" s="110"/>
      <c r="Q35" s="79"/>
      <c r="R35" s="75"/>
      <c r="S35" s="33" t="s">
        <v>46</v>
      </c>
      <c r="T35" s="78"/>
      <c r="U35" s="33" t="s">
        <v>47</v>
      </c>
      <c r="V35" s="36"/>
      <c r="W35" s="35" t="str">
        <f>IF(X35=0,"（　 時間　 分)","（"&amp;INT(X35/60)&amp;"時間"&amp;RIGHT("0"&amp;MOD(X35,60),2)&amp;"分）")</f>
        <v>（　 時間　 分)</v>
      </c>
      <c r="X35" s="22">
        <f>IF(J35="",0,IF(L35="",0,IF(R35="",0,IF(T35="",0,IF(I35=Q35,(R35*60+T35)-(J35*60+L35),IF(R35&lt;12,((R35+12)*60+T35)-(J35*60+L35),(R35*60+T35)-(J35*60+L35)))))))</f>
        <v>0</v>
      </c>
      <c r="Z35" s="19" t="str">
        <f>IF(E35="","",VLOOKUP(E35,$AA$1:$AB$9,2,0))</f>
        <v/>
      </c>
      <c r="AA35" s="19" t="str">
        <f>IF(G35="",IF(E35="","",VLOOKUP(E35,$AA$1:$AB$9,2,0)),VLOOKUP(G35,$AA$1:$AB$9,2,0))</f>
        <v/>
      </c>
      <c r="AB35" s="19">
        <f>IF(X35=0,0,IF(Z35="",0,IF(AA35="","",AA35-Z35+1)))</f>
        <v>0</v>
      </c>
      <c r="AC35" s="19">
        <f>IF(D35="",0,IF(D35="毎週",AB35*(365/12/7),IF(D35="隔週",AB35*(365/12/7/2),AB35)))</f>
        <v>0</v>
      </c>
      <c r="AD35" s="19">
        <f>X35*AC35</f>
        <v>0</v>
      </c>
      <c r="AE35" s="20"/>
      <c r="AJ35" s="18"/>
    </row>
    <row r="36" spans="1:36" ht="20.25" hidden="1" customHeight="1">
      <c r="A36" s="112"/>
      <c r="B36" s="112"/>
      <c r="C36" s="4" t="s">
        <v>109</v>
      </c>
      <c r="D36" s="44" t="s">
        <v>116</v>
      </c>
      <c r="E36" s="31"/>
      <c r="F36" s="31"/>
      <c r="G36" s="31"/>
      <c r="H36" s="31"/>
      <c r="I36" s="35"/>
      <c r="J36" s="35"/>
      <c r="K36" s="110"/>
      <c r="L36" s="35"/>
      <c r="M36" s="110"/>
      <c r="N36" s="110"/>
      <c r="O36" s="35"/>
      <c r="P36" s="35"/>
      <c r="Q36" s="35"/>
      <c r="R36" s="35"/>
      <c r="S36" s="110"/>
      <c r="T36" s="35"/>
      <c r="U36" s="110"/>
      <c r="V36" s="36"/>
      <c r="W36" s="35"/>
      <c r="X36" s="105"/>
      <c r="AE36" s="20"/>
    </row>
    <row r="37" spans="1:36" ht="20.25" customHeight="1">
      <c r="A37" s="213"/>
      <c r="B37" s="213"/>
      <c r="C37" s="97" t="s">
        <v>51</v>
      </c>
      <c r="D37" s="212" t="s">
        <v>96</v>
      </c>
      <c r="E37" s="213"/>
      <c r="F37" s="213"/>
      <c r="G37" s="213"/>
      <c r="H37" s="213"/>
      <c r="I37" s="210" t="s">
        <v>395</v>
      </c>
      <c r="J37" s="211">
        <v>6</v>
      </c>
      <c r="K37" s="210" t="s">
        <v>48</v>
      </c>
      <c r="L37" s="211">
        <v>12</v>
      </c>
      <c r="M37" s="210" t="s">
        <v>49</v>
      </c>
      <c r="N37" s="75"/>
      <c r="O37" s="210" t="s">
        <v>50</v>
      </c>
      <c r="P37" s="210" t="s">
        <v>94</v>
      </c>
      <c r="Q37" s="210" t="s">
        <v>395</v>
      </c>
      <c r="R37" s="211">
        <v>7</v>
      </c>
      <c r="S37" s="210" t="s">
        <v>48</v>
      </c>
      <c r="T37" s="211">
        <v>1</v>
      </c>
      <c r="U37" s="210" t="s">
        <v>49</v>
      </c>
      <c r="V37" s="75"/>
      <c r="W37" s="14" t="s">
        <v>50</v>
      </c>
      <c r="Z37" s="20">
        <f>IF(OR(J37="",L37="",N37="",R37="",T37="",V37=""),0,DATE(R37,T37,V37)-DATE(J37,L37,N37)+1)</f>
        <v>0</v>
      </c>
      <c r="AA37" s="3" t="s">
        <v>97</v>
      </c>
      <c r="AB37" s="19" t="str">
        <f>IF(Q25="","",IF(Q25="午前",R25*60+T25,IF(R25&gt;12,R25*60+T25,(R25+12)*60+T25)))</f>
        <v/>
      </c>
    </row>
    <row r="38" spans="1:36" ht="20.25" customHeight="1">
      <c r="A38" s="112"/>
      <c r="B38" s="112"/>
      <c r="C38" s="92"/>
      <c r="D38" s="76"/>
      <c r="E38" s="76"/>
      <c r="F38" s="30" t="s">
        <v>150</v>
      </c>
      <c r="G38" s="76"/>
      <c r="H38" s="32" t="s">
        <v>43</v>
      </c>
      <c r="I38" s="79"/>
      <c r="J38" s="75"/>
      <c r="K38" s="33" t="s">
        <v>46</v>
      </c>
      <c r="L38" s="78"/>
      <c r="M38" s="33" t="s">
        <v>47</v>
      </c>
      <c r="N38" s="110"/>
      <c r="O38" s="30" t="s">
        <v>150</v>
      </c>
      <c r="P38" s="110"/>
      <c r="Q38" s="79"/>
      <c r="R38" s="75"/>
      <c r="S38" s="33" t="s">
        <v>46</v>
      </c>
      <c r="T38" s="78"/>
      <c r="U38" s="33" t="s">
        <v>47</v>
      </c>
      <c r="V38" s="36"/>
      <c r="W38" s="35" t="str">
        <f>IF(X38=0,"（　 時間　 分)","（"&amp;INT(X38/60)&amp;"時間"&amp;RIGHT("0"&amp;MOD(X38,60),2)&amp;"分）")</f>
        <v>（　 時間　 分)</v>
      </c>
      <c r="X38" s="22">
        <f>IF(J38="",0,IF(L38="",0,IF(R38="",0,IF(T38="",0,IF(I38=Q38,(R38*60+T38)-(J38*60+L38),IF(R38&lt;12,((R38+12)*60+T38)-(J38*60+L38),(R38*60+T38)-(J38*60+L38)))))))</f>
        <v>0</v>
      </c>
      <c r="Z38" s="19" t="str">
        <f>IF(E38="","",VLOOKUP(E38,$AA$1:$AB$9,2,0))</f>
        <v/>
      </c>
      <c r="AA38" s="19" t="str">
        <f>IF(G38="",IF(E38="","",VLOOKUP(E38,$AA$1:$AB$9,2,0)),VLOOKUP(G38,$AA$1:$AB$9,2,0))</f>
        <v/>
      </c>
      <c r="AB38" s="19">
        <f>IF(X38=0,0,IF(Z38="",0,IF(AA38="","",AA38-Z38+1)))</f>
        <v>0</v>
      </c>
      <c r="AC38" s="19">
        <f>IF(D38="",0,IF(D38="毎週",AB38*(365/12/7),IF(D38="隔週",AB38*(365/12/7/2),AB38)))</f>
        <v>0</v>
      </c>
      <c r="AD38" s="19">
        <f>X38*AC38</f>
        <v>0</v>
      </c>
      <c r="AE38" s="20">
        <f>IF(SUM(AB38:AB39)=0,0,SUM(AD38:AD39)/SUM(AC38:AC39)/60)</f>
        <v>0</v>
      </c>
      <c r="AF38" s="19">
        <f>AE38*Z37</f>
        <v>0</v>
      </c>
    </row>
    <row r="39" spans="1:36" ht="20.25" customHeight="1">
      <c r="A39" s="112"/>
      <c r="B39" s="112"/>
      <c r="C39" s="92"/>
      <c r="D39" s="77"/>
      <c r="E39" s="76"/>
      <c r="F39" s="30" t="s">
        <v>150</v>
      </c>
      <c r="G39" s="76"/>
      <c r="H39" s="32" t="s">
        <v>43</v>
      </c>
      <c r="I39" s="79"/>
      <c r="J39" s="75"/>
      <c r="K39" s="33" t="s">
        <v>46</v>
      </c>
      <c r="L39" s="78"/>
      <c r="M39" s="33" t="s">
        <v>47</v>
      </c>
      <c r="N39" s="110"/>
      <c r="O39" s="30" t="s">
        <v>150</v>
      </c>
      <c r="P39" s="110"/>
      <c r="Q39" s="79"/>
      <c r="R39" s="75"/>
      <c r="S39" s="33" t="s">
        <v>46</v>
      </c>
      <c r="T39" s="78"/>
      <c r="U39" s="33" t="s">
        <v>47</v>
      </c>
      <c r="V39" s="36"/>
      <c r="W39" s="35" t="str">
        <f>IF(X39=0,"（　 時間　 分)","（"&amp;INT(X39/60)&amp;"時間"&amp;RIGHT("0"&amp;MOD(X39,60),2)&amp;"分）")</f>
        <v>（　 時間　 分)</v>
      </c>
      <c r="X39" s="22">
        <f>IF(J39="",0,IF(L39="",0,IF(R39="",0,IF(T39="",0,IF(I39=Q39,(R39*60+T39)-(J39*60+L39),IF(R39&lt;12,((R39+12)*60+T39)-(J39*60+L39),(R39*60+T39)-(J39*60+L39)))))))</f>
        <v>0</v>
      </c>
      <c r="Z39" s="19" t="str">
        <f>IF(E39="","",VLOOKUP(E39,$AA$1:$AB$9,2,0))</f>
        <v/>
      </c>
      <c r="AA39" s="19" t="str">
        <f>IF(G39="",IF(E39="","",VLOOKUP(E39,$AA$1:$AB$9,2,0)),VLOOKUP(G39,$AA$1:$AB$9,2,0))</f>
        <v/>
      </c>
      <c r="AB39" s="19">
        <f>IF(X39=0,0,IF(Z39="",0,IF(AA39="","",AA39-Z39+1)))</f>
        <v>0</v>
      </c>
      <c r="AC39" s="19">
        <f>IF(D39="",0,IF(D39="毎週",AB39*(365/12/7),IF(D39="隔週",AB39*(365/12/7/2),AB39)))</f>
        <v>0</v>
      </c>
      <c r="AD39" s="19">
        <f>X39*AC39</f>
        <v>0</v>
      </c>
      <c r="AE39" s="20"/>
    </row>
    <row r="40" spans="1:36" ht="20.25" hidden="1" customHeight="1">
      <c r="A40" s="112"/>
      <c r="B40" s="112"/>
      <c r="C40" s="4" t="s">
        <v>111</v>
      </c>
      <c r="D40" s="44" t="s">
        <v>117</v>
      </c>
      <c r="E40" s="31"/>
      <c r="F40" s="31"/>
      <c r="G40" s="31"/>
      <c r="H40" s="31"/>
      <c r="I40" s="35"/>
      <c r="J40" s="35"/>
      <c r="K40" s="110"/>
      <c r="L40" s="35"/>
      <c r="M40" s="110"/>
      <c r="N40" s="110"/>
      <c r="O40" s="35"/>
      <c r="P40" s="35"/>
      <c r="Q40" s="35"/>
      <c r="R40" s="35"/>
      <c r="S40" s="110"/>
      <c r="T40" s="35"/>
      <c r="U40" s="110"/>
      <c r="V40" s="36"/>
      <c r="W40" s="35"/>
      <c r="X40" s="105"/>
      <c r="AE40" s="20"/>
      <c r="AH40" s="29"/>
    </row>
    <row r="41" spans="1:36" ht="20.25" customHeight="1">
      <c r="A41" s="213"/>
      <c r="B41" s="213"/>
      <c r="C41" s="97" t="s">
        <v>51</v>
      </c>
      <c r="D41" s="212" t="s">
        <v>98</v>
      </c>
      <c r="E41" s="213"/>
      <c r="F41" s="213"/>
      <c r="G41" s="213"/>
      <c r="H41" s="213"/>
      <c r="I41" s="210" t="s">
        <v>395</v>
      </c>
      <c r="J41" s="211">
        <v>6</v>
      </c>
      <c r="K41" s="210" t="s">
        <v>48</v>
      </c>
      <c r="L41" s="211">
        <v>4</v>
      </c>
      <c r="M41" s="210" t="s">
        <v>49</v>
      </c>
      <c r="N41" s="75"/>
      <c r="O41" s="210" t="s">
        <v>50</v>
      </c>
      <c r="P41" s="210" t="s">
        <v>94</v>
      </c>
      <c r="Q41" s="210" t="s">
        <v>395</v>
      </c>
      <c r="R41" s="211">
        <v>6</v>
      </c>
      <c r="S41" s="210" t="s">
        <v>48</v>
      </c>
      <c r="T41" s="361"/>
      <c r="U41" s="210" t="s">
        <v>49</v>
      </c>
      <c r="V41" s="75"/>
      <c r="W41" s="14" t="s">
        <v>50</v>
      </c>
      <c r="Z41" s="20">
        <f>IF(OR(J41="",L41="",N41="",R41="",T41="",V41=""),0,DATE(R41,T41,V41)-DATE(J41,L41,N41)+1)</f>
        <v>0</v>
      </c>
      <c r="AA41" s="4" t="s">
        <v>99</v>
      </c>
      <c r="AB41" s="19" t="str">
        <f>IF(Q26="","",IF(Q26="午前",R26*60+T26,IF(R26&gt;12,R26*60+T26,(R26+12)*60+T26)))</f>
        <v/>
      </c>
    </row>
    <row r="42" spans="1:36" ht="20.25" customHeight="1">
      <c r="A42" s="213"/>
      <c r="B42" s="213"/>
      <c r="C42" s="98"/>
      <c r="D42" s="213"/>
      <c r="E42" s="213"/>
      <c r="F42" s="213"/>
      <c r="G42" s="213"/>
      <c r="H42" s="213"/>
      <c r="I42" s="210" t="s">
        <v>395</v>
      </c>
      <c r="J42" s="211">
        <v>7</v>
      </c>
      <c r="K42" s="210" t="s">
        <v>48</v>
      </c>
      <c r="L42" s="211">
        <v>3</v>
      </c>
      <c r="M42" s="210" t="s">
        <v>49</v>
      </c>
      <c r="N42" s="75"/>
      <c r="O42" s="210" t="s">
        <v>50</v>
      </c>
      <c r="P42" s="210" t="s">
        <v>94</v>
      </c>
      <c r="Q42" s="210" t="s">
        <v>395</v>
      </c>
      <c r="R42" s="211">
        <v>7</v>
      </c>
      <c r="S42" s="210" t="s">
        <v>48</v>
      </c>
      <c r="T42" s="211">
        <v>3</v>
      </c>
      <c r="U42" s="210" t="s">
        <v>49</v>
      </c>
      <c r="V42" s="329"/>
      <c r="W42" s="14" t="s">
        <v>50</v>
      </c>
      <c r="Z42" s="20">
        <f>IF(OR(J42="",L42="",N42="",R42="",T42="",V42=""),0,DATE(R42,T42,V42)-DATE(J42,L42,N42)+1)</f>
        <v>0</v>
      </c>
      <c r="AA42" s="3" t="s">
        <v>100</v>
      </c>
      <c r="AB42" s="19" t="str">
        <f>IF(Q27="","",IF(Q27="午前",R27*60+T27,IF(R27&gt;12,R27*60+T27,(R27+12)*60+T27)))</f>
        <v/>
      </c>
    </row>
    <row r="43" spans="1:36" ht="20.25" customHeight="1">
      <c r="A43" s="112"/>
      <c r="B43" s="112"/>
      <c r="C43" s="92"/>
      <c r="D43" s="76"/>
      <c r="E43" s="76"/>
      <c r="F43" s="30" t="s">
        <v>150</v>
      </c>
      <c r="G43" s="76"/>
      <c r="H43" s="32" t="s">
        <v>43</v>
      </c>
      <c r="I43" s="79"/>
      <c r="J43" s="75"/>
      <c r="K43" s="33" t="s">
        <v>46</v>
      </c>
      <c r="L43" s="78"/>
      <c r="M43" s="33" t="s">
        <v>47</v>
      </c>
      <c r="N43" s="110"/>
      <c r="O43" s="30" t="s">
        <v>150</v>
      </c>
      <c r="P43" s="110"/>
      <c r="Q43" s="79"/>
      <c r="R43" s="75"/>
      <c r="S43" s="33" t="s">
        <v>46</v>
      </c>
      <c r="T43" s="78"/>
      <c r="U43" s="33" t="s">
        <v>47</v>
      </c>
      <c r="V43" s="36"/>
      <c r="W43" s="35" t="str">
        <f>IF(X43=0,"（　 時間　 分)","（"&amp;INT(X43/60)&amp;"時間"&amp;RIGHT("0"&amp;MOD(X43,60),2)&amp;"分）")</f>
        <v>（　 時間　 分)</v>
      </c>
      <c r="X43" s="22">
        <f>IF(J43="",0,IF(L43="",0,IF(R43="",0,IF(T43="",0,IF(I43=Q43,(R43*60+T43)-(J43*60+L43),IF(R43&lt;12,((R43+12)*60+T43)-(J43*60+L43),(R43*60+T43)-(J43*60+L43)))))))</f>
        <v>0</v>
      </c>
      <c r="Z43" s="19" t="str">
        <f>IF(E43="","",VLOOKUP(E43,$AA$1:$AB$9,2,0))</f>
        <v/>
      </c>
      <c r="AA43" s="19" t="str">
        <f>IF(G43="",IF(E43="","",VLOOKUP(E43,$AA$1:$AB$9,2,0)),VLOOKUP(G43,$AA$1:$AB$9,2,0))</f>
        <v/>
      </c>
      <c r="AB43" s="19">
        <f>IF(X43=0,0,IF(Z43="",0,IF(AA43="","",AA43-Z43+1)))</f>
        <v>0</v>
      </c>
      <c r="AC43" s="19">
        <f>IF(D43="",0,IF(D43="毎週",AB43*(365/12/7),IF(D43="隔週",AB43*(365/12/7/2),AB43)))</f>
        <v>0</v>
      </c>
      <c r="AD43" s="19">
        <f>X43*AC43</f>
        <v>0</v>
      </c>
      <c r="AE43" s="20">
        <f>IF(SUM(AB43:AB44)=0,0,SUM(AD43:AD44)/SUM(AC43:AC44)/60)</f>
        <v>0</v>
      </c>
      <c r="AF43" s="19">
        <f>AE43*(SUM(Z41+Z42))</f>
        <v>0</v>
      </c>
    </row>
    <row r="44" spans="1:36" ht="20.25" customHeight="1">
      <c r="A44" s="112"/>
      <c r="B44" s="112"/>
      <c r="C44" s="92"/>
      <c r="D44" s="77"/>
      <c r="E44" s="76"/>
      <c r="F44" s="30" t="s">
        <v>150</v>
      </c>
      <c r="G44" s="76"/>
      <c r="H44" s="32" t="s">
        <v>43</v>
      </c>
      <c r="I44" s="79"/>
      <c r="J44" s="75"/>
      <c r="K44" s="33" t="s">
        <v>46</v>
      </c>
      <c r="L44" s="78"/>
      <c r="M44" s="33" t="s">
        <v>47</v>
      </c>
      <c r="N44" s="110"/>
      <c r="O44" s="30" t="s">
        <v>150</v>
      </c>
      <c r="P44" s="110"/>
      <c r="Q44" s="79"/>
      <c r="R44" s="75"/>
      <c r="S44" s="33" t="s">
        <v>46</v>
      </c>
      <c r="T44" s="78"/>
      <c r="U44" s="33" t="s">
        <v>47</v>
      </c>
      <c r="V44" s="36"/>
      <c r="W44" s="35" t="str">
        <f>IF(X44=0,"（　 時間　 分)","（"&amp;INT(X44/60)&amp;"時間"&amp;RIGHT("0"&amp;MOD(X44,60),2)&amp;"分）")</f>
        <v>（　 時間　 分)</v>
      </c>
      <c r="X44" s="22">
        <f>IF(J44="",0,IF(L44="",0,IF(R44="",0,IF(T44="",0,IF(I44=Q44,(R44*60+T44)-(J44*60+L44),IF(R44&lt;12,((R44+12)*60+T44)-(J44*60+L44),(R44*60+T44)-(J44*60+L44)))))))</f>
        <v>0</v>
      </c>
      <c r="Z44" s="19" t="str">
        <f>IF(E44="","",VLOOKUP(E44,$AA$1:$AB$9,2,0))</f>
        <v/>
      </c>
      <c r="AA44" s="19" t="str">
        <f>IF(G44="",IF(E44="","",VLOOKUP(E44,$AA$1:$AB$9,2,0)),VLOOKUP(G44,$AA$1:$AB$9,2,0))</f>
        <v/>
      </c>
      <c r="AB44" s="19">
        <f>IF(X44=0,0,IF(Z44="",0,IF(AA44="","",AA44-Z44+1)))</f>
        <v>0</v>
      </c>
      <c r="AC44" s="19">
        <f>IF(D44="",0,IF(D44="毎週",AB44*(365/12/7),IF(D44="隔週",AB44*(365/12/7/2),AB44)))</f>
        <v>0</v>
      </c>
      <c r="AD44" s="19">
        <f>X44*AC44</f>
        <v>0</v>
      </c>
      <c r="AE44" s="20"/>
    </row>
    <row r="45" spans="1:36" ht="20.25" customHeight="1">
      <c r="A45" s="208"/>
      <c r="B45" s="208"/>
      <c r="C45" s="226" t="s">
        <v>435</v>
      </c>
      <c r="D45" s="208"/>
      <c r="E45" s="208"/>
      <c r="F45" s="208"/>
      <c r="G45" s="208"/>
      <c r="H45" s="208"/>
      <c r="I45" s="36"/>
      <c r="J45" s="36"/>
      <c r="K45" s="207"/>
      <c r="L45" s="36"/>
      <c r="M45" s="207"/>
      <c r="N45" s="207"/>
      <c r="O45" s="36"/>
      <c r="P45" s="36"/>
      <c r="Q45" s="36"/>
      <c r="R45" s="36"/>
      <c r="S45" s="207"/>
      <c r="T45" s="36"/>
      <c r="U45" s="207"/>
      <c r="V45" s="36"/>
      <c r="W45" s="120"/>
      <c r="Z45" s="1" t="s">
        <v>69</v>
      </c>
      <c r="AA45" s="1" t="s">
        <v>70</v>
      </c>
      <c r="AB45" s="1" t="s">
        <v>71</v>
      </c>
      <c r="AC45" s="1" t="s">
        <v>104</v>
      </c>
      <c r="AD45" s="1" t="s">
        <v>105</v>
      </c>
      <c r="AE45" s="1" t="s">
        <v>106</v>
      </c>
      <c r="AH45" s="38"/>
    </row>
    <row r="46" spans="1:36" ht="20.25" customHeight="1">
      <c r="A46" s="112"/>
      <c r="B46" s="112"/>
      <c r="C46" s="4" t="s">
        <v>246</v>
      </c>
      <c r="D46" s="44" t="s">
        <v>78</v>
      </c>
      <c r="E46" s="31"/>
      <c r="F46" s="31"/>
      <c r="G46" s="31"/>
      <c r="H46" s="31"/>
      <c r="I46" s="35"/>
      <c r="J46" s="35"/>
      <c r="K46" s="110"/>
      <c r="L46" s="35"/>
      <c r="M46" s="110"/>
      <c r="N46" s="110"/>
      <c r="O46" s="35"/>
      <c r="P46" s="35"/>
      <c r="Q46" s="35"/>
      <c r="R46" s="35"/>
      <c r="S46" s="110"/>
      <c r="T46" s="35"/>
      <c r="U46" s="110"/>
      <c r="V46" s="36"/>
      <c r="W46" s="35"/>
      <c r="X46" s="105"/>
      <c r="AE46" s="20"/>
    </row>
    <row r="47" spans="1:36" ht="20.25" customHeight="1">
      <c r="A47" s="112"/>
      <c r="B47" s="112"/>
      <c r="C47" s="92"/>
      <c r="D47" s="102" t="str">
        <f>IF(I14="","",I14)</f>
        <v/>
      </c>
      <c r="E47" s="871" t="s">
        <v>139</v>
      </c>
      <c r="F47" s="871"/>
      <c r="G47" s="871"/>
      <c r="H47" s="32" t="s">
        <v>43</v>
      </c>
      <c r="I47" s="79"/>
      <c r="J47" s="75"/>
      <c r="K47" s="33" t="s">
        <v>46</v>
      </c>
      <c r="L47" s="78"/>
      <c r="M47" s="33" t="s">
        <v>47</v>
      </c>
      <c r="N47" s="110"/>
      <c r="O47" s="30" t="s">
        <v>108</v>
      </c>
      <c r="P47" s="110"/>
      <c r="Q47" s="79"/>
      <c r="R47" s="75"/>
      <c r="S47" s="33" t="s">
        <v>46</v>
      </c>
      <c r="T47" s="78"/>
      <c r="U47" s="33" t="s">
        <v>47</v>
      </c>
      <c r="V47" s="36"/>
      <c r="W47" s="35" t="str">
        <f>IF(X47=0,"（　 時間　 分)","（"&amp;INT(X47/60)&amp;"時間"&amp;RIGHT("0"&amp;MOD(X47,60),2)&amp;"分）")</f>
        <v>（　 時間　 分)</v>
      </c>
      <c r="X47" s="22">
        <f>IF(E47="",0,IF(J47="",0,IF(L47="",0,IF(R47="",0,IF(T47="",0,IF(I47=Q47,(R47*60+T47)-(J47*60+L47),IF(R47&lt;12,((R47+12)*60+T47)-(J47*60+L47),(R47*60+T47)-(J47*60+L47))))))))</f>
        <v>0</v>
      </c>
      <c r="Z47" s="19">
        <f>IF(E47="","",VLOOKUP(E47,$AA$1:$AB$9,2,0))</f>
        <v>6</v>
      </c>
      <c r="AA47" s="19">
        <f>IF(G47="",IF(E47="","",VLOOKUP(E47,$AA$1:$AB$9,2,0)),VLOOKUP(G47,$AA$1:$AB$9,2,0))</f>
        <v>6</v>
      </c>
      <c r="AB47" s="19">
        <f>IF(X47=0,0,IF(Z47="",0,IF(AA47="","",AA47-Z47+1)))</f>
        <v>0</v>
      </c>
      <c r="AC47" s="19">
        <f>IF(D47="",0,IF(D47="毎週",AB47*(365/12/7),IF(D47="隔週",AB47*(365/12/7/2),AB47)))</f>
        <v>0</v>
      </c>
      <c r="AD47" s="19">
        <f>X47*AC47</f>
        <v>0</v>
      </c>
      <c r="AE47" s="20">
        <f>IF(AB47=0,0,AD47/AC47/60)</f>
        <v>0</v>
      </c>
      <c r="AF47" s="19">
        <f>AE47*Z14</f>
        <v>0</v>
      </c>
    </row>
    <row r="48" spans="1:36" ht="20.25" customHeight="1">
      <c r="A48" s="112"/>
      <c r="B48" s="112"/>
      <c r="C48" s="4" t="s">
        <v>97</v>
      </c>
      <c r="D48" s="44" t="s">
        <v>118</v>
      </c>
      <c r="E48" s="31"/>
      <c r="F48" s="31"/>
      <c r="G48" s="31"/>
      <c r="H48" s="31"/>
      <c r="I48" s="35"/>
      <c r="J48" s="35"/>
      <c r="K48" s="110"/>
      <c r="L48" s="35"/>
      <c r="M48" s="110"/>
      <c r="N48" s="110"/>
      <c r="O48" s="35"/>
      <c r="P48" s="35"/>
      <c r="Q48" s="35"/>
      <c r="R48" s="35"/>
      <c r="S48" s="110"/>
      <c r="T48" s="35"/>
      <c r="U48" s="110"/>
      <c r="V48" s="36"/>
      <c r="W48" s="35"/>
      <c r="X48" s="105"/>
      <c r="AE48" s="20"/>
    </row>
    <row r="49" spans="1:33" ht="20.25" customHeight="1">
      <c r="A49" s="112"/>
      <c r="B49" s="112"/>
      <c r="C49" s="92"/>
      <c r="D49" s="112"/>
      <c r="E49" s="108" t="s">
        <v>82</v>
      </c>
      <c r="F49" s="876"/>
      <c r="G49" s="876"/>
      <c r="H49" s="14" t="s">
        <v>50</v>
      </c>
      <c r="I49" s="79"/>
      <c r="J49" s="75"/>
      <c r="K49" s="33" t="s">
        <v>46</v>
      </c>
      <c r="L49" s="78"/>
      <c r="M49" s="33" t="s">
        <v>47</v>
      </c>
      <c r="N49" s="110"/>
      <c r="O49" s="30" t="s">
        <v>150</v>
      </c>
      <c r="P49" s="110"/>
      <c r="Q49" s="79"/>
      <c r="R49" s="75"/>
      <c r="S49" s="33" t="s">
        <v>46</v>
      </c>
      <c r="T49" s="78"/>
      <c r="U49" s="33" t="s">
        <v>47</v>
      </c>
      <c r="V49" s="36"/>
      <c r="W49" s="35" t="str">
        <f>IF(X49=0,"（　 時間　 分)","（"&amp;INT(X49/60)&amp;"時間"&amp;RIGHT("0"&amp;MOD(X49,60),2)&amp;"分）")</f>
        <v>（　 時間　 分)</v>
      </c>
      <c r="X49" s="22">
        <f>IF(F49="",0,IF(J49="",0,IF(L49="",0,IF(R49="",0,IF(T49="",0,IF(I49=Q49,(R49*60+T49)-(J49*60+L49),IF(R49&lt;12,((R49+12)*60+T49)-(J49*60+L49),(R49*60+T49)-(J49*60+L49))))))))</f>
        <v>0</v>
      </c>
      <c r="Z49" s="26"/>
      <c r="AA49" s="26"/>
      <c r="AB49" s="19">
        <f>F49</f>
        <v>0</v>
      </c>
      <c r="AC49" s="26"/>
      <c r="AD49" s="19">
        <f>X49*AB49</f>
        <v>0</v>
      </c>
      <c r="AE49" s="20">
        <f>IF(SUM(AB49:AB51)=0,0,SUM(AD49:AD51)/SUM(AB49:AB51)/60)</f>
        <v>0</v>
      </c>
      <c r="AF49" s="19">
        <f>IF(G15="",0,AE49*Z15)</f>
        <v>0</v>
      </c>
    </row>
    <row r="50" spans="1:33" ht="20.25" customHeight="1">
      <c r="A50" s="112"/>
      <c r="B50" s="112"/>
      <c r="C50" s="92"/>
      <c r="D50" s="112"/>
      <c r="E50" s="108" t="s">
        <v>82</v>
      </c>
      <c r="F50" s="870"/>
      <c r="G50" s="870"/>
      <c r="H50" s="14" t="s">
        <v>50</v>
      </c>
      <c r="I50" s="79"/>
      <c r="J50" s="75"/>
      <c r="K50" s="33" t="s">
        <v>46</v>
      </c>
      <c r="L50" s="78"/>
      <c r="M50" s="33" t="s">
        <v>47</v>
      </c>
      <c r="N50" s="110"/>
      <c r="O50" s="30" t="s">
        <v>152</v>
      </c>
      <c r="P50" s="110"/>
      <c r="Q50" s="79"/>
      <c r="R50" s="75"/>
      <c r="S50" s="33" t="s">
        <v>46</v>
      </c>
      <c r="T50" s="78"/>
      <c r="U50" s="33" t="s">
        <v>47</v>
      </c>
      <c r="V50" s="36"/>
      <c r="W50" s="35" t="str">
        <f>IF(X50=0,"（　 時間　 分)","（"&amp;INT(X50/60)&amp;"時間"&amp;RIGHT("0"&amp;MOD(X50,60),2)&amp;"分）")</f>
        <v>（　 時間　 分)</v>
      </c>
      <c r="X50" s="22">
        <f>IF(F50="",0,IF(J50="",0,IF(L50="",0,IF(R50="",0,IF(T50="",0,IF(I50=Q50,(R50*60+T50)-(J50*60+L50),IF(R50&lt;12,((R50+12)*60+T50)-(J50*60+L50),(R50*60+T50)-(J50*60+L50))))))))</f>
        <v>0</v>
      </c>
      <c r="Z50" s="26"/>
      <c r="AA50" s="26"/>
      <c r="AB50" s="19">
        <f>F50</f>
        <v>0</v>
      </c>
      <c r="AC50" s="26"/>
      <c r="AD50" s="19">
        <f>X50*AB50</f>
        <v>0</v>
      </c>
      <c r="AE50" s="20"/>
    </row>
    <row r="51" spans="1:33" ht="20.25" customHeight="1">
      <c r="A51" s="112"/>
      <c r="B51" s="112"/>
      <c r="C51" s="112"/>
      <c r="D51" s="112"/>
      <c r="E51" s="108" t="s">
        <v>82</v>
      </c>
      <c r="F51" s="870"/>
      <c r="G51" s="870"/>
      <c r="H51" s="14" t="s">
        <v>50</v>
      </c>
      <c r="I51" s="79"/>
      <c r="J51" s="75"/>
      <c r="K51" s="33" t="s">
        <v>46</v>
      </c>
      <c r="L51" s="78"/>
      <c r="M51" s="33" t="s">
        <v>47</v>
      </c>
      <c r="N51" s="110"/>
      <c r="O51" s="30" t="s">
        <v>152</v>
      </c>
      <c r="P51" s="110"/>
      <c r="Q51" s="79"/>
      <c r="R51" s="75"/>
      <c r="S51" s="33" t="s">
        <v>46</v>
      </c>
      <c r="T51" s="78"/>
      <c r="U51" s="33" t="s">
        <v>47</v>
      </c>
      <c r="V51" s="36"/>
      <c r="W51" s="35" t="str">
        <f>IF(X51=0,"（　 時間　 分)","（"&amp;INT(X51/60)&amp;"時間"&amp;RIGHT("0"&amp;MOD(X51,60),2)&amp;"分）")</f>
        <v>（　 時間　 分)</v>
      </c>
      <c r="X51" s="22">
        <f>IF(F51="",0,IF(J51="",0,IF(L51="",0,IF(R51="",0,IF(T51="",0,IF(I51=Q51,(R51*60+T51)-(J51*60+L51),IF(R51&lt;12,((R51+12)*60+T51)-(J51*60+L51),(R51*60+T51)-(J51*60+L51))))))))</f>
        <v>0</v>
      </c>
      <c r="Z51" s="26"/>
      <c r="AA51" s="26"/>
      <c r="AB51" s="19">
        <f>F51</f>
        <v>0</v>
      </c>
      <c r="AC51" s="26"/>
      <c r="AD51" s="19">
        <f>X51*AB51</f>
        <v>0</v>
      </c>
    </row>
    <row r="52" spans="1:33" ht="25.5" customHeight="1">
      <c r="A52" s="112"/>
      <c r="B52" s="112"/>
      <c r="C52" s="112"/>
      <c r="D52" s="112"/>
      <c r="E52" s="112"/>
      <c r="F52" s="112"/>
      <c r="G52" s="112"/>
      <c r="H52" s="112"/>
      <c r="I52" s="112"/>
      <c r="J52" s="112"/>
      <c r="K52" s="116"/>
      <c r="L52" s="112"/>
      <c r="M52" s="116"/>
      <c r="N52" s="116"/>
      <c r="O52" s="112"/>
      <c r="P52" s="112"/>
      <c r="Q52" s="112"/>
      <c r="R52" s="112"/>
      <c r="S52" s="116"/>
      <c r="T52" s="112"/>
      <c r="U52" s="116"/>
      <c r="V52" s="112"/>
      <c r="W52" s="112"/>
      <c r="Z52" s="2" t="s">
        <v>88</v>
      </c>
      <c r="AA52" s="1" t="s">
        <v>67</v>
      </c>
      <c r="AB52" s="19">
        <v>4</v>
      </c>
      <c r="AC52" s="1" t="s">
        <v>89</v>
      </c>
    </row>
    <row r="53" spans="1:33" ht="20.25" hidden="1" customHeight="1">
      <c r="A53" s="119" t="s">
        <v>235</v>
      </c>
      <c r="B53" s="198"/>
      <c r="C53" s="198"/>
      <c r="D53" s="198"/>
      <c r="E53" s="94"/>
      <c r="F53" s="198"/>
      <c r="G53" s="198"/>
      <c r="H53" s="198"/>
      <c r="I53" s="198"/>
      <c r="J53" s="198"/>
      <c r="K53" s="199"/>
      <c r="L53" s="198"/>
      <c r="M53" s="199"/>
      <c r="N53" s="199"/>
      <c r="O53" s="198"/>
      <c r="P53" s="198"/>
      <c r="Q53" s="198"/>
      <c r="R53" s="198"/>
      <c r="S53" s="199"/>
      <c r="T53" s="198"/>
      <c r="U53" s="199"/>
      <c r="V53" s="198"/>
      <c r="W53" s="198"/>
      <c r="AA53" s="1" t="s">
        <v>90</v>
      </c>
      <c r="AB53" s="19">
        <v>5</v>
      </c>
      <c r="AC53" s="1" t="s">
        <v>91</v>
      </c>
    </row>
    <row r="54" spans="1:33" ht="17.25" hidden="1" customHeight="1">
      <c r="A54" s="198"/>
      <c r="B54" s="198"/>
      <c r="C54" s="97" t="s">
        <v>51</v>
      </c>
      <c r="D54" s="197" t="s">
        <v>236</v>
      </c>
      <c r="E54" s="198"/>
      <c r="F54" s="201" t="s">
        <v>237</v>
      </c>
      <c r="G54" s="32" t="s">
        <v>238</v>
      </c>
      <c r="H54" s="198"/>
      <c r="I54" s="198"/>
      <c r="J54" s="198"/>
      <c r="K54" s="199"/>
      <c r="L54" s="202" t="s">
        <v>202</v>
      </c>
      <c r="M54" s="97" t="s">
        <v>51</v>
      </c>
      <c r="N54" s="14" t="s">
        <v>239</v>
      </c>
      <c r="O54" s="198"/>
      <c r="P54" s="198"/>
      <c r="Q54" s="198"/>
      <c r="R54" s="203"/>
      <c r="S54" s="97" t="s">
        <v>51</v>
      </c>
      <c r="T54" s="36" t="s">
        <v>240</v>
      </c>
      <c r="U54" s="199"/>
      <c r="V54" s="198"/>
      <c r="W54" s="203"/>
    </row>
    <row r="55" spans="1:33" s="118" customFormat="1" ht="17.25" hidden="1" customHeight="1">
      <c r="A55" s="204"/>
      <c r="B55" s="204"/>
      <c r="C55" s="204"/>
      <c r="D55" s="97" t="s">
        <v>51</v>
      </c>
      <c r="E55" s="32" t="s">
        <v>241</v>
      </c>
      <c r="F55" s="204"/>
      <c r="G55" s="204"/>
      <c r="H55" s="204"/>
      <c r="I55" s="204"/>
      <c r="J55" s="204"/>
      <c r="K55" s="204"/>
      <c r="L55" s="204"/>
      <c r="M55" s="204"/>
      <c r="N55" s="204"/>
      <c r="O55" s="204"/>
      <c r="P55" s="204"/>
      <c r="Q55" s="204"/>
      <c r="R55" s="204"/>
      <c r="S55" s="204"/>
      <c r="T55" s="204"/>
      <c r="U55" s="204"/>
      <c r="V55" s="204"/>
      <c r="W55" s="204"/>
    </row>
    <row r="56" spans="1:33" s="118" customFormat="1" ht="24.75" hidden="1" customHeight="1">
      <c r="A56" s="204"/>
      <c r="B56" s="204"/>
      <c r="C56" s="204"/>
      <c r="D56" s="97" t="s">
        <v>51</v>
      </c>
      <c r="E56" s="32" t="s">
        <v>242</v>
      </c>
      <c r="F56" s="204"/>
      <c r="G56" s="204"/>
      <c r="H56" s="204"/>
      <c r="I56" s="204"/>
      <c r="J56" s="204"/>
      <c r="K56" s="204"/>
      <c r="L56" s="204"/>
      <c r="M56" s="204"/>
      <c r="N56" s="204"/>
      <c r="O56" s="204"/>
      <c r="P56" s="204"/>
      <c r="Q56" s="204"/>
      <c r="R56" s="204"/>
      <c r="S56" s="204"/>
      <c r="T56" s="204"/>
      <c r="U56" s="204"/>
      <c r="V56" s="204"/>
      <c r="W56" s="204"/>
    </row>
    <row r="57" spans="1:33" ht="17.25" hidden="1" customHeight="1">
      <c r="A57" s="198"/>
      <c r="B57" s="198"/>
      <c r="C57" s="97" t="s">
        <v>198</v>
      </c>
      <c r="D57" s="197" t="s">
        <v>243</v>
      </c>
      <c r="E57" s="198"/>
      <c r="F57" s="198"/>
      <c r="G57" s="198"/>
      <c r="H57" s="198"/>
      <c r="I57" s="198"/>
      <c r="J57" s="198"/>
      <c r="K57" s="199"/>
      <c r="L57" s="198"/>
      <c r="M57" s="199"/>
      <c r="N57" s="199"/>
      <c r="O57" s="198"/>
      <c r="P57" s="198"/>
      <c r="Q57" s="198"/>
      <c r="R57" s="198"/>
      <c r="S57" s="199"/>
      <c r="T57" s="198"/>
      <c r="U57" s="199"/>
      <c r="V57" s="198"/>
      <c r="W57" s="198"/>
    </row>
    <row r="58" spans="1:33" s="357" customFormat="1" ht="17.25" customHeight="1">
      <c r="A58" s="39" t="s">
        <v>412</v>
      </c>
      <c r="B58" s="19"/>
      <c r="C58" s="19"/>
      <c r="D58" s="19"/>
      <c r="E58" s="19"/>
      <c r="F58" s="19"/>
      <c r="G58" s="19"/>
      <c r="H58" s="19"/>
      <c r="I58" s="19"/>
      <c r="J58" s="19"/>
      <c r="K58" s="379"/>
      <c r="L58" s="19"/>
      <c r="M58" s="379"/>
      <c r="N58" s="379"/>
      <c r="O58" s="19"/>
      <c r="P58" s="19"/>
      <c r="Q58" s="19"/>
      <c r="R58" s="19"/>
      <c r="S58" s="379"/>
      <c r="T58" s="19"/>
      <c r="U58" s="379"/>
      <c r="V58" s="19"/>
      <c r="W58" s="19"/>
    </row>
    <row r="59" spans="1:33" s="357" customFormat="1" ht="17.25" customHeight="1">
      <c r="A59" s="39"/>
      <c r="B59" s="377"/>
      <c r="C59" s="226" t="s">
        <v>436</v>
      </c>
      <c r="D59" s="377"/>
      <c r="E59" s="377"/>
      <c r="F59" s="383"/>
      <c r="G59" s="383"/>
      <c r="H59" s="376" t="s">
        <v>82</v>
      </c>
      <c r="I59" s="889"/>
      <c r="J59" s="889"/>
      <c r="K59" s="384" t="s">
        <v>50</v>
      </c>
      <c r="L59" s="380"/>
      <c r="M59" s="380"/>
      <c r="N59" s="380"/>
      <c r="O59" s="380"/>
      <c r="P59" s="380"/>
      <c r="Q59" s="380"/>
      <c r="R59" s="380"/>
      <c r="S59" s="380"/>
      <c r="T59" s="380"/>
      <c r="U59" s="890"/>
      <c r="V59" s="890"/>
      <c r="W59" s="19"/>
      <c r="AC59" s="366" t="s">
        <v>413</v>
      </c>
      <c r="AD59" s="366" t="s">
        <v>415</v>
      </c>
      <c r="AE59" s="196" t="s">
        <v>414</v>
      </c>
      <c r="AF59" s="196"/>
      <c r="AG59" s="196"/>
    </row>
    <row r="60" spans="1:33">
      <c r="A60" s="377"/>
      <c r="B60" s="377"/>
      <c r="C60" s="226" t="s">
        <v>437</v>
      </c>
      <c r="D60" s="377"/>
      <c r="E60" s="377"/>
      <c r="F60" s="863" t="s">
        <v>405</v>
      </c>
      <c r="G60" s="863"/>
      <c r="H60" s="383"/>
      <c r="I60" s="79"/>
      <c r="J60" s="75"/>
      <c r="K60" s="33" t="s">
        <v>46</v>
      </c>
      <c r="L60" s="78"/>
      <c r="M60" s="33" t="s">
        <v>47</v>
      </c>
      <c r="N60" s="375"/>
      <c r="O60" s="30" t="s">
        <v>94</v>
      </c>
      <c r="P60" s="375"/>
      <c r="Q60" s="79"/>
      <c r="R60" s="75"/>
      <c r="S60" s="33" t="s">
        <v>46</v>
      </c>
      <c r="T60" s="78"/>
      <c r="U60" s="33" t="s">
        <v>47</v>
      </c>
      <c r="V60" s="36"/>
      <c r="W60" s="35" t="str">
        <f>IF(X60=0,"（　 時間　 分)","（"&amp;INT(X60/60)&amp;"時間"&amp;RIGHT("0"&amp;MOD(X60,60),2)&amp;"分）")</f>
        <v>（　 時間　 分)</v>
      </c>
      <c r="X60" s="365">
        <f>IF(I59="",0,IF(J60="",0,IF(L60="",0,IF(R60="",0,IF(T60="",0,IF(I60=Q60,(R60*60+T60)-(J60*60+L60),IF(R60&lt;12,((R60+12)*60+T60)-(J60*60+L60),(R60*60+T60)-(J60*60+L60))))))))</f>
        <v>0</v>
      </c>
      <c r="AC60" s="357">
        <f>5*365/12/7</f>
        <v>21.726190476190478</v>
      </c>
      <c r="AD60" s="357">
        <f>X60*AC60</f>
        <v>0</v>
      </c>
      <c r="AE60" s="364">
        <f>SUM(AD60:AD61)/SUM(AC60:AC61)/60</f>
        <v>0</v>
      </c>
    </row>
    <row r="61" spans="1:33">
      <c r="A61" s="377"/>
      <c r="B61" s="377"/>
      <c r="C61" s="377"/>
      <c r="D61" s="377"/>
      <c r="E61" s="377"/>
      <c r="F61" s="863" t="s">
        <v>406</v>
      </c>
      <c r="G61" s="863"/>
      <c r="H61" s="383"/>
      <c r="I61" s="79"/>
      <c r="J61" s="75"/>
      <c r="K61" s="33" t="s">
        <v>46</v>
      </c>
      <c r="L61" s="78"/>
      <c r="M61" s="33" t="s">
        <v>47</v>
      </c>
      <c r="N61" s="375"/>
      <c r="O61" s="30" t="s">
        <v>94</v>
      </c>
      <c r="P61" s="375"/>
      <c r="Q61" s="79"/>
      <c r="R61" s="75"/>
      <c r="S61" s="33" t="s">
        <v>46</v>
      </c>
      <c r="T61" s="78"/>
      <c r="U61" s="33" t="s">
        <v>47</v>
      </c>
      <c r="V61" s="36"/>
      <c r="W61" s="35" t="str">
        <f>IF(X61=0,"（　 時間　 分)","（"&amp;INT(X61/60)&amp;"時間"&amp;RIGHT("0"&amp;MOD(X61,60),2)&amp;"分）")</f>
        <v>（　 時間　 分)</v>
      </c>
      <c r="X61" s="365">
        <f>IF(I60="",0,IF(J61="",0,IF(L61="",0,IF(R61="",0,IF(T61="",0,IF(I61=Q61,(R61*60+T61)-(J61*60+L61),IF(R61&lt;12,((R61+12)*60+T61)-(J61*60+L61),(R61*60+T61)-(J61*60+L61))))))))</f>
        <v>0</v>
      </c>
      <c r="AC61" s="357">
        <f>1*365/12/7</f>
        <v>4.3452380952380958</v>
      </c>
      <c r="AD61" s="357">
        <f>X61*AC61</f>
        <v>0</v>
      </c>
      <c r="AE61" s="357"/>
    </row>
    <row r="62" spans="1:33">
      <c r="A62" s="382"/>
      <c r="B62" s="382"/>
      <c r="C62" s="382"/>
      <c r="D62" s="382"/>
      <c r="E62" s="382"/>
      <c r="F62" s="383"/>
      <c r="G62" s="383"/>
      <c r="H62" s="383"/>
      <c r="I62" s="396"/>
      <c r="J62" s="396"/>
      <c r="K62" s="396"/>
      <c r="L62" s="396"/>
      <c r="M62" s="396"/>
      <c r="N62" s="396"/>
      <c r="O62" s="396"/>
      <c r="P62" s="396"/>
      <c r="Q62" s="396"/>
      <c r="R62" s="396"/>
      <c r="S62" s="396"/>
      <c r="T62" s="396"/>
      <c r="U62" s="885"/>
      <c r="V62" s="885"/>
    </row>
    <row r="63" spans="1:33">
      <c r="A63" s="356"/>
      <c r="B63" s="356"/>
      <c r="C63" s="356"/>
      <c r="D63" s="356"/>
      <c r="E63" s="356"/>
      <c r="F63" s="362"/>
      <c r="G63" s="362"/>
      <c r="H63" s="362"/>
      <c r="I63" s="363"/>
      <c r="J63" s="363"/>
      <c r="K63" s="363"/>
      <c r="L63" s="363"/>
      <c r="M63" s="363"/>
      <c r="N63" s="363"/>
      <c r="O63" s="363"/>
      <c r="P63" s="363"/>
      <c r="Q63" s="363"/>
      <c r="R63" s="363"/>
      <c r="S63" s="363"/>
      <c r="T63" s="363"/>
      <c r="U63" s="885"/>
      <c r="V63" s="885"/>
    </row>
  </sheetData>
  <sheetProtection algorithmName="SHA-512" hashValue="Si7+5CVMI97doFGaObkBfA5PBs/0Go+P8BUBwGxNKu2pD0EzfHWnLnZo/lGaHaQ9p6+pCKZUfnkNMNrXRXX0Ng==" saltValue="dVz+TWgLoJFgiaaOIE9lkw==" spinCount="100000" sheet="1" selectLockedCells="1"/>
  <mergeCells count="23">
    <mergeCell ref="O4:W4"/>
    <mergeCell ref="U63:V63"/>
    <mergeCell ref="I14:J14"/>
    <mergeCell ref="K14:M14"/>
    <mergeCell ref="I59:J59"/>
    <mergeCell ref="U59:V59"/>
    <mergeCell ref="U62:V62"/>
    <mergeCell ref="F60:G60"/>
    <mergeCell ref="F61:G61"/>
    <mergeCell ref="O1:U1"/>
    <mergeCell ref="O2:U2"/>
    <mergeCell ref="F51:G51"/>
    <mergeCell ref="E47:G47"/>
    <mergeCell ref="K15:V15"/>
    <mergeCell ref="V1:W1"/>
    <mergeCell ref="V2:W2"/>
    <mergeCell ref="F49:G49"/>
    <mergeCell ref="F50:G50"/>
    <mergeCell ref="K1:N1"/>
    <mergeCell ref="K2:N2"/>
    <mergeCell ref="K3:N3"/>
    <mergeCell ref="O3:W3"/>
    <mergeCell ref="K4:N4"/>
  </mergeCells>
  <phoneticPr fontId="4"/>
  <conditionalFormatting sqref="W18 W23 W31:W32 W36 W40 W46 W48">
    <cfRule type="expression" dxfId="273" priority="89" stopIfTrue="1">
      <formula>AND(X18&lt;=0,W18&lt;&gt;"")</formula>
    </cfRule>
  </conditionalFormatting>
  <conditionalFormatting sqref="W29:W30 W19:W22 W24:W27 W34:W35 W38:W39 W43:W44 W47 W49:W51">
    <cfRule type="expression" dxfId="272" priority="90" stopIfTrue="1">
      <formula>X19&lt;0</formula>
    </cfRule>
  </conditionalFormatting>
  <conditionalFormatting sqref="B11">
    <cfRule type="expression" dxfId="271" priority="93" stopIfTrue="1">
      <formula>AND(D29&lt;&gt;"",B11&lt;&gt;"☑")</formula>
    </cfRule>
    <cfRule type="cellIs" dxfId="270" priority="94" stopIfTrue="1" operator="equal">
      <formula>""</formula>
    </cfRule>
  </conditionalFormatting>
  <conditionalFormatting sqref="C14">
    <cfRule type="cellIs" dxfId="269" priority="103" stopIfTrue="1" operator="equal">
      <formula>""</formula>
    </cfRule>
    <cfRule type="expression" dxfId="268" priority="104" stopIfTrue="1">
      <formula>AND(C14&lt;&gt;"☑",OR(I14&lt;&gt;"",I47&lt;&gt;""))</formula>
    </cfRule>
  </conditionalFormatting>
  <conditionalFormatting sqref="C15">
    <cfRule type="cellIs" dxfId="267" priority="105" stopIfTrue="1" operator="equal">
      <formula>""</formula>
    </cfRule>
    <cfRule type="expression" dxfId="266" priority="106" stopIfTrue="1">
      <formula>AND(C15&lt;&gt;"☑",OR(K15&lt;&gt;"",F49&lt;&gt;""))</formula>
    </cfRule>
  </conditionalFormatting>
  <conditionalFormatting sqref="I14:J14 K15:V15">
    <cfRule type="expression" dxfId="265" priority="107" stopIfTrue="1">
      <formula>AND($C14="☑",I14="")</formula>
    </cfRule>
    <cfRule type="expression" dxfId="264" priority="108" stopIfTrue="1">
      <formula>AND($C14="☐",I14&lt;&gt;"")</formula>
    </cfRule>
  </conditionalFormatting>
  <conditionalFormatting sqref="E19:E22 E24:E27 E29:E30 E34:E35 E38:E39 E43:E44">
    <cfRule type="expression" dxfId="263" priority="111" stopIfTrue="1">
      <formula>AND($E19="",OR($D19&lt;&gt;"",$G19&lt;&gt;""))</formula>
    </cfRule>
  </conditionalFormatting>
  <conditionalFormatting sqref="G19:G22 G29:G30">
    <cfRule type="expression" dxfId="262" priority="112" stopIfTrue="1">
      <formula>AND(G19="",OR(E19&lt;&gt;"",J19&lt;&gt;""))</formula>
    </cfRule>
  </conditionalFormatting>
  <conditionalFormatting sqref="J19:J22 J29:J30">
    <cfRule type="expression" dxfId="261" priority="113" stopIfTrue="1">
      <formula>AND(J19="",OR(G19&lt;&gt;"",L19&lt;&gt;""))</formula>
    </cfRule>
  </conditionalFormatting>
  <conditionalFormatting sqref="L19:L22 L24:L27 L38:L39 L34:L35 L43:L44 L47 L49:L51">
    <cfRule type="expression" dxfId="260" priority="114" stopIfTrue="1">
      <formula>AND(L19="",OR(J19&lt;&gt;"",Q19&lt;&gt;""))</formula>
    </cfRule>
  </conditionalFormatting>
  <conditionalFormatting sqref="Q19:Q22 Q24:Q27 Q34:Q35 Q39 Q44 Q50:Q51">
    <cfRule type="expression" dxfId="259" priority="115" stopIfTrue="1">
      <formula>AND(Q19="",OR(L19&lt;&gt;"",R19&lt;&gt;""))</formula>
    </cfRule>
  </conditionalFormatting>
  <conditionalFormatting sqref="R19:R22 R24:R27 J24:J27 R50:R51 J34:J35 J39 R34:R35 R39 R44 J44 J50:J51">
    <cfRule type="expression" dxfId="258" priority="116" stopIfTrue="1">
      <formula>AND(J19="",OR(I19&lt;&gt;"",L19&lt;&gt;""))</formula>
    </cfRule>
  </conditionalFormatting>
  <conditionalFormatting sqref="T19:T22 T24:T27 T29:T30 T34:T35 T38:T39 T43:T44 T47 T49:T51">
    <cfRule type="expression" dxfId="257" priority="117" stopIfTrue="1">
      <formula>AND(T19="",R19&lt;&gt;"")</formula>
    </cfRule>
  </conditionalFormatting>
  <conditionalFormatting sqref="D19:D22 D24:D27 D29:D30 D34:D35 D38:D39 D43:D44">
    <cfRule type="expression" dxfId="256" priority="121" stopIfTrue="1">
      <formula>AND($D19="",$E19&lt;&gt;"")</formula>
    </cfRule>
  </conditionalFormatting>
  <conditionalFormatting sqref="G24:G27 G34:G35 G38:G39 G43:G44">
    <cfRule type="expression" dxfId="255" priority="124" stopIfTrue="1">
      <formula>AND(G24="",OR(E24&lt;&gt;"",I24&lt;&gt;""))</formula>
    </cfRule>
  </conditionalFormatting>
  <conditionalFormatting sqref="I24:I27 I39 I34:I35 I44">
    <cfRule type="expression" dxfId="254" priority="125" stopIfTrue="1">
      <formula>AND(I24="",OR(G24&lt;&gt;"",J24&lt;&gt;""))</formula>
    </cfRule>
  </conditionalFormatting>
  <conditionalFormatting sqref="R29:R30">
    <cfRule type="expression" dxfId="253" priority="126" stopIfTrue="1">
      <formula>AND(R29="",OR(L29&lt;&gt;"",T29&lt;&gt;""))</formula>
    </cfRule>
  </conditionalFormatting>
  <conditionalFormatting sqref="L29:L30">
    <cfRule type="expression" dxfId="252" priority="127" stopIfTrue="1">
      <formula>AND(L29="",OR(J29&lt;&gt;"",R29&lt;&gt;""))</formula>
    </cfRule>
  </conditionalFormatting>
  <conditionalFormatting sqref="F49:G49">
    <cfRule type="expression" dxfId="251" priority="136" stopIfTrue="1">
      <formula>OR(AND(F49="",C15="☑"),AND(F49&lt;&gt;"",C15="☐"))</formula>
    </cfRule>
    <cfRule type="expression" dxfId="250" priority="137" stopIfTrue="1">
      <formula>AND(F49="",OR(I49&lt;&gt;"",F50&lt;&gt;""))</formula>
    </cfRule>
  </conditionalFormatting>
  <conditionalFormatting sqref="I50:I51">
    <cfRule type="expression" dxfId="249" priority="138" stopIfTrue="1">
      <formula>AND(I50="",OR(F50&lt;&gt;"",J50&lt;&gt;""))</formula>
    </cfRule>
  </conditionalFormatting>
  <conditionalFormatting sqref="F50:G51">
    <cfRule type="expression" dxfId="248" priority="139" stopIfTrue="1">
      <formula>AND(F50&lt;&gt;"",F49="")</formula>
    </cfRule>
    <cfRule type="expression" dxfId="247" priority="140" stopIfTrue="1">
      <formula>AND(F50="",I50&lt;&gt;"")</formula>
    </cfRule>
  </conditionalFormatting>
  <conditionalFormatting sqref="D19">
    <cfRule type="expression" dxfId="246" priority="141" stopIfTrue="1">
      <formula>AND(D19="",D24&lt;&gt;"")</formula>
    </cfRule>
  </conditionalFormatting>
  <conditionalFormatting sqref="Q48 I48 Q46 I46 Q40 I40 Q36 I31:I32 I36 Q23 Q31:Q32 I23 I18">
    <cfRule type="cellIs" dxfId="245" priority="149" stopIfTrue="1" operator="equal">
      <formula>"午前"</formula>
    </cfRule>
    <cfRule type="cellIs" dxfId="244" priority="150" stopIfTrue="1" operator="equal">
      <formula>"午後"</formula>
    </cfRule>
  </conditionalFormatting>
  <conditionalFormatting sqref="D43">
    <cfRule type="expression" dxfId="243" priority="84" stopIfTrue="1">
      <formula>OR(AND(D43="",$C$41="☑"),AND(D43&lt;&gt;"",$C$41="☐"))</formula>
    </cfRule>
  </conditionalFormatting>
  <conditionalFormatting sqref="J38">
    <cfRule type="expression" dxfId="242" priority="81" stopIfTrue="1">
      <formula>AND(J38="",OR(I38&lt;&gt;"",L38&lt;&gt;""))</formula>
    </cfRule>
  </conditionalFormatting>
  <conditionalFormatting sqref="I38">
    <cfRule type="expression" dxfId="241" priority="82" stopIfTrue="1">
      <formula>AND(I38="",OR(G38&lt;&gt;"",J38&lt;&gt;""))</formula>
    </cfRule>
  </conditionalFormatting>
  <conditionalFormatting sqref="J43">
    <cfRule type="expression" dxfId="240" priority="79" stopIfTrue="1">
      <formula>AND(J43="",OR(I43&lt;&gt;"",L43&lt;&gt;""))</formula>
    </cfRule>
  </conditionalFormatting>
  <conditionalFormatting sqref="I43">
    <cfRule type="expression" dxfId="239" priority="80" stopIfTrue="1">
      <formula>AND(I43="",OR(G43&lt;&gt;"",J43&lt;&gt;""))</formula>
    </cfRule>
  </conditionalFormatting>
  <conditionalFormatting sqref="J47">
    <cfRule type="expression" dxfId="238" priority="77" stopIfTrue="1">
      <formula>AND(J47="",OR(I47&lt;&gt;"",L47&lt;&gt;""))</formula>
    </cfRule>
  </conditionalFormatting>
  <conditionalFormatting sqref="I47">
    <cfRule type="expression" dxfId="237" priority="78" stopIfTrue="1">
      <formula>AND(I47="",OR(G47&lt;&gt;"",J47&lt;&gt;""))</formula>
    </cfRule>
  </conditionalFormatting>
  <conditionalFormatting sqref="J49">
    <cfRule type="expression" dxfId="236" priority="75" stopIfTrue="1">
      <formula>AND(J49="",OR(I49&lt;&gt;"",L49&lt;&gt;""))</formula>
    </cfRule>
  </conditionalFormatting>
  <conditionalFormatting sqref="I49">
    <cfRule type="expression" dxfId="235" priority="76" stopIfTrue="1">
      <formula>AND(I49="",OR(G49&lt;&gt;"",J49&lt;&gt;""))</formula>
    </cfRule>
  </conditionalFormatting>
  <conditionalFormatting sqref="Q38">
    <cfRule type="expression" dxfId="234" priority="73" stopIfTrue="1">
      <formula>AND(Q38="",OR(L38&lt;&gt;"",R38&lt;&gt;""))</formula>
    </cfRule>
  </conditionalFormatting>
  <conditionalFormatting sqref="R38">
    <cfRule type="expression" dxfId="233" priority="74" stopIfTrue="1">
      <formula>AND(R38="",OR(Q38&lt;&gt;"",T38&lt;&gt;""))</formula>
    </cfRule>
  </conditionalFormatting>
  <conditionalFormatting sqref="Q43">
    <cfRule type="expression" dxfId="232" priority="71" stopIfTrue="1">
      <formula>AND(Q43="",OR(L43&lt;&gt;"",R43&lt;&gt;""))</formula>
    </cfRule>
  </conditionalFormatting>
  <conditionalFormatting sqref="R43">
    <cfRule type="expression" dxfId="231" priority="72" stopIfTrue="1">
      <formula>AND(R43="",OR(Q43&lt;&gt;"",T43&lt;&gt;""))</formula>
    </cfRule>
  </conditionalFormatting>
  <conditionalFormatting sqref="Q47">
    <cfRule type="expression" dxfId="230" priority="69" stopIfTrue="1">
      <formula>AND(Q47="",OR(L47&lt;&gt;"",R47&lt;&gt;""))</formula>
    </cfRule>
  </conditionalFormatting>
  <conditionalFormatting sqref="R47">
    <cfRule type="expression" dxfId="229" priority="70" stopIfTrue="1">
      <formula>AND(R47="",OR(Q47&lt;&gt;"",T47&lt;&gt;""))</formula>
    </cfRule>
  </conditionalFormatting>
  <conditionalFormatting sqref="Q49">
    <cfRule type="expression" dxfId="228" priority="67" stopIfTrue="1">
      <formula>AND(Q49="",OR(L49&lt;&gt;"",R49&lt;&gt;""))</formula>
    </cfRule>
  </conditionalFormatting>
  <conditionalFormatting sqref="R49">
    <cfRule type="expression" dxfId="227" priority="68" stopIfTrue="1">
      <formula>AND(R49="",OR(Q49&lt;&gt;"",T49&lt;&gt;""))</formula>
    </cfRule>
  </conditionalFormatting>
  <conditionalFormatting sqref="S54">
    <cfRule type="cellIs" dxfId="226" priority="51" stopIfTrue="1" operator="equal">
      <formula>""</formula>
    </cfRule>
    <cfRule type="expression" dxfId="225" priority="52" stopIfTrue="1">
      <formula>OR(AND(C54="☑",AND(M54&lt;&gt;"☑",S54&lt;&gt;"☑")),AND(M54="☑",S54="☑"),AND(C57="☑",S54="☑"))</formula>
    </cfRule>
  </conditionalFormatting>
  <conditionalFormatting sqref="M54">
    <cfRule type="cellIs" dxfId="224" priority="53" stopIfTrue="1" operator="equal">
      <formula>""</formula>
    </cfRule>
    <cfRule type="expression" dxfId="223" priority="54" stopIfTrue="1">
      <formula>OR(AND(C54="☑",AND(M54&lt;&gt;"☑",S54&lt;&gt;"☑")),AND(M54="☑",S54="☑"),AND(C57="☑",M54="☑"))</formula>
    </cfRule>
  </conditionalFormatting>
  <conditionalFormatting sqref="C54">
    <cfRule type="cellIs" dxfId="222" priority="55" stopIfTrue="1" operator="equal">
      <formula>""</formula>
    </cfRule>
    <cfRule type="expression" dxfId="221" priority="56" stopIfTrue="1">
      <formula>OR(AND(C54="☑",C57="☑"),AND(C54&lt;&gt;"☑",OR(M54="☑",S54="☑")))</formula>
    </cfRule>
    <cfRule type="expression" dxfId="220" priority="57" stopIfTrue="1">
      <formula>$C$54=$C$57</formula>
    </cfRule>
  </conditionalFormatting>
  <conditionalFormatting sqref="C57">
    <cfRule type="cellIs" dxfId="219" priority="58" stopIfTrue="1" operator="equal">
      <formula>""</formula>
    </cfRule>
    <cfRule type="expression" dxfId="218" priority="59" stopIfTrue="1">
      <formula>OR(AND(C54="☑",C57="☑"),AND(C57="☑",OR(M54="☑",S54="☑")))</formula>
    </cfRule>
    <cfRule type="expression" dxfId="217" priority="60" stopIfTrue="1">
      <formula>$C$54=$C$57</formula>
    </cfRule>
  </conditionalFormatting>
  <conditionalFormatting sqref="D55">
    <cfRule type="cellIs" dxfId="216" priority="61" stopIfTrue="1" operator="equal">
      <formula>""</formula>
    </cfRule>
    <cfRule type="expression" dxfId="215" priority="62" stopIfTrue="1">
      <formula>OR(AND(D55="☑",D57="☑"),AND(D55&lt;&gt;"☑",OR(N55="☑",T55="☑")))</formula>
    </cfRule>
    <cfRule type="expression" dxfId="214" priority="63" stopIfTrue="1">
      <formula>OR(AND(C54="☑",D55="☐",D56="☐"),AND(C54="☑",D55="☑",D56="☑"),AND(C57="☑",D55="☑"))</formula>
    </cfRule>
  </conditionalFormatting>
  <conditionalFormatting sqref="L33 T33 V33 N33">
    <cfRule type="expression" dxfId="213" priority="49" stopIfTrue="1">
      <formula>AND($C33="☑",L33="")</formula>
    </cfRule>
    <cfRule type="expression" dxfId="212" priority="50" stopIfTrue="1">
      <formula>AND($C33="☐",L33&lt;&gt;"")</formula>
    </cfRule>
  </conditionalFormatting>
  <conditionalFormatting sqref="V37 N37">
    <cfRule type="expression" dxfId="211" priority="45" stopIfTrue="1">
      <formula>AND($C37="☑",N37="")</formula>
    </cfRule>
    <cfRule type="expression" dxfId="210" priority="46" stopIfTrue="1">
      <formula>AND($C37="☐",N37&lt;&gt;"")</formula>
    </cfRule>
  </conditionalFormatting>
  <conditionalFormatting sqref="V41 N41">
    <cfRule type="expression" dxfId="209" priority="37" stopIfTrue="1">
      <formula>AND($C41="☑",N41="")</formula>
    </cfRule>
    <cfRule type="expression" dxfId="208" priority="38" stopIfTrue="1">
      <formula>AND($C41="☐",N41&lt;&gt;"")</formula>
    </cfRule>
  </conditionalFormatting>
  <conditionalFormatting sqref="N42">
    <cfRule type="expression" dxfId="207" priority="39" stopIfTrue="1">
      <formula>AND($C41="☑",N42="")</formula>
    </cfRule>
    <cfRule type="expression" dxfId="206" priority="40" stopIfTrue="1">
      <formula>AND($C41="☐",N42&lt;&gt;"")</formula>
    </cfRule>
  </conditionalFormatting>
  <conditionalFormatting sqref="V42">
    <cfRule type="expression" dxfId="205" priority="41" stopIfTrue="1">
      <formula>AND($C$41="☑",V42="")</formula>
    </cfRule>
    <cfRule type="expression" dxfId="204" priority="42" stopIfTrue="1">
      <formula>AND(#REF!="☐",V42&lt;&gt;"")</formula>
    </cfRule>
  </conditionalFormatting>
  <conditionalFormatting sqref="B12">
    <cfRule type="expression" dxfId="203" priority="412" stopIfTrue="1">
      <formula>AND(B12&lt;&gt;"☑",OR(#REF!="☑",#REF!="☑",#REF!="☑",C14="☑",C15="☑"))</formula>
    </cfRule>
    <cfRule type="cellIs" dxfId="202" priority="413" stopIfTrue="1" operator="equal">
      <formula>""</formula>
    </cfRule>
  </conditionalFormatting>
  <conditionalFormatting sqref="D24">
    <cfRule type="expression" dxfId="201" priority="414" stopIfTrue="1">
      <formula>OR(AND(D24="",B10="☑"),AND(D24&lt;&gt;"",B10="☐"))</formula>
    </cfRule>
  </conditionalFormatting>
  <conditionalFormatting sqref="D29">
    <cfRule type="expression" dxfId="200" priority="416" stopIfTrue="1">
      <formula>OR(AND(D29="",B11="☑"),AND(D29&lt;&gt;"",B11="☐"))</formula>
    </cfRule>
  </conditionalFormatting>
  <conditionalFormatting sqref="D34">
    <cfRule type="expression" dxfId="199" priority="418" stopIfTrue="1">
      <formula>OR(AND(D34="",$C$33="☑"),AND(D34&lt;&gt;"",$C$33="☐"))</formula>
    </cfRule>
  </conditionalFormatting>
  <conditionalFormatting sqref="D38">
    <cfRule type="expression" dxfId="198" priority="422" stopIfTrue="1">
      <formula>OR(AND(D38="",$C$37="☑"),AND(D38&lt;&gt;"",$C$37="☐"))</formula>
    </cfRule>
  </conditionalFormatting>
  <conditionalFormatting sqref="L60">
    <cfRule type="expression" dxfId="197" priority="22" stopIfTrue="1">
      <formula>AND(L60="",OR(J60&lt;&gt;"",Q60&lt;&gt;""))</formula>
    </cfRule>
  </conditionalFormatting>
  <conditionalFormatting sqref="Q60">
    <cfRule type="expression" dxfId="196" priority="23" stopIfTrue="1">
      <formula>AND(Q60="",OR(L60&lt;&gt;"",R60&lt;&gt;""))</formula>
    </cfRule>
  </conditionalFormatting>
  <conditionalFormatting sqref="R60 J60">
    <cfRule type="expression" dxfId="195" priority="24" stopIfTrue="1">
      <formula>AND(J60="",OR(I60&lt;&gt;"",L60&lt;&gt;""))</formula>
    </cfRule>
  </conditionalFormatting>
  <conditionalFormatting sqref="T60">
    <cfRule type="expression" dxfId="194" priority="25" stopIfTrue="1">
      <formula>AND(T60="",R60&lt;&gt;"")</formula>
    </cfRule>
  </conditionalFormatting>
  <conditionalFormatting sqref="W60">
    <cfRule type="expression" dxfId="193" priority="21" stopIfTrue="1">
      <formula>X60&lt;0</formula>
    </cfRule>
  </conditionalFormatting>
  <conditionalFormatting sqref="L61">
    <cfRule type="expression" dxfId="192" priority="12" stopIfTrue="1">
      <formula>AND(L61="",OR(J61&lt;&gt;"",Q61&lt;&gt;""))</formula>
    </cfRule>
  </conditionalFormatting>
  <conditionalFormatting sqref="Q61">
    <cfRule type="expression" dxfId="191" priority="13" stopIfTrue="1">
      <formula>AND(Q61="",OR(L61&lt;&gt;"",R61&lt;&gt;""))</formula>
    </cfRule>
  </conditionalFormatting>
  <conditionalFormatting sqref="R61 J61">
    <cfRule type="expression" dxfId="190" priority="14" stopIfTrue="1">
      <formula>AND(J61="",OR(I61&lt;&gt;"",L61&lt;&gt;""))</formula>
    </cfRule>
  </conditionalFormatting>
  <conditionalFormatting sqref="T61">
    <cfRule type="expression" dxfId="189" priority="15" stopIfTrue="1">
      <formula>AND(T61="",R61&lt;&gt;"")</formula>
    </cfRule>
  </conditionalFormatting>
  <conditionalFormatting sqref="W61">
    <cfRule type="expression" dxfId="188" priority="11" stopIfTrue="1">
      <formula>X61&lt;0</formula>
    </cfRule>
  </conditionalFormatting>
  <conditionalFormatting sqref="D56">
    <cfRule type="cellIs" dxfId="187" priority="456" stopIfTrue="1" operator="equal">
      <formula>""</formula>
    </cfRule>
    <cfRule type="expression" dxfId="186" priority="457" stopIfTrue="1">
      <formula>OR(AND(D56="☑",#REF!="☑"),AND(D56&lt;&gt;"☑",OR(N56="☑",T56="☑")))</formula>
    </cfRule>
    <cfRule type="expression" dxfId="185" priority="458" stopIfTrue="1">
      <formula>OR(AND(C54="☑",D55="☐",D56="☐"),AND(C54="☑",D55="☑",D56="☑"),AND(C57="☑",D56="☑"))</formula>
    </cfRule>
  </conditionalFormatting>
  <conditionalFormatting sqref="C33">
    <cfRule type="cellIs" dxfId="184" priority="459" stopIfTrue="1" operator="equal">
      <formula>""</formula>
    </cfRule>
    <cfRule type="expression" dxfId="183" priority="460" stopIfTrue="1">
      <formula>AND(C33&lt;&gt;"☑",OR(L33&lt;&gt;"",N33&lt;&gt;"",T33&lt;&gt;"",V33&lt;&gt;"",D63&lt;&gt;""))</formula>
    </cfRule>
  </conditionalFormatting>
  <conditionalFormatting sqref="C37">
    <cfRule type="cellIs" dxfId="182" priority="461" stopIfTrue="1" operator="equal">
      <formula>""</formula>
    </cfRule>
    <cfRule type="expression" dxfId="181" priority="462" stopIfTrue="1">
      <formula>AND(C37&lt;&gt;"☑",OR(N37&lt;&gt;"",V37&lt;&gt;"",D69&lt;&gt;""))</formula>
    </cfRule>
  </conditionalFormatting>
  <conditionalFormatting sqref="C41">
    <cfRule type="cellIs" dxfId="180" priority="463" stopIfTrue="1" operator="equal">
      <formula>""</formula>
    </cfRule>
    <cfRule type="expression" dxfId="179" priority="464" stopIfTrue="1">
      <formula>AND(C41&lt;&gt;"☑",OR(N41&lt;&gt;"",V41&lt;&gt;"",N42&lt;&gt;"",V42&lt;&gt;"",D75&lt;&gt;""))</formula>
    </cfRule>
  </conditionalFormatting>
  <conditionalFormatting sqref="T41">
    <cfRule type="expression" dxfId="178" priority="9">
      <formula>AND($C$41="☐",$T$41&lt;&gt;"")</formula>
    </cfRule>
    <cfRule type="expression" dxfId="177" priority="10">
      <formula>AND($C$41="☑",$T$41="")</formula>
    </cfRule>
  </conditionalFormatting>
  <conditionalFormatting sqref="O2:U2">
    <cfRule type="expression" dxfId="176" priority="478" stopIfTrue="1">
      <formula>OR(AND(O2="",D19&lt;&gt;""),AND(O2="",V2&lt;&gt;""))</formula>
    </cfRule>
  </conditionalFormatting>
  <conditionalFormatting sqref="K2:N2">
    <cfRule type="expression" dxfId="175" priority="480">
      <formula>OR(AND(K2="",D19&lt;&gt;""),AND(K2="",O2&lt;&gt;""))</formula>
    </cfRule>
  </conditionalFormatting>
  <conditionalFormatting sqref="B10">
    <cfRule type="expression" dxfId="174" priority="3" stopIfTrue="1">
      <formula>AND(D28&lt;&gt;"",B10&lt;&gt;"☑")</formula>
    </cfRule>
    <cfRule type="cellIs" dxfId="173" priority="4" stopIfTrue="1" operator="equal">
      <formula>""</formula>
    </cfRule>
  </conditionalFormatting>
  <conditionalFormatting sqref="D20:D22 D25:D27 D30 D35 D39 D44">
    <cfRule type="expression" dxfId="172" priority="120" stopIfTrue="1">
      <formula>AND($D20&lt;&gt;"",$D19="")</formula>
    </cfRule>
  </conditionalFormatting>
  <conditionalFormatting sqref="D19:D21 D24:D26 D29 D34 D38 D43">
    <cfRule type="expression" dxfId="171" priority="2">
      <formula>AND($D19="",$D20&lt;&gt;"")</formula>
    </cfRule>
  </conditionalFormatting>
  <dataValidations count="9">
    <dataValidation type="list" allowBlank="1" showInputMessage="1" showErrorMessage="1" sqref="J29:J30 J47 J24:J27 R38:R39 J49:J51 R43:R44 J38:J39 J19:J22 J34:J35 R34:R35 R49:R51 R24:R27 R29:R30 R47 R19:R22 J43:J44 J60:J61 R60:R61">
      <formula1>"1,2,3,4,5,6,7,8,9,10,11,12"</formula1>
    </dataValidation>
    <dataValidation type="list" allowBlank="1" showInputMessage="1" showErrorMessage="1" sqref="I38:I39 Q47 I49:I51 I34:I35 Q38:Q39 Q19:Q22 Q43:Q44 Q24:Q27 Q49:Q51 Q34:Q35 I24:I27 I47 I43:I44 I60:I61 Q60:Q61">
      <formula1>"午前,午後"</formula1>
    </dataValidation>
    <dataValidation type="list" allowBlank="1" showInputMessage="1" showErrorMessage="1" sqref="T33 L33">
      <formula1>"7,8,9"</formula1>
    </dataValidation>
    <dataValidation imeMode="disabled" allowBlank="1" showInputMessage="1" showErrorMessage="1" sqref="T60:T61 L49:L51 L47 T43:T44 T49:T51 T38:T39 L38:L39 L29:L30 L34:L35 T34:T35 T29:T30 T24:T27 L24:L27 L19:L22 T19:T22 T47 L43:L44 L60:L61 V2:W2"/>
    <dataValidation type="whole" imeMode="disabled" allowBlank="1" showInputMessage="1" showErrorMessage="1" sqref="N33 V33 N37 V37 N42 V41:V42">
      <formula1>1</formula1>
      <formula2>31</formula2>
    </dataValidation>
    <dataValidation type="whole" imeMode="disabled" allowBlank="1" showInputMessage="1" showErrorMessage="1" sqref="N41">
      <formula1>1</formula1>
      <formula2>30</formula2>
    </dataValidation>
    <dataValidation type="list" allowBlank="1" showInputMessage="1" showErrorMessage="1" sqref="G29:G30 E43:E44 G19:G22 E34:E35 G34:G35 E19:E22 E29:E30 E38:E39 G38:G39 E24:E27 G24:G27 G43:G44">
      <formula1>$AA$3:$AA$9</formula1>
    </dataValidation>
    <dataValidation type="list" allowBlank="1" showInputMessage="1" showErrorMessage="1" sqref="C54:C57 C41 C37 C33 D55:D56 C14:C15 M54:M56 S54:S56 B10:B12">
      <formula1>"☐,☑"</formula1>
    </dataValidation>
    <dataValidation type="list" allowBlank="1" showInputMessage="1" showErrorMessage="1" sqref="D29:D30 D43:D44 D38:D39 I14 D34:D35 D19:D22 D24:D27">
      <formula1>$AC$3:$AC$9</formula1>
    </dataValidation>
  </dataValidations>
  <pageMargins left="0.47244094488188981" right="0.47244094488188981" top="0.51181102362204722" bottom="0.59055118110236227" header="0.31496062992125984" footer="0.31496062992125984"/>
  <pageSetup paperSize="9" scale="74" orientation="portrait" r:id="rId1"/>
  <headerFooter alignWithMargins="0">
    <oddFooter>&amp;C&amp;14 1</oddFooter>
  </headerFooter>
  <colBreaks count="1" manualBreakCount="1">
    <brk id="23" max="59" man="1"/>
  </colBreaks>
  <ignoredErrors>
    <ignoredError sqref="K2:U2 W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8" id="{8A916A5D-16F3-46DB-8034-9FA4B06073F4}">
            <xm:f>AND(I59="",一番最初に入力!$C$7&gt;70000)</xm:f>
            <x14:dxf>
              <fill>
                <patternFill>
                  <bgColor rgb="FFFF0000"/>
                </patternFill>
              </fill>
            </x14:dxf>
          </x14:cfRule>
          <xm:sqref>I59:J59</xm:sqref>
        </x14:conditionalFormatting>
        <x14:conditionalFormatting xmlns:xm="http://schemas.microsoft.com/office/excel/2006/main">
          <x14:cfRule type="expression" priority="7" id="{F9932644-91BA-4BD6-B922-B2C880DB5834}">
            <xm:f>AND(I60="",一番最初に入力!$C$7&gt;70000)</xm:f>
            <x14:dxf>
              <fill>
                <patternFill>
                  <bgColor rgb="FFFF0000"/>
                </patternFill>
              </fill>
            </x14:dxf>
          </x14:cfRule>
          <xm:sqref>I60</xm:sqref>
        </x14:conditionalFormatting>
        <x14:conditionalFormatting xmlns:xm="http://schemas.microsoft.com/office/excel/2006/main">
          <x14:cfRule type="expression" priority="1" id="{C7EB4539-425C-45F8-B66C-9E0E2228065E}">
            <xm:f>AND(I61="",一番最初に入力!$C$7&gt;70000)</xm:f>
            <x14:dxf>
              <fill>
                <patternFill>
                  <bgColor rgb="FFFF0000"/>
                </patternFill>
              </fill>
            </x14:dxf>
          </x14:cfRule>
          <xm:sqref>I61</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showGridLines="0" view="pageBreakPreview" zoomScale="85" zoomScaleNormal="75" zoomScaleSheetLayoutView="85" workbookViewId="0">
      <selection activeCell="B7" sqref="B7"/>
    </sheetView>
  </sheetViews>
  <sheetFormatPr defaultRowHeight="14.25"/>
  <cols>
    <col min="1" max="1" width="4.625" style="1" customWidth="1"/>
    <col min="2" max="2" width="23.125" style="1" customWidth="1"/>
    <col min="3" max="3" width="12.625" style="1" customWidth="1"/>
    <col min="4" max="4" width="12.625" style="410" customWidth="1"/>
    <col min="5" max="5" width="11.75" style="1" customWidth="1"/>
    <col min="6" max="6" width="12.25" style="1" customWidth="1"/>
    <col min="7" max="7" width="5.75" style="1" customWidth="1"/>
    <col min="8" max="8" width="13.125" style="1" customWidth="1"/>
    <col min="9" max="9" width="5.875" style="1" customWidth="1"/>
    <col min="10" max="10" width="13.125" style="1" bestFit="1" customWidth="1"/>
    <col min="11" max="14" width="9" style="1" hidden="1" customWidth="1"/>
    <col min="15" max="16384" width="9" style="1"/>
  </cols>
  <sheetData>
    <row r="1" spans="1:15" ht="20.25" customHeight="1">
      <c r="A1" s="119" t="s">
        <v>431</v>
      </c>
      <c r="B1" s="163"/>
      <c r="C1" s="163"/>
      <c r="D1" s="409"/>
      <c r="E1" s="163"/>
      <c r="F1" s="163"/>
      <c r="G1" s="163"/>
      <c r="H1" s="163"/>
      <c r="I1" s="163"/>
      <c r="J1" s="194" t="str">
        <f>IF('実績報告書１ページ '!V2="","",'実績報告書１ページ '!V2&amp;"_"&amp;'実績報告書１ページ '!O2)</f>
        <v/>
      </c>
    </row>
    <row r="2" spans="1:15" ht="20.25" customHeight="1">
      <c r="A2" s="163"/>
      <c r="B2" s="163" t="s">
        <v>119</v>
      </c>
      <c r="D2" s="4" t="str">
        <f>'実績報告書１ページ '!B10</f>
        <v>☐</v>
      </c>
      <c r="E2" s="164" t="s">
        <v>162</v>
      </c>
      <c r="F2" s="99" t="s">
        <v>53</v>
      </c>
      <c r="G2" s="76"/>
      <c r="H2" s="14" t="s">
        <v>54</v>
      </c>
      <c r="I2" s="163"/>
      <c r="J2" s="163"/>
      <c r="L2" s="1" t="s">
        <v>183</v>
      </c>
    </row>
    <row r="3" spans="1:15" ht="20.25" customHeight="1">
      <c r="A3" s="163"/>
      <c r="B3" s="163"/>
      <c r="D3" s="4" t="str">
        <f>'実績報告書１ページ '!B11</f>
        <v>☐</v>
      </c>
      <c r="E3" s="164" t="s">
        <v>161</v>
      </c>
      <c r="F3" s="99" t="s">
        <v>53</v>
      </c>
      <c r="G3" s="76"/>
      <c r="H3" s="14" t="s">
        <v>54</v>
      </c>
      <c r="I3" s="163"/>
      <c r="J3" s="163"/>
      <c r="L3" s="1" t="s">
        <v>144</v>
      </c>
      <c r="N3" s="195"/>
    </row>
    <row r="4" spans="1:15" ht="20.25" customHeight="1">
      <c r="A4" s="163"/>
      <c r="B4" s="163"/>
      <c r="D4" s="4" t="str">
        <f>'実績報告書１ページ '!B12</f>
        <v>☐</v>
      </c>
      <c r="E4" s="164" t="s">
        <v>298</v>
      </c>
      <c r="F4" s="99" t="s">
        <v>53</v>
      </c>
      <c r="G4" s="76"/>
      <c r="H4" s="14" t="s">
        <v>54</v>
      </c>
      <c r="I4" s="163"/>
      <c r="J4" s="163"/>
    </row>
    <row r="5" spans="1:15" ht="6.75" customHeight="1" thickBot="1">
      <c r="A5" s="163"/>
      <c r="B5" s="163"/>
      <c r="C5" s="4"/>
      <c r="D5" s="4"/>
      <c r="E5" s="163"/>
      <c r="F5" s="163"/>
      <c r="G5" s="163"/>
      <c r="H5" s="4"/>
      <c r="I5" s="163"/>
      <c r="J5" s="163"/>
      <c r="L5" s="1" t="s">
        <v>55</v>
      </c>
    </row>
    <row r="6" spans="1:15" ht="50.1" customHeight="1">
      <c r="A6" s="163"/>
      <c r="B6" s="45" t="s">
        <v>221</v>
      </c>
      <c r="C6" s="161" t="s">
        <v>142</v>
      </c>
      <c r="D6" s="413" t="s">
        <v>466</v>
      </c>
      <c r="E6" s="952" t="s">
        <v>177</v>
      </c>
      <c r="F6" s="953"/>
      <c r="G6" s="952" t="s">
        <v>145</v>
      </c>
      <c r="H6" s="953"/>
      <c r="I6" s="937" t="s">
        <v>163</v>
      </c>
      <c r="J6" s="938"/>
      <c r="L6" s="1" t="s">
        <v>178</v>
      </c>
    </row>
    <row r="7" spans="1:15" ht="32.25" customHeight="1">
      <c r="A7" s="163"/>
      <c r="B7" s="617"/>
      <c r="C7" s="618"/>
      <c r="D7" s="619"/>
      <c r="E7" s="899"/>
      <c r="F7" s="900"/>
      <c r="G7" s="899"/>
      <c r="H7" s="900"/>
      <c r="I7" s="923"/>
      <c r="J7" s="924"/>
      <c r="K7" s="5"/>
      <c r="L7" s="5"/>
      <c r="M7" s="5"/>
    </row>
    <row r="8" spans="1:15" ht="32.25" customHeight="1">
      <c r="A8" s="163"/>
      <c r="B8" s="617"/>
      <c r="C8" s="618"/>
      <c r="D8" s="619"/>
      <c r="E8" s="899"/>
      <c r="F8" s="900"/>
      <c r="G8" s="899"/>
      <c r="H8" s="900"/>
      <c r="I8" s="923"/>
      <c r="J8" s="924"/>
      <c r="K8" s="5"/>
      <c r="L8" s="5" t="s">
        <v>56</v>
      </c>
      <c r="M8" s="5"/>
    </row>
    <row r="9" spans="1:15" ht="32.25" customHeight="1">
      <c r="A9" s="163"/>
      <c r="B9" s="617"/>
      <c r="C9" s="618"/>
      <c r="D9" s="619"/>
      <c r="E9" s="899"/>
      <c r="F9" s="900"/>
      <c r="G9" s="899"/>
      <c r="H9" s="900"/>
      <c r="I9" s="923"/>
      <c r="J9" s="924"/>
      <c r="K9" s="5"/>
      <c r="L9" s="5" t="s">
        <v>57</v>
      </c>
      <c r="M9" s="5"/>
    </row>
    <row r="10" spans="1:15" ht="32.25" customHeight="1">
      <c r="A10" s="163"/>
      <c r="B10" s="617"/>
      <c r="C10" s="618"/>
      <c r="D10" s="619"/>
      <c r="E10" s="899"/>
      <c r="F10" s="900"/>
      <c r="G10" s="899"/>
      <c r="H10" s="900"/>
      <c r="I10" s="923"/>
      <c r="J10" s="924"/>
      <c r="K10" s="5"/>
      <c r="L10" s="5"/>
      <c r="M10" s="5"/>
    </row>
    <row r="11" spans="1:15" ht="32.25" customHeight="1">
      <c r="A11" s="163"/>
      <c r="B11" s="617"/>
      <c r="C11" s="618"/>
      <c r="D11" s="619"/>
      <c r="E11" s="899"/>
      <c r="F11" s="900"/>
      <c r="G11" s="899"/>
      <c r="H11" s="900"/>
      <c r="I11" s="923"/>
      <c r="J11" s="924"/>
      <c r="K11" s="5"/>
      <c r="L11" s="5" t="s">
        <v>121</v>
      </c>
      <c r="M11" s="5"/>
    </row>
    <row r="12" spans="1:15" ht="32.25" customHeight="1">
      <c r="A12" s="163"/>
      <c r="B12" s="617"/>
      <c r="C12" s="618"/>
      <c r="D12" s="619"/>
      <c r="E12" s="899"/>
      <c r="F12" s="900"/>
      <c r="G12" s="899"/>
      <c r="H12" s="900"/>
      <c r="I12" s="923"/>
      <c r="J12" s="924"/>
      <c r="K12" s="5"/>
      <c r="L12" s="5"/>
      <c r="M12" s="5"/>
    </row>
    <row r="13" spans="1:15" ht="32.25" customHeight="1">
      <c r="A13" s="163"/>
      <c r="B13" s="617"/>
      <c r="C13" s="618"/>
      <c r="D13" s="619"/>
      <c r="E13" s="899"/>
      <c r="F13" s="900"/>
      <c r="G13" s="899"/>
      <c r="H13" s="900"/>
      <c r="I13" s="923"/>
      <c r="J13" s="924"/>
      <c r="K13" s="5"/>
      <c r="L13" s="5"/>
      <c r="M13" s="5"/>
    </row>
    <row r="14" spans="1:15" ht="32.25" customHeight="1" thickBot="1">
      <c r="A14" s="163"/>
      <c r="B14" s="617"/>
      <c r="C14" s="618"/>
      <c r="D14" s="619"/>
      <c r="E14" s="899"/>
      <c r="F14" s="900"/>
      <c r="G14" s="899"/>
      <c r="H14" s="900"/>
      <c r="I14" s="947"/>
      <c r="J14" s="948"/>
      <c r="K14" s="5"/>
      <c r="L14" s="5"/>
      <c r="M14" s="5"/>
      <c r="N14" s="5"/>
      <c r="O14" s="5"/>
    </row>
    <row r="15" spans="1:15" ht="60" customHeight="1">
      <c r="A15" s="163"/>
      <c r="B15" s="916" t="s">
        <v>467</v>
      </c>
      <c r="C15" s="916"/>
      <c r="D15" s="916"/>
      <c r="E15" s="916"/>
      <c r="F15" s="916"/>
      <c r="G15" s="916"/>
      <c r="H15" s="916"/>
      <c r="I15" s="916"/>
      <c r="J15" s="916"/>
    </row>
    <row r="16" spans="1:15" s="414" customFormat="1" ht="20.25" customHeight="1">
      <c r="A16" s="383"/>
      <c r="B16" s="925" t="s">
        <v>468</v>
      </c>
      <c r="C16" s="926"/>
      <c r="D16" s="926"/>
      <c r="E16" s="926"/>
      <c r="F16" s="926"/>
      <c r="G16" s="926"/>
      <c r="H16" s="926"/>
      <c r="I16" s="926"/>
      <c r="J16" s="927"/>
    </row>
    <row r="17" spans="1:10" s="414" customFormat="1" ht="20.25" customHeight="1">
      <c r="A17" s="383"/>
      <c r="B17" s="928" t="s">
        <v>469</v>
      </c>
      <c r="C17" s="929"/>
      <c r="D17" s="929"/>
      <c r="E17" s="929"/>
      <c r="F17" s="929"/>
      <c r="G17" s="929"/>
      <c r="H17" s="929"/>
      <c r="I17" s="929"/>
      <c r="J17" s="930"/>
    </row>
    <row r="18" spans="1:10" s="414" customFormat="1" ht="20.25" customHeight="1">
      <c r="A18" s="383"/>
      <c r="B18" s="928" t="s">
        <v>470</v>
      </c>
      <c r="C18" s="929"/>
      <c r="D18" s="929"/>
      <c r="E18" s="929"/>
      <c r="F18" s="929"/>
      <c r="G18" s="929"/>
      <c r="H18" s="929"/>
      <c r="I18" s="929"/>
      <c r="J18" s="930"/>
    </row>
    <row r="19" spans="1:10" s="414" customFormat="1" ht="35.1" customHeight="1">
      <c r="A19" s="383"/>
      <c r="B19" s="928" t="s">
        <v>471</v>
      </c>
      <c r="C19" s="929"/>
      <c r="D19" s="929"/>
      <c r="E19" s="929"/>
      <c r="F19" s="929"/>
      <c r="G19" s="929"/>
      <c r="H19" s="929"/>
      <c r="I19" s="929"/>
      <c r="J19" s="930"/>
    </row>
    <row r="20" spans="1:10" s="414" customFormat="1" ht="35.1" customHeight="1">
      <c r="A20" s="383"/>
      <c r="B20" s="931" t="s">
        <v>472</v>
      </c>
      <c r="C20" s="932"/>
      <c r="D20" s="932"/>
      <c r="E20" s="932"/>
      <c r="F20" s="932"/>
      <c r="G20" s="932"/>
      <c r="H20" s="932"/>
      <c r="I20" s="932"/>
      <c r="J20" s="933"/>
    </row>
    <row r="21" spans="1:10" ht="48.75" customHeight="1">
      <c r="A21" s="163"/>
      <c r="B21" s="892" t="s">
        <v>301</v>
      </c>
      <c r="C21" s="892"/>
      <c r="D21" s="892"/>
      <c r="E21" s="892"/>
      <c r="F21" s="892"/>
      <c r="G21" s="892"/>
      <c r="H21" s="892"/>
      <c r="I21" s="892"/>
      <c r="J21" s="892"/>
    </row>
    <row r="22" spans="1:10" ht="34.5" customHeight="1">
      <c r="A22" s="163"/>
      <c r="B22" s="892" t="s">
        <v>438</v>
      </c>
      <c r="C22" s="892"/>
      <c r="D22" s="892"/>
      <c r="E22" s="892"/>
      <c r="F22" s="892"/>
      <c r="G22" s="892"/>
      <c r="H22" s="892"/>
      <c r="I22" s="892"/>
      <c r="J22" s="892"/>
    </row>
    <row r="23" spans="1:10" ht="23.25" customHeight="1">
      <c r="A23" s="163"/>
      <c r="B23" s="163"/>
      <c r="C23" s="163"/>
      <c r="D23" s="409"/>
      <c r="E23" s="163"/>
      <c r="F23" s="163"/>
      <c r="G23" s="163"/>
      <c r="H23" s="163"/>
      <c r="I23" s="163"/>
      <c r="J23" s="163"/>
    </row>
    <row r="24" spans="1:10" ht="18.75" customHeight="1">
      <c r="A24" s="119" t="s">
        <v>432</v>
      </c>
      <c r="B24" s="163"/>
      <c r="C24" s="163"/>
      <c r="D24" s="409"/>
      <c r="E24" s="163"/>
      <c r="F24" s="163"/>
      <c r="G24" s="163"/>
      <c r="H24" s="163"/>
      <c r="I24" s="163"/>
      <c r="J24" s="163"/>
    </row>
    <row r="25" spans="1:10" ht="39" customHeight="1" thickBot="1">
      <c r="A25" s="196"/>
      <c r="B25" s="891" t="s">
        <v>228</v>
      </c>
      <c r="C25" s="891"/>
      <c r="D25" s="891"/>
      <c r="E25" s="891"/>
      <c r="F25" s="891"/>
      <c r="G25" s="891"/>
      <c r="H25" s="891"/>
      <c r="I25" s="891"/>
      <c r="J25" s="891"/>
    </row>
    <row r="26" spans="1:10" ht="20.25" customHeight="1" thickBot="1">
      <c r="A26" s="163"/>
      <c r="B26" s="954" t="s">
        <v>0</v>
      </c>
      <c r="C26" s="955"/>
      <c r="D26" s="955"/>
      <c r="E26" s="955"/>
      <c r="F26" s="956"/>
      <c r="G26" s="942" t="s">
        <v>1</v>
      </c>
      <c r="H26" s="943"/>
      <c r="I26" s="943"/>
      <c r="J26" s="944"/>
    </row>
    <row r="27" spans="1:10" ht="19.5" customHeight="1">
      <c r="A27" s="163"/>
      <c r="B27" s="934" t="s">
        <v>222</v>
      </c>
      <c r="C27" s="935"/>
      <c r="D27" s="935"/>
      <c r="E27" s="935"/>
      <c r="F27" s="936"/>
      <c r="G27" s="941" t="s">
        <v>51</v>
      </c>
      <c r="H27" s="940" t="s">
        <v>122</v>
      </c>
      <c r="I27" s="941" t="s">
        <v>198</v>
      </c>
      <c r="J27" s="946" t="s">
        <v>123</v>
      </c>
    </row>
    <row r="28" spans="1:10" ht="33" customHeight="1">
      <c r="A28" s="163"/>
      <c r="B28" s="917" t="s">
        <v>942</v>
      </c>
      <c r="C28" s="918"/>
      <c r="D28" s="918"/>
      <c r="E28" s="918"/>
      <c r="F28" s="919"/>
      <c r="G28" s="902"/>
      <c r="H28" s="913"/>
      <c r="I28" s="902"/>
      <c r="J28" s="939"/>
    </row>
    <row r="29" spans="1:10" ht="36" customHeight="1">
      <c r="A29" s="163"/>
      <c r="B29" s="920" t="s">
        <v>143</v>
      </c>
      <c r="C29" s="921"/>
      <c r="D29" s="921"/>
      <c r="E29" s="921"/>
      <c r="F29" s="922"/>
      <c r="G29" s="330" t="s">
        <v>51</v>
      </c>
      <c r="H29" s="162" t="s">
        <v>60</v>
      </c>
      <c r="I29" s="330" t="s">
        <v>198</v>
      </c>
      <c r="J29" s="121" t="s">
        <v>61</v>
      </c>
    </row>
    <row r="30" spans="1:10" ht="21" customHeight="1">
      <c r="A30" s="163"/>
      <c r="B30" s="905" t="s">
        <v>225</v>
      </c>
      <c r="C30" s="906"/>
      <c r="D30" s="906"/>
      <c r="E30" s="906"/>
      <c r="F30" s="907"/>
      <c r="G30" s="911" t="s">
        <v>51</v>
      </c>
      <c r="H30" s="913" t="s">
        <v>58</v>
      </c>
      <c r="I30" s="901" t="s">
        <v>198</v>
      </c>
      <c r="J30" s="903" t="s">
        <v>59</v>
      </c>
    </row>
    <row r="31" spans="1:10" ht="36.75" customHeight="1">
      <c r="A31" s="163"/>
      <c r="B31" s="917" t="s">
        <v>223</v>
      </c>
      <c r="C31" s="918"/>
      <c r="D31" s="918"/>
      <c r="E31" s="918"/>
      <c r="F31" s="919"/>
      <c r="G31" s="945"/>
      <c r="H31" s="913"/>
      <c r="I31" s="902"/>
      <c r="J31" s="939"/>
    </row>
    <row r="32" spans="1:10" ht="21" customHeight="1">
      <c r="A32" s="163"/>
      <c r="B32" s="905" t="s">
        <v>226</v>
      </c>
      <c r="C32" s="906"/>
      <c r="D32" s="906"/>
      <c r="E32" s="906"/>
      <c r="F32" s="907"/>
      <c r="G32" s="911" t="s">
        <v>51</v>
      </c>
      <c r="H32" s="913" t="s">
        <v>58</v>
      </c>
      <c r="I32" s="901" t="s">
        <v>198</v>
      </c>
      <c r="J32" s="903" t="s">
        <v>59</v>
      </c>
    </row>
    <row r="33" spans="1:10" ht="36.75" customHeight="1" thickBot="1">
      <c r="A33" s="163"/>
      <c r="B33" s="908" t="s">
        <v>224</v>
      </c>
      <c r="C33" s="909"/>
      <c r="D33" s="909"/>
      <c r="E33" s="909"/>
      <c r="F33" s="910"/>
      <c r="G33" s="912"/>
      <c r="H33" s="914"/>
      <c r="I33" s="915"/>
      <c r="J33" s="904"/>
    </row>
    <row r="34" spans="1:10" ht="36.75" hidden="1" customHeight="1">
      <c r="A34" s="163"/>
      <c r="B34" s="893" t="s">
        <v>182</v>
      </c>
      <c r="C34" s="894"/>
      <c r="D34" s="894"/>
      <c r="E34" s="894"/>
      <c r="F34" s="895"/>
      <c r="G34" s="896"/>
      <c r="H34" s="897"/>
      <c r="I34" s="897"/>
      <c r="J34" s="898"/>
    </row>
    <row r="35" spans="1:10" ht="81" hidden="1" customHeight="1" thickBot="1">
      <c r="A35" s="163"/>
      <c r="B35" s="949" t="s">
        <v>205</v>
      </c>
      <c r="C35" s="950"/>
      <c r="D35" s="950"/>
      <c r="E35" s="950"/>
      <c r="F35" s="951"/>
      <c r="G35" s="122" t="s">
        <v>51</v>
      </c>
      <c r="H35" s="123" t="s">
        <v>194</v>
      </c>
      <c r="I35" s="124" t="s">
        <v>51</v>
      </c>
      <c r="J35" s="125" t="s">
        <v>193</v>
      </c>
    </row>
  </sheetData>
  <sheetProtection algorithmName="SHA-512" hashValue="Ni9skAST4k4dM8BMjyhP+MfG5Q+LV3xfml3kfqYHNAdqSXv+UCHYAKo1kL2k1YD5VpEBZlPLmtcH7DW+N+gyyw==" saltValue="yE+T1W0sL1JXSbfk5Ops5A==" spinCount="100000" sheet="1" selectLockedCells="1"/>
  <mergeCells count="60">
    <mergeCell ref="B35:F35"/>
    <mergeCell ref="G6:H6"/>
    <mergeCell ref="G14:H14"/>
    <mergeCell ref="G13:H13"/>
    <mergeCell ref="G11:H11"/>
    <mergeCell ref="G10:H10"/>
    <mergeCell ref="G9:H9"/>
    <mergeCell ref="G8:H8"/>
    <mergeCell ref="E9:F9"/>
    <mergeCell ref="E6:F6"/>
    <mergeCell ref="E14:F14"/>
    <mergeCell ref="E13:F13"/>
    <mergeCell ref="E12:F12"/>
    <mergeCell ref="E11:F11"/>
    <mergeCell ref="E7:F7"/>
    <mergeCell ref="B26:F26"/>
    <mergeCell ref="B28:F28"/>
    <mergeCell ref="B27:F27"/>
    <mergeCell ref="I6:J6"/>
    <mergeCell ref="J30:J31"/>
    <mergeCell ref="H27:H28"/>
    <mergeCell ref="H30:H31"/>
    <mergeCell ref="I27:I28"/>
    <mergeCell ref="G26:J26"/>
    <mergeCell ref="G30:G31"/>
    <mergeCell ref="G12:H12"/>
    <mergeCell ref="G27:G28"/>
    <mergeCell ref="G7:H7"/>
    <mergeCell ref="I10:J10"/>
    <mergeCell ref="J27:J28"/>
    <mergeCell ref="I14:J14"/>
    <mergeCell ref="I13:J13"/>
    <mergeCell ref="I7:J7"/>
    <mergeCell ref="I9:J9"/>
    <mergeCell ref="I8:J8"/>
    <mergeCell ref="B22:J22"/>
    <mergeCell ref="E8:F8"/>
    <mergeCell ref="I12:J12"/>
    <mergeCell ref="I11:J11"/>
    <mergeCell ref="B16:J16"/>
    <mergeCell ref="B17:J17"/>
    <mergeCell ref="B18:J18"/>
    <mergeCell ref="B19:J19"/>
    <mergeCell ref="B20:J20"/>
    <mergeCell ref="B25:J25"/>
    <mergeCell ref="B21:J21"/>
    <mergeCell ref="B34:F34"/>
    <mergeCell ref="G34:J34"/>
    <mergeCell ref="E10:F10"/>
    <mergeCell ref="I30:I31"/>
    <mergeCell ref="J32:J33"/>
    <mergeCell ref="B32:F32"/>
    <mergeCell ref="B33:F33"/>
    <mergeCell ref="G32:G33"/>
    <mergeCell ref="H32:H33"/>
    <mergeCell ref="I32:I33"/>
    <mergeCell ref="B15:J15"/>
    <mergeCell ref="B31:F31"/>
    <mergeCell ref="B30:F30"/>
    <mergeCell ref="B29:F29"/>
  </mergeCells>
  <phoneticPr fontId="4"/>
  <conditionalFormatting sqref="C7:C14">
    <cfRule type="expression" dxfId="167" priority="17" stopIfTrue="1">
      <formula>AND(B7&lt;&gt;"",C7="")</formula>
    </cfRule>
  </conditionalFormatting>
  <conditionalFormatting sqref="E7:F14">
    <cfRule type="expression" dxfId="166" priority="18" stopIfTrue="1">
      <formula>AND(B7&lt;&gt;"",E7="")</formula>
    </cfRule>
  </conditionalFormatting>
  <conditionalFormatting sqref="G7:H14">
    <cfRule type="expression" dxfId="165" priority="19" stopIfTrue="1">
      <formula>AND(B7&lt;&gt;"",G7="")</formula>
    </cfRule>
  </conditionalFormatting>
  <conditionalFormatting sqref="G34:J34">
    <cfRule type="expression" dxfId="164" priority="7">
      <formula>AND($I$32="☑",$G$34&gt;0)</formula>
    </cfRule>
    <cfRule type="expression" dxfId="163" priority="8">
      <formula>AND($G$32="☑",$G$34=0)</formula>
    </cfRule>
  </conditionalFormatting>
  <conditionalFormatting sqref="H32:H33">
    <cfRule type="expression" dxfId="162" priority="2">
      <formula>AND($G$32="☐",$I$32="☐",NOT($G$34=""))</formula>
    </cfRule>
  </conditionalFormatting>
  <conditionalFormatting sqref="G29">
    <cfRule type="expression" dxfId="161" priority="322" stopIfTrue="1">
      <formula>OR(AND(G29="☐",I29="☐",G2&lt;&gt;""),G29="")</formula>
    </cfRule>
    <cfRule type="expression" dxfId="160" priority="323" stopIfTrue="1">
      <formula>AND(G29="☑",I29="☑")</formula>
    </cfRule>
  </conditionalFormatting>
  <conditionalFormatting sqref="I29">
    <cfRule type="expression" dxfId="159" priority="324" stopIfTrue="1">
      <formula>OR(AND(G29="☐",I29="☐",G2&lt;&gt;""),I29="")</formula>
    </cfRule>
    <cfRule type="expression" dxfId="158" priority="325" stopIfTrue="1">
      <formula>AND(G29="☑",I29="☑")</formula>
    </cfRule>
  </conditionalFormatting>
  <conditionalFormatting sqref="G35">
    <cfRule type="expression" dxfId="157" priority="326" stopIfTrue="1">
      <formula>OR(AND(G35="☐",I35="☐",G2&lt;&gt;""),G35="")</formula>
    </cfRule>
    <cfRule type="expression" dxfId="156" priority="327" stopIfTrue="1">
      <formula>AND(G35="☑",I35="☑")</formula>
    </cfRule>
  </conditionalFormatting>
  <conditionalFormatting sqref="I35">
    <cfRule type="expression" dxfId="155" priority="328" stopIfTrue="1">
      <formula>OR(AND(G35="☐",I35="☐",G2&lt;&gt;""),I35="")</formula>
    </cfRule>
    <cfRule type="expression" dxfId="154" priority="329" stopIfTrue="1">
      <formula>AND(G35="☑",I35="☑")</formula>
    </cfRule>
  </conditionalFormatting>
  <conditionalFormatting sqref="G2">
    <cfRule type="expression" dxfId="153" priority="456" stopIfTrue="1">
      <formula>OR(AND(D2="☐",G2&gt;0),AND($D2="☑",$G2=""))</formula>
    </cfRule>
  </conditionalFormatting>
  <conditionalFormatting sqref="G3">
    <cfRule type="expression" dxfId="152" priority="457" stopIfTrue="1">
      <formula>OR(AND(D3="☐",G3&gt;0),AND($D3="☑",$G3=""))</formula>
    </cfRule>
  </conditionalFormatting>
  <conditionalFormatting sqref="G4">
    <cfRule type="expression" dxfId="151" priority="458" stopIfTrue="1">
      <formula>OR(AND(D4="☐",G4&gt;0),AND($D4="☑",$G4=""))</formula>
    </cfRule>
  </conditionalFormatting>
  <conditionalFormatting sqref="G30:G31">
    <cfRule type="expression" dxfId="150" priority="459" stopIfTrue="1">
      <formula>OR(AND(G30="☐",I30="☐",G2&lt;&gt;""),G30="")</formula>
    </cfRule>
    <cfRule type="expression" dxfId="149" priority="460" stopIfTrue="1">
      <formula>AND(G30="☑",I30="☑")</formula>
    </cfRule>
  </conditionalFormatting>
  <conditionalFormatting sqref="I30:I33">
    <cfRule type="expression" dxfId="148" priority="461" stopIfTrue="1">
      <formula>OR(AND(G30="☐",I30="☐",G2&lt;&gt;""),I30="")</formula>
    </cfRule>
    <cfRule type="expression" dxfId="147" priority="462" stopIfTrue="1">
      <formula>AND(G30="☑",I30="☑")</formula>
    </cfRule>
  </conditionalFormatting>
  <conditionalFormatting sqref="G27:G28">
    <cfRule type="expression" dxfId="146" priority="463" stopIfTrue="1">
      <formula>OR(AND(G27="☐",I27="☐",G2&lt;&gt;""),G27="")</formula>
    </cfRule>
    <cfRule type="expression" dxfId="145" priority="464" stopIfTrue="1">
      <formula>AND(G27="☑",I27="☑")</formula>
    </cfRule>
  </conditionalFormatting>
  <conditionalFormatting sqref="I27:I28">
    <cfRule type="expression" dxfId="144" priority="465" stopIfTrue="1">
      <formula>OR(AND(G27="☐",I27="☐",G2&lt;&gt;""),I27="")</formula>
    </cfRule>
    <cfRule type="expression" dxfId="143" priority="466" stopIfTrue="1">
      <formula>AND(G27="☑",I27="☑")</formula>
    </cfRule>
  </conditionalFormatting>
  <conditionalFormatting sqref="G32:G33">
    <cfRule type="expression" dxfId="142" priority="467">
      <formula>AND($G$32="☐",$I$32="☐",NOT($G$34=""))</formula>
    </cfRule>
    <cfRule type="expression" dxfId="141" priority="468" stopIfTrue="1">
      <formula>OR(AND(G32="☐",I32="☐",G4&lt;&gt;""),G32="")</formula>
    </cfRule>
    <cfRule type="expression" dxfId="140" priority="469">
      <formula>AND(G32="☑",I32="☑")</formula>
    </cfRule>
  </conditionalFormatting>
  <conditionalFormatting sqref="D7:D14">
    <cfRule type="expression" dxfId="139" priority="1">
      <formula>AND(C7="無",D7="")</formula>
    </cfRule>
  </conditionalFormatting>
  <dataValidations count="6">
    <dataValidation type="list" allowBlank="1" showInputMessage="1" showErrorMessage="1" sqref="I35 I27:I33 G27:G33 G35">
      <formula1>$L$11:$L$11</formula1>
    </dataValidation>
    <dataValidation imeMode="disabled" allowBlank="1" showInputMessage="1" showErrorMessage="1" sqref="G2:G4"/>
    <dataValidation type="list" allowBlank="1" showInputMessage="1" showErrorMessage="1" sqref="E7:E14">
      <formula1>$L$5:$L$6</formula1>
    </dataValidation>
    <dataValidation type="list" allowBlank="1" showInputMessage="1" showErrorMessage="1" sqref="G7:G14">
      <formula1>$L$8:$L$9</formula1>
    </dataValidation>
    <dataValidation type="list" allowBlank="1" showInputMessage="1" showErrorMessage="1" sqref="C7:C14">
      <formula1>$L$2:$L$3</formula1>
    </dataValidation>
    <dataValidation type="list" allowBlank="1" showInputMessage="1" showErrorMessage="1" sqref="D7:D14">
      <formula1>"ア,イ,ウ,エ,オ"</formula1>
    </dataValidation>
  </dataValidations>
  <pageMargins left="0.51181102362204722" right="0.39370078740157483" top="0.94488188976377963" bottom="0.51181102362204722" header="0.51181102362204722" footer="0.31496062992125984"/>
  <pageSetup paperSize="9" scale="78" orientation="portrait" r:id="rId1"/>
  <headerFooter alignWithMargins="0">
    <oddFooter>&amp;C&amp;14 2</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1" id="{AE2E2386-2D44-410A-999C-9930908EBC8B}">
            <xm:f>AND($G$32="☑",'４ページ'!$U$18&gt;0,'４ページ'!$U$18&lt;19)</xm:f>
            <x14:dxf>
              <fill>
                <patternFill>
                  <bgColor rgb="FFFF0000"/>
                </patternFill>
              </fill>
            </x14:dxf>
          </x14:cfRule>
          <xm:sqref>G32:G33</xm:sqref>
        </x14:conditionalFormatting>
        <x14:conditionalFormatting xmlns:xm="http://schemas.microsoft.com/office/excel/2006/main">
          <x14:cfRule type="expression" priority="5" id="{69733EEC-1B80-440C-9AE3-CCF9BDF111CB}">
            <xm:f>AND($G$32="☑",'４ページ'!$U$18&lt;19)</xm:f>
            <x14:dxf>
              <fill>
                <patternFill>
                  <bgColor rgb="FFFF0000"/>
                </patternFill>
              </fill>
            </x14:dxf>
          </x14:cfRule>
          <xm:sqref>H32:H33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
  <sheetViews>
    <sheetView view="pageBreakPreview" zoomScale="85" zoomScaleNormal="75" workbookViewId="0">
      <selection activeCell="R4" sqref="R4"/>
    </sheetView>
  </sheetViews>
  <sheetFormatPr defaultRowHeight="15.75"/>
  <cols>
    <col min="1" max="1" width="4.625" style="18" customWidth="1"/>
    <col min="2" max="2" width="23.125" style="18" customWidth="1"/>
    <col min="3" max="4" width="12.625" style="18" customWidth="1"/>
    <col min="5" max="5" width="11.75" style="18" customWidth="1"/>
    <col min="6" max="6" width="12.25" style="18" customWidth="1"/>
    <col min="7" max="7" width="5.75" style="18" customWidth="1"/>
    <col min="8" max="8" width="13.125" style="18" customWidth="1"/>
    <col min="9" max="9" width="5.875" style="18" customWidth="1"/>
    <col min="10" max="10" width="13.125" style="18" bestFit="1" customWidth="1"/>
    <col min="11" max="11" width="0" style="18" hidden="1" customWidth="1"/>
    <col min="12" max="12" width="9" style="19" hidden="1" customWidth="1"/>
    <col min="13" max="16384" width="9" style="18"/>
  </cols>
  <sheetData>
    <row r="1" spans="1:13" ht="20.25" customHeight="1">
      <c r="A1" s="39" t="s">
        <v>433</v>
      </c>
      <c r="B1" s="19"/>
      <c r="C1" s="19"/>
      <c r="D1" s="19"/>
      <c r="E1" s="19"/>
      <c r="F1" s="19"/>
      <c r="G1" s="19"/>
      <c r="H1" s="19"/>
      <c r="I1" s="19"/>
      <c r="J1" s="27" t="str">
        <f>IF('実績報告書１ページ '!V2="","",'実績報告書１ページ '!V2&amp;"_"&amp;'実績報告書１ページ '!O2)</f>
        <v/>
      </c>
      <c r="L1" s="1"/>
    </row>
    <row r="2" spans="1:13" ht="10.5" customHeight="1" thickBot="1">
      <c r="A2" s="19"/>
      <c r="B2" s="19"/>
      <c r="C2" s="28"/>
      <c r="D2" s="28"/>
      <c r="E2" s="19"/>
      <c r="F2" s="19"/>
      <c r="G2" s="19"/>
      <c r="H2" s="28"/>
      <c r="I2" s="19"/>
      <c r="J2" s="19"/>
      <c r="L2" s="1" t="s">
        <v>183</v>
      </c>
    </row>
    <row r="3" spans="1:13" ht="50.1" customHeight="1">
      <c r="A3" s="19"/>
      <c r="B3" s="45" t="s">
        <v>120</v>
      </c>
      <c r="C3" s="46" t="s">
        <v>142</v>
      </c>
      <c r="D3" s="413" t="s">
        <v>466</v>
      </c>
      <c r="E3" s="952" t="s">
        <v>177</v>
      </c>
      <c r="F3" s="957"/>
      <c r="G3" s="952" t="s">
        <v>145</v>
      </c>
      <c r="H3" s="957"/>
      <c r="I3" s="937" t="s">
        <v>165</v>
      </c>
      <c r="J3" s="958"/>
      <c r="L3" s="38" t="s">
        <v>144</v>
      </c>
    </row>
    <row r="4" spans="1:13" ht="33.75" customHeight="1">
      <c r="A4" s="19"/>
      <c r="B4" s="617"/>
      <c r="C4" s="618"/>
      <c r="D4" s="619"/>
      <c r="E4" s="899"/>
      <c r="F4" s="900"/>
      <c r="G4" s="899"/>
      <c r="H4" s="900"/>
      <c r="I4" s="923"/>
      <c r="J4" s="924"/>
      <c r="K4" s="24"/>
      <c r="M4" s="24"/>
    </row>
    <row r="5" spans="1:13" ht="33.75" customHeight="1">
      <c r="A5" s="19"/>
      <c r="B5" s="617"/>
      <c r="C5" s="618"/>
      <c r="D5" s="619"/>
      <c r="E5" s="899"/>
      <c r="F5" s="900"/>
      <c r="G5" s="899"/>
      <c r="H5" s="900"/>
      <c r="I5" s="923"/>
      <c r="J5" s="924"/>
      <c r="K5" s="24"/>
      <c r="L5" s="1" t="s">
        <v>55</v>
      </c>
      <c r="M5" s="24"/>
    </row>
    <row r="6" spans="1:13" ht="33.75" customHeight="1">
      <c r="A6" s="19"/>
      <c r="B6" s="617"/>
      <c r="C6" s="618"/>
      <c r="D6" s="619"/>
      <c r="E6" s="899"/>
      <c r="F6" s="900"/>
      <c r="G6" s="899"/>
      <c r="H6" s="900"/>
      <c r="I6" s="923"/>
      <c r="J6" s="924"/>
      <c r="K6" s="24"/>
      <c r="L6" s="1" t="s">
        <v>178</v>
      </c>
      <c r="M6" s="24"/>
    </row>
    <row r="7" spans="1:13" ht="33.75" customHeight="1">
      <c r="A7" s="19"/>
      <c r="B7" s="617"/>
      <c r="C7" s="618"/>
      <c r="D7" s="619"/>
      <c r="E7" s="899"/>
      <c r="F7" s="900"/>
      <c r="G7" s="899"/>
      <c r="H7" s="900"/>
      <c r="I7" s="923"/>
      <c r="J7" s="924"/>
      <c r="K7" s="24"/>
      <c r="L7" s="29"/>
      <c r="M7" s="24"/>
    </row>
    <row r="8" spans="1:13" ht="33.75" customHeight="1">
      <c r="A8" s="19"/>
      <c r="B8" s="617"/>
      <c r="C8" s="618"/>
      <c r="D8" s="619"/>
      <c r="E8" s="899"/>
      <c r="F8" s="900"/>
      <c r="G8" s="899"/>
      <c r="H8" s="900"/>
      <c r="I8" s="923"/>
      <c r="J8" s="924"/>
      <c r="K8" s="24"/>
      <c r="L8" s="5" t="s">
        <v>56</v>
      </c>
      <c r="M8" s="24"/>
    </row>
    <row r="9" spans="1:13" ht="33.75" customHeight="1">
      <c r="A9" s="19"/>
      <c r="B9" s="617"/>
      <c r="C9" s="618"/>
      <c r="D9" s="619"/>
      <c r="E9" s="899"/>
      <c r="F9" s="900"/>
      <c r="G9" s="899"/>
      <c r="H9" s="900"/>
      <c r="I9" s="923"/>
      <c r="J9" s="924"/>
      <c r="K9" s="24"/>
      <c r="L9" s="5" t="s">
        <v>57</v>
      </c>
      <c r="M9" s="24"/>
    </row>
    <row r="10" spans="1:13" ht="33.75" customHeight="1">
      <c r="A10" s="19"/>
      <c r="B10" s="617"/>
      <c r="C10" s="618"/>
      <c r="D10" s="619"/>
      <c r="E10" s="899"/>
      <c r="F10" s="900"/>
      <c r="G10" s="899"/>
      <c r="H10" s="900"/>
      <c r="I10" s="923"/>
      <c r="J10" s="924"/>
      <c r="K10" s="24"/>
      <c r="L10" s="29"/>
      <c r="M10" s="24"/>
    </row>
    <row r="11" spans="1:13" ht="33.75" customHeight="1">
      <c r="A11" s="19"/>
      <c r="B11" s="617"/>
      <c r="C11" s="618"/>
      <c r="D11" s="619"/>
      <c r="E11" s="899"/>
      <c r="F11" s="900"/>
      <c r="G11" s="899"/>
      <c r="H11" s="900"/>
      <c r="I11" s="923"/>
      <c r="J11" s="924"/>
      <c r="K11" s="24"/>
      <c r="L11" s="6"/>
      <c r="M11" s="24"/>
    </row>
    <row r="12" spans="1:13" ht="33.75" customHeight="1">
      <c r="A12" s="19"/>
      <c r="B12" s="617"/>
      <c r="C12" s="618"/>
      <c r="D12" s="619"/>
      <c r="E12" s="899"/>
      <c r="F12" s="900"/>
      <c r="G12" s="899"/>
      <c r="H12" s="900"/>
      <c r="I12" s="923"/>
      <c r="J12" s="924"/>
      <c r="K12" s="24"/>
      <c r="L12" s="5"/>
      <c r="M12" s="24"/>
    </row>
    <row r="13" spans="1:13" ht="33.75" customHeight="1">
      <c r="A13" s="19"/>
      <c r="B13" s="617"/>
      <c r="C13" s="618"/>
      <c r="D13" s="619"/>
      <c r="E13" s="899"/>
      <c r="F13" s="900"/>
      <c r="G13" s="899"/>
      <c r="H13" s="900"/>
      <c r="I13" s="923"/>
      <c r="J13" s="924"/>
      <c r="K13" s="24"/>
      <c r="L13" s="29"/>
      <c r="M13" s="24"/>
    </row>
    <row r="14" spans="1:13" ht="33.75" customHeight="1">
      <c r="A14" s="19"/>
      <c r="B14" s="617"/>
      <c r="C14" s="618"/>
      <c r="D14" s="619"/>
      <c r="E14" s="899"/>
      <c r="F14" s="900"/>
      <c r="G14" s="899"/>
      <c r="H14" s="900"/>
      <c r="I14" s="923"/>
      <c r="J14" s="924"/>
      <c r="K14" s="24"/>
      <c r="L14" s="37"/>
      <c r="M14" s="24"/>
    </row>
    <row r="15" spans="1:13" ht="33.75" customHeight="1">
      <c r="A15" s="19"/>
      <c r="B15" s="617"/>
      <c r="C15" s="618"/>
      <c r="D15" s="619"/>
      <c r="E15" s="899"/>
      <c r="F15" s="900"/>
      <c r="G15" s="899"/>
      <c r="H15" s="900"/>
      <c r="I15" s="923"/>
      <c r="J15" s="924"/>
      <c r="K15" s="24"/>
      <c r="L15" s="37"/>
      <c r="M15" s="24"/>
    </row>
    <row r="16" spans="1:13" ht="33.75" customHeight="1">
      <c r="A16" s="19"/>
      <c r="B16" s="617"/>
      <c r="C16" s="618"/>
      <c r="D16" s="619"/>
      <c r="E16" s="899"/>
      <c r="F16" s="900"/>
      <c r="G16" s="899"/>
      <c r="H16" s="900"/>
      <c r="I16" s="923"/>
      <c r="J16" s="924"/>
      <c r="K16" s="24"/>
      <c r="L16" s="37"/>
      <c r="M16" s="24"/>
    </row>
    <row r="17" spans="1:15" ht="33.75" customHeight="1">
      <c r="A17" s="19"/>
      <c r="B17" s="617"/>
      <c r="C17" s="618"/>
      <c r="D17" s="619"/>
      <c r="E17" s="899"/>
      <c r="F17" s="900"/>
      <c r="G17" s="899"/>
      <c r="H17" s="900"/>
      <c r="I17" s="923"/>
      <c r="J17" s="924"/>
      <c r="K17" s="24"/>
      <c r="M17" s="24"/>
    </row>
    <row r="18" spans="1:15" ht="33.75" customHeight="1">
      <c r="A18" s="19"/>
      <c r="B18" s="617"/>
      <c r="C18" s="618"/>
      <c r="D18" s="619"/>
      <c r="E18" s="899"/>
      <c r="F18" s="900"/>
      <c r="G18" s="899"/>
      <c r="H18" s="900"/>
      <c r="I18" s="923"/>
      <c r="J18" s="924"/>
      <c r="K18" s="24"/>
      <c r="M18" s="24"/>
    </row>
    <row r="19" spans="1:15" ht="33.75" customHeight="1">
      <c r="A19" s="19"/>
      <c r="B19" s="617"/>
      <c r="C19" s="618"/>
      <c r="D19" s="619"/>
      <c r="E19" s="899"/>
      <c r="F19" s="900"/>
      <c r="G19" s="899"/>
      <c r="H19" s="900"/>
      <c r="I19" s="923"/>
      <c r="J19" s="924"/>
      <c r="K19" s="24"/>
      <c r="M19" s="24"/>
    </row>
    <row r="20" spans="1:15" ht="33.75" customHeight="1">
      <c r="A20" s="19"/>
      <c r="B20" s="617"/>
      <c r="C20" s="618"/>
      <c r="D20" s="619"/>
      <c r="E20" s="899"/>
      <c r="F20" s="900"/>
      <c r="G20" s="899"/>
      <c r="H20" s="900"/>
      <c r="I20" s="923"/>
      <c r="J20" s="924"/>
      <c r="K20" s="24"/>
      <c r="M20" s="24"/>
    </row>
    <row r="21" spans="1:15" ht="33.75" customHeight="1">
      <c r="A21" s="19"/>
      <c r="B21" s="617"/>
      <c r="C21" s="618"/>
      <c r="D21" s="619"/>
      <c r="E21" s="899"/>
      <c r="F21" s="900"/>
      <c r="G21" s="899"/>
      <c r="H21" s="900"/>
      <c r="I21" s="923"/>
      <c r="J21" s="924"/>
      <c r="K21" s="24"/>
      <c r="M21" s="24"/>
    </row>
    <row r="22" spans="1:15" ht="33.75" customHeight="1">
      <c r="A22" s="19"/>
      <c r="B22" s="617"/>
      <c r="C22" s="618"/>
      <c r="D22" s="619"/>
      <c r="E22" s="899"/>
      <c r="F22" s="900"/>
      <c r="G22" s="899"/>
      <c r="H22" s="900"/>
      <c r="I22" s="923"/>
      <c r="J22" s="924"/>
      <c r="K22" s="24"/>
      <c r="M22" s="24"/>
    </row>
    <row r="23" spans="1:15" ht="33.75" customHeight="1" thickBot="1">
      <c r="A23" s="19"/>
      <c r="B23" s="617"/>
      <c r="C23" s="618"/>
      <c r="D23" s="619"/>
      <c r="E23" s="899"/>
      <c r="F23" s="900"/>
      <c r="G23" s="899"/>
      <c r="H23" s="900"/>
      <c r="I23" s="923"/>
      <c r="J23" s="924"/>
      <c r="K23" s="24"/>
      <c r="M23" s="24"/>
      <c r="N23" s="24"/>
      <c r="O23" s="24"/>
    </row>
    <row r="24" spans="1:15" s="19" customFormat="1" ht="62.25" customHeight="1">
      <c r="B24" s="916" t="s">
        <v>227</v>
      </c>
      <c r="C24" s="916"/>
      <c r="D24" s="916"/>
      <c r="E24" s="916"/>
      <c r="F24" s="916"/>
      <c r="G24" s="916"/>
      <c r="H24" s="916"/>
      <c r="I24" s="916"/>
      <c r="J24" s="916"/>
    </row>
    <row r="25" spans="1:15" ht="20.25" customHeight="1">
      <c r="A25" s="19"/>
      <c r="B25" s="19"/>
      <c r="C25" s="19"/>
      <c r="D25" s="19"/>
      <c r="E25" s="19"/>
      <c r="F25" s="19"/>
      <c r="G25" s="19"/>
      <c r="H25" s="19"/>
      <c r="I25" s="19"/>
      <c r="J25" s="19"/>
    </row>
  </sheetData>
  <sheetProtection algorithmName="SHA-512" hashValue="F6+PhSOte9O7nd+/3OWl2Ed25eTy/art2ag5E+olQsweYDFiTMQLKw+TAxVU21mbLfbB6BoF3T9pMm29eapZKw==" saltValue="YY68Bff4M+j9I0KSxol36A==" spinCount="100000" sheet="1" selectLockedCells="1"/>
  <mergeCells count="64">
    <mergeCell ref="G10:H10"/>
    <mergeCell ref="G11:H11"/>
    <mergeCell ref="E9:F9"/>
    <mergeCell ref="E10:F10"/>
    <mergeCell ref="E11:F11"/>
    <mergeCell ref="G9:H9"/>
    <mergeCell ref="E13:F13"/>
    <mergeCell ref="E14:F14"/>
    <mergeCell ref="E15:F15"/>
    <mergeCell ref="E16:F16"/>
    <mergeCell ref="E3:F3"/>
    <mergeCell ref="E12:F12"/>
    <mergeCell ref="E5:F5"/>
    <mergeCell ref="E6:F6"/>
    <mergeCell ref="E7:F7"/>
    <mergeCell ref="E8:F8"/>
    <mergeCell ref="E4:F4"/>
    <mergeCell ref="E23:F23"/>
    <mergeCell ref="E22:F22"/>
    <mergeCell ref="E21:F21"/>
    <mergeCell ref="E20:F20"/>
    <mergeCell ref="E19:F19"/>
    <mergeCell ref="I4:J4"/>
    <mergeCell ref="I3:J3"/>
    <mergeCell ref="I5:J5"/>
    <mergeCell ref="I6:J6"/>
    <mergeCell ref="I7:J7"/>
    <mergeCell ref="G8:H8"/>
    <mergeCell ref="I23:J23"/>
    <mergeCell ref="I22:J22"/>
    <mergeCell ref="I21:J21"/>
    <mergeCell ref="G21:H21"/>
    <mergeCell ref="G12:H12"/>
    <mergeCell ref="G13:H13"/>
    <mergeCell ref="G14:H14"/>
    <mergeCell ref="G15:H15"/>
    <mergeCell ref="G16:H16"/>
    <mergeCell ref="I15:J15"/>
    <mergeCell ref="I16:J16"/>
    <mergeCell ref="I11:J11"/>
    <mergeCell ref="I12:J12"/>
    <mergeCell ref="I13:J13"/>
    <mergeCell ref="I14:J14"/>
    <mergeCell ref="I17:J17"/>
    <mergeCell ref="I18:J18"/>
    <mergeCell ref="I8:J8"/>
    <mergeCell ref="I9:J9"/>
    <mergeCell ref="I10:J10"/>
    <mergeCell ref="B24:J24"/>
    <mergeCell ref="G3:H3"/>
    <mergeCell ref="G23:H23"/>
    <mergeCell ref="G22:H22"/>
    <mergeCell ref="G20:H20"/>
    <mergeCell ref="G19:H19"/>
    <mergeCell ref="G4:H4"/>
    <mergeCell ref="G5:H5"/>
    <mergeCell ref="G6:H6"/>
    <mergeCell ref="G7:H7"/>
    <mergeCell ref="E17:F17"/>
    <mergeCell ref="E18:F18"/>
    <mergeCell ref="G17:H17"/>
    <mergeCell ref="G18:H18"/>
    <mergeCell ref="I20:J20"/>
    <mergeCell ref="I19:J19"/>
  </mergeCells>
  <phoneticPr fontId="4"/>
  <conditionalFormatting sqref="C4:C23">
    <cfRule type="expression" dxfId="136" priority="4" stopIfTrue="1">
      <formula>AND(B4&lt;&gt;"",C4="")</formula>
    </cfRule>
  </conditionalFormatting>
  <conditionalFormatting sqref="E4:F23">
    <cfRule type="expression" dxfId="135" priority="5" stopIfTrue="1">
      <formula>AND(B4&lt;&gt;"",E4="")</formula>
    </cfRule>
  </conditionalFormatting>
  <conditionalFormatting sqref="G4:H23">
    <cfRule type="expression" dxfId="134" priority="6" stopIfTrue="1">
      <formula>AND(B4&lt;&gt;"",G4="")</formula>
    </cfRule>
  </conditionalFormatting>
  <conditionalFormatting sqref="D4:D23">
    <cfRule type="expression" dxfId="133" priority="1">
      <formula>AND(C4="無",D4="")</formula>
    </cfRule>
  </conditionalFormatting>
  <dataValidations count="4">
    <dataValidation type="list" allowBlank="1" showInputMessage="1" showErrorMessage="1" sqref="E4:E23">
      <formula1>$L$5:$L$6</formula1>
    </dataValidation>
    <dataValidation type="list" allowBlank="1" showInputMessage="1" showErrorMessage="1" sqref="G4:G23">
      <formula1>$L$8:$L$9</formula1>
    </dataValidation>
    <dataValidation type="list" allowBlank="1" showInputMessage="1" showErrorMessage="1" sqref="C4:C23">
      <formula1>$L$2:$L$3</formula1>
    </dataValidation>
    <dataValidation type="list" allowBlank="1" showInputMessage="1" showErrorMessage="1" sqref="D4:D23">
      <formula1>"ア,イ,ウ,エ,オ"</formula1>
    </dataValidation>
  </dataValidations>
  <pageMargins left="0.51181102362204722" right="0.39370078740157483" top="0.94488188976377963" bottom="0.98425196850393704" header="0.51181102362204722" footer="0.51181102362204722"/>
  <pageSetup paperSize="9" scale="83" orientation="portrait" r:id="rId1"/>
  <headerFooter alignWithMargins="0">
    <oddFooter>&amp;C&amp;14 2-2</oddFooter>
  </headerFooter>
  <colBreaks count="1" manualBreakCount="1">
    <brk id="10"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showGridLines="0" view="pageBreakPreview" topLeftCell="A34" zoomScale="85" zoomScaleNormal="75" zoomScaleSheetLayoutView="85" workbookViewId="0">
      <selection activeCell="R4" sqref="R4"/>
    </sheetView>
  </sheetViews>
  <sheetFormatPr defaultRowHeight="15.75"/>
  <cols>
    <col min="1" max="1" width="4.625" style="19" customWidth="1"/>
    <col min="2" max="11" width="11.625" style="19" customWidth="1"/>
    <col min="12" max="16384" width="9" style="18"/>
  </cols>
  <sheetData>
    <row r="1" spans="1:20">
      <c r="K1" s="563" t="str">
        <f>IF('実績報告書１ページ '!V2="","",'実績報告書１ページ '!V2&amp;"_"&amp;'実績報告書１ページ '!O2)</f>
        <v/>
      </c>
    </row>
    <row r="2" spans="1:20" s="266" customFormat="1" ht="20.25" customHeight="1">
      <c r="A2" s="39" t="s">
        <v>434</v>
      </c>
      <c r="B2" s="377"/>
      <c r="C2" s="377"/>
      <c r="D2" s="377"/>
      <c r="E2" s="377"/>
      <c r="F2" s="377"/>
      <c r="G2" s="377"/>
      <c r="H2" s="377"/>
      <c r="I2" s="377"/>
      <c r="J2" s="3"/>
      <c r="L2" s="377"/>
      <c r="M2" s="377"/>
      <c r="N2" s="377"/>
      <c r="O2" s="377"/>
      <c r="P2" s="377"/>
      <c r="Q2" s="377"/>
      <c r="R2" s="377"/>
      <c r="S2" s="377"/>
      <c r="T2" s="377"/>
    </row>
    <row r="3" spans="1:20" s="266" customFormat="1" ht="9.9499999999999993" customHeight="1">
      <c r="A3" s="377"/>
      <c r="B3" s="377"/>
      <c r="C3" s="3"/>
      <c r="D3" s="377"/>
      <c r="E3" s="377"/>
      <c r="F3" s="377"/>
      <c r="G3" s="3"/>
      <c r="H3" s="377"/>
      <c r="I3" s="377"/>
      <c r="J3" s="377"/>
      <c r="K3" s="377"/>
      <c r="L3" s="377"/>
      <c r="M3" s="377"/>
      <c r="N3" s="377"/>
      <c r="O3" s="377"/>
      <c r="P3" s="377"/>
      <c r="Q3" s="377"/>
      <c r="R3" s="377"/>
      <c r="S3" s="377"/>
      <c r="T3" s="377"/>
    </row>
    <row r="4" spans="1:20" s="266" customFormat="1" ht="30" customHeight="1">
      <c r="A4" s="377"/>
      <c r="B4" s="377"/>
      <c r="C4" s="332" t="s">
        <v>310</v>
      </c>
      <c r="D4" s="377" t="s">
        <v>308</v>
      </c>
      <c r="E4" s="3"/>
      <c r="F4" s="332" t="s">
        <v>310</v>
      </c>
      <c r="G4" s="377" t="s">
        <v>309</v>
      </c>
      <c r="H4" s="377"/>
      <c r="I4" s="377"/>
      <c r="J4" s="377"/>
      <c r="K4" s="377"/>
      <c r="L4" s="377"/>
      <c r="M4" s="377"/>
      <c r="N4" s="377"/>
      <c r="O4" s="377"/>
      <c r="P4" s="377"/>
      <c r="Q4" s="377"/>
      <c r="R4" s="377"/>
      <c r="S4" s="377"/>
      <c r="T4" s="377"/>
    </row>
    <row r="5" spans="1:20" s="266" customFormat="1" ht="9.9499999999999993" customHeight="1">
      <c r="A5" s="39"/>
      <c r="B5" s="377"/>
      <c r="C5" s="377"/>
      <c r="D5" s="377"/>
      <c r="E5" s="377"/>
      <c r="F5" s="377"/>
      <c r="G5" s="377"/>
      <c r="H5" s="377"/>
      <c r="I5" s="377"/>
      <c r="J5" s="3"/>
      <c r="K5" s="3"/>
      <c r="L5" s="377"/>
      <c r="M5" s="377"/>
      <c r="N5" s="377"/>
      <c r="O5" s="377"/>
      <c r="P5" s="377"/>
      <c r="Q5" s="377"/>
      <c r="R5" s="377"/>
      <c r="S5" s="377"/>
      <c r="T5" s="377"/>
    </row>
    <row r="6" spans="1:20" s="266" customFormat="1" ht="24.95" customHeight="1">
      <c r="A6" s="377"/>
      <c r="B6" s="335" t="s">
        <v>421</v>
      </c>
      <c r="C6" s="377"/>
      <c r="D6" s="377"/>
      <c r="E6" s="377"/>
      <c r="F6" s="377"/>
      <c r="G6" s="377"/>
      <c r="H6" s="377"/>
      <c r="I6" s="377"/>
      <c r="J6" s="377"/>
      <c r="K6" s="377"/>
      <c r="L6" s="377"/>
      <c r="M6" s="377"/>
      <c r="N6" s="377"/>
      <c r="O6" s="377"/>
      <c r="P6" s="377"/>
      <c r="Q6" s="377"/>
      <c r="R6" s="377"/>
      <c r="S6" s="377"/>
      <c r="T6" s="377"/>
    </row>
    <row r="7" spans="1:20" s="266" customFormat="1" ht="24.75" customHeight="1">
      <c r="A7" s="377"/>
      <c r="B7" s="377" t="s">
        <v>422</v>
      </c>
      <c r="C7" s="377"/>
      <c r="D7" s="377"/>
      <c r="E7" s="377"/>
      <c r="F7" s="377"/>
      <c r="G7" s="377"/>
      <c r="H7" s="377"/>
      <c r="I7" s="377"/>
      <c r="J7" s="377"/>
      <c r="K7" s="377"/>
      <c r="L7" s="377"/>
      <c r="M7" s="377"/>
      <c r="N7" s="377"/>
      <c r="O7" s="377"/>
      <c r="P7" s="377"/>
      <c r="Q7" s="377"/>
      <c r="R7" s="377"/>
      <c r="S7" s="377"/>
      <c r="T7" s="377"/>
    </row>
    <row r="8" spans="1:20" s="266" customFormat="1" ht="30" customHeight="1">
      <c r="A8" s="377"/>
      <c r="B8" s="332" t="s">
        <v>310</v>
      </c>
      <c r="C8" s="974" t="s">
        <v>423</v>
      </c>
      <c r="D8" s="974"/>
      <c r="E8" s="974"/>
      <c r="F8" s="974"/>
      <c r="G8" s="974"/>
      <c r="H8" s="974"/>
      <c r="I8" s="974"/>
      <c r="J8" s="974"/>
      <c r="K8" s="974"/>
      <c r="L8" s="377"/>
      <c r="M8" s="377"/>
      <c r="N8" s="377"/>
      <c r="O8" s="377"/>
      <c r="P8" s="377"/>
      <c r="Q8" s="377"/>
      <c r="R8" s="377"/>
      <c r="S8" s="377"/>
      <c r="T8" s="377"/>
    </row>
    <row r="9" spans="1:20" s="266" customFormat="1" ht="9.9499999999999993" customHeight="1">
      <c r="A9" s="377"/>
      <c r="B9" s="378"/>
      <c r="C9" s="975"/>
      <c r="D9" s="975"/>
      <c r="E9" s="975"/>
      <c r="F9" s="975"/>
      <c r="G9" s="975"/>
      <c r="H9" s="975"/>
      <c r="I9" s="975"/>
      <c r="J9" s="975"/>
      <c r="K9" s="975"/>
      <c r="L9" s="377"/>
      <c r="M9" s="377"/>
      <c r="N9" s="377"/>
      <c r="O9" s="377"/>
      <c r="P9" s="377"/>
      <c r="Q9" s="377"/>
      <c r="R9" s="377"/>
      <c r="S9" s="377"/>
      <c r="T9" s="377"/>
    </row>
    <row r="10" spans="1:20" s="266" customFormat="1" ht="30" customHeight="1">
      <c r="A10" s="377"/>
      <c r="B10" s="332" t="s">
        <v>310</v>
      </c>
      <c r="C10" s="975" t="s">
        <v>424</v>
      </c>
      <c r="D10" s="975"/>
      <c r="E10" s="975"/>
      <c r="F10" s="975"/>
      <c r="G10" s="975"/>
      <c r="H10" s="975"/>
      <c r="I10" s="975"/>
      <c r="J10" s="975"/>
      <c r="K10" s="975"/>
      <c r="L10" s="377"/>
      <c r="M10" s="377"/>
      <c r="N10" s="377"/>
      <c r="O10" s="377"/>
      <c r="P10" s="377"/>
      <c r="Q10" s="377"/>
      <c r="R10" s="377"/>
      <c r="S10" s="377"/>
      <c r="T10" s="377"/>
    </row>
    <row r="11" spans="1:20" s="266" customFormat="1" ht="9.9499999999999993" customHeight="1">
      <c r="A11" s="377"/>
      <c r="B11" s="378"/>
      <c r="C11" s="975"/>
      <c r="D11" s="975"/>
      <c r="E11" s="975"/>
      <c r="F11" s="975"/>
      <c r="G11" s="975"/>
      <c r="H11" s="975"/>
      <c r="I11" s="975"/>
      <c r="J11" s="975"/>
      <c r="K11" s="975"/>
      <c r="L11" s="377"/>
      <c r="M11" s="377"/>
      <c r="N11" s="377"/>
      <c r="O11" s="377"/>
      <c r="P11" s="377"/>
      <c r="Q11" s="377"/>
      <c r="R11" s="377"/>
      <c r="S11" s="377"/>
      <c r="T11" s="377"/>
    </row>
    <row r="12" spans="1:20" s="266" customFormat="1" ht="30" customHeight="1">
      <c r="A12" s="377"/>
      <c r="B12" s="332" t="s">
        <v>310</v>
      </c>
      <c r="C12" s="969" t="s">
        <v>425</v>
      </c>
      <c r="D12" s="969"/>
      <c r="E12" s="969"/>
      <c r="F12" s="969"/>
      <c r="G12" s="969"/>
      <c r="H12" s="969"/>
      <c r="I12" s="969"/>
      <c r="J12" s="969"/>
      <c r="K12" s="969"/>
      <c r="L12" s="377"/>
      <c r="M12" s="377"/>
      <c r="N12" s="377"/>
      <c r="O12" s="377"/>
      <c r="P12" s="377"/>
      <c r="Q12" s="377"/>
      <c r="R12" s="377"/>
      <c r="S12" s="377"/>
      <c r="T12" s="377"/>
    </row>
    <row r="13" spans="1:20" s="266" customFormat="1" ht="9.9499999999999993" customHeight="1">
      <c r="A13" s="377"/>
      <c r="B13" s="378"/>
      <c r="C13" s="385"/>
      <c r="D13" s="385"/>
      <c r="E13" s="385"/>
      <c r="F13" s="385"/>
      <c r="G13" s="385"/>
      <c r="H13" s="385"/>
      <c r="I13" s="385"/>
      <c r="J13" s="385"/>
      <c r="K13" s="385"/>
      <c r="L13" s="377"/>
      <c r="M13" s="377"/>
      <c r="N13" s="377"/>
      <c r="O13" s="377"/>
      <c r="P13" s="377"/>
      <c r="Q13" s="377"/>
      <c r="R13" s="377"/>
      <c r="S13" s="377"/>
      <c r="T13" s="377"/>
    </row>
    <row r="14" spans="1:20" s="266" customFormat="1" ht="30" customHeight="1">
      <c r="A14" s="377"/>
      <c r="B14" s="332" t="s">
        <v>310</v>
      </c>
      <c r="C14" s="968" t="s">
        <v>771</v>
      </c>
      <c r="D14" s="968"/>
      <c r="E14" s="968"/>
      <c r="F14" s="968"/>
      <c r="G14" s="968"/>
      <c r="H14" s="968"/>
      <c r="I14" s="968"/>
      <c r="J14" s="968"/>
      <c r="K14" s="968"/>
      <c r="L14" s="377"/>
      <c r="M14" s="377"/>
      <c r="N14" s="377"/>
      <c r="O14" s="377"/>
      <c r="P14" s="377"/>
      <c r="Q14" s="377"/>
      <c r="R14" s="377"/>
      <c r="S14" s="377"/>
      <c r="T14" s="377"/>
    </row>
    <row r="15" spans="1:20" s="568" customFormat="1" ht="9.9499999999999993" customHeight="1">
      <c r="A15" s="5"/>
      <c r="B15" s="566"/>
      <c r="C15" s="567"/>
      <c r="D15" s="567"/>
      <c r="E15" s="567"/>
      <c r="F15" s="567"/>
      <c r="G15" s="567"/>
      <c r="H15" s="567"/>
      <c r="I15" s="567"/>
      <c r="J15" s="567"/>
      <c r="K15" s="567"/>
      <c r="L15" s="5"/>
      <c r="M15" s="5"/>
      <c r="N15" s="5"/>
      <c r="O15" s="5"/>
      <c r="P15" s="5"/>
      <c r="Q15" s="5"/>
      <c r="R15" s="5"/>
      <c r="S15" s="5"/>
      <c r="T15" s="5"/>
    </row>
    <row r="16" spans="1:20" s="266" customFormat="1" ht="20.25" customHeight="1">
      <c r="A16" s="39"/>
      <c r="B16" s="460"/>
      <c r="C16" s="569" t="s">
        <v>51</v>
      </c>
      <c r="D16" s="570" t="s">
        <v>769</v>
      </c>
      <c r="E16" s="571"/>
      <c r="F16" s="571"/>
      <c r="G16" s="571"/>
      <c r="H16" s="571"/>
      <c r="I16" s="564"/>
      <c r="J16" s="564"/>
      <c r="K16" s="564"/>
      <c r="L16" s="564"/>
      <c r="M16" s="564"/>
      <c r="N16" s="564"/>
      <c r="O16" s="460"/>
      <c r="P16" s="460"/>
      <c r="Q16" s="460"/>
      <c r="R16" s="460"/>
      <c r="S16" s="460"/>
      <c r="T16" s="460"/>
    </row>
    <row r="17" spans="1:20" s="266" customFormat="1" ht="9.9499999999999993" customHeight="1">
      <c r="A17" s="39"/>
      <c r="B17" s="460"/>
      <c r="C17" s="572"/>
      <c r="D17" s="573"/>
      <c r="E17" s="574"/>
      <c r="F17" s="574"/>
      <c r="G17" s="574"/>
      <c r="H17" s="574"/>
      <c r="I17" s="565"/>
      <c r="J17" s="565"/>
      <c r="K17" s="565"/>
      <c r="L17" s="565"/>
      <c r="M17" s="565"/>
      <c r="N17" s="565"/>
      <c r="O17" s="460"/>
      <c r="P17" s="460"/>
      <c r="Q17" s="460"/>
      <c r="R17" s="460"/>
      <c r="S17" s="460"/>
      <c r="T17" s="460"/>
    </row>
    <row r="18" spans="1:20" s="266" customFormat="1" ht="20.25" customHeight="1">
      <c r="A18" s="39"/>
      <c r="B18" s="377"/>
      <c r="C18" s="569" t="s">
        <v>51</v>
      </c>
      <c r="D18" s="570" t="s">
        <v>770</v>
      </c>
      <c r="E18" s="571"/>
      <c r="F18" s="571"/>
      <c r="G18" s="571"/>
      <c r="H18" s="571"/>
      <c r="I18" s="564"/>
      <c r="J18" s="564"/>
      <c r="K18" s="564"/>
      <c r="L18" s="564"/>
      <c r="M18" s="564"/>
      <c r="N18" s="564"/>
      <c r="O18" s="377"/>
      <c r="P18" s="377"/>
      <c r="Q18" s="377"/>
      <c r="R18" s="377"/>
      <c r="S18" s="377"/>
      <c r="T18" s="377"/>
    </row>
    <row r="19" spans="1:20" s="568" customFormat="1" ht="13.5" customHeight="1">
      <c r="A19" s="575"/>
      <c r="B19" s="5"/>
      <c r="C19" s="572"/>
      <c r="D19" s="573"/>
      <c r="E19" s="574"/>
      <c r="F19" s="574"/>
      <c r="G19" s="574"/>
      <c r="H19" s="574"/>
      <c r="I19" s="565"/>
      <c r="J19" s="565"/>
      <c r="K19" s="565"/>
      <c r="L19" s="565"/>
      <c r="M19" s="565"/>
      <c r="N19" s="565"/>
      <c r="O19" s="5"/>
      <c r="P19" s="5"/>
      <c r="Q19" s="5"/>
      <c r="R19" s="5"/>
      <c r="S19" s="5"/>
      <c r="T19" s="5"/>
    </row>
    <row r="20" spans="1:20" s="266" customFormat="1" ht="20.25" customHeight="1">
      <c r="A20" s="39" t="s">
        <v>439</v>
      </c>
      <c r="B20" s="377"/>
      <c r="C20" s="377"/>
      <c r="D20" s="377"/>
      <c r="E20" s="377"/>
      <c r="F20" s="377"/>
      <c r="G20" s="377"/>
      <c r="H20" s="377"/>
      <c r="I20" s="377"/>
      <c r="J20" s="267"/>
      <c r="K20" s="267"/>
      <c r="L20" s="377"/>
      <c r="M20" s="377"/>
      <c r="N20" s="377"/>
      <c r="O20" s="377"/>
      <c r="P20" s="377"/>
      <c r="Q20" s="377"/>
      <c r="R20" s="377"/>
      <c r="S20" s="377"/>
      <c r="T20" s="377"/>
    </row>
    <row r="21" spans="1:20" s="266" customFormat="1" ht="9.9499999999999993" customHeight="1">
      <c r="A21" s="377"/>
      <c r="B21" s="377"/>
      <c r="C21" s="3"/>
      <c r="D21" s="377"/>
      <c r="E21" s="377"/>
      <c r="F21" s="377"/>
      <c r="G21" s="3"/>
      <c r="H21" s="377"/>
      <c r="I21" s="377"/>
      <c r="J21" s="377"/>
      <c r="K21" s="377"/>
      <c r="L21" s="377"/>
      <c r="M21" s="377"/>
      <c r="N21" s="377"/>
      <c r="O21" s="377"/>
      <c r="P21" s="377"/>
      <c r="Q21" s="377"/>
      <c r="R21" s="377"/>
      <c r="S21" s="377"/>
      <c r="T21" s="377"/>
    </row>
    <row r="22" spans="1:20" s="266" customFormat="1" ht="30" customHeight="1">
      <c r="A22" s="377"/>
      <c r="B22" s="377"/>
      <c r="C22" s="332" t="s">
        <v>310</v>
      </c>
      <c r="D22" s="377" t="s">
        <v>308</v>
      </c>
      <c r="E22" s="3"/>
      <c r="F22" s="332" t="s">
        <v>310</v>
      </c>
      <c r="G22" s="377" t="s">
        <v>309</v>
      </c>
      <c r="H22" s="377"/>
      <c r="I22" s="377"/>
      <c r="J22" s="377"/>
      <c r="K22" s="377"/>
      <c r="L22" s="377"/>
      <c r="M22" s="377"/>
      <c r="N22" s="377"/>
      <c r="O22" s="377"/>
      <c r="P22" s="377"/>
      <c r="Q22" s="377"/>
      <c r="R22" s="377"/>
      <c r="S22" s="377"/>
      <c r="T22" s="377"/>
    </row>
    <row r="23" spans="1:20" s="266" customFormat="1" ht="9.9499999999999993" customHeight="1">
      <c r="A23" s="377"/>
      <c r="B23" s="377"/>
      <c r="C23" s="3"/>
      <c r="D23" s="377"/>
      <c r="E23" s="377"/>
      <c r="F23" s="377"/>
      <c r="G23" s="3"/>
      <c r="H23" s="377"/>
      <c r="I23" s="377"/>
      <c r="J23" s="377"/>
      <c r="K23" s="377"/>
      <c r="L23" s="377"/>
      <c r="M23" s="377"/>
      <c r="N23" s="377"/>
      <c r="O23" s="377"/>
      <c r="P23" s="377"/>
      <c r="Q23" s="377"/>
      <c r="R23" s="377"/>
      <c r="S23" s="377"/>
      <c r="T23" s="377"/>
    </row>
    <row r="24" spans="1:20" s="266" customFormat="1" ht="24.75" customHeight="1" thickBot="1">
      <c r="A24" s="377"/>
      <c r="B24" s="377" t="s">
        <v>311</v>
      </c>
      <c r="C24" s="3"/>
      <c r="D24" s="377"/>
      <c r="E24" s="377"/>
      <c r="F24" s="377"/>
      <c r="G24" s="3"/>
      <c r="H24" s="377"/>
      <c r="I24" s="377"/>
      <c r="J24" s="377"/>
      <c r="K24" s="377"/>
      <c r="L24" s="377"/>
      <c r="M24" s="377"/>
      <c r="N24" s="377"/>
      <c r="O24" s="377"/>
      <c r="P24" s="377"/>
      <c r="Q24" s="377"/>
      <c r="R24" s="377"/>
      <c r="S24" s="377"/>
      <c r="T24" s="377"/>
    </row>
    <row r="25" spans="1:20" s="266" customFormat="1" ht="33.6" customHeight="1">
      <c r="A25" s="377"/>
      <c r="B25" s="965" t="s">
        <v>221</v>
      </c>
      <c r="C25" s="937"/>
      <c r="D25" s="962" t="s">
        <v>312</v>
      </c>
      <c r="E25" s="937"/>
      <c r="F25" s="962" t="s">
        <v>313</v>
      </c>
      <c r="G25" s="937"/>
      <c r="H25" s="937" t="s">
        <v>163</v>
      </c>
      <c r="I25" s="937"/>
      <c r="J25" s="937" t="s">
        <v>318</v>
      </c>
      <c r="K25" s="938"/>
      <c r="L25" s="377"/>
      <c r="M25" s="377"/>
      <c r="N25" s="377"/>
      <c r="O25" s="377"/>
      <c r="P25" s="377"/>
      <c r="Q25" s="377"/>
      <c r="R25" s="377"/>
      <c r="S25" s="377"/>
      <c r="T25" s="377"/>
    </row>
    <row r="26" spans="1:20" s="266" customFormat="1" ht="33.6" customHeight="1">
      <c r="A26" s="377"/>
      <c r="B26" s="966"/>
      <c r="C26" s="923"/>
      <c r="D26" s="923"/>
      <c r="E26" s="923"/>
      <c r="F26" s="923"/>
      <c r="G26" s="923"/>
      <c r="H26" s="923"/>
      <c r="I26" s="923"/>
      <c r="J26" s="620"/>
      <c r="K26" s="333" t="s">
        <v>332</v>
      </c>
      <c r="L26" s="377"/>
      <c r="M26" s="377"/>
      <c r="N26" s="377"/>
      <c r="O26" s="377"/>
      <c r="P26" s="377"/>
      <c r="Q26" s="377"/>
      <c r="R26" s="377"/>
      <c r="S26" s="377"/>
      <c r="T26" s="377"/>
    </row>
    <row r="27" spans="1:20" s="266" customFormat="1" ht="33.6" customHeight="1" thickBot="1">
      <c r="A27" s="377"/>
      <c r="B27" s="967"/>
      <c r="C27" s="947"/>
      <c r="D27" s="960"/>
      <c r="E27" s="961"/>
      <c r="F27" s="947"/>
      <c r="G27" s="947"/>
      <c r="H27" s="947"/>
      <c r="I27" s="947"/>
      <c r="J27" s="621"/>
      <c r="K27" s="334" t="s">
        <v>332</v>
      </c>
      <c r="L27" s="377"/>
      <c r="M27" s="377"/>
      <c r="N27" s="377"/>
      <c r="O27" s="377"/>
      <c r="P27" s="377"/>
      <c r="Q27" s="377"/>
      <c r="R27" s="377"/>
      <c r="S27" s="377"/>
      <c r="T27" s="377"/>
    </row>
    <row r="28" spans="1:20" s="266" customFormat="1" ht="9.75" customHeight="1">
      <c r="A28" s="377"/>
      <c r="B28" s="377"/>
      <c r="C28" s="377"/>
      <c r="D28" s="377"/>
      <c r="E28" s="377"/>
      <c r="F28" s="377"/>
      <c r="G28" s="377"/>
      <c r="H28" s="377"/>
      <c r="I28" s="377"/>
      <c r="J28" s="377"/>
      <c r="K28" s="377"/>
      <c r="L28" s="377"/>
      <c r="M28" s="377"/>
      <c r="N28" s="377"/>
      <c r="O28" s="377"/>
      <c r="P28" s="377"/>
      <c r="Q28" s="377"/>
      <c r="R28" s="377"/>
      <c r="S28" s="377"/>
      <c r="T28" s="377"/>
    </row>
    <row r="29" spans="1:20" s="266" customFormat="1" ht="24" customHeight="1" thickBot="1">
      <c r="A29" s="377"/>
      <c r="B29" s="377" t="s">
        <v>314</v>
      </c>
      <c r="C29" s="377"/>
      <c r="D29" s="377"/>
      <c r="E29" s="377"/>
      <c r="F29" s="377"/>
      <c r="G29" s="377"/>
      <c r="H29" s="377"/>
      <c r="I29" s="377"/>
      <c r="J29" s="377"/>
      <c r="K29" s="377"/>
      <c r="L29" s="377"/>
      <c r="M29" s="377"/>
      <c r="N29" s="377"/>
      <c r="O29" s="377"/>
      <c r="P29" s="377"/>
      <c r="Q29" s="377"/>
      <c r="R29" s="377"/>
      <c r="S29" s="377"/>
      <c r="T29" s="377"/>
    </row>
    <row r="30" spans="1:20" s="266" customFormat="1" ht="33.6" customHeight="1">
      <c r="A30" s="377"/>
      <c r="B30" s="965" t="s">
        <v>221</v>
      </c>
      <c r="C30" s="937"/>
      <c r="D30" s="937"/>
      <c r="E30" s="937"/>
      <c r="F30" s="962" t="s">
        <v>313</v>
      </c>
      <c r="G30" s="937"/>
      <c r="H30" s="937" t="s">
        <v>163</v>
      </c>
      <c r="I30" s="937"/>
      <c r="J30" s="937"/>
      <c r="K30" s="938"/>
      <c r="L30" s="377"/>
      <c r="M30" s="377"/>
      <c r="N30" s="377"/>
      <c r="O30" s="377"/>
      <c r="P30" s="377"/>
      <c r="Q30" s="377"/>
      <c r="R30" s="377"/>
      <c r="S30" s="377"/>
      <c r="T30" s="377"/>
    </row>
    <row r="31" spans="1:20" s="266" customFormat="1" ht="33.6" customHeight="1">
      <c r="A31" s="377"/>
      <c r="B31" s="966"/>
      <c r="C31" s="923"/>
      <c r="D31" s="923"/>
      <c r="E31" s="923"/>
      <c r="F31" s="923"/>
      <c r="G31" s="923"/>
      <c r="H31" s="923"/>
      <c r="I31" s="923"/>
      <c r="J31" s="923"/>
      <c r="K31" s="924"/>
      <c r="L31" s="377"/>
      <c r="M31" s="377"/>
      <c r="N31" s="377"/>
      <c r="O31" s="377"/>
      <c r="P31" s="377"/>
      <c r="Q31" s="377"/>
      <c r="R31" s="377"/>
      <c r="S31" s="377"/>
      <c r="T31" s="377"/>
    </row>
    <row r="32" spans="1:20" s="266" customFormat="1" ht="33.6" customHeight="1">
      <c r="A32" s="377"/>
      <c r="B32" s="966"/>
      <c r="C32" s="923"/>
      <c r="D32" s="923"/>
      <c r="E32" s="923"/>
      <c r="F32" s="923"/>
      <c r="G32" s="923"/>
      <c r="H32" s="923"/>
      <c r="I32" s="923"/>
      <c r="J32" s="923"/>
      <c r="K32" s="924"/>
      <c r="L32" s="377"/>
      <c r="M32" s="377"/>
      <c r="N32" s="377"/>
      <c r="O32" s="377"/>
      <c r="P32" s="377"/>
      <c r="Q32" s="377"/>
      <c r="R32" s="377"/>
      <c r="S32" s="377"/>
      <c r="T32" s="377"/>
    </row>
    <row r="33" spans="1:20" s="266" customFormat="1" ht="33.6" customHeight="1">
      <c r="A33" s="377"/>
      <c r="B33" s="966"/>
      <c r="C33" s="923"/>
      <c r="D33" s="923"/>
      <c r="E33" s="923"/>
      <c r="F33" s="923"/>
      <c r="G33" s="923"/>
      <c r="H33" s="923"/>
      <c r="I33" s="923"/>
      <c r="J33" s="923"/>
      <c r="K33" s="924"/>
      <c r="L33" s="377"/>
      <c r="M33" s="377"/>
      <c r="N33" s="377"/>
      <c r="O33" s="377"/>
      <c r="P33" s="377"/>
      <c r="Q33" s="377"/>
      <c r="R33" s="377"/>
      <c r="S33" s="377"/>
      <c r="T33" s="377"/>
    </row>
    <row r="34" spans="1:20" s="266" customFormat="1" ht="33.6" customHeight="1" thickBot="1">
      <c r="A34" s="377"/>
      <c r="B34" s="967"/>
      <c r="C34" s="947"/>
      <c r="D34" s="947"/>
      <c r="E34" s="947"/>
      <c r="F34" s="947"/>
      <c r="G34" s="947"/>
      <c r="H34" s="947"/>
      <c r="I34" s="947"/>
      <c r="J34" s="947"/>
      <c r="K34" s="948"/>
      <c r="L34" s="377"/>
      <c r="M34" s="377"/>
      <c r="N34" s="377"/>
      <c r="O34" s="377"/>
      <c r="P34" s="377"/>
      <c r="Q34" s="377"/>
      <c r="R34" s="377"/>
      <c r="S34" s="377"/>
      <c r="T34" s="377"/>
    </row>
    <row r="35" spans="1:20" s="266" customFormat="1" ht="9.75" customHeight="1">
      <c r="A35" s="377"/>
      <c r="B35" s="377"/>
      <c r="C35" s="377"/>
      <c r="D35" s="377"/>
      <c r="E35" s="377"/>
      <c r="F35" s="377"/>
      <c r="G35" s="377"/>
      <c r="H35" s="377"/>
      <c r="I35" s="377"/>
      <c r="J35" s="377"/>
      <c r="K35" s="377"/>
      <c r="L35" s="377"/>
      <c r="M35" s="377"/>
      <c r="N35" s="377"/>
      <c r="O35" s="377"/>
      <c r="P35" s="377"/>
      <c r="Q35" s="377"/>
      <c r="R35" s="377"/>
      <c r="S35" s="377"/>
      <c r="T35" s="377"/>
    </row>
    <row r="36" spans="1:20" s="266" customFormat="1" ht="24.95" customHeight="1">
      <c r="A36" s="377"/>
      <c r="B36" s="335" t="s">
        <v>315</v>
      </c>
      <c r="C36" s="377"/>
      <c r="D36" s="377"/>
      <c r="E36" s="377"/>
      <c r="F36" s="377"/>
      <c r="G36" s="377"/>
      <c r="H36" s="377"/>
      <c r="I36" s="377"/>
      <c r="J36" s="377"/>
      <c r="K36" s="377"/>
      <c r="L36" s="377"/>
      <c r="M36" s="377"/>
      <c r="N36" s="377"/>
      <c r="O36" s="377"/>
      <c r="P36" s="377"/>
      <c r="Q36" s="377"/>
      <c r="R36" s="377"/>
      <c r="S36" s="377"/>
      <c r="T36" s="377"/>
    </row>
    <row r="37" spans="1:20" s="266" customFormat="1" ht="24.75" customHeight="1">
      <c r="A37" s="377"/>
      <c r="B37" s="377" t="s">
        <v>316</v>
      </c>
      <c r="C37" s="377"/>
      <c r="D37" s="377"/>
      <c r="E37" s="377"/>
      <c r="F37" s="377"/>
      <c r="G37" s="377"/>
      <c r="H37" s="377"/>
      <c r="I37" s="377"/>
      <c r="J37" s="377"/>
      <c r="K37" s="377"/>
      <c r="L37" s="377"/>
      <c r="M37" s="377"/>
      <c r="N37" s="377"/>
      <c r="O37" s="377"/>
      <c r="P37" s="377"/>
      <c r="Q37" s="377"/>
      <c r="R37" s="377"/>
      <c r="S37" s="377"/>
      <c r="T37" s="377"/>
    </row>
    <row r="38" spans="1:20" s="266" customFormat="1" ht="30" customHeight="1">
      <c r="A38" s="377"/>
      <c r="B38" s="332" t="s">
        <v>310</v>
      </c>
      <c r="C38" s="969" t="s">
        <v>331</v>
      </c>
      <c r="D38" s="969"/>
      <c r="E38" s="969"/>
      <c r="F38" s="969"/>
      <c r="G38" s="969"/>
      <c r="H38" s="969"/>
      <c r="I38" s="969"/>
      <c r="J38" s="969"/>
      <c r="K38" s="969"/>
      <c r="L38" s="377"/>
      <c r="M38" s="636"/>
      <c r="N38" s="377"/>
      <c r="O38" s="377"/>
      <c r="P38" s="377"/>
      <c r="Q38" s="377"/>
      <c r="R38" s="377"/>
      <c r="S38" s="377"/>
      <c r="T38" s="377"/>
    </row>
    <row r="39" spans="1:20" s="266" customFormat="1" ht="9.9499999999999993" customHeight="1">
      <c r="A39" s="377"/>
      <c r="B39" s="378"/>
      <c r="C39" s="976"/>
      <c r="D39" s="976"/>
      <c r="E39" s="976"/>
      <c r="F39" s="976"/>
      <c r="G39" s="976"/>
      <c r="H39" s="976"/>
      <c r="I39" s="976"/>
      <c r="J39" s="976"/>
      <c r="K39" s="976"/>
      <c r="L39" s="377"/>
      <c r="M39" s="632"/>
      <c r="N39" s="377"/>
      <c r="O39" s="377"/>
      <c r="P39" s="377"/>
      <c r="Q39" s="377"/>
      <c r="R39" s="377"/>
      <c r="S39" s="377"/>
      <c r="T39" s="377"/>
    </row>
    <row r="40" spans="1:20" s="266" customFormat="1" ht="30.75" customHeight="1">
      <c r="A40" s="377"/>
      <c r="B40" s="332" t="s">
        <v>310</v>
      </c>
      <c r="C40" s="968" t="s">
        <v>317</v>
      </c>
      <c r="D40" s="968"/>
      <c r="E40" s="968"/>
      <c r="F40" s="968"/>
      <c r="G40" s="968"/>
      <c r="H40" s="968"/>
      <c r="I40" s="968"/>
      <c r="J40" s="968"/>
      <c r="K40" s="968"/>
      <c r="L40" s="634"/>
      <c r="M40" s="636"/>
      <c r="N40" s="377"/>
      <c r="O40" s="377"/>
      <c r="P40" s="377"/>
      <c r="Q40" s="377"/>
      <c r="R40" s="377"/>
      <c r="S40" s="377"/>
      <c r="T40" s="377"/>
    </row>
    <row r="41" spans="1:20" s="266" customFormat="1" ht="9.9499999999999993" customHeight="1">
      <c r="A41" s="377"/>
      <c r="B41" s="378"/>
      <c r="C41" s="968"/>
      <c r="D41" s="968"/>
      <c r="E41" s="968"/>
      <c r="F41" s="968"/>
      <c r="G41" s="968"/>
      <c r="H41" s="968"/>
      <c r="I41" s="968"/>
      <c r="J41" s="968"/>
      <c r="K41" s="968"/>
      <c r="L41" s="377"/>
      <c r="M41" s="632"/>
      <c r="N41" s="377"/>
      <c r="O41" s="377"/>
      <c r="P41" s="377"/>
      <c r="Q41" s="377"/>
      <c r="R41" s="377"/>
      <c r="S41" s="377"/>
      <c r="T41" s="377"/>
    </row>
    <row r="42" spans="1:20" s="266" customFormat="1" ht="30.75" customHeight="1">
      <c r="A42" s="377"/>
      <c r="B42" s="633" t="s">
        <v>310</v>
      </c>
      <c r="C42" s="969" t="s">
        <v>1095</v>
      </c>
      <c r="D42" s="969"/>
      <c r="E42" s="969"/>
      <c r="F42" s="969"/>
      <c r="G42" s="969"/>
      <c r="H42" s="969"/>
      <c r="I42" s="969"/>
      <c r="J42" s="969"/>
      <c r="K42" s="969"/>
      <c r="M42" s="636"/>
      <c r="N42" s="377"/>
      <c r="O42" s="377"/>
      <c r="P42" s="377"/>
      <c r="Q42" s="377"/>
      <c r="R42" s="377"/>
      <c r="S42" s="377"/>
      <c r="T42" s="377"/>
    </row>
    <row r="43" spans="1:20" s="266" customFormat="1" ht="9.9499999999999993" customHeight="1">
      <c r="A43" s="632"/>
      <c r="B43"/>
      <c r="C43" s="630"/>
      <c r="D43" s="630"/>
      <c r="E43" s="630"/>
      <c r="F43" s="630"/>
      <c r="G43" s="630"/>
      <c r="H43" s="630"/>
      <c r="I43" s="630"/>
      <c r="J43" s="630"/>
      <c r="K43" s="630"/>
      <c r="M43" s="636"/>
      <c r="N43" s="632"/>
      <c r="O43" s="632"/>
      <c r="P43" s="632"/>
      <c r="Q43" s="632"/>
      <c r="R43" s="632"/>
      <c r="S43" s="632"/>
      <c r="T43" s="632"/>
    </row>
    <row r="44" spans="1:20" s="266" customFormat="1" ht="27" customHeight="1">
      <c r="A44" s="629"/>
      <c r="B44" s="635"/>
      <c r="C44" s="569" t="s">
        <v>51</v>
      </c>
      <c r="D44" s="959" t="s">
        <v>1098</v>
      </c>
      <c r="E44" s="959"/>
      <c r="F44" s="959"/>
      <c r="G44" s="959"/>
      <c r="H44" s="959"/>
      <c r="I44" s="959"/>
      <c r="J44" s="959"/>
      <c r="K44" s="959"/>
      <c r="N44" s="629"/>
      <c r="O44" s="629"/>
      <c r="P44" s="629"/>
      <c r="Q44" s="629"/>
      <c r="R44" s="629"/>
      <c r="S44" s="629"/>
      <c r="T44" s="629"/>
    </row>
    <row r="45" spans="1:20" s="266" customFormat="1" ht="9.9499999999999993" customHeight="1">
      <c r="A45" s="632"/>
      <c r="B45" s="635"/>
      <c r="C45" s="631"/>
      <c r="D45" s="631"/>
      <c r="E45" s="631"/>
      <c r="F45" s="631"/>
      <c r="G45" s="631"/>
      <c r="H45" s="631"/>
      <c r="I45" s="631"/>
      <c r="J45" s="631"/>
      <c r="K45" s="631"/>
      <c r="L45" s="632"/>
      <c r="M45" s="632"/>
      <c r="N45" s="632"/>
      <c r="O45" s="632"/>
      <c r="P45" s="632"/>
      <c r="Q45" s="632"/>
      <c r="R45" s="632"/>
      <c r="S45" s="632"/>
      <c r="T45" s="632"/>
    </row>
    <row r="46" spans="1:20" s="266" customFormat="1" ht="21.95" customHeight="1">
      <c r="A46" s="629"/>
      <c r="B46" s="635"/>
      <c r="C46" s="569" t="s">
        <v>51</v>
      </c>
      <c r="D46" s="638" t="s">
        <v>1096</v>
      </c>
      <c r="E46" s="628"/>
      <c r="F46" s="628"/>
      <c r="G46" s="628"/>
      <c r="H46" s="637"/>
      <c r="I46" s="628"/>
      <c r="J46" s="628"/>
      <c r="K46" s="628"/>
      <c r="L46" s="629"/>
      <c r="M46" s="629"/>
      <c r="N46" s="629"/>
      <c r="O46" s="629"/>
      <c r="P46" s="629"/>
      <c r="Q46" s="629"/>
      <c r="R46" s="629"/>
      <c r="S46" s="629"/>
      <c r="T46" s="629"/>
    </row>
    <row r="47" spans="1:20" s="266" customFormat="1" ht="9.9499999999999993" customHeight="1">
      <c r="A47" s="632"/>
      <c r="B47" s="635"/>
      <c r="C47" s="631"/>
      <c r="D47" s="631"/>
      <c r="E47" s="631"/>
      <c r="F47" s="631"/>
      <c r="G47" s="631"/>
      <c r="H47" s="631"/>
      <c r="I47" s="631"/>
      <c r="J47" s="631"/>
      <c r="K47" s="631"/>
      <c r="L47" s="632"/>
      <c r="M47" s="632"/>
      <c r="N47" s="632"/>
      <c r="O47" s="632"/>
      <c r="P47" s="632"/>
      <c r="Q47" s="632"/>
      <c r="R47" s="632"/>
      <c r="S47" s="632"/>
      <c r="T47" s="632"/>
    </row>
    <row r="48" spans="1:20" s="266" customFormat="1" ht="21.95" customHeight="1">
      <c r="A48" s="629"/>
      <c r="B48" s="635"/>
      <c r="C48" s="569" t="s">
        <v>51</v>
      </c>
      <c r="D48" s="638" t="s">
        <v>1097</v>
      </c>
      <c r="E48" s="628"/>
      <c r="F48" s="628"/>
      <c r="G48" s="628"/>
      <c r="H48" s="628"/>
      <c r="I48" s="628"/>
      <c r="J48" s="628"/>
      <c r="K48" s="628"/>
      <c r="L48" s="629"/>
      <c r="M48" s="629"/>
      <c r="N48" s="629"/>
      <c r="O48" s="629"/>
      <c r="P48" s="629"/>
      <c r="Q48" s="629"/>
      <c r="R48" s="629"/>
      <c r="S48" s="629"/>
      <c r="T48" s="629"/>
    </row>
    <row r="49" spans="1:20" s="266" customFormat="1" ht="9.75" customHeight="1">
      <c r="A49" s="377"/>
      <c r="B49" s="377"/>
      <c r="C49" s="377"/>
      <c r="D49" s="377"/>
      <c r="E49" s="377"/>
      <c r="F49" s="377"/>
      <c r="G49" s="377"/>
      <c r="H49" s="377"/>
      <c r="I49" s="377"/>
      <c r="J49" s="377"/>
      <c r="K49" s="377"/>
      <c r="L49" s="377"/>
      <c r="M49" s="377"/>
      <c r="N49" s="377"/>
      <c r="O49" s="377"/>
      <c r="P49" s="377"/>
      <c r="Q49" s="377"/>
      <c r="R49" s="377"/>
      <c r="S49" s="377"/>
      <c r="T49" s="377"/>
    </row>
    <row r="50" spans="1:20" s="266" customFormat="1" ht="30" customHeight="1">
      <c r="A50" s="598"/>
      <c r="B50" s="332" t="s">
        <v>310</v>
      </c>
      <c r="C50" s="969" t="s">
        <v>943</v>
      </c>
      <c r="D50" s="969"/>
      <c r="E50" s="969"/>
      <c r="F50" s="969"/>
      <c r="G50" s="969"/>
      <c r="H50" s="969"/>
      <c r="I50" s="969"/>
      <c r="J50" s="969"/>
      <c r="K50" s="969"/>
      <c r="L50" s="598"/>
      <c r="M50" s="598"/>
      <c r="N50" s="598"/>
      <c r="O50" s="598"/>
      <c r="P50" s="598"/>
      <c r="Q50" s="598"/>
      <c r="R50" s="598"/>
      <c r="S50" s="598"/>
      <c r="T50" s="598"/>
    </row>
    <row r="51" spans="1:20" s="266" customFormat="1" ht="9.75" customHeight="1">
      <c r="A51" s="598"/>
      <c r="B51" s="598"/>
      <c r="C51" s="598"/>
      <c r="D51" s="598"/>
      <c r="E51" s="598"/>
      <c r="F51" s="598"/>
      <c r="G51" s="598"/>
      <c r="H51" s="598"/>
      <c r="I51" s="598"/>
      <c r="J51" s="598"/>
      <c r="K51" s="598"/>
      <c r="L51" s="598"/>
      <c r="M51" s="598"/>
      <c r="N51" s="598"/>
      <c r="O51" s="598"/>
      <c r="P51" s="598"/>
      <c r="Q51" s="598"/>
      <c r="R51" s="598"/>
      <c r="S51" s="598"/>
      <c r="T51" s="598"/>
    </row>
    <row r="52" spans="1:20" s="266" customFormat="1" ht="20.100000000000001" customHeight="1">
      <c r="A52" s="377"/>
      <c r="B52" s="377" t="s">
        <v>319</v>
      </c>
      <c r="C52" s="377"/>
      <c r="D52" s="377"/>
      <c r="E52" s="377"/>
      <c r="F52" s="377"/>
      <c r="G52" s="377"/>
      <c r="H52" s="377"/>
      <c r="I52" s="377"/>
      <c r="J52" s="377"/>
      <c r="K52" s="377"/>
      <c r="L52" s="377"/>
      <c r="M52" s="377"/>
      <c r="N52" s="377"/>
      <c r="O52" s="377"/>
      <c r="P52" s="377"/>
      <c r="Q52" s="377"/>
      <c r="R52" s="377"/>
      <c r="S52" s="377"/>
      <c r="T52" s="377"/>
    </row>
    <row r="53" spans="1:20" s="266" customFormat="1" ht="20.100000000000001" customHeight="1">
      <c r="A53" s="377"/>
      <c r="B53" s="963"/>
      <c r="C53" s="964"/>
      <c r="D53" s="963" t="s">
        <v>324</v>
      </c>
      <c r="E53" s="964"/>
      <c r="F53" s="963" t="s">
        <v>325</v>
      </c>
      <c r="G53" s="964"/>
      <c r="H53" s="963" t="s">
        <v>326</v>
      </c>
      <c r="I53" s="964"/>
      <c r="J53" s="377"/>
      <c r="K53" s="377"/>
      <c r="L53" s="377"/>
      <c r="M53" s="377"/>
      <c r="N53" s="377"/>
      <c r="O53" s="377"/>
      <c r="P53" s="377"/>
      <c r="Q53" s="377"/>
      <c r="R53" s="377"/>
      <c r="S53" s="377"/>
      <c r="T53" s="377"/>
    </row>
    <row r="54" spans="1:20" s="266" customFormat="1" ht="24.95" customHeight="1">
      <c r="A54" s="377"/>
      <c r="B54" s="972" t="s">
        <v>320</v>
      </c>
      <c r="C54" s="336" t="s">
        <v>322</v>
      </c>
      <c r="D54" s="963" t="s">
        <v>327</v>
      </c>
      <c r="E54" s="964"/>
      <c r="F54" s="963" t="s">
        <v>328</v>
      </c>
      <c r="G54" s="964"/>
      <c r="H54" s="963" t="s">
        <v>327</v>
      </c>
      <c r="I54" s="964"/>
      <c r="J54" s="377"/>
      <c r="K54" s="377"/>
      <c r="L54" s="377"/>
      <c r="M54" s="377"/>
      <c r="N54" s="377"/>
      <c r="O54" s="377"/>
      <c r="P54" s="377"/>
      <c r="Q54" s="377"/>
      <c r="R54" s="377"/>
      <c r="S54" s="377"/>
      <c r="T54" s="377"/>
    </row>
    <row r="55" spans="1:20" s="266" customFormat="1" ht="24.95" customHeight="1">
      <c r="A55" s="377"/>
      <c r="B55" s="973"/>
      <c r="C55" s="336" t="s">
        <v>323</v>
      </c>
      <c r="D55" s="963" t="s">
        <v>327</v>
      </c>
      <c r="E55" s="964"/>
      <c r="F55" s="971" t="s">
        <v>329</v>
      </c>
      <c r="G55" s="964"/>
      <c r="H55" s="963" t="s">
        <v>327</v>
      </c>
      <c r="I55" s="964"/>
      <c r="J55" s="377"/>
      <c r="K55" s="377"/>
      <c r="L55" s="377"/>
      <c r="M55" s="377"/>
      <c r="N55" s="377"/>
      <c r="O55" s="377"/>
      <c r="P55" s="377"/>
      <c r="Q55" s="377"/>
      <c r="R55" s="377"/>
      <c r="S55" s="377"/>
      <c r="T55" s="377"/>
    </row>
    <row r="56" spans="1:20" s="266" customFormat="1" ht="24.95" customHeight="1">
      <c r="A56" s="377"/>
      <c r="B56" s="972" t="s">
        <v>321</v>
      </c>
      <c r="C56" s="336" t="s">
        <v>322</v>
      </c>
      <c r="D56" s="963" t="s">
        <v>328</v>
      </c>
      <c r="E56" s="964"/>
      <c r="F56" s="963" t="s">
        <v>327</v>
      </c>
      <c r="G56" s="964"/>
      <c r="H56" s="963" t="s">
        <v>328</v>
      </c>
      <c r="I56" s="964"/>
      <c r="J56" s="377"/>
      <c r="K56" s="377"/>
      <c r="L56" s="377"/>
      <c r="M56" s="377"/>
      <c r="N56" s="377"/>
      <c r="O56" s="377"/>
      <c r="P56" s="377"/>
      <c r="Q56" s="377"/>
      <c r="R56" s="377"/>
      <c r="S56" s="377"/>
      <c r="T56" s="377"/>
    </row>
    <row r="57" spans="1:20" s="266" customFormat="1" ht="24.95" customHeight="1">
      <c r="A57" s="377"/>
      <c r="B57" s="973"/>
      <c r="C57" s="336" t="s">
        <v>323</v>
      </c>
      <c r="D57" s="963" t="s">
        <v>328</v>
      </c>
      <c r="E57" s="964"/>
      <c r="F57" s="963" t="s">
        <v>327</v>
      </c>
      <c r="G57" s="964"/>
      <c r="H57" s="963" t="s">
        <v>328</v>
      </c>
      <c r="I57" s="964"/>
      <c r="J57" s="377"/>
      <c r="K57" s="377"/>
      <c r="L57" s="377"/>
      <c r="M57" s="377"/>
      <c r="N57" s="377"/>
      <c r="O57" s="377"/>
      <c r="P57" s="377"/>
      <c r="Q57" s="377"/>
      <c r="R57" s="377"/>
      <c r="S57" s="377"/>
      <c r="T57" s="377"/>
    </row>
    <row r="58" spans="1:20" s="266" customFormat="1" ht="18.75" customHeight="1">
      <c r="A58" s="377"/>
      <c r="B58" s="970" t="s">
        <v>330</v>
      </c>
      <c r="C58" s="970"/>
      <c r="D58" s="970"/>
      <c r="E58" s="970"/>
      <c r="F58" s="970"/>
      <c r="G58" s="970"/>
      <c r="H58" s="970"/>
      <c r="I58" s="970"/>
      <c r="J58" s="377"/>
      <c r="K58" s="377"/>
      <c r="L58" s="377"/>
      <c r="M58" s="377"/>
      <c r="N58" s="377"/>
      <c r="O58" s="377"/>
      <c r="P58" s="377"/>
      <c r="Q58" s="377"/>
      <c r="R58" s="377"/>
      <c r="S58" s="377"/>
      <c r="T58" s="377"/>
    </row>
    <row r="59" spans="1:20" s="266" customFormat="1" ht="18.75" customHeight="1">
      <c r="A59" s="377"/>
      <c r="B59" s="892"/>
      <c r="C59" s="892"/>
      <c r="D59" s="892"/>
      <c r="E59" s="892"/>
      <c r="F59" s="892"/>
      <c r="G59" s="892"/>
      <c r="H59" s="892"/>
      <c r="I59" s="892"/>
      <c r="J59" s="377"/>
      <c r="K59" s="377"/>
      <c r="L59" s="377"/>
      <c r="M59" s="377"/>
      <c r="N59" s="377"/>
      <c r="O59" s="377"/>
      <c r="P59" s="377"/>
      <c r="Q59" s="377"/>
      <c r="R59" s="377"/>
      <c r="S59" s="377"/>
      <c r="T59" s="377"/>
    </row>
    <row r="60" spans="1:20" s="266" customFormat="1" ht="20.100000000000001" customHeight="1">
      <c r="A60" s="377"/>
      <c r="B60" s="377"/>
      <c r="C60" s="377"/>
      <c r="D60" s="377"/>
      <c r="E60" s="377"/>
      <c r="F60" s="377"/>
      <c r="G60" s="377"/>
      <c r="H60" s="377"/>
      <c r="I60" s="377"/>
      <c r="J60" s="377"/>
      <c r="K60" s="377"/>
      <c r="L60" s="377"/>
      <c r="M60" s="377"/>
      <c r="N60" s="377"/>
      <c r="O60" s="377"/>
      <c r="P60" s="377"/>
      <c r="Q60" s="377"/>
      <c r="R60" s="377"/>
      <c r="S60" s="377"/>
      <c r="T60" s="377"/>
    </row>
  </sheetData>
  <sheetProtection algorithmName="SHA-512" hashValue="GMe8SWefwPBY2HY7xtPs4JMbMn4Rgl0R3C6zYXv/pF1CLEW/IxrDC9Aj/gTTC0XudLASmMbqb6hv8/fvbl98fA==" saltValue="/oKh1iGjeiv+iwf0iWMc0g==" spinCount="100000" sheet="1" objects="1" scenarios="1"/>
  <mergeCells count="58">
    <mergeCell ref="C50:K50"/>
    <mergeCell ref="C12:K12"/>
    <mergeCell ref="C8:K8"/>
    <mergeCell ref="C9:K9"/>
    <mergeCell ref="C10:K11"/>
    <mergeCell ref="C14:K14"/>
    <mergeCell ref="C38:K38"/>
    <mergeCell ref="C39:K39"/>
    <mergeCell ref="F33:G33"/>
    <mergeCell ref="F34:G34"/>
    <mergeCell ref="H33:K33"/>
    <mergeCell ref="H34:K34"/>
    <mergeCell ref="F31:G31"/>
    <mergeCell ref="F32:G32"/>
    <mergeCell ref="H32:K32"/>
    <mergeCell ref="F30:G30"/>
    <mergeCell ref="B58:I59"/>
    <mergeCell ref="F53:G53"/>
    <mergeCell ref="H53:I53"/>
    <mergeCell ref="F54:G54"/>
    <mergeCell ref="F55:G55"/>
    <mergeCell ref="F56:G56"/>
    <mergeCell ref="F57:G57"/>
    <mergeCell ref="H54:I54"/>
    <mergeCell ref="H55:I55"/>
    <mergeCell ref="H56:I56"/>
    <mergeCell ref="H57:I57"/>
    <mergeCell ref="B53:C53"/>
    <mergeCell ref="B54:B55"/>
    <mergeCell ref="B56:B57"/>
    <mergeCell ref="D53:E53"/>
    <mergeCell ref="D54:E54"/>
    <mergeCell ref="D55:E55"/>
    <mergeCell ref="D56:E56"/>
    <mergeCell ref="D57:E57"/>
    <mergeCell ref="J25:K25"/>
    <mergeCell ref="H30:K30"/>
    <mergeCell ref="H31:K31"/>
    <mergeCell ref="B30:E30"/>
    <mergeCell ref="B31:E31"/>
    <mergeCell ref="B32:E32"/>
    <mergeCell ref="B33:E33"/>
    <mergeCell ref="B34:E34"/>
    <mergeCell ref="B25:C25"/>
    <mergeCell ref="B26:C26"/>
    <mergeCell ref="B27:C27"/>
    <mergeCell ref="C40:K41"/>
    <mergeCell ref="C42:K42"/>
    <mergeCell ref="D44:K44"/>
    <mergeCell ref="D27:E27"/>
    <mergeCell ref="F27:G27"/>
    <mergeCell ref="H27:I27"/>
    <mergeCell ref="D25:E25"/>
    <mergeCell ref="F25:G25"/>
    <mergeCell ref="H25:I25"/>
    <mergeCell ref="D26:E26"/>
    <mergeCell ref="F26:G26"/>
    <mergeCell ref="H26:I26"/>
  </mergeCells>
  <phoneticPr fontId="4"/>
  <conditionalFormatting sqref="D27:E27">
    <cfRule type="expression" dxfId="132" priority="35" stopIfTrue="1">
      <formula>AND(B27&lt;&gt;"",D27="")</formula>
    </cfRule>
  </conditionalFormatting>
  <conditionalFormatting sqref="F26:G27">
    <cfRule type="expression" dxfId="131" priority="36" stopIfTrue="1">
      <formula>AND(B26&lt;&gt;"",F26="")</formula>
    </cfRule>
  </conditionalFormatting>
  <conditionalFormatting sqref="F31:G34">
    <cfRule type="expression" dxfId="130" priority="33" stopIfTrue="1">
      <formula>AND(B31&lt;&gt;"",F31="")</formula>
    </cfRule>
  </conditionalFormatting>
  <conditionalFormatting sqref="B12">
    <cfRule type="expression" dxfId="129" priority="30">
      <formula>AND($C$4="☑",$B$12="□")</formula>
    </cfRule>
  </conditionalFormatting>
  <conditionalFormatting sqref="B14">
    <cfRule type="expression" dxfId="128" priority="29">
      <formula>AND($C$4="☑",$B$14="□")</formula>
    </cfRule>
  </conditionalFormatting>
  <conditionalFormatting sqref="B8">
    <cfRule type="expression" dxfId="127" priority="28">
      <formula>AND($C$4="☑",$B$8="□",$B$10="□")</formula>
    </cfRule>
  </conditionalFormatting>
  <conditionalFormatting sqref="B10">
    <cfRule type="expression" dxfId="126" priority="25">
      <formula>AND($C$4="☑",$B$8="□",$B$10="□")</formula>
    </cfRule>
  </conditionalFormatting>
  <conditionalFormatting sqref="C4">
    <cfRule type="expression" dxfId="125" priority="24">
      <formula>AND($C$4="☑",$F$4="☑")</formula>
    </cfRule>
  </conditionalFormatting>
  <conditionalFormatting sqref="F4">
    <cfRule type="expression" dxfId="124" priority="23">
      <formula>AND($C$4="☑",$F$4="☑")</formula>
    </cfRule>
  </conditionalFormatting>
  <conditionalFormatting sqref="C22">
    <cfRule type="expression" dxfId="123" priority="22">
      <formula>AND($C$22="☑",$F$22="☑")</formula>
    </cfRule>
  </conditionalFormatting>
  <conditionalFormatting sqref="F22">
    <cfRule type="expression" dxfId="122" priority="21">
      <formula>AND($C$22="☑",$F$22="☑")</formula>
    </cfRule>
  </conditionalFormatting>
  <conditionalFormatting sqref="B26:C26">
    <cfRule type="expression" dxfId="121" priority="20">
      <formula>AND($C$22="☑",$B$26="")</formula>
    </cfRule>
  </conditionalFormatting>
  <conditionalFormatting sqref="D26:E26">
    <cfRule type="expression" dxfId="120" priority="17">
      <formula>AND(B26&lt;&gt;"",$D$26="")</formula>
    </cfRule>
  </conditionalFormatting>
  <conditionalFormatting sqref="J26">
    <cfRule type="expression" dxfId="119" priority="16">
      <formula>AND(B26&lt;&gt;"",$J$26="")</formula>
    </cfRule>
  </conditionalFormatting>
  <conditionalFormatting sqref="B31:E31">
    <cfRule type="expression" dxfId="118" priority="15">
      <formula>AND($C$22="☑",$B$31="")</formula>
    </cfRule>
  </conditionalFormatting>
  <conditionalFormatting sqref="B38">
    <cfRule type="expression" dxfId="117" priority="14">
      <formula>AND($C$22="☑",$B$38="□")</formula>
    </cfRule>
  </conditionalFormatting>
  <conditionalFormatting sqref="B40">
    <cfRule type="expression" dxfId="116" priority="13">
      <formula>AND($C$22="☑",$B$40="□")</formula>
    </cfRule>
  </conditionalFormatting>
  <conditionalFormatting sqref="B42">
    <cfRule type="expression" dxfId="115" priority="12">
      <formula>AND($C$22="☑",$B$42="□")</formula>
    </cfRule>
  </conditionalFormatting>
  <conditionalFormatting sqref="C16">
    <cfRule type="expression" dxfId="114" priority="9">
      <formula>AND($C$4="☑",$B$14="☑",$C$16="☐",$C$18="☐")</formula>
    </cfRule>
  </conditionalFormatting>
  <conditionalFormatting sqref="C18">
    <cfRule type="expression" dxfId="113" priority="8">
      <formula>AND($C$4="☑",$B$14="☑",$C$16="☐",$C$18="☐")</formula>
    </cfRule>
  </conditionalFormatting>
  <conditionalFormatting sqref="B50">
    <cfRule type="expression" dxfId="112" priority="7">
      <formula>AND($C$22="☑",$B$50="□")</formula>
    </cfRule>
  </conditionalFormatting>
  <conditionalFormatting sqref="C44">
    <cfRule type="expression" dxfId="111" priority="5">
      <formula>AND($C$22="☑",$B$42="☑",$C$44="☐",$C$46="☐",$C$48="☐")</formula>
    </cfRule>
  </conditionalFormatting>
  <conditionalFormatting sqref="C46">
    <cfRule type="expression" dxfId="110" priority="4">
      <formula>AND($C$22="☑",$B$42="☑",$C$44="☐",$C$46="☐",$C$48="☐")</formula>
    </cfRule>
  </conditionalFormatting>
  <conditionalFormatting sqref="C48">
    <cfRule type="expression" dxfId="109" priority="3">
      <formula>AND($C$22="☑",$B$42="☑",$C$44="☐",$C$46="☐",$C$48="☐")</formula>
    </cfRule>
  </conditionalFormatting>
  <dataValidations count="5">
    <dataValidation type="list" allowBlank="1" showInputMessage="1" showErrorMessage="1" sqref="C22 F22 B38 B40 B50 B8 B10 B12 F4 C4 B14 B42:B43">
      <formula1>"□,☑"</formula1>
    </dataValidation>
    <dataValidation type="list" allowBlank="1" showInputMessage="1" showErrorMessage="1" sqref="J26:J27">
      <formula1>"1,2,3,4,5,6,7,8,9,10,11,12"</formula1>
    </dataValidation>
    <dataValidation type="list" allowBlank="1" showInputMessage="1" showErrorMessage="1" sqref="D26:E27">
      <formula1>"専任,兼任"</formula1>
    </dataValidation>
    <dataValidation type="list" allowBlank="1" showInputMessage="1" showErrorMessage="1" sqref="F26:G27 F31:G34">
      <formula1>"常勤,非常勤"</formula1>
    </dataValidation>
    <dataValidation type="list" allowBlank="1" showInputMessage="1" showErrorMessage="1" sqref="C16:C18 C44 C46 C48">
      <formula1>"☐,☑"</formula1>
    </dataValidation>
  </dataValidations>
  <pageMargins left="0.51181102362204722" right="0.19685039370078741" top="0.55118110236220474" bottom="0.59055118110236227" header="0.51181102362204722" footer="0.51181102362204722"/>
  <pageSetup paperSize="9" scale="65" orientation="portrait" r:id="rId1"/>
  <headerFooter alignWithMargins="0">
    <oddFooter>&amp;C&amp;14 3</oddFooter>
  </headerFooter>
  <rowBreaks count="1" manualBreakCount="1">
    <brk id="59" max="10"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54F8D534-846E-4541-B08C-3A751B04535C}">
            <xm:f>AND($C$4="☑",SUM('6ページ'!$E$32:$N$32)&lt;=2000)</xm:f>
            <x14:dxf>
              <fill>
                <patternFill>
                  <bgColor rgb="FFFF0000"/>
                </patternFill>
              </fill>
            </x14:dxf>
          </x14:cfRule>
          <xm:sqref>B12</xm:sqref>
        </x14:conditionalFormatting>
        <x14:conditionalFormatting xmlns:xm="http://schemas.microsoft.com/office/excel/2006/main">
          <x14:cfRule type="expression" priority="6" id="{1537833B-2325-4C68-A437-B34443D51E9B}">
            <xm:f>AND($C$22="☑",SUM('6ページ'!$E$32:$N$32)&lt;=2000)</xm:f>
            <x14:dxf>
              <fill>
                <patternFill>
                  <bgColor rgb="FFFF0000"/>
                </patternFill>
              </fill>
            </x14:dxf>
          </x14:cfRule>
          <xm:sqref>B50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一番最初に入力</vt:lpstr>
      <vt:lpstr>交付申請書1</vt:lpstr>
      <vt:lpstr>交付申請書2</vt:lpstr>
      <vt:lpstr>請求書１</vt:lpstr>
      <vt:lpstr>請求書2</vt:lpstr>
      <vt:lpstr>実績報告書１ページ </vt:lpstr>
      <vt:lpstr>２ページ</vt:lpstr>
      <vt:lpstr>２-２ページ</vt:lpstr>
      <vt:lpstr>３ページ</vt:lpstr>
      <vt:lpstr>４ページ</vt:lpstr>
      <vt:lpstr>5ページ</vt:lpstr>
      <vt:lpstr>6ページ</vt:lpstr>
      <vt:lpstr>7ページ</vt:lpstr>
      <vt:lpstr>8ページ</vt:lpstr>
      <vt:lpstr>9ページ</vt:lpstr>
      <vt:lpstr>10ページ</vt:lpstr>
      <vt:lpstr>施設情報</vt:lpstr>
      <vt:lpstr>'10ページ'!Print_Area</vt:lpstr>
      <vt:lpstr>'２-２ページ'!Print_Area</vt:lpstr>
      <vt:lpstr>'２ページ'!Print_Area</vt:lpstr>
      <vt:lpstr>'３ページ'!Print_Area</vt:lpstr>
      <vt:lpstr>'４ページ'!Print_Area</vt:lpstr>
      <vt:lpstr>'5ページ'!Print_Area</vt:lpstr>
      <vt:lpstr>'6ページ'!Print_Area</vt:lpstr>
      <vt:lpstr>'7ページ'!Print_Area</vt:lpstr>
      <vt:lpstr>'8ページ'!Print_Area</vt:lpstr>
      <vt:lpstr>'9ページ'!Print_Area</vt:lpstr>
      <vt:lpstr>一番最初に入力!Print_Area</vt:lpstr>
      <vt:lpstr>交付申請書1!Print_Area</vt:lpstr>
      <vt:lpstr>交付申請書2!Print_Area</vt:lpstr>
      <vt:lpstr>'実績報告書１ページ '!Print_Area</vt:lpstr>
      <vt:lpstr>請求書１!Print_Area</vt:lpstr>
      <vt:lpstr>請求書2!Print_Area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仙台市</cp:lastModifiedBy>
  <cp:lastPrinted>2025-02-14T05:44:25Z</cp:lastPrinted>
  <dcterms:created xsi:type="dcterms:W3CDTF">1997-01-08T22:48:59Z</dcterms:created>
  <dcterms:modified xsi:type="dcterms:W3CDTF">2025-03-21T06:07:37Z</dcterms:modified>
</cp:coreProperties>
</file>