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drawings/drawing5.xml" ContentType="application/vnd.openxmlformats-officedocument.drawing+xml"/>
  <Override PartName="/xl/comments6.xml" ContentType="application/vnd.openxmlformats-officedocument.spreadsheetml.comments+xml"/>
  <Override PartName="/xl/drawings/drawing6.xml" ContentType="application/vnd.openxmlformats-officedocument.drawing+xml"/>
  <Override PartName="/xl/comments7.xml" ContentType="application/vnd.openxmlformats-officedocument.spreadsheetml.comments+xml"/>
  <Override PartName="/xl/drawings/drawing7.xml" ContentType="application/vnd.openxmlformats-officedocument.drawing+xml"/>
  <Override PartName="/xl/comments8.xml" ContentType="application/vnd.openxmlformats-officedocument.spreadsheetml.comments+xml"/>
  <Override PartName="/xl/drawings/drawing8.xml" ContentType="application/vnd.openxmlformats-officedocument.drawing+xml"/>
  <Override PartName="/xl/comments9.xml" ContentType="application/vnd.openxmlformats-officedocument.spreadsheetml.comments+xml"/>
  <Override PartName="/xl/drawings/drawing9.xml" ContentType="application/vnd.openxmlformats-officedocument.drawing+xml"/>
  <Override PartName="/xl/comments10.xml" ContentType="application/vnd.openxmlformats-officedocument.spreadsheetml.comments+xml"/>
  <Override PartName="/xl/drawings/drawing10.xml" ContentType="application/vnd.openxmlformats-officedocument.drawing+xml"/>
  <Override PartName="/xl/comments11.xml" ContentType="application/vnd.openxmlformats-officedocument.spreadsheetml.comments+xml"/>
  <Override PartName="/xl/drawings/drawing11.xml" ContentType="application/vnd.openxmlformats-officedocument.drawing+xml"/>
  <Override PartName="/xl/comments12.xml" ContentType="application/vnd.openxmlformats-officedocument.spreadsheetml.comments+xml"/>
  <Override PartName="/xl/drawings/drawing12.xml" ContentType="application/vnd.openxmlformats-officedocument.drawing+xml"/>
  <Override PartName="/xl/comments13.xml" ContentType="application/vnd.openxmlformats-officedocument.spreadsheetml.comments+xml"/>
  <Override PartName="/xl/drawings/drawing13.xml" ContentType="application/vnd.openxmlformats-officedocument.drawing+xml"/>
  <Override PartName="/xl/comments14.xml" ContentType="application/vnd.openxmlformats-officedocument.spreadsheetml.comments+xml"/>
  <Override PartName="/xl/drawings/drawing14.xml" ContentType="application/vnd.openxmlformats-officedocument.drawing+xml"/>
  <Override PartName="/xl/comments15.xml" ContentType="application/vnd.openxmlformats-officedocument.spreadsheetml.comments+xml"/>
  <Override PartName="/xl/drawings/drawing15.xml" ContentType="application/vnd.openxmlformats-officedocument.drawing+xml"/>
  <Override PartName="/xl/comments16.xml" ContentType="application/vnd.openxmlformats-officedocument.spreadsheetml.comments+xml"/>
  <Override PartName="/xl/drawings/drawing16.xml" ContentType="application/vnd.openxmlformats-officedocument.drawing+xml"/>
  <Override PartName="/xl/comments17.xml" ContentType="application/vnd.openxmlformats-officedocument.spreadsheetml.comments+xml"/>
  <Override PartName="/xl/drawings/drawing17.xml" ContentType="application/vnd.openxmlformats-officedocument.drawing+xml"/>
  <Override PartName="/xl/comments18.xml" ContentType="application/vnd.openxmlformats-officedocument.spreadsheetml.comments+xml"/>
  <Override PartName="/xl/comments19.xml" ContentType="application/vnd.openxmlformats-officedocument.spreadsheetml.comments+xml"/>
  <Override PartName="/xl/drawings/drawing18.xml" ContentType="application/vnd.openxmlformats-officedocument.drawing+xml"/>
  <Override PartName="/xl/comments20.xml" ContentType="application/vnd.openxmlformats-officedocument.spreadsheetml.comments+xml"/>
  <Override PartName="/xl/drawings/drawing19.xml" ContentType="application/vnd.openxmlformats-officedocument.drawing+xml"/>
  <Override PartName="/xl/comments21.xml" ContentType="application/vnd.openxmlformats-officedocument.spreadsheetml.comments+xml"/>
  <Override PartName="/xl/comments2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codeName="ThisWorkbook" defaultThemeVersion="124226"/>
  <xr:revisionPtr revIDLastSave="0" documentId="13_ncr:1_{BD7EF406-EFC9-441E-9930-C0F1B2915996}" xr6:coauthVersionLast="47" xr6:coauthVersionMax="47" xr10:uidLastSave="{00000000-0000-0000-0000-000000000000}"/>
  <workbookProtection workbookAlgorithmName="SHA-512" workbookHashValue="kXsU5owc+AO8E79a0wzqjwRTXf62mYxZR6L8B+2Bz1ipaLNhy3OdEYC20F95jB4vkwUuNX4MOjyA9zLzAukLnw==" workbookSaltValue="b5jDPGV/OWenRBz08LdyhQ==" workbookSpinCount="100000" lockStructure="1"/>
  <bookViews>
    <workbookView xWindow="45" yWindow="-16320" windowWidth="29040" windowHeight="15720" tabRatio="840" xr2:uid="{00000000-000D-0000-FFFF-FFFF00000000}"/>
  </bookViews>
  <sheets>
    <sheet name="一番最初に入力" sheetId="65" r:id="rId1"/>
    <sheet name="【適宜更新してください】法人情報" sheetId="66" state="hidden" r:id="rId2"/>
    <sheet name="【様式１】加算率" sheetId="28" r:id="rId3"/>
    <sheet name="【様式２】ｷｬﾘｱﾊﾟｽ要件" sheetId="29" r:id="rId4"/>
    <sheet name="計算表（幼稚園）" sheetId="83" state="hidden" r:id="rId5"/>
    <sheet name="計算表（認定こども園）" sheetId="85" state="hidden" r:id="rId6"/>
    <sheet name="計算表（保育所）" sheetId="84" r:id="rId7"/>
    <sheet name="計算表（小規模（事業所内）Ａ・Ｂ）" sheetId="86" state="hidden" r:id="rId8"/>
    <sheet name="計算表（事業所内（定員20以上））" sheetId="87" state="hidden" r:id="rId9"/>
    <sheet name="計算表（小規模Ｃ）" sheetId="88" state="hidden" r:id="rId10"/>
    <sheet name="【様式３】加算人数認定（幼稚園）" sheetId="69" state="hidden" r:id="rId11"/>
    <sheet name="【様式３】加算人数認定 (認定こども園)" sheetId="70" state="hidden" r:id="rId12"/>
    <sheet name="【様式３】加算人数認定 (保育所)" sheetId="71" r:id="rId13"/>
    <sheet name="【様式３】加算人数認定 (小規模ＡＢ)" sheetId="72" state="hidden" r:id="rId14"/>
    <sheet name="【様式３】加算人数認定（小規模Ｃ）" sheetId="73" state="hidden" r:id="rId15"/>
    <sheet name="【様式３】加算人数認定 (事業所内保育事業)" sheetId="75" state="hidden" r:id="rId16"/>
    <sheet name="【様式３】加算人数認定 (家庭的保育事業)" sheetId="74" state="hidden" r:id="rId17"/>
    <sheet name="【様式３】加算人数認定 (居宅訪問型保育事業)" sheetId="76" state="hidden" r:id="rId18"/>
    <sheet name="【様式５】誓約書" sheetId="59" r:id="rId19"/>
    <sheet name="【様式４】賃金改善計画書(まとめ)" sheetId="61" r:id="rId20"/>
    <sheet name="【様式４別添１】賃金改善明細書（職員別）" sheetId="62" r:id="rId21"/>
    <sheet name="【様式４別添２】一覧表" sheetId="63" r:id="rId22"/>
    <sheet name="【様式６】実績報告書(まとめ)" sheetId="55" state="hidden" r:id="rId23"/>
    <sheet name="【様式６別添１】賃金改善明細書（職員別）" sheetId="56" state="hidden" r:id="rId24"/>
    <sheet name="【様式６別添２】一覧表" sheetId="42" state="hidden" r:id="rId25"/>
    <sheet name="【様式７】特別事情届出書" sheetId="60" state="hidden" r:id="rId26"/>
    <sheet name="加算率区分表" sheetId="64" state="hidden" r:id="rId27"/>
  </sheets>
  <definedNames>
    <definedName name="_xlnm._FilterDatabase" localSheetId="1" hidden="1">【適宜更新してください】法人情報!$A$1:$F$437</definedName>
    <definedName name="_xlnm.Print_Area" localSheetId="2">【様式１】加算率!$A$1:$AM$230</definedName>
    <definedName name="_xlnm.Print_Area" localSheetId="3">【様式２】ｷｬﾘｱﾊﾟｽ要件!$A$1:$AI$26</definedName>
    <definedName name="_xlnm.Print_Area" localSheetId="16">'【様式３】加算人数認定 (家庭的保育事業)'!$A$1:$AI$28</definedName>
    <definedName name="_xlnm.Print_Area" localSheetId="17">'【様式３】加算人数認定 (居宅訪問型保育事業)'!$A$1:$AI$28</definedName>
    <definedName name="_xlnm.Print_Area" localSheetId="15">'【様式３】加算人数認定 (事業所内保育事業)'!$A$1:$AI$45</definedName>
    <definedName name="_xlnm.Print_Area" localSheetId="13">'【様式３】加算人数認定 (小規模ＡＢ)'!$A$1:$AI$43</definedName>
    <definedName name="_xlnm.Print_Area" localSheetId="11">'【様式３】加算人数認定 (認定こども園)'!$A$1:$AI$56</definedName>
    <definedName name="_xlnm.Print_Area" localSheetId="12">'【様式３】加算人数認定 (保育所)'!$A$1:$AI$47</definedName>
    <definedName name="_xlnm.Print_Area" localSheetId="14">'【様式３】加算人数認定（小規模Ｃ）'!$A$1:$AI$41</definedName>
    <definedName name="_xlnm.Print_Area" localSheetId="10">'【様式３】加算人数認定（幼稚園）'!$A$1:$AI$52</definedName>
    <definedName name="_xlnm.Print_Area" localSheetId="19">'【様式４】賃金改善計画書(まとめ)'!$A$1:$AO$43</definedName>
    <definedName name="_xlnm.Print_Area" localSheetId="20">'【様式４別添１】賃金改善明細書（職員別）'!$A$1:$AJ$128</definedName>
    <definedName name="_xlnm.Print_Area" localSheetId="21">【様式４別添２】一覧表!$A$1:$F$20</definedName>
    <definedName name="_xlnm.Print_Area" localSheetId="18">【様式５】誓約書!$A$1:$AD$29</definedName>
    <definedName name="_xlnm.Print_Area" localSheetId="22">'【様式６】実績報告書(まとめ)'!$A$1:$AM$61</definedName>
    <definedName name="_xlnm.Print_Area" localSheetId="23">'【様式６別添１】賃金改善明細書（職員別）'!$A$1:$AG$56</definedName>
    <definedName name="_xlnm.Print_Area" localSheetId="24">【様式６別添２】一覧表!$A$1:$F$20</definedName>
    <definedName name="_xlnm.Print_Area" localSheetId="25">【様式７】特別事情届出書!$A$1:$AL$30</definedName>
    <definedName name="_xlnm.Print_Area" localSheetId="0">一番最初に入力!$A$1:$P$170</definedName>
    <definedName name="_xlnm.Print_Area" localSheetId="8">'計算表（事業所内（定員20以上））'!$A$1:$I$36</definedName>
    <definedName name="_xlnm.Print_Area" localSheetId="7">'計算表（小規模（事業所内）Ａ・Ｂ）'!$A$1:$I$34</definedName>
    <definedName name="_xlnm.Print_Area" localSheetId="9">'計算表（小規模Ｃ）'!$A$1:$I$29</definedName>
    <definedName name="_xlnm.Print_Area" localSheetId="5">'計算表（認定こども園）'!$A$1:$L$60</definedName>
    <definedName name="_xlnm.Print_Area" localSheetId="6">'計算表（保育所）'!$A$1:$L$46</definedName>
    <definedName name="_xlnm.Print_Area" localSheetId="4">'計算表（幼稚園）'!$A$1:$G$44</definedName>
    <definedName name="_xlnm.Print_Titles" localSheetId="20">'【様式４別添１】賃金改善明細書（職員別）'!$4:$13</definedName>
    <definedName name="_xlnm.Print_Titles" localSheetId="23">'【様式６別添１】賃金改善明細書（職員別）'!$3:$10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5" i="61" l="1"/>
  <c r="Y22" i="61" s="1"/>
  <c r="Y31" i="61"/>
  <c r="Y30" i="61"/>
  <c r="Y29" i="61"/>
  <c r="Y28" i="61"/>
  <c r="Y27" i="61"/>
  <c r="Y26" i="61"/>
  <c r="Y24" i="61"/>
  <c r="Y23" i="61"/>
  <c r="Y21" i="61"/>
  <c r="W15" i="61"/>
  <c r="W64" i="62"/>
  <c r="V77" i="62"/>
  <c r="F9" i="85"/>
  <c r="F10" i="85"/>
  <c r="F8" i="84"/>
  <c r="M23" i="71" s="1"/>
  <c r="F7" i="83"/>
  <c r="AE31" i="73"/>
  <c r="AE30" i="73"/>
  <c r="AE29" i="73"/>
  <c r="AE28" i="73"/>
  <c r="AE33" i="75"/>
  <c r="AE32" i="75"/>
  <c r="AE31" i="75"/>
  <c r="AE30" i="75"/>
  <c r="AE29" i="75"/>
  <c r="AE28" i="75"/>
  <c r="AE33" i="72"/>
  <c r="AE32" i="72"/>
  <c r="AE31" i="72"/>
  <c r="AE30" i="72"/>
  <c r="AE29" i="72"/>
  <c r="AE28" i="72"/>
  <c r="AE36" i="71"/>
  <c r="AE35" i="71"/>
  <c r="AE34" i="71"/>
  <c r="AE33" i="71"/>
  <c r="AE32" i="71"/>
  <c r="AE31" i="71"/>
  <c r="AE30" i="71"/>
  <c r="AE29" i="71"/>
  <c r="AE28" i="71"/>
  <c r="AE45" i="70"/>
  <c r="AE44" i="70"/>
  <c r="AE33" i="70"/>
  <c r="AE34" i="70"/>
  <c r="AE35" i="70"/>
  <c r="AE36" i="70"/>
  <c r="AE37" i="70"/>
  <c r="AE38" i="70"/>
  <c r="AE39" i="70"/>
  <c r="AE40" i="70"/>
  <c r="AE41" i="70"/>
  <c r="AE42" i="70"/>
  <c r="AE43" i="70"/>
  <c r="AE32" i="70"/>
  <c r="AE31" i="70"/>
  <c r="AE30" i="70"/>
  <c r="AE29" i="70"/>
  <c r="AE28" i="70"/>
  <c r="M23" i="73"/>
  <c r="AA25" i="72"/>
  <c r="T25" i="72"/>
  <c r="M25" i="72"/>
  <c r="F25" i="72"/>
  <c r="M23" i="72"/>
  <c r="AA25" i="71"/>
  <c r="T25" i="71"/>
  <c r="M25" i="71"/>
  <c r="F25" i="71"/>
  <c r="AA25" i="70"/>
  <c r="T25" i="70"/>
  <c r="N27" i="70"/>
  <c r="M25" i="70"/>
  <c r="F8" i="85" l="1"/>
  <c r="F25" i="70"/>
  <c r="M23" i="69"/>
  <c r="AE41" i="69"/>
  <c r="AE33" i="69"/>
  <c r="AE34" i="69"/>
  <c r="AE35" i="69"/>
  <c r="AE36" i="69"/>
  <c r="AE37" i="69"/>
  <c r="AE38" i="69"/>
  <c r="AE39" i="69"/>
  <c r="AE40" i="69"/>
  <c r="AE32" i="69"/>
  <c r="AE31" i="69"/>
  <c r="AE30" i="69"/>
  <c r="AE29" i="69"/>
  <c r="AE28" i="69"/>
  <c r="N27" i="69"/>
  <c r="M25" i="69"/>
  <c r="F25" i="69"/>
  <c r="H47" i="85"/>
  <c r="AD116" i="62" l="1"/>
  <c r="O116" i="62"/>
  <c r="P116" i="62"/>
  <c r="Q116" i="62"/>
  <c r="R116" i="62"/>
  <c r="S116" i="62"/>
  <c r="U116" i="62"/>
  <c r="V116" i="62"/>
  <c r="X116" i="62"/>
  <c r="Y116" i="62"/>
  <c r="Z116" i="62"/>
  <c r="AA116" i="62"/>
  <c r="G87" i="62"/>
  <c r="G88" i="62"/>
  <c r="G89" i="62"/>
  <c r="G90" i="62"/>
  <c r="G91" i="62"/>
  <c r="G92" i="62"/>
  <c r="G93" i="62"/>
  <c r="G94" i="62"/>
  <c r="G95" i="62"/>
  <c r="G96" i="62"/>
  <c r="G97" i="62"/>
  <c r="G98" i="62"/>
  <c r="G99" i="62"/>
  <c r="G100" i="62"/>
  <c r="G101" i="62"/>
  <c r="G102" i="62"/>
  <c r="G103" i="62"/>
  <c r="G104" i="62"/>
  <c r="G105" i="62"/>
  <c r="G86" i="62"/>
  <c r="F87" i="62"/>
  <c r="F88" i="62"/>
  <c r="F89" i="62"/>
  <c r="F90" i="62"/>
  <c r="F91" i="62"/>
  <c r="F92" i="62"/>
  <c r="F93" i="62"/>
  <c r="F94" i="62"/>
  <c r="F95" i="62"/>
  <c r="F96" i="62"/>
  <c r="F97" i="62"/>
  <c r="F98" i="62"/>
  <c r="F99" i="62"/>
  <c r="F100" i="62"/>
  <c r="F101" i="62"/>
  <c r="F102" i="62"/>
  <c r="F103" i="62"/>
  <c r="F104" i="62"/>
  <c r="F105" i="62"/>
  <c r="F86" i="62"/>
  <c r="B104" i="62"/>
  <c r="B105" i="62"/>
  <c r="B87" i="62"/>
  <c r="B88" i="62"/>
  <c r="B89" i="62"/>
  <c r="B90" i="62"/>
  <c r="B91" i="62"/>
  <c r="B92" i="62"/>
  <c r="B93" i="62"/>
  <c r="B94" i="62"/>
  <c r="B95" i="62"/>
  <c r="B96" i="62"/>
  <c r="B97" i="62"/>
  <c r="B98" i="62"/>
  <c r="B99" i="62"/>
  <c r="B100" i="62"/>
  <c r="B101" i="62"/>
  <c r="B102" i="62"/>
  <c r="B103" i="62"/>
  <c r="B86" i="62"/>
  <c r="A87" i="62"/>
  <c r="O64" i="62"/>
  <c r="P64" i="62"/>
  <c r="Q64" i="62"/>
  <c r="R64" i="62"/>
  <c r="S64" i="62"/>
  <c r="U64" i="62"/>
  <c r="V64" i="62"/>
  <c r="X64" i="62"/>
  <c r="Y64" i="62"/>
  <c r="Z64" i="62"/>
  <c r="AA64" i="62"/>
  <c r="AB64" i="62"/>
  <c r="AC64" i="62"/>
  <c r="AD64" i="62"/>
  <c r="AE64" i="62"/>
  <c r="N64" i="62"/>
  <c r="AG63" i="62"/>
  <c r="W63" i="62"/>
  <c r="AF63" i="62" s="1"/>
  <c r="T63" i="62"/>
  <c r="M63" i="62"/>
  <c r="I63" i="62"/>
  <c r="G63" i="62"/>
  <c r="F63" i="62"/>
  <c r="B63" i="62"/>
  <c r="AG62" i="62"/>
  <c r="W62" i="62"/>
  <c r="AF62" i="62" s="1"/>
  <c r="T62" i="62"/>
  <c r="M62" i="62"/>
  <c r="I62" i="62"/>
  <c r="G62" i="62"/>
  <c r="F62" i="62"/>
  <c r="B62" i="62"/>
  <c r="AG61" i="62"/>
  <c r="W61" i="62"/>
  <c r="AF61" i="62" s="1"/>
  <c r="T61" i="62"/>
  <c r="M61" i="62"/>
  <c r="I61" i="62"/>
  <c r="G61" i="62"/>
  <c r="F61" i="62"/>
  <c r="B61" i="62"/>
  <c r="AG60" i="62"/>
  <c r="W60" i="62"/>
  <c r="AF60" i="62" s="1"/>
  <c r="T60" i="62"/>
  <c r="M60" i="62"/>
  <c r="I60" i="62"/>
  <c r="G60" i="62"/>
  <c r="F60" i="62"/>
  <c r="B60" i="62"/>
  <c r="AG59" i="62"/>
  <c r="W59" i="62"/>
  <c r="AF59" i="62" s="1"/>
  <c r="T59" i="62"/>
  <c r="M59" i="62"/>
  <c r="I59" i="62"/>
  <c r="G59" i="62"/>
  <c r="F59" i="62"/>
  <c r="B59" i="62"/>
  <c r="AG58" i="62"/>
  <c r="W58" i="62"/>
  <c r="AF58" i="62" s="1"/>
  <c r="T58" i="62"/>
  <c r="M58" i="62"/>
  <c r="I58" i="62"/>
  <c r="G58" i="62"/>
  <c r="F58" i="62"/>
  <c r="B58" i="62"/>
  <c r="AG57" i="62"/>
  <c r="W57" i="62"/>
  <c r="AF57" i="62" s="1"/>
  <c r="T57" i="62"/>
  <c r="M57" i="62"/>
  <c r="I57" i="62"/>
  <c r="G57" i="62"/>
  <c r="F57" i="62"/>
  <c r="B57" i="62"/>
  <c r="AG56" i="62"/>
  <c r="W56" i="62"/>
  <c r="AF56" i="62" s="1"/>
  <c r="T56" i="62"/>
  <c r="M56" i="62"/>
  <c r="I56" i="62"/>
  <c r="G56" i="62"/>
  <c r="F56" i="62"/>
  <c r="B56" i="62"/>
  <c r="AG55" i="62"/>
  <c r="W55" i="62"/>
  <c r="AF55" i="62" s="1"/>
  <c r="T55" i="62"/>
  <c r="M55" i="62"/>
  <c r="I55" i="62"/>
  <c r="G55" i="62"/>
  <c r="F55" i="62"/>
  <c r="B55" i="62"/>
  <c r="AG54" i="62"/>
  <c r="W54" i="62"/>
  <c r="AF54" i="62" s="1"/>
  <c r="T54" i="62"/>
  <c r="M54" i="62"/>
  <c r="I54" i="62"/>
  <c r="G54" i="62"/>
  <c r="F54" i="62"/>
  <c r="B54" i="62"/>
  <c r="AG53" i="62"/>
  <c r="W53" i="62"/>
  <c r="AF53" i="62" s="1"/>
  <c r="T53" i="62"/>
  <c r="M53" i="62"/>
  <c r="I53" i="62"/>
  <c r="G53" i="62"/>
  <c r="F53" i="62"/>
  <c r="B53" i="62"/>
  <c r="AG52" i="62"/>
  <c r="W52" i="62"/>
  <c r="AF52" i="62" s="1"/>
  <c r="T52" i="62"/>
  <c r="M52" i="62"/>
  <c r="I52" i="62"/>
  <c r="G52" i="62"/>
  <c r="F52" i="62"/>
  <c r="B52" i="62"/>
  <c r="AG51" i="62"/>
  <c r="W51" i="62"/>
  <c r="AF51" i="62" s="1"/>
  <c r="T51" i="62"/>
  <c r="M51" i="62"/>
  <c r="I51" i="62"/>
  <c r="G51" i="62"/>
  <c r="F51" i="62"/>
  <c r="B51" i="62"/>
  <c r="AG50" i="62"/>
  <c r="W50" i="62"/>
  <c r="AF50" i="62" s="1"/>
  <c r="T50" i="62"/>
  <c r="M50" i="62"/>
  <c r="I50" i="62"/>
  <c r="G50" i="62"/>
  <c r="F50" i="62"/>
  <c r="B50" i="62"/>
  <c r="AG49" i="62"/>
  <c r="W49" i="62"/>
  <c r="AF49" i="62" s="1"/>
  <c r="T49" i="62"/>
  <c r="M49" i="62"/>
  <c r="I49" i="62"/>
  <c r="G49" i="62"/>
  <c r="F49" i="62"/>
  <c r="B49" i="62"/>
  <c r="AG48" i="62"/>
  <c r="W48" i="62"/>
  <c r="AF48" i="62" s="1"/>
  <c r="T48" i="62"/>
  <c r="M48" i="62"/>
  <c r="I48" i="62"/>
  <c r="G48" i="62"/>
  <c r="F48" i="62"/>
  <c r="B48" i="62"/>
  <c r="AG47" i="62"/>
  <c r="W47" i="62"/>
  <c r="AF47" i="62" s="1"/>
  <c r="T47" i="62"/>
  <c r="M47" i="62"/>
  <c r="I47" i="62"/>
  <c r="G47" i="62"/>
  <c r="F47" i="62"/>
  <c r="B47" i="62"/>
  <c r="AG46" i="62"/>
  <c r="W46" i="62"/>
  <c r="AF46" i="62" s="1"/>
  <c r="T46" i="62"/>
  <c r="M46" i="62"/>
  <c r="I46" i="62"/>
  <c r="G46" i="62"/>
  <c r="F46" i="62"/>
  <c r="B46" i="62"/>
  <c r="AG45" i="62"/>
  <c r="W45" i="62"/>
  <c r="AF45" i="62" s="1"/>
  <c r="T45" i="62"/>
  <c r="M45" i="62"/>
  <c r="I45" i="62"/>
  <c r="G45" i="62"/>
  <c r="F45" i="62"/>
  <c r="B45" i="62"/>
  <c r="AG44" i="62"/>
  <c r="W44" i="62"/>
  <c r="AF44" i="62" s="1"/>
  <c r="T44" i="62"/>
  <c r="M44" i="62"/>
  <c r="I44" i="62"/>
  <c r="G44" i="62"/>
  <c r="F44" i="62"/>
  <c r="B44" i="62"/>
  <c r="AH5" i="61" l="1"/>
  <c r="AE5" i="61"/>
  <c r="AC5" i="61"/>
  <c r="AE116" i="62" l="1"/>
  <c r="N116" i="62"/>
  <c r="AG115" i="62"/>
  <c r="W115" i="62"/>
  <c r="AF115" i="62" s="1"/>
  <c r="T115" i="62"/>
  <c r="M115" i="62"/>
  <c r="I115" i="62"/>
  <c r="AG114" i="62"/>
  <c r="W114" i="62"/>
  <c r="AF114" i="62" s="1"/>
  <c r="T114" i="62"/>
  <c r="M114" i="62"/>
  <c r="I114" i="62"/>
  <c r="AG113" i="62"/>
  <c r="W113" i="62"/>
  <c r="AF113" i="62" s="1"/>
  <c r="T113" i="62"/>
  <c r="M113" i="62"/>
  <c r="I113" i="62"/>
  <c r="AG112" i="62"/>
  <c r="W112" i="62"/>
  <c r="AF112" i="62" s="1"/>
  <c r="T112" i="62"/>
  <c r="M112" i="62"/>
  <c r="I112" i="62"/>
  <c r="AG111" i="62"/>
  <c r="W111" i="62"/>
  <c r="AF111" i="62" s="1"/>
  <c r="T111" i="62"/>
  <c r="M111" i="62"/>
  <c r="I111" i="62"/>
  <c r="AG110" i="62"/>
  <c r="W110" i="62"/>
  <c r="AF110" i="62" s="1"/>
  <c r="T110" i="62"/>
  <c r="M110" i="62"/>
  <c r="I110" i="62"/>
  <c r="AG109" i="62"/>
  <c r="W109" i="62"/>
  <c r="AF109" i="62" s="1"/>
  <c r="T109" i="62"/>
  <c r="M109" i="62"/>
  <c r="I109" i="62"/>
  <c r="AG108" i="62"/>
  <c r="W108" i="62"/>
  <c r="AF108" i="62" s="1"/>
  <c r="T108" i="62"/>
  <c r="M108" i="62"/>
  <c r="I108" i="62"/>
  <c r="AG107" i="62"/>
  <c r="W107" i="62"/>
  <c r="AF107" i="62" s="1"/>
  <c r="T107" i="62"/>
  <c r="M107" i="62"/>
  <c r="I107" i="62"/>
  <c r="AG106" i="62"/>
  <c r="W106" i="62"/>
  <c r="AF106" i="62" s="1"/>
  <c r="T106" i="62"/>
  <c r="M106" i="62"/>
  <c r="I106" i="62"/>
  <c r="AG105" i="62"/>
  <c r="W105" i="62"/>
  <c r="AF105" i="62" s="1"/>
  <c r="T105" i="62"/>
  <c r="M105" i="62"/>
  <c r="I105" i="62"/>
  <c r="AG104" i="62"/>
  <c r="W104" i="62"/>
  <c r="AF104" i="62" s="1"/>
  <c r="T104" i="62"/>
  <c r="M104" i="62"/>
  <c r="I104" i="62"/>
  <c r="AG103" i="62"/>
  <c r="W103" i="62"/>
  <c r="AF103" i="62" s="1"/>
  <c r="T103" i="62"/>
  <c r="M103" i="62"/>
  <c r="I103" i="62"/>
  <c r="AG102" i="62"/>
  <c r="W102" i="62"/>
  <c r="AF102" i="62" s="1"/>
  <c r="T102" i="62"/>
  <c r="M102" i="62"/>
  <c r="I102" i="62"/>
  <c r="AG101" i="62"/>
  <c r="W101" i="62"/>
  <c r="AF101" i="62" s="1"/>
  <c r="T101" i="62"/>
  <c r="M101" i="62"/>
  <c r="I101" i="62"/>
  <c r="AG100" i="62"/>
  <c r="W100" i="62"/>
  <c r="AF100" i="62" s="1"/>
  <c r="T100" i="62"/>
  <c r="M100" i="62"/>
  <c r="AG99" i="62"/>
  <c r="W99" i="62"/>
  <c r="AF99" i="62" s="1"/>
  <c r="T99" i="62"/>
  <c r="M99" i="62"/>
  <c r="I99" i="62"/>
  <c r="AG98" i="62"/>
  <c r="W98" i="62"/>
  <c r="AF98" i="62" s="1"/>
  <c r="T98" i="62"/>
  <c r="M98" i="62"/>
  <c r="I98" i="62"/>
  <c r="AG97" i="62"/>
  <c r="W97" i="62"/>
  <c r="AF97" i="62" s="1"/>
  <c r="T97" i="62"/>
  <c r="M97" i="62"/>
  <c r="I97" i="62"/>
  <c r="AG96" i="62"/>
  <c r="W96" i="62"/>
  <c r="AF96" i="62" s="1"/>
  <c r="T96" i="62"/>
  <c r="M96" i="62"/>
  <c r="I96" i="62"/>
  <c r="AG95" i="62"/>
  <c r="W95" i="62"/>
  <c r="AF95" i="62" s="1"/>
  <c r="T95" i="62"/>
  <c r="M95" i="62"/>
  <c r="I95" i="62"/>
  <c r="AG94" i="62"/>
  <c r="W94" i="62"/>
  <c r="AF94" i="62" s="1"/>
  <c r="T94" i="62"/>
  <c r="M94" i="62"/>
  <c r="I94" i="62"/>
  <c r="AG93" i="62"/>
  <c r="W93" i="62"/>
  <c r="AF93" i="62" s="1"/>
  <c r="T93" i="62"/>
  <c r="M93" i="62"/>
  <c r="I93" i="62"/>
  <c r="AG92" i="62"/>
  <c r="W92" i="62"/>
  <c r="AF92" i="62" s="1"/>
  <c r="T92" i="62"/>
  <c r="M92" i="62"/>
  <c r="I92" i="62"/>
  <c r="AG91" i="62"/>
  <c r="W91" i="62"/>
  <c r="AF91" i="62" s="1"/>
  <c r="T91" i="62"/>
  <c r="M91" i="62"/>
  <c r="I91" i="62"/>
  <c r="AG90" i="62"/>
  <c r="W90" i="62"/>
  <c r="AF90" i="62" s="1"/>
  <c r="T90" i="62"/>
  <c r="M90" i="62"/>
  <c r="I90" i="62"/>
  <c r="AG89" i="62"/>
  <c r="W89" i="62"/>
  <c r="AF89" i="62" s="1"/>
  <c r="T89" i="62"/>
  <c r="M89" i="62"/>
  <c r="I89" i="62"/>
  <c r="AG88" i="62"/>
  <c r="W88" i="62"/>
  <c r="AF88" i="62" s="1"/>
  <c r="T88" i="62"/>
  <c r="M88" i="62"/>
  <c r="I88" i="62"/>
  <c r="AG87" i="62"/>
  <c r="W87" i="62"/>
  <c r="AF87" i="62" s="1"/>
  <c r="T87" i="62"/>
  <c r="M87" i="62"/>
  <c r="I87" i="62"/>
  <c r="A88" i="62"/>
  <c r="A89" i="62" s="1"/>
  <c r="A90" i="62" s="1"/>
  <c r="A91" i="62" s="1"/>
  <c r="A92" i="62" s="1"/>
  <c r="A93" i="62" s="1"/>
  <c r="A94" i="62" s="1"/>
  <c r="A95" i="62" s="1"/>
  <c r="A96" i="62" s="1"/>
  <c r="A97" i="62" s="1"/>
  <c r="A98" i="62" s="1"/>
  <c r="A99" i="62" s="1"/>
  <c r="A100" i="62" s="1"/>
  <c r="A101" i="62" s="1"/>
  <c r="A102" i="62" s="1"/>
  <c r="A103" i="62" s="1"/>
  <c r="A104" i="62" s="1"/>
  <c r="A105" i="62" s="1"/>
  <c r="A106" i="62" s="1"/>
  <c r="A107" i="62" s="1"/>
  <c r="A108" i="62" s="1"/>
  <c r="A109" i="62" s="1"/>
  <c r="A110" i="62" s="1"/>
  <c r="A111" i="62" s="1"/>
  <c r="A112" i="62" s="1"/>
  <c r="A113" i="62" s="1"/>
  <c r="A114" i="62" s="1"/>
  <c r="A115" i="62" s="1"/>
  <c r="W86" i="62"/>
  <c r="T86" i="62"/>
  <c r="M86" i="62"/>
  <c r="I86" i="62"/>
  <c r="S7" i="59"/>
  <c r="T116" i="62" l="1"/>
  <c r="W116" i="62"/>
  <c r="AF86" i="62"/>
  <c r="G12" i="86"/>
  <c r="H12" i="86" s="1"/>
  <c r="G15" i="87"/>
  <c r="H15" i="87" s="1"/>
  <c r="H17" i="88"/>
  <c r="H16" i="88"/>
  <c r="H15" i="88"/>
  <c r="G13" i="88"/>
  <c r="H13" i="88" s="1"/>
  <c r="G12" i="88"/>
  <c r="H12" i="88" s="1"/>
  <c r="G9" i="88"/>
  <c r="H9" i="88" s="1"/>
  <c r="H25" i="87"/>
  <c r="H24" i="87"/>
  <c r="H23" i="87"/>
  <c r="H22" i="87"/>
  <c r="H21" i="87"/>
  <c r="G19" i="87"/>
  <c r="H19" i="87" s="1"/>
  <c r="G18" i="87"/>
  <c r="H18" i="87" s="1"/>
  <c r="G14" i="87"/>
  <c r="H14" i="87" s="1"/>
  <c r="G13" i="87"/>
  <c r="H13" i="87" s="1"/>
  <c r="H22" i="86"/>
  <c r="H21" i="86"/>
  <c r="H20" i="86"/>
  <c r="H19" i="86"/>
  <c r="G16" i="86"/>
  <c r="H16" i="86" s="1"/>
  <c r="G15" i="86"/>
  <c r="H15" i="86" s="1"/>
  <c r="G11" i="86"/>
  <c r="H11" i="86" s="1"/>
  <c r="G10" i="86"/>
  <c r="H10" i="86" s="1"/>
  <c r="K49" i="85"/>
  <c r="L49" i="85" s="1"/>
  <c r="G49" i="85"/>
  <c r="H49" i="85" s="1"/>
  <c r="I48" i="85"/>
  <c r="H48" i="85"/>
  <c r="I47" i="85"/>
  <c r="I46" i="85"/>
  <c r="H46" i="85"/>
  <c r="H45" i="85"/>
  <c r="I44" i="85"/>
  <c r="H44" i="85"/>
  <c r="I43" i="85"/>
  <c r="H43" i="85"/>
  <c r="I42" i="85"/>
  <c r="H42" i="85"/>
  <c r="I41" i="85"/>
  <c r="H41" i="85"/>
  <c r="I40" i="85"/>
  <c r="H40" i="85"/>
  <c r="I39" i="85"/>
  <c r="H39" i="85"/>
  <c r="I38" i="85"/>
  <c r="H38" i="85"/>
  <c r="I37" i="85"/>
  <c r="H37" i="85"/>
  <c r="I36" i="85"/>
  <c r="H36" i="85"/>
  <c r="L35" i="85"/>
  <c r="H35" i="85"/>
  <c r="L34" i="85"/>
  <c r="H34" i="85"/>
  <c r="L33" i="85"/>
  <c r="H33" i="85"/>
  <c r="J31" i="85"/>
  <c r="K31" i="85" s="1"/>
  <c r="L31" i="85" s="1"/>
  <c r="F31" i="85"/>
  <c r="G31" i="85" s="1"/>
  <c r="H31" i="85" s="1"/>
  <c r="I30" i="85"/>
  <c r="J29" i="85"/>
  <c r="K29" i="85" s="1"/>
  <c r="L29" i="85" s="1"/>
  <c r="F29" i="85"/>
  <c r="G29" i="85" s="1"/>
  <c r="H29" i="85" s="1"/>
  <c r="I28" i="85"/>
  <c r="I27" i="85"/>
  <c r="K26" i="85"/>
  <c r="L26" i="85" s="1"/>
  <c r="J26" i="85"/>
  <c r="G26" i="85"/>
  <c r="H26" i="85" s="1"/>
  <c r="F26" i="85"/>
  <c r="I25" i="85"/>
  <c r="K24" i="85"/>
  <c r="L24" i="85" s="1"/>
  <c r="J24" i="85"/>
  <c r="G24" i="85"/>
  <c r="H24" i="85" s="1"/>
  <c r="F24" i="85"/>
  <c r="J11" i="85"/>
  <c r="F11" i="85"/>
  <c r="J8" i="85"/>
  <c r="J7" i="85"/>
  <c r="L35" i="84"/>
  <c r="H35" i="84"/>
  <c r="I34" i="84"/>
  <c r="H34" i="84"/>
  <c r="I33" i="84"/>
  <c r="H33" i="84"/>
  <c r="I32" i="84"/>
  <c r="H32" i="84"/>
  <c r="I31" i="84"/>
  <c r="H31" i="84"/>
  <c r="I30" i="84"/>
  <c r="H30" i="84"/>
  <c r="L29" i="84"/>
  <c r="H29" i="84"/>
  <c r="J27" i="84"/>
  <c r="K27" i="84" s="1"/>
  <c r="L27" i="84" s="1"/>
  <c r="F27" i="84"/>
  <c r="G27" i="84" s="1"/>
  <c r="H27" i="84" s="1"/>
  <c r="I26" i="84"/>
  <c r="J25" i="84"/>
  <c r="K25" i="84" s="1"/>
  <c r="L25" i="84" s="1"/>
  <c r="F25" i="84"/>
  <c r="G25" i="84" s="1"/>
  <c r="H25" i="84" s="1"/>
  <c r="I24" i="84"/>
  <c r="J23" i="84"/>
  <c r="F23" i="84"/>
  <c r="G23" i="84" s="1"/>
  <c r="H23" i="84" s="1"/>
  <c r="I22" i="84"/>
  <c r="J21" i="84"/>
  <c r="K21" i="84" s="1"/>
  <c r="L21" i="84" s="1"/>
  <c r="F21" i="84"/>
  <c r="G21" i="84" s="1"/>
  <c r="H21" i="84" s="1"/>
  <c r="I18" i="84"/>
  <c r="J9" i="84"/>
  <c r="F9" i="84"/>
  <c r="J7" i="84"/>
  <c r="G32" i="83"/>
  <c r="G31" i="83"/>
  <c r="G30" i="83"/>
  <c r="G29" i="83"/>
  <c r="G28" i="83"/>
  <c r="G27" i="83"/>
  <c r="G26" i="83"/>
  <c r="G25" i="83"/>
  <c r="G24" i="83"/>
  <c r="G23" i="83"/>
  <c r="G22" i="83"/>
  <c r="G21" i="83"/>
  <c r="G19" i="83"/>
  <c r="G18" i="83"/>
  <c r="F8" i="83"/>
  <c r="M23" i="70" l="1"/>
  <c r="H28" i="84"/>
  <c r="H36" i="84" s="1"/>
  <c r="H37" i="84" s="1"/>
  <c r="K23" i="84"/>
  <c r="L23" i="84" s="1"/>
  <c r="L28" i="84" s="1"/>
  <c r="L36" i="84" s="1"/>
  <c r="L37" i="84" s="1"/>
  <c r="H14" i="88"/>
  <c r="H19" i="88" s="1"/>
  <c r="H20" i="88" s="1"/>
  <c r="AA32" i="73" s="1"/>
  <c r="G17" i="83"/>
  <c r="G33" i="83" s="1"/>
  <c r="G34" i="83" s="1"/>
  <c r="AA42" i="69" s="1"/>
  <c r="AG86" i="62"/>
  <c r="AF116" i="62"/>
  <c r="H20" i="87"/>
  <c r="H26" i="87" s="1"/>
  <c r="H27" i="87" s="1"/>
  <c r="G30" i="87" s="1"/>
  <c r="H30" i="87" s="1"/>
  <c r="H34" i="87" s="1"/>
  <c r="H32" i="85"/>
  <c r="H50" i="85" s="1"/>
  <c r="H51" i="85" s="1"/>
  <c r="H18" i="86"/>
  <c r="H24" i="86" s="1"/>
  <c r="H25" i="86" s="1"/>
  <c r="AA34" i="72" s="1"/>
  <c r="L32" i="85"/>
  <c r="L50" i="85" s="1"/>
  <c r="L51" i="85" s="1"/>
  <c r="G23" i="88" l="1"/>
  <c r="H23" i="88" s="1"/>
  <c r="H27" i="88" s="1"/>
  <c r="G24" i="88"/>
  <c r="H24" i="88" s="1"/>
  <c r="H28" i="88" s="1"/>
  <c r="AA37" i="71"/>
  <c r="F38" i="83"/>
  <c r="F42" i="83" s="1"/>
  <c r="F39" i="83"/>
  <c r="F43" i="83" s="1"/>
  <c r="AA46" i="70"/>
  <c r="G31" i="87"/>
  <c r="H31" i="87" s="1"/>
  <c r="H35" i="87" s="1"/>
  <c r="H36" i="87" s="1"/>
  <c r="G28" i="86"/>
  <c r="H28" i="86" s="1"/>
  <c r="H32" i="86" s="1"/>
  <c r="G29" i="86"/>
  <c r="H29" i="86" s="1"/>
  <c r="H33" i="86" s="1"/>
  <c r="G54" i="85"/>
  <c r="H54" i="85" s="1"/>
  <c r="H58" i="85" s="1"/>
  <c r="G55" i="85"/>
  <c r="H55" i="85" s="1"/>
  <c r="H59" i="85" s="1"/>
  <c r="G41" i="84"/>
  <c r="H41" i="84" s="1"/>
  <c r="H45" i="84" s="1"/>
  <c r="G40" i="84"/>
  <c r="H40" i="84" s="1"/>
  <c r="H44" i="84" s="1"/>
  <c r="H29" i="88" l="1"/>
  <c r="H46" i="84"/>
  <c r="F44" i="83"/>
  <c r="H60" i="85"/>
  <c r="H34" i="86"/>
  <c r="AG15" i="62" l="1"/>
  <c r="AG16" i="62"/>
  <c r="AG17" i="62"/>
  <c r="AG18" i="62"/>
  <c r="AG19" i="62"/>
  <c r="AG20" i="62"/>
  <c r="AG21" i="62"/>
  <c r="AG22" i="62"/>
  <c r="AG23" i="62"/>
  <c r="AG24" i="62"/>
  <c r="AG25" i="62"/>
  <c r="AG26" i="62"/>
  <c r="AG27" i="62"/>
  <c r="AG28" i="62"/>
  <c r="AG29" i="62"/>
  <c r="AG30" i="62"/>
  <c r="AG31" i="62"/>
  <c r="AG32" i="62"/>
  <c r="AG33" i="62"/>
  <c r="AG34" i="62"/>
  <c r="AG35" i="62"/>
  <c r="AG36" i="62"/>
  <c r="AG37" i="62"/>
  <c r="AG38" i="62"/>
  <c r="AG39" i="62"/>
  <c r="AG40" i="62"/>
  <c r="AG41" i="62"/>
  <c r="AG42" i="62"/>
  <c r="AG43" i="62"/>
  <c r="T15" i="62" l="1"/>
  <c r="T16" i="62"/>
  <c r="T17" i="62"/>
  <c r="T18" i="62"/>
  <c r="T19" i="62"/>
  <c r="T20" i="62"/>
  <c r="T21" i="62"/>
  <c r="T22" i="62"/>
  <c r="T23" i="62"/>
  <c r="T24" i="62"/>
  <c r="T25" i="62"/>
  <c r="T26" i="62"/>
  <c r="T27" i="62"/>
  <c r="T28" i="62"/>
  <c r="T29" i="62"/>
  <c r="T30" i="62"/>
  <c r="T31" i="62"/>
  <c r="T32" i="62"/>
  <c r="T33" i="62"/>
  <c r="T34" i="62"/>
  <c r="T35" i="62"/>
  <c r="T36" i="62"/>
  <c r="T37" i="62"/>
  <c r="T38" i="62"/>
  <c r="T39" i="62"/>
  <c r="T40" i="62"/>
  <c r="T41" i="62"/>
  <c r="T42" i="62"/>
  <c r="T43" i="62"/>
  <c r="T14" i="62"/>
  <c r="T64" i="62" l="1"/>
  <c r="M15" i="62"/>
  <c r="M16" i="62"/>
  <c r="M17" i="62"/>
  <c r="M18" i="62"/>
  <c r="M19" i="62"/>
  <c r="M20" i="62"/>
  <c r="M21" i="62"/>
  <c r="M22" i="62"/>
  <c r="M23" i="62"/>
  <c r="M24" i="62"/>
  <c r="M25" i="62"/>
  <c r="M26" i="62"/>
  <c r="M27" i="62"/>
  <c r="M28" i="62"/>
  <c r="M29" i="62"/>
  <c r="M30" i="62"/>
  <c r="M31" i="62"/>
  <c r="M32" i="62"/>
  <c r="M33" i="62"/>
  <c r="M34" i="62"/>
  <c r="M35" i="62"/>
  <c r="M36" i="62"/>
  <c r="M37" i="62"/>
  <c r="M38" i="62"/>
  <c r="M39" i="62"/>
  <c r="M40" i="62"/>
  <c r="M41" i="62"/>
  <c r="M42" i="62"/>
  <c r="M43" i="62"/>
  <c r="M14" i="62"/>
  <c r="I17" i="62"/>
  <c r="I18" i="62"/>
  <c r="I19" i="62"/>
  <c r="I20" i="62"/>
  <c r="I21" i="62"/>
  <c r="I22" i="62"/>
  <c r="I23" i="62"/>
  <c r="I24" i="62"/>
  <c r="I25" i="62"/>
  <c r="I26" i="62"/>
  <c r="I27" i="62"/>
  <c r="I28" i="62"/>
  <c r="I29" i="62"/>
  <c r="I30" i="62"/>
  <c r="I31" i="62"/>
  <c r="I32" i="62"/>
  <c r="I33" i="62"/>
  <c r="I34" i="62"/>
  <c r="I35" i="62"/>
  <c r="I36" i="62"/>
  <c r="I37" i="62"/>
  <c r="I38" i="62"/>
  <c r="I39" i="62"/>
  <c r="I40" i="62"/>
  <c r="I41" i="62"/>
  <c r="I42" i="62"/>
  <c r="I43" i="62"/>
  <c r="G17" i="62"/>
  <c r="G18" i="62"/>
  <c r="G19" i="62"/>
  <c r="G20" i="62"/>
  <c r="G21" i="62"/>
  <c r="G22" i="62"/>
  <c r="G23" i="62"/>
  <c r="G24" i="62"/>
  <c r="G25" i="62"/>
  <c r="G26" i="62"/>
  <c r="G27" i="62"/>
  <c r="G28" i="62"/>
  <c r="G29" i="62"/>
  <c r="G30" i="62"/>
  <c r="G31" i="62"/>
  <c r="G32" i="62"/>
  <c r="G33" i="62"/>
  <c r="G34" i="62"/>
  <c r="G35" i="62"/>
  <c r="G36" i="62"/>
  <c r="G37" i="62"/>
  <c r="G38" i="62"/>
  <c r="G39" i="62"/>
  <c r="G40" i="62"/>
  <c r="G41" i="62"/>
  <c r="G42" i="62"/>
  <c r="G43" i="62"/>
  <c r="F15" i="62"/>
  <c r="F16" i="62"/>
  <c r="F17" i="62"/>
  <c r="F18" i="62"/>
  <c r="F19" i="62"/>
  <c r="F20" i="62"/>
  <c r="F21" i="62"/>
  <c r="F22" i="62"/>
  <c r="F23" i="62"/>
  <c r="F24" i="62"/>
  <c r="F25" i="62"/>
  <c r="F26" i="62"/>
  <c r="F27" i="62"/>
  <c r="F28" i="62"/>
  <c r="F29" i="62"/>
  <c r="F30" i="62"/>
  <c r="F31" i="62"/>
  <c r="F32" i="62"/>
  <c r="F33" i="62"/>
  <c r="F34" i="62"/>
  <c r="F35" i="62"/>
  <c r="F36" i="62"/>
  <c r="F37" i="62"/>
  <c r="F38" i="62"/>
  <c r="F39" i="62"/>
  <c r="F40" i="62"/>
  <c r="F41" i="62"/>
  <c r="F42" i="62"/>
  <c r="F43" i="62"/>
  <c r="F14" i="62"/>
  <c r="B15" i="62"/>
  <c r="B16" i="62"/>
  <c r="B17" i="62"/>
  <c r="B18" i="62"/>
  <c r="B19" i="62"/>
  <c r="B20" i="62"/>
  <c r="B21" i="62"/>
  <c r="B22" i="62"/>
  <c r="B23" i="62"/>
  <c r="B24" i="62"/>
  <c r="B25" i="62"/>
  <c r="B26" i="62"/>
  <c r="B27" i="62"/>
  <c r="B28" i="62"/>
  <c r="B29" i="62"/>
  <c r="B30" i="62"/>
  <c r="B31" i="62"/>
  <c r="B32" i="62"/>
  <c r="B33" i="62"/>
  <c r="B34" i="62"/>
  <c r="B35" i="62"/>
  <c r="B36" i="62"/>
  <c r="B37" i="62"/>
  <c r="B38" i="62"/>
  <c r="B39" i="62"/>
  <c r="B40" i="62"/>
  <c r="B41" i="62"/>
  <c r="B42" i="62"/>
  <c r="B43" i="62"/>
  <c r="B14" i="62"/>
  <c r="X9" i="61" l="1"/>
  <c r="U10" i="76"/>
  <c r="AE6" i="76"/>
  <c r="AB6" i="76"/>
  <c r="Z6" i="76"/>
  <c r="T13" i="75"/>
  <c r="AA36" i="75" s="1"/>
  <c r="L13" i="75"/>
  <c r="AA35" i="75" s="1"/>
  <c r="P42" i="75" s="1"/>
  <c r="U10" i="75"/>
  <c r="AE6" i="75"/>
  <c r="AB6" i="75"/>
  <c r="Z6" i="75"/>
  <c r="U10" i="74"/>
  <c r="AE6" i="74"/>
  <c r="AB6" i="74"/>
  <c r="Z6" i="74"/>
  <c r="AA34" i="73"/>
  <c r="P40" i="73" s="1"/>
  <c r="AA40" i="73" s="1"/>
  <c r="AA33" i="73"/>
  <c r="P39" i="73" s="1"/>
  <c r="AA39" i="73" s="1"/>
  <c r="AA36" i="72"/>
  <c r="P42" i="72" s="1"/>
  <c r="AA42" i="72" s="1"/>
  <c r="AA35" i="72"/>
  <c r="P41" i="72" s="1"/>
  <c r="AA41" i="72" s="1"/>
  <c r="T13" i="73"/>
  <c r="L13" i="73"/>
  <c r="U10" i="73"/>
  <c r="AE6" i="73"/>
  <c r="AB6" i="73"/>
  <c r="Z6" i="73"/>
  <c r="T13" i="72"/>
  <c r="L13" i="72"/>
  <c r="U10" i="72"/>
  <c r="AE6" i="72"/>
  <c r="AB6" i="72"/>
  <c r="Z6" i="72"/>
  <c r="T13" i="71"/>
  <c r="AA39" i="71" s="1"/>
  <c r="P45" i="71" s="1"/>
  <c r="AA45" i="71" s="1"/>
  <c r="L13" i="71"/>
  <c r="AA38" i="71" s="1"/>
  <c r="P44" i="71" s="1"/>
  <c r="AA44" i="71" s="1"/>
  <c r="U10" i="71"/>
  <c r="AE6" i="71"/>
  <c r="AB6" i="71"/>
  <c r="Z6" i="71"/>
  <c r="T13" i="70"/>
  <c r="AA48" i="70" s="1"/>
  <c r="P54" i="70" s="1"/>
  <c r="AA54" i="70" s="1"/>
  <c r="L13" i="70"/>
  <c r="AA47" i="70" s="1"/>
  <c r="P53" i="70" s="1"/>
  <c r="AA53" i="70" s="1"/>
  <c r="U10" i="70"/>
  <c r="AE6" i="70"/>
  <c r="AB6" i="70"/>
  <c r="Z6" i="70"/>
  <c r="T13" i="69"/>
  <c r="AA44" i="69" s="1"/>
  <c r="P50" i="69" s="1"/>
  <c r="AA50" i="69" s="1"/>
  <c r="L13" i="69"/>
  <c r="AA43" i="69" s="1"/>
  <c r="P49" i="69" s="1"/>
  <c r="AA49" i="69" s="1"/>
  <c r="U10" i="69"/>
  <c r="AE6" i="69"/>
  <c r="AB6" i="69"/>
  <c r="Z6" i="69"/>
  <c r="AA41" i="73" l="1"/>
  <c r="AA51" i="69"/>
  <c r="AA42" i="75"/>
  <c r="P43" i="75"/>
  <c r="AA43" i="75" s="1"/>
  <c r="AA43" i="72"/>
  <c r="AA46" i="71"/>
  <c r="AA55" i="70"/>
  <c r="AF13" i="75"/>
  <c r="AF13" i="69"/>
  <c r="AF13" i="73"/>
  <c r="AF13" i="72"/>
  <c r="AF13" i="71"/>
  <c r="AF13" i="70"/>
  <c r="AA44" i="75" l="1"/>
  <c r="AF8" i="29"/>
  <c r="AC8" i="29"/>
  <c r="AA8" i="29"/>
  <c r="Z73" i="28"/>
  <c r="X73" i="28"/>
  <c r="Z72" i="28"/>
  <c r="X72" i="28"/>
  <c r="Z71" i="28"/>
  <c r="X71" i="28"/>
  <c r="Z70" i="28"/>
  <c r="X70" i="28"/>
  <c r="Z69" i="28"/>
  <c r="X69" i="28"/>
  <c r="Z68" i="28"/>
  <c r="X68" i="28"/>
  <c r="Z67" i="28"/>
  <c r="X67" i="28"/>
  <c r="Z66" i="28"/>
  <c r="X66" i="28"/>
  <c r="Z65" i="28"/>
  <c r="X65" i="28"/>
  <c r="Z64" i="28"/>
  <c r="X64" i="28"/>
  <c r="Z63" i="28"/>
  <c r="X63" i="28"/>
  <c r="Z62" i="28"/>
  <c r="X62" i="28"/>
  <c r="Z61" i="28"/>
  <c r="X61" i="28"/>
  <c r="Z60" i="28"/>
  <c r="X60" i="28"/>
  <c r="Z59" i="28"/>
  <c r="X59" i="28"/>
  <c r="Z58" i="28"/>
  <c r="X58" i="28"/>
  <c r="Z57" i="28"/>
  <c r="X57" i="28"/>
  <c r="Z56" i="28"/>
  <c r="X56" i="28"/>
  <c r="Z55" i="28"/>
  <c r="X55" i="28"/>
  <c r="Z54" i="28"/>
  <c r="X54" i="28"/>
  <c r="Z53" i="28"/>
  <c r="X53" i="28"/>
  <c r="Z52" i="28"/>
  <c r="X52" i="28"/>
  <c r="Z51" i="28"/>
  <c r="X51" i="28"/>
  <c r="Z50" i="28"/>
  <c r="X50" i="28"/>
  <c r="Z49" i="28"/>
  <c r="X49" i="28"/>
  <c r="Z48" i="28"/>
  <c r="X48" i="28"/>
  <c r="Z47" i="28"/>
  <c r="X47" i="28"/>
  <c r="V12" i="29"/>
  <c r="Z7" i="28"/>
  <c r="Z6" i="28"/>
  <c r="Z5" i="28"/>
  <c r="X8" i="61" l="1"/>
  <c r="S6" i="59"/>
  <c r="D5" i="86"/>
  <c r="D3" i="85"/>
  <c r="D3" i="84"/>
  <c r="S4" i="59"/>
  <c r="D4" i="88"/>
  <c r="D4" i="87"/>
  <c r="D3" i="83"/>
  <c r="S5" i="59"/>
  <c r="X7" i="61"/>
  <c r="E2" i="63"/>
  <c r="V1" i="62"/>
  <c r="X6" i="61"/>
  <c r="U9" i="72"/>
  <c r="U9" i="76"/>
  <c r="U9" i="75"/>
  <c r="U9" i="69"/>
  <c r="U9" i="73"/>
  <c r="U9" i="74"/>
  <c r="U9" i="70"/>
  <c r="U9" i="71"/>
  <c r="U8" i="71"/>
  <c r="U8" i="73"/>
  <c r="U8" i="70"/>
  <c r="U8" i="76"/>
  <c r="U8" i="75"/>
  <c r="U8" i="72"/>
  <c r="U8" i="69"/>
  <c r="U8" i="74"/>
  <c r="U7" i="70"/>
  <c r="U7" i="71"/>
  <c r="U7" i="72"/>
  <c r="U7" i="74"/>
  <c r="U7" i="76"/>
  <c r="U7" i="75"/>
  <c r="U7" i="73"/>
  <c r="U7" i="69"/>
  <c r="Y13" i="59" l="1"/>
  <c r="T13" i="59"/>
  <c r="V11" i="29"/>
  <c r="V10" i="29"/>
  <c r="V9" i="29"/>
  <c r="M2" i="28"/>
  <c r="Z26" i="28"/>
  <c r="I15" i="62" s="1"/>
  <c r="Z27" i="28"/>
  <c r="I16" i="62" s="1"/>
  <c r="Z28" i="28"/>
  <c r="Z29" i="28"/>
  <c r="Z30" i="28"/>
  <c r="Z31" i="28"/>
  <c r="Z32" i="28"/>
  <c r="Z33" i="28"/>
  <c r="Z34" i="28"/>
  <c r="Z35" i="28"/>
  <c r="Z36" i="28"/>
  <c r="Z37" i="28"/>
  <c r="Z38" i="28"/>
  <c r="Z39" i="28"/>
  <c r="Z40" i="28"/>
  <c r="Z41" i="28"/>
  <c r="Z42" i="28"/>
  <c r="Z43" i="28"/>
  <c r="Z44" i="28"/>
  <c r="Z45" i="28"/>
  <c r="Z46" i="28"/>
  <c r="Z74" i="28"/>
  <c r="Z75" i="28"/>
  <c r="Z76" i="28"/>
  <c r="Z77" i="28"/>
  <c r="Z78" i="28"/>
  <c r="Z79" i="28"/>
  <c r="Z80" i="28"/>
  <c r="Z81" i="28"/>
  <c r="Z82" i="28"/>
  <c r="Z83" i="28"/>
  <c r="Z84" i="28"/>
  <c r="Z85" i="28"/>
  <c r="Z86" i="28"/>
  <c r="Z87" i="28"/>
  <c r="Z88" i="28"/>
  <c r="Z89" i="28"/>
  <c r="Z90" i="28"/>
  <c r="Z91" i="28"/>
  <c r="Z92" i="28"/>
  <c r="Z93" i="28"/>
  <c r="Z94" i="28"/>
  <c r="X26" i="28"/>
  <c r="G15" i="62" s="1"/>
  <c r="X27" i="28"/>
  <c r="G16" i="62" s="1"/>
  <c r="X28" i="28"/>
  <c r="X29" i="28"/>
  <c r="X30" i="28"/>
  <c r="X31" i="28"/>
  <c r="X32" i="28"/>
  <c r="X33" i="28"/>
  <c r="X34" i="28"/>
  <c r="X35" i="28"/>
  <c r="X36" i="28"/>
  <c r="X37" i="28"/>
  <c r="X38" i="28"/>
  <c r="X39" i="28"/>
  <c r="X40" i="28"/>
  <c r="X41" i="28"/>
  <c r="X42" i="28"/>
  <c r="X43" i="28"/>
  <c r="X44" i="28"/>
  <c r="X45" i="28"/>
  <c r="X46" i="28"/>
  <c r="X74" i="28"/>
  <c r="X75" i="28"/>
  <c r="X76" i="28"/>
  <c r="X77" i="28"/>
  <c r="X78" i="28"/>
  <c r="X79" i="28"/>
  <c r="X80" i="28"/>
  <c r="X81" i="28"/>
  <c r="X82" i="28"/>
  <c r="X83" i="28"/>
  <c r="X84" i="28"/>
  <c r="X85" i="28"/>
  <c r="X86" i="28"/>
  <c r="X87" i="28"/>
  <c r="X88" i="28"/>
  <c r="X89" i="28"/>
  <c r="X90" i="28"/>
  <c r="X91" i="28"/>
  <c r="X92" i="28"/>
  <c r="X93" i="28"/>
  <c r="X94" i="28"/>
  <c r="Z25" i="28"/>
  <c r="I14" i="62" s="1"/>
  <c r="X25" i="28"/>
  <c r="G14" i="62" s="1"/>
  <c r="U96" i="28"/>
  <c r="R96" i="28"/>
  <c r="O96" i="28"/>
  <c r="L96" i="28"/>
  <c r="I96" i="28"/>
  <c r="T11" i="59" l="1"/>
  <c r="M2" i="29"/>
  <c r="K2" i="59"/>
  <c r="E3" i="71"/>
  <c r="E3" i="69"/>
  <c r="L2" i="61"/>
  <c r="E3" i="76"/>
  <c r="E3" i="73"/>
  <c r="E3" i="74"/>
  <c r="E3" i="72"/>
  <c r="E3" i="75"/>
  <c r="E3" i="70"/>
  <c r="X96" i="28"/>
  <c r="Z96" i="28"/>
  <c r="I100" i="62" s="1"/>
  <c r="AB97" i="28" l="1"/>
  <c r="R15" i="28" s="1"/>
  <c r="G15" i="28" l="1"/>
  <c r="AE15" i="28" s="1"/>
  <c r="K12" i="59" s="1"/>
  <c r="AB212" i="28"/>
  <c r="AB213" i="28"/>
  <c r="AB215" i="28"/>
  <c r="AB227" i="28"/>
  <c r="AB192" i="28"/>
  <c r="AB183" i="28"/>
  <c r="AB161" i="28"/>
  <c r="AB173" i="28"/>
  <c r="AB131" i="28"/>
  <c r="AB143" i="28"/>
  <c r="AB114" i="28"/>
  <c r="AB217" i="28"/>
  <c r="AB229" i="28"/>
  <c r="AB194" i="28"/>
  <c r="AB151" i="28"/>
  <c r="AB163" i="28"/>
  <c r="AB175" i="28"/>
  <c r="AB133" i="28"/>
  <c r="AB145" i="28"/>
  <c r="AB116" i="28"/>
  <c r="AB218" i="28"/>
  <c r="AB195" i="28"/>
  <c r="AB152" i="28"/>
  <c r="AB164" i="28"/>
  <c r="AB134" i="28"/>
  <c r="AB219" i="28"/>
  <c r="AB153" i="28"/>
  <c r="AB135" i="28"/>
  <c r="AB118" i="28"/>
  <c r="AB220" i="28"/>
  <c r="AB154" i="28"/>
  <c r="AB107" i="28"/>
  <c r="AB221" i="28"/>
  <c r="AB155" i="28"/>
  <c r="AB137" i="28"/>
  <c r="AB168" i="28"/>
  <c r="AB223" i="28"/>
  <c r="AB157" i="28"/>
  <c r="AB139" i="28"/>
  <c r="AB110" i="28"/>
  <c r="AB189" i="28"/>
  <c r="AB170" i="28"/>
  <c r="AB111" i="28"/>
  <c r="AB190" i="28"/>
  <c r="AB159" i="28"/>
  <c r="AB129" i="28"/>
  <c r="AB141" i="28"/>
  <c r="AB112" i="28"/>
  <c r="AB124" i="28"/>
  <c r="AB226" i="28"/>
  <c r="AB160" i="28"/>
  <c r="AB113" i="28"/>
  <c r="AB216" i="28"/>
  <c r="AB228" i="28"/>
  <c r="AB193" i="28"/>
  <c r="AB150" i="28"/>
  <c r="AB162" i="28"/>
  <c r="AB174" i="28"/>
  <c r="AB132" i="28"/>
  <c r="AB144" i="28"/>
  <c r="AB115" i="28"/>
  <c r="AB206" i="28"/>
  <c r="AB176" i="28"/>
  <c r="AB146" i="28"/>
  <c r="AB117" i="28"/>
  <c r="AB207" i="28"/>
  <c r="AB184" i="28"/>
  <c r="AB196" i="28"/>
  <c r="AB165" i="28"/>
  <c r="AB177" i="28"/>
  <c r="AB127" i="28"/>
  <c r="AB208" i="28"/>
  <c r="AB185" i="28"/>
  <c r="AB197" i="28"/>
  <c r="AB166" i="28"/>
  <c r="AB178" i="28"/>
  <c r="AB136" i="28"/>
  <c r="AB119" i="28"/>
  <c r="AB209" i="28"/>
  <c r="AB186" i="28"/>
  <c r="AB198" i="28"/>
  <c r="AB167" i="28"/>
  <c r="AB179" i="28"/>
  <c r="AB108" i="28"/>
  <c r="AB120" i="28"/>
  <c r="AB210" i="28"/>
  <c r="AB222" i="28"/>
  <c r="AB187" i="28"/>
  <c r="AB199" i="28"/>
  <c r="AB156" i="28"/>
  <c r="AB180" i="28"/>
  <c r="AB138" i="28"/>
  <c r="AB109" i="28"/>
  <c r="AB121" i="28"/>
  <c r="AB211" i="28"/>
  <c r="AB188" i="28"/>
  <c r="AB200" i="28"/>
  <c r="AB169" i="28"/>
  <c r="AB149" i="28"/>
  <c r="AB122" i="28"/>
  <c r="AB224" i="28"/>
  <c r="AB201" i="28"/>
  <c r="AB158" i="28"/>
  <c r="AB128" i="28"/>
  <c r="AB140" i="28"/>
  <c r="AB123" i="28"/>
  <c r="AB225" i="28"/>
  <c r="AB202" i="28"/>
  <c r="AB171" i="28"/>
  <c r="AB214" i="28"/>
  <c r="AB191" i="28"/>
  <c r="AB203" i="28"/>
  <c r="AB172" i="28"/>
  <c r="AB130" i="28"/>
  <c r="AB142" i="28"/>
  <c r="AB106" i="28"/>
  <c r="W14" i="61"/>
  <c r="AK11" i="60"/>
  <c r="AJ11" i="60"/>
  <c r="AI11" i="60"/>
  <c r="AH11" i="60"/>
  <c r="AG11" i="60"/>
  <c r="AF11" i="60"/>
  <c r="AE11" i="60"/>
  <c r="AD11" i="60"/>
  <c r="AC11" i="60"/>
  <c r="AB11" i="60"/>
  <c r="AA11" i="60"/>
  <c r="Z11" i="60"/>
  <c r="Y11" i="60"/>
  <c r="Y10" i="60"/>
  <c r="Y9" i="60"/>
  <c r="Y8" i="60"/>
  <c r="AK39" i="55"/>
  <c r="AK38" i="55"/>
  <c r="AK37" i="55"/>
  <c r="F18" i="63"/>
  <c r="N41" i="61" s="1"/>
  <c r="E18" i="63"/>
  <c r="N40" i="61" s="1"/>
  <c r="O41" i="56"/>
  <c r="AC41" i="56"/>
  <c r="AA41" i="56"/>
  <c r="X41" i="56"/>
  <c r="W13" i="55" s="1"/>
  <c r="W12" i="55" s="1"/>
  <c r="AJ11" i="55" s="1"/>
  <c r="W41" i="56"/>
  <c r="V41" i="56"/>
  <c r="U41" i="56"/>
  <c r="S41" i="56"/>
  <c r="W17" i="61" l="1"/>
  <c r="T41" i="56"/>
  <c r="N13" i="55" s="1"/>
  <c r="X227" i="28"/>
  <c r="X228" i="28"/>
  <c r="X229" i="28"/>
  <c r="X226" i="28"/>
  <c r="X225" i="28"/>
  <c r="X222" i="28"/>
  <c r="X221" i="28"/>
  <c r="X224" i="28"/>
  <c r="X223" i="28"/>
  <c r="X220" i="28"/>
  <c r="X219" i="28"/>
  <c r="X218" i="28"/>
  <c r="X214" i="28"/>
  <c r="X213" i="28"/>
  <c r="X212" i="28"/>
  <c r="X211" i="28"/>
  <c r="X217" i="28"/>
  <c r="X216" i="28"/>
  <c r="X215" i="28"/>
  <c r="X210" i="28"/>
  <c r="X209" i="28"/>
  <c r="X208" i="28"/>
  <c r="X207" i="28"/>
  <c r="X206" i="28"/>
  <c r="X202" i="28"/>
  <c r="X201" i="28"/>
  <c r="X200" i="28"/>
  <c r="X199" i="28"/>
  <c r="X203" i="28"/>
  <c r="X198" i="28"/>
  <c r="X197" i="28"/>
  <c r="X196" i="28"/>
  <c r="X195" i="28"/>
  <c r="X187" i="28"/>
  <c r="X192" i="28"/>
  <c r="X191" i="28"/>
  <c r="X190" i="28"/>
  <c r="X189" i="28"/>
  <c r="X188" i="28"/>
  <c r="X186" i="28"/>
  <c r="X185" i="28"/>
  <c r="X184" i="28"/>
  <c r="X194" i="28"/>
  <c r="X193" i="28"/>
  <c r="X183" i="28"/>
  <c r="X180" i="28"/>
  <c r="X179" i="28"/>
  <c r="X174" i="28"/>
  <c r="X170" i="28"/>
  <c r="X171" i="28"/>
  <c r="X173" i="28"/>
  <c r="X172" i="28"/>
  <c r="X178" i="28"/>
  <c r="X177" i="28"/>
  <c r="X176" i="28"/>
  <c r="X175" i="28"/>
  <c r="X167" i="28"/>
  <c r="X166" i="28"/>
  <c r="X169" i="28"/>
  <c r="X168" i="28"/>
  <c r="X165" i="28"/>
  <c r="X164" i="28"/>
  <c r="X163" i="28"/>
  <c r="X162" i="28"/>
  <c r="X161" i="28"/>
  <c r="X160" i="28"/>
  <c r="X159" i="28"/>
  <c r="Y28" i="55"/>
  <c r="X150" i="28"/>
  <c r="X149" i="28"/>
  <c r="X158" i="28"/>
  <c r="X157" i="28"/>
  <c r="X156" i="28"/>
  <c r="X155" i="28"/>
  <c r="X154" i="28"/>
  <c r="X153" i="28"/>
  <c r="X152" i="28"/>
  <c r="X151" i="28"/>
  <c r="X134" i="28"/>
  <c r="X133" i="28"/>
  <c r="X132" i="28"/>
  <c r="X131" i="28"/>
  <c r="X130" i="28"/>
  <c r="X129" i="28"/>
  <c r="X128" i="28"/>
  <c r="X127" i="28"/>
  <c r="X107" i="28"/>
  <c r="X106" i="28"/>
  <c r="X146" i="28"/>
  <c r="X142" i="28"/>
  <c r="X139" i="28"/>
  <c r="X124" i="28"/>
  <c r="X118" i="28"/>
  <c r="X109" i="28"/>
  <c r="X110" i="28"/>
  <c r="X111" i="28"/>
  <c r="X112" i="28"/>
  <c r="X113" i="28"/>
  <c r="X114" i="28"/>
  <c r="X115" i="28"/>
  <c r="X117" i="28"/>
  <c r="X119" i="28"/>
  <c r="X120" i="28"/>
  <c r="X121" i="28"/>
  <c r="X122" i="28"/>
  <c r="X123" i="28"/>
  <c r="X116" i="28"/>
  <c r="X137" i="28"/>
  <c r="X135" i="28"/>
  <c r="X136" i="28"/>
  <c r="X143" i="28"/>
  <c r="X144" i="28"/>
  <c r="X138" i="28"/>
  <c r="X140" i="28"/>
  <c r="X145" i="28"/>
  <c r="X141" i="28"/>
  <c r="X108" i="28"/>
  <c r="AA47" i="55"/>
  <c r="AK47" i="55" s="1"/>
  <c r="P41" i="56"/>
  <c r="Y29" i="55" s="1"/>
  <c r="AJ224" i="28" l="1"/>
  <c r="N12" i="55"/>
  <c r="AD41" i="56"/>
  <c r="AJ228" i="28"/>
  <c r="AJ223" i="28"/>
  <c r="AJ225" i="28"/>
  <c r="AJ227" i="28"/>
  <c r="AJ226" i="28"/>
  <c r="AJ229" i="28"/>
  <c r="AJ222" i="28"/>
  <c r="AJ221" i="28"/>
  <c r="AJ220" i="28"/>
  <c r="AJ207" i="28"/>
  <c r="AJ218" i="28"/>
  <c r="AJ206" i="28"/>
  <c r="AJ211" i="28"/>
  <c r="AJ219" i="28"/>
  <c r="AJ213" i="28"/>
  <c r="AJ214" i="28"/>
  <c r="AJ200" i="28"/>
  <c r="AJ215" i="28"/>
  <c r="AJ212" i="28"/>
  <c r="AJ216" i="28"/>
  <c r="AJ201" i="28"/>
  <c r="AJ209" i="28"/>
  <c r="AJ217" i="28"/>
  <c r="AJ193" i="28"/>
  <c r="AJ208" i="28"/>
  <c r="AJ186" i="28"/>
  <c r="AJ199" i="28"/>
  <c r="AJ210" i="28"/>
  <c r="AJ203" i="28"/>
  <c r="AJ202" i="28"/>
  <c r="AJ196" i="28"/>
  <c r="AJ195" i="28"/>
  <c r="AJ197" i="28"/>
  <c r="AJ188" i="28"/>
  <c r="AJ198" i="28"/>
  <c r="AJ184" i="28"/>
  <c r="AJ187" i="28"/>
  <c r="AJ191" i="28"/>
  <c r="AJ190" i="28"/>
  <c r="AJ185" i="28"/>
  <c r="AJ194" i="28"/>
  <c r="AJ192" i="28"/>
  <c r="AJ189" i="28"/>
  <c r="AJ183" i="28"/>
  <c r="AJ162" i="28"/>
  <c r="AJ168" i="28"/>
  <c r="AJ175" i="28"/>
  <c r="AJ172" i="28"/>
  <c r="AJ174" i="28"/>
  <c r="AJ160" i="28"/>
  <c r="AJ164" i="28"/>
  <c r="AJ166" i="28"/>
  <c r="AJ177" i="28"/>
  <c r="AJ161" i="28"/>
  <c r="AJ165" i="28"/>
  <c r="AJ167" i="28"/>
  <c r="AJ159" i="28"/>
  <c r="AJ169" i="28"/>
  <c r="AJ176" i="28"/>
  <c r="AJ179" i="28"/>
  <c r="AJ180" i="28"/>
  <c r="AJ173" i="28"/>
  <c r="AJ178" i="28"/>
  <c r="AJ171" i="28"/>
  <c r="AJ163" i="28"/>
  <c r="AJ157" i="28"/>
  <c r="AJ158" i="28"/>
  <c r="AJ151" i="28"/>
  <c r="AJ152" i="28"/>
  <c r="AJ156" i="28"/>
  <c r="AJ149" i="28"/>
  <c r="AJ150" i="28"/>
  <c r="AJ153" i="28"/>
  <c r="AJ154" i="28"/>
  <c r="AJ155" i="28"/>
  <c r="AJ132" i="28"/>
  <c r="AJ131" i="28"/>
  <c r="AJ128" i="28"/>
  <c r="AJ129" i="28"/>
  <c r="AJ134" i="28"/>
  <c r="AJ133" i="28"/>
  <c r="AJ107" i="28"/>
  <c r="AJ130" i="28"/>
  <c r="AJ127" i="28"/>
  <c r="AJ106" i="28"/>
  <c r="AJ146" i="28"/>
  <c r="AJ142" i="28"/>
  <c r="AJ135" i="28"/>
  <c r="AJ111" i="28"/>
  <c r="AJ124" i="28"/>
  <c r="AJ139" i="28"/>
  <c r="AJ141" i="28"/>
  <c r="AJ137" i="28"/>
  <c r="AJ109" i="28"/>
  <c r="AJ117" i="28"/>
  <c r="AJ140" i="28"/>
  <c r="AJ138" i="28"/>
  <c r="AJ116" i="28"/>
  <c r="AJ144" i="28"/>
  <c r="AJ123" i="28"/>
  <c r="AJ113" i="28"/>
  <c r="AJ108" i="28"/>
  <c r="AJ143" i="28"/>
  <c r="AJ122" i="28"/>
  <c r="AJ121" i="28"/>
  <c r="AJ118" i="28"/>
  <c r="AJ112" i="28"/>
  <c r="AJ120" i="28"/>
  <c r="AJ110" i="28"/>
  <c r="AJ145" i="28"/>
  <c r="AJ136" i="28"/>
  <c r="AJ119" i="28"/>
  <c r="AJ114" i="28"/>
  <c r="W43" i="62" l="1"/>
  <c r="AF43" i="62" s="1"/>
  <c r="W42" i="62"/>
  <c r="AF42" i="62" s="1"/>
  <c r="W41" i="62"/>
  <c r="AF41" i="62" s="1"/>
  <c r="W40" i="62"/>
  <c r="AF40" i="62" s="1"/>
  <c r="W39" i="62"/>
  <c r="AF39" i="62" s="1"/>
  <c r="W38" i="62"/>
  <c r="AF38" i="62" s="1"/>
  <c r="W37" i="62"/>
  <c r="AF37" i="62" s="1"/>
  <c r="W36" i="62"/>
  <c r="AF36" i="62" s="1"/>
  <c r="W35" i="62"/>
  <c r="AF35" i="62" s="1"/>
  <c r="W34" i="62"/>
  <c r="AF34" i="62" s="1"/>
  <c r="W33" i="62"/>
  <c r="AF33" i="62" s="1"/>
  <c r="W32" i="62"/>
  <c r="AF32" i="62" s="1"/>
  <c r="W31" i="62"/>
  <c r="AF31" i="62" s="1"/>
  <c r="W30" i="62"/>
  <c r="AF30" i="62" s="1"/>
  <c r="W29" i="62"/>
  <c r="AF29" i="62" s="1"/>
  <c r="W28" i="62"/>
  <c r="AF28" i="62" s="1"/>
  <c r="W27" i="62"/>
  <c r="AF27" i="62" s="1"/>
  <c r="W26" i="62"/>
  <c r="AF26" i="62" s="1"/>
  <c r="W25" i="62"/>
  <c r="AF25" i="62" s="1"/>
  <c r="W24" i="62"/>
  <c r="AF24" i="62" s="1"/>
  <c r="W23" i="62"/>
  <c r="AF23" i="62" s="1"/>
  <c r="W22" i="62"/>
  <c r="AF22" i="62" s="1"/>
  <c r="W21" i="62"/>
  <c r="AF21" i="62" s="1"/>
  <c r="W20" i="62"/>
  <c r="AF20" i="62" s="1"/>
  <c r="W19" i="62"/>
  <c r="AF19" i="62" s="1"/>
  <c r="W18" i="62"/>
  <c r="AF18" i="62" s="1"/>
  <c r="W17" i="62"/>
  <c r="AF17" i="62" s="1"/>
  <c r="W16" i="62"/>
  <c r="AF16" i="62" s="1"/>
  <c r="W15" i="62"/>
  <c r="AF15" i="62" s="1"/>
  <c r="A15" i="62"/>
  <c r="A16" i="62" s="1"/>
  <c r="A17" i="62" s="1"/>
  <c r="A18" i="62" s="1"/>
  <c r="A19" i="62" s="1"/>
  <c r="A20" i="62" s="1"/>
  <c r="A21" i="62" s="1"/>
  <c r="A22" i="62" s="1"/>
  <c r="A23" i="62" s="1"/>
  <c r="A24" i="62" s="1"/>
  <c r="A25" i="62" s="1"/>
  <c r="A26" i="62" s="1"/>
  <c r="A27" i="62" s="1"/>
  <c r="A28" i="62" s="1"/>
  <c r="A29" i="62" s="1"/>
  <c r="A30" i="62" s="1"/>
  <c r="A31" i="62" s="1"/>
  <c r="A32" i="62" s="1"/>
  <c r="A33" i="62" s="1"/>
  <c r="A34" i="62" s="1"/>
  <c r="A35" i="62" s="1"/>
  <c r="A36" i="62" s="1"/>
  <c r="A37" i="62" s="1"/>
  <c r="A38" i="62" s="1"/>
  <c r="A39" i="62" s="1"/>
  <c r="A40" i="62" s="1"/>
  <c r="A41" i="62" s="1"/>
  <c r="A42" i="62" s="1"/>
  <c r="A43" i="62" s="1"/>
  <c r="A44" i="62" s="1"/>
  <c r="A45" i="62" s="1"/>
  <c r="A46" i="62" s="1"/>
  <c r="A47" i="62" s="1"/>
  <c r="A48" i="62" s="1"/>
  <c r="A49" i="62" s="1"/>
  <c r="A50" i="62" s="1"/>
  <c r="A51" i="62" s="1"/>
  <c r="A52" i="62" s="1"/>
  <c r="A53" i="62" s="1"/>
  <c r="A54" i="62" s="1"/>
  <c r="A55" i="62" s="1"/>
  <c r="A56" i="62" s="1"/>
  <c r="A57" i="62" s="1"/>
  <c r="A58" i="62" s="1"/>
  <c r="A59" i="62" s="1"/>
  <c r="A60" i="62" s="1"/>
  <c r="A61" i="62" s="1"/>
  <c r="A62" i="62" s="1"/>
  <c r="A63" i="62" s="1"/>
  <c r="W14" i="62"/>
  <c r="Y27" i="55"/>
  <c r="Y26" i="55"/>
  <c r="Y25" i="55"/>
  <c r="Y21" i="55"/>
  <c r="Y19" i="55"/>
  <c r="Y22" i="55"/>
  <c r="Y20" i="55"/>
  <c r="Y18" i="55"/>
  <c r="K41" i="56"/>
  <c r="Q41" i="56" s="1"/>
  <c r="AD43" i="56" s="1"/>
  <c r="AJ10" i="55"/>
  <c r="AF14" i="62" l="1"/>
  <c r="AF64" i="62" s="1"/>
  <c r="AA66" i="62"/>
  <c r="AB66" i="62" s="1"/>
  <c r="Y17" i="55"/>
  <c r="U47" i="55"/>
  <c r="AK46" i="55" s="1"/>
  <c r="Y24" i="55"/>
  <c r="Y23" i="55" s="1"/>
  <c r="Y25" i="61"/>
  <c r="T40" i="56"/>
  <c r="T39" i="56"/>
  <c r="T38" i="56"/>
  <c r="T37" i="56"/>
  <c r="T36" i="56"/>
  <c r="T35" i="56"/>
  <c r="T34" i="56"/>
  <c r="T33" i="56"/>
  <c r="T32" i="56"/>
  <c r="T31" i="56"/>
  <c r="T30" i="56"/>
  <c r="T29" i="56"/>
  <c r="T28" i="56"/>
  <c r="T27" i="56"/>
  <c r="T26" i="56"/>
  <c r="T25" i="56"/>
  <c r="T24" i="56"/>
  <c r="T23" i="56"/>
  <c r="T22" i="56"/>
  <c r="T21" i="56"/>
  <c r="T20" i="56"/>
  <c r="T19" i="56"/>
  <c r="T18" i="56"/>
  <c r="T17" i="56"/>
  <c r="T16" i="56"/>
  <c r="T15" i="56"/>
  <c r="T14" i="56"/>
  <c r="T13" i="56"/>
  <c r="T12" i="56"/>
  <c r="T11" i="56"/>
  <c r="N14" i="61" l="1"/>
  <c r="N17" i="61" s="1"/>
  <c r="AG14" i="62"/>
  <c r="AJ17" i="55"/>
  <c r="N47" i="55" s="1"/>
  <c r="AK48" i="55" s="1"/>
  <c r="X43" i="56" l="1"/>
  <c r="Y43" i="56" s="1"/>
  <c r="Y20" i="61" l="1"/>
  <c r="Y32" i="61" s="1"/>
  <c r="F18" i="42"/>
  <c r="E18" i="42"/>
  <c r="A12" i="56"/>
  <c r="A13" i="56" s="1"/>
  <c r="A14" i="56" s="1"/>
  <c r="A15" i="56" s="1"/>
  <c r="A16" i="56" s="1"/>
  <c r="A17" i="56" s="1"/>
  <c r="A18" i="56" s="1"/>
  <c r="A19" i="56" s="1"/>
  <c r="A20" i="56" s="1"/>
  <c r="A21" i="56" s="1"/>
  <c r="A22" i="56" s="1"/>
  <c r="A23" i="56" s="1"/>
  <c r="A24" i="56" s="1"/>
  <c r="A25" i="56" s="1"/>
  <c r="A26" i="56" s="1"/>
  <c r="A27" i="56" s="1"/>
  <c r="A28" i="56" s="1"/>
  <c r="A29" i="56" s="1"/>
  <c r="A30" i="56" s="1"/>
  <c r="A31" i="56" s="1"/>
  <c r="A32" i="56" s="1"/>
  <c r="A33" i="56" s="1"/>
  <c r="A34" i="56" s="1"/>
  <c r="A35" i="56" s="1"/>
  <c r="A36" i="56" s="1"/>
  <c r="A37" i="56" s="1"/>
  <c r="A38" i="56" s="1"/>
  <c r="A39" i="56" s="1"/>
  <c r="A40" i="56" s="1"/>
  <c r="AJ7" i="55"/>
  <c r="AI7" i="55"/>
  <c r="AH7" i="55"/>
  <c r="AG7" i="55"/>
  <c r="AF7" i="55"/>
  <c r="AE7" i="55"/>
  <c r="AD7" i="55"/>
  <c r="AC7" i="55"/>
  <c r="AB7" i="55"/>
  <c r="AA7" i="55"/>
  <c r="Z7" i="55"/>
  <c r="Y7" i="55"/>
  <c r="X7" i="55"/>
  <c r="X6" i="55"/>
  <c r="X5" i="55"/>
  <c r="X4" i="5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AC3A15A-E595-43B0-A228-01084D3ECBD5}">
      <text>
        <r>
          <rPr>
            <b/>
            <sz val="9"/>
            <color indexed="81"/>
            <rFont val="游ゴシック"/>
            <family val="3"/>
            <charset val="128"/>
          </rPr>
          <t>数字5文字を半角で入力</t>
        </r>
      </text>
    </comment>
    <comment ref="C12" authorId="0" shapeId="0" xr:uid="{019C361B-3071-48F5-A81E-C4567BDE4F37}">
      <text>
        <r>
          <rPr>
            <b/>
            <sz val="9"/>
            <color indexed="81"/>
            <rFont val="游ゴシック"/>
            <family val="3"/>
            <charset val="128"/>
          </rPr>
          <t>令和７年度
→「７」を入力</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6" authorId="0" shapeId="0" xr:uid="{2D51F417-B5AE-4DA0-A1D2-0A65AB701D7B}">
      <text>
        <r>
          <rPr>
            <b/>
            <u/>
            <sz val="12"/>
            <color indexed="10"/>
            <rFont val="游ゴシック"/>
            <family val="3"/>
            <charset val="128"/>
          </rPr>
          <t>令和７年４月の加算状況に応じて，「あり」「なし」を選択</t>
        </r>
        <r>
          <rPr>
            <b/>
            <sz val="12"/>
            <color indexed="81"/>
            <rFont val="游ゴシック"/>
            <family val="3"/>
            <charset val="128"/>
          </rPr>
          <t>します。</t>
        </r>
      </text>
    </comment>
    <comment ref="F9" authorId="0" shapeId="0" xr:uid="{CB87BDE0-1EA5-4509-ABE3-C70C65891970}">
      <text>
        <r>
          <rPr>
            <b/>
            <sz val="12"/>
            <color indexed="81"/>
            <rFont val="游ゴシック"/>
            <family val="3"/>
            <charset val="128"/>
          </rPr>
          <t>令和７年４月時点での在籍児童数または、各月平均の年齢別児童数を記載してください。
４月からの児童の変動が大きい場合は、「平均年齢別児童数計算表」により算出した各月平均の年齢別児童数を記載します。</t>
        </r>
      </text>
    </comment>
    <comment ref="C16" authorId="0" shapeId="0" xr:uid="{27196123-02A0-482C-BA69-982B7AA7AA93}">
      <text>
        <r>
          <rPr>
            <b/>
            <sz val="12"/>
            <color indexed="81"/>
            <rFont val="游ゴシック"/>
            <family val="3"/>
            <charset val="128"/>
          </rPr>
          <t>「Ａ：配置」の場合のみ「あり」
「B：兼務」または「C：嘱託」の場合は「なし」
を選択してください。</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D1FD883B-1194-47B4-B918-70DAC57F6F38}">
      <text>
        <r>
          <rPr>
            <b/>
            <u/>
            <sz val="14"/>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②令和７年度内に３分野（45時間）目の研修を修了する
　③中核リーダー等に準ずる職務命令を受けている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において研修修了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3FA85938-5123-42AB-A718-3C7A6E603304}">
      <text>
        <r>
          <rPr>
            <b/>
            <sz val="12"/>
            <color indexed="81"/>
            <rFont val="游ゴシック"/>
            <family val="3"/>
            <charset val="128"/>
          </rPr>
          <t>プルダウンから選択してください。
当てはまらない場合は加算の適用ができません。</t>
        </r>
      </text>
    </comment>
    <comment ref="AA42" authorId="0" shapeId="0" xr:uid="{E46CFB15-619D-4773-908D-16EA66C7FC8E}">
      <text>
        <r>
          <rPr>
            <b/>
            <sz val="11"/>
            <color indexed="81"/>
            <rFont val="游ゴシック"/>
            <family val="3"/>
            <charset val="128"/>
          </rPr>
          <t>計算表の「１．加算対象人数の基礎となる職員数」の職員数が自動転記されます。</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C816E0F7-7995-4257-B2FC-D69B70142852}">
      <text>
        <r>
          <rPr>
            <b/>
            <u/>
            <sz val="14"/>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②令和７年度内に３分野（45時間）目の研修を修了する
　③中核リーダー等に準ずる職務命令を受けている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において研修修了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C942371D-D322-4A93-A210-8A0B0AA392DD}">
      <text>
        <r>
          <rPr>
            <b/>
            <sz val="12"/>
            <color indexed="81"/>
            <rFont val="游ゴシック"/>
            <family val="3"/>
            <charset val="128"/>
          </rPr>
          <t>プルダウンから選択してください。
当てはまらない場合は加算の適用ができません。</t>
        </r>
      </text>
    </comment>
    <comment ref="AA46" authorId="0" shapeId="0" xr:uid="{D1461C8F-C0B4-45E2-B419-E8650ACDB6F0}">
      <text>
        <r>
          <rPr>
            <b/>
            <sz val="9"/>
            <color indexed="81"/>
            <rFont val="游ゴシック"/>
            <family val="3"/>
            <charset val="128"/>
          </rPr>
          <t>計算表の「１．加算対象人数の基礎となる職員数」の合計職員数が自動転記されます。</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ABC16AD8-416E-47C4-B8FE-7489327AA349}">
      <text>
        <r>
          <rPr>
            <b/>
            <u/>
            <sz val="14"/>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②令和７年度内に３分野目の研修を修了する
　③副主任保育士等に準ずる職務命令を受けている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において研修修了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C09AF664-22C1-4DE0-9C7D-744DA11085C2}">
      <text>
        <r>
          <rPr>
            <b/>
            <sz val="12"/>
            <color indexed="81"/>
            <rFont val="游ゴシック"/>
            <family val="3"/>
            <charset val="128"/>
          </rPr>
          <t>プルダウンから選択してください。
当てはまらない場合は加算の適用ができません。</t>
        </r>
      </text>
    </comment>
    <comment ref="AA37" authorId="0" shapeId="0" xr:uid="{4E415576-1BBC-4B08-A209-D565D18FB112}">
      <text>
        <r>
          <rPr>
            <b/>
            <sz val="9"/>
            <color indexed="81"/>
            <rFont val="游ゴシック"/>
            <family val="3"/>
            <charset val="128"/>
          </rPr>
          <t>計算表の「１．加算対象人数の基礎となる職員数」の合計職員数が自動転記されます。</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06CCC11D-D416-4599-BF7E-A49A1DFBA3A6}">
      <text>
        <r>
          <rPr>
            <b/>
            <u/>
            <sz val="14"/>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②令和７年度内に３分野目の研修を修了する
　③副主任保育士等に準ずる職務命令を受けている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において研修修了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7EE724FF-8382-4857-9D88-F83071185150}">
      <text>
        <r>
          <rPr>
            <b/>
            <sz val="12"/>
            <color indexed="81"/>
            <rFont val="游ゴシック"/>
            <family val="3"/>
            <charset val="128"/>
          </rPr>
          <t>プルダウンから選択してください。
当てはまらない場合は加算の適用ができません。</t>
        </r>
      </text>
    </comment>
    <comment ref="AA34" authorId="0" shapeId="0" xr:uid="{74D7834B-A843-438B-BA66-C3F5ECD3A74A}">
      <text>
        <r>
          <rPr>
            <b/>
            <sz val="9"/>
            <color indexed="81"/>
            <rFont val="游ゴシック"/>
            <family val="3"/>
            <charset val="128"/>
          </rPr>
          <t>計算表の「１．加算対象人数の基礎となる職員数」の職員数が自動転記されます。</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105C859E-CF81-40BB-B148-E47C08671525}">
      <text>
        <r>
          <rPr>
            <b/>
            <sz val="11"/>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②令和７年度内に３分野目の研修を修了する
　③副主任保育士等に準ずる職務命令を受けている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において研修修了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D28084CD-6DBC-4B10-9FE4-A0E2A7C2CFB4}">
      <text>
        <r>
          <rPr>
            <b/>
            <sz val="12"/>
            <color indexed="81"/>
            <rFont val="游ゴシック"/>
            <family val="3"/>
            <charset val="128"/>
          </rPr>
          <t>プルダウンから選択してください。
当てはまらない場合は加算の適用ができません。</t>
        </r>
      </text>
    </comment>
    <comment ref="AA32" authorId="0" shapeId="0" xr:uid="{B2346E4C-484E-4B99-B731-5D4B48CB55B6}">
      <text>
        <r>
          <rPr>
            <b/>
            <sz val="9"/>
            <color indexed="81"/>
            <rFont val="游ゴシック"/>
            <family val="3"/>
            <charset val="128"/>
          </rPr>
          <t>計算表の「１．加算対象人数の基礎となる職員数」の職員数が自動転記されます。</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FFFDAE4A-A495-436F-A533-C8E44635D87C}">
      <text>
        <r>
          <rPr>
            <b/>
            <u/>
            <sz val="14"/>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※合計人数が、「研修受講履歴一覧」の、「加算額の算定対象可否」の合計人数と一致するよう入力をしてください。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②令和７年度内に３分野目の研修を修了する
　③副主任保育士等に準ずる職務命令を受けている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において研修終了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74F4925C-427D-4467-B312-9DE704BD335F}">
      <text>
        <r>
          <rPr>
            <b/>
            <sz val="12"/>
            <color indexed="81"/>
            <rFont val="游ゴシック"/>
            <family val="3"/>
            <charset val="128"/>
          </rPr>
          <t>プルダウンから選択してください。
当てはまらない場合は加算の適用ができません。</t>
        </r>
      </text>
    </comment>
    <comment ref="M23" authorId="0" shapeId="0" xr:uid="{8081D595-45D7-4C5F-84A8-4BCDEC92D35B}">
      <text>
        <r>
          <rPr>
            <b/>
            <sz val="10"/>
            <color indexed="81"/>
            <rFont val="游ゴシック"/>
            <family val="3"/>
            <charset val="128"/>
          </rPr>
          <t>園全体の定員を入力
（在籍児童数ではありません）</t>
        </r>
      </text>
    </comment>
    <comment ref="AH24" authorId="0" shapeId="0" xr:uid="{28C642DE-6788-4F6B-AADA-082567AA6255}">
      <text>
        <r>
          <rPr>
            <b/>
            <sz val="10"/>
            <color indexed="81"/>
            <rFont val="游ゴシック"/>
            <family val="3"/>
            <charset val="128"/>
          </rPr>
          <t>令和７年４月時点での在籍児童数または、「平均年齢別児童数計算表」の（２）により算出した各月平均の年齢別児童数を記載してください。
４月からの児童の変動が大きい場合は、「平均年齢別児童数計算表」の（３）により算出した平均年齢別児童数を記載します。</t>
        </r>
      </text>
    </comment>
    <comment ref="AA34" authorId="0" shapeId="0" xr:uid="{AAFC1739-F730-49FF-8EC3-D7573BB09F9F}">
      <text>
        <r>
          <rPr>
            <b/>
            <sz val="11"/>
            <color indexed="81"/>
            <rFont val="游ゴシック"/>
            <family val="3"/>
            <charset val="128"/>
          </rPr>
          <t>計算表の「１．加算対象人数の基礎となる職員数」の職員数を転記してください。</t>
        </r>
      </text>
    </comment>
    <comment ref="AG35" authorId="0" shapeId="0" xr:uid="{E22C5EC8-64D3-4664-824B-DF8235C7990F}">
      <text>
        <r>
          <rPr>
            <b/>
            <sz val="11"/>
            <color indexed="81"/>
            <rFont val="游ゴシック"/>
            <family val="3"/>
            <charset val="128"/>
          </rPr>
          <t xml:space="preserve"> 自動計算されますが、
　事業所内保育事業所（利用定員５人以下の事業所に限る。）の場合は
　「人数A」「人数B」のいずれかに　「１」，他方に「０」を記入すること。</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A14" authorId="0" shapeId="0" xr:uid="{92121AD1-307C-477F-9C56-70F93E07F150}">
      <text>
        <r>
          <rPr>
            <b/>
            <sz val="12"/>
            <color indexed="81"/>
            <rFont val="游ゴシック"/>
            <family val="3"/>
            <charset val="128"/>
          </rPr>
          <t>プルダウンから選択してください。
当てはまらない場合は加算の適用ができません。</t>
        </r>
      </text>
    </comment>
    <comment ref="M18" authorId="0" shapeId="0" xr:uid="{094D0DB2-C533-4425-86AB-9B3AAB867129}">
      <text>
        <r>
          <rPr>
            <b/>
            <sz val="10"/>
            <color indexed="81"/>
            <rFont val="游ゴシック"/>
            <family val="3"/>
            <charset val="128"/>
          </rPr>
          <t>利用定員
（在籍児童数ではありません）</t>
        </r>
      </text>
    </comment>
    <comment ref="AH19" authorId="0" shapeId="0" xr:uid="{F8758060-8FC3-42A2-A330-7E956BC5BD57}">
      <text>
        <r>
          <rPr>
            <b/>
            <sz val="12"/>
            <color indexed="81"/>
            <rFont val="游ゴシック"/>
            <family val="3"/>
            <charset val="128"/>
          </rPr>
          <t>令和７年４月時点での在籍児童数を入力してください。</t>
        </r>
      </text>
    </comment>
    <comment ref="AE23" authorId="0" shapeId="0" xr:uid="{1B6997F7-6174-4822-9EE4-FF95E2D94370}">
      <text>
        <r>
          <rPr>
            <b/>
            <sz val="11"/>
            <color indexed="81"/>
            <rFont val="游ゴシック"/>
            <family val="3"/>
            <charset val="128"/>
          </rPr>
          <t>経験年数を入力してください。</t>
        </r>
      </text>
    </comment>
    <comment ref="AG26" authorId="0" shapeId="0" xr:uid="{67E5B6B3-A74B-4E06-A966-989F39C96697}">
      <text>
        <r>
          <rPr>
            <b/>
            <sz val="12"/>
            <color indexed="81"/>
            <rFont val="游ゴシック"/>
            <family val="3"/>
            <charset val="128"/>
          </rPr>
          <t>家庭的保育事業者は，経験年数に応じて「人数A」「人数B」のいずれかを「１」，他方を「０」と記載すること。
経験年数7年以上かつ４月１日時点でキャリアアップ研修３分野修了済み→A（4万円），
経験年数3年以上かつ４月１日時点でキャリアアップ研修１分野修了済み→B（5千円）
になりますのでいずれかを選択して「１」を入力してください。</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A14" authorId="0" shapeId="0" xr:uid="{4C5477F2-A9E0-499F-A133-44278B3636B5}">
      <text>
        <r>
          <rPr>
            <b/>
            <sz val="12"/>
            <color indexed="81"/>
            <rFont val="游ゴシック"/>
            <family val="3"/>
            <charset val="128"/>
          </rPr>
          <t>プルダウンから選択してください。
当てはまらない場合は加算の適用ができません。</t>
        </r>
      </text>
    </comment>
    <comment ref="M18" authorId="0" shapeId="0" xr:uid="{9FD468B9-E58F-422F-A479-BE2749239E1A}">
      <text>
        <r>
          <rPr>
            <b/>
            <sz val="10"/>
            <color indexed="81"/>
            <rFont val="游ゴシック"/>
            <family val="3"/>
            <charset val="128"/>
          </rPr>
          <t>利用定員
（在籍児童数ではありません）</t>
        </r>
      </text>
    </comment>
    <comment ref="AH19" authorId="0" shapeId="0" xr:uid="{E9C8D979-DF3B-49B8-8D1F-7C86D42D93D5}">
      <text>
        <r>
          <rPr>
            <b/>
            <sz val="12"/>
            <color indexed="81"/>
            <rFont val="游ゴシック"/>
            <family val="3"/>
            <charset val="128"/>
          </rPr>
          <t>令和７年４月時点での在籍児童数を入力してください。</t>
        </r>
      </text>
    </comment>
    <comment ref="AE24" authorId="0" shapeId="0" xr:uid="{82DF61DC-64C8-45D5-8744-525B8FE7820B}">
      <text>
        <r>
          <rPr>
            <b/>
            <sz val="11"/>
            <color indexed="81"/>
            <rFont val="游ゴシック"/>
            <family val="3"/>
            <charset val="128"/>
          </rPr>
          <t>経験年数を入力してください。</t>
        </r>
      </text>
    </comment>
    <comment ref="AG26" authorId="0" shapeId="0" xr:uid="{B29A4E38-1886-4DC8-B6E3-113222B831BA}">
      <text>
        <r>
          <rPr>
            <b/>
            <sz val="12"/>
            <color indexed="81"/>
            <rFont val="游ゴシック"/>
            <family val="3"/>
            <charset val="128"/>
          </rPr>
          <t>経験年数に応じて「人数A」「人数B」のいずれかを「１」，他方を「０」と記載すること。
経験年数7年以上かつ４月１日時点でキャリアアップ研修３分野修了済み→A（4万円），
経験年数3年以上かつ４月１日時点でキャリアアップ研修１分野修了済み→B（5千円）
になりますのでいずれかを選択して「１」を入力してください。</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1" authorId="0" shapeId="0" xr:uid="{A1CA18F0-07BF-4FDE-BA77-B50104018E03}">
      <text>
        <r>
          <rPr>
            <b/>
            <sz val="10"/>
            <color indexed="81"/>
            <rFont val="游ゴシック"/>
            <family val="3"/>
            <charset val="128"/>
          </rPr>
          <t>別添の「加算見込み額計算シート」にて算出された金額を転記してください。</t>
        </r>
      </text>
    </comment>
    <comment ref="AD12" authorId="0" shapeId="0" xr:uid="{A7A913BE-1847-42AF-9B58-2D573E34F9F9}">
      <text>
        <r>
          <rPr>
            <b/>
            <sz val="9"/>
            <color indexed="81"/>
            <rFont val="游ゴシック"/>
            <family val="3"/>
            <charset val="128"/>
          </rPr>
          <t>「【様式３】加算人数認定」２の⑤「加算算定対象人数」を転記してください。</t>
        </r>
      </text>
    </comment>
    <comment ref="AD14" authorId="0" shapeId="0" xr:uid="{2318ED0A-CC5D-4353-B083-DA7D1D332FB0}">
      <text>
        <r>
          <rPr>
            <b/>
            <sz val="9"/>
            <color indexed="81"/>
            <rFont val="游ゴシック"/>
            <family val="3"/>
            <charset val="128"/>
          </rPr>
          <t>賃金改善実施月数を記載してください。
申請しない区分については空欄にしてください。</t>
        </r>
      </text>
    </comment>
    <comment ref="AC18" authorId="0" shapeId="0" xr:uid="{E5061B05-FA05-4A8B-9C70-EDCA44945B83}">
      <text>
        <r>
          <rPr>
            <b/>
            <sz val="9"/>
            <color indexed="81"/>
            <rFont val="游ゴシック"/>
            <family val="3"/>
            <charset val="128"/>
          </rPr>
          <t>プルダウンより〇を選択してください。</t>
        </r>
      </text>
    </comment>
    <comment ref="AC19" authorId="0" shapeId="0" xr:uid="{7B925E5A-0C92-4258-9F6A-089CD6665433}">
      <text>
        <r>
          <rPr>
            <b/>
            <sz val="9"/>
            <color indexed="81"/>
            <rFont val="游ゴシック"/>
            <family val="3"/>
            <charset val="128"/>
          </rPr>
          <t>プルダウンより〇を選択してください。</t>
        </r>
      </text>
    </comment>
    <comment ref="V25" authorId="0" shapeId="0" xr:uid="{0388CBA6-5060-4EE5-890D-30EB75B77DEF}">
      <text>
        <r>
          <rPr>
            <b/>
            <sz val="9"/>
            <color indexed="81"/>
            <rFont val="游ゴシック"/>
            <family val="3"/>
            <charset val="128"/>
          </rPr>
          <t>提出日を入力してください。</t>
        </r>
      </text>
    </comment>
    <comment ref="R28" authorId="0" shapeId="0" xr:uid="{7758FFB7-D202-4155-BAED-5C3D0B586BF9}">
      <text>
        <r>
          <rPr>
            <b/>
            <sz val="10"/>
            <color indexed="81"/>
            <rFont val="游ゴシック"/>
            <family val="3"/>
            <charset val="128"/>
          </rPr>
          <t>役職名を忘れないようご注意ください。</t>
        </r>
      </text>
    </comment>
    <comment ref="AC28" authorId="0" shapeId="0" xr:uid="{FA8928EB-64BC-4759-96E9-1CFEEACAF80F}">
      <text>
        <r>
          <rPr>
            <b/>
            <sz val="9"/>
            <color indexed="81"/>
            <rFont val="游ゴシック"/>
            <family val="3"/>
            <charset val="128"/>
          </rPr>
          <t>押印不要です。
データのままご提出いただけます。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97" authorId="0" shapeId="0" xr:uid="{600DE531-9A6B-4C80-8DF8-9A83FCA80E33}">
      <text>
        <r>
          <rPr>
            <b/>
            <sz val="9"/>
            <color indexed="81"/>
            <rFont val="MS P ゴシック"/>
            <family val="3"/>
            <charset val="128"/>
          </rPr>
          <t>2025/9/8森:</t>
        </r>
        <r>
          <rPr>
            <sz val="9"/>
            <color indexed="81"/>
            <rFont val="MS P ゴシック"/>
            <family val="3"/>
            <charset val="128"/>
          </rPr>
          <t xml:space="preserve">
分園+本園の利用定員</t>
        </r>
      </text>
    </comment>
    <comment ref="F435" authorId="0" shapeId="0" xr:uid="{89F63E92-6C5B-43C0-853A-0AA34C5DAF16}">
      <text>
        <r>
          <rPr>
            <sz val="9"/>
            <color indexed="81"/>
            <rFont val="MS P ゴシック"/>
            <family val="3"/>
            <charset val="128"/>
          </rPr>
          <t xml:space="preserve">本園　111名
分園　36名
計　　147名
</t>
        </r>
      </text>
    </comment>
    <comment ref="G435" authorId="0" shapeId="0" xr:uid="{068CA847-B6A7-4024-B977-220E21E19C09}">
      <text>
        <r>
          <rPr>
            <b/>
            <sz val="9"/>
            <color indexed="81"/>
            <rFont val="MS P ゴシック"/>
            <family val="3"/>
            <charset val="128"/>
          </rPr>
          <t>分園は1号定員なし</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2" authorId="0" shapeId="0" xr:uid="{DB12EE1F-D905-423F-A7C8-21F6F5DC32E3}">
      <text>
        <r>
          <rPr>
            <b/>
            <u val="double"/>
            <sz val="18"/>
            <color indexed="10"/>
            <rFont val="游ゴシック"/>
            <family val="3"/>
            <charset val="128"/>
          </rPr>
          <t>下記にあてはまる施設のみ作成してください。</t>
        </r>
        <r>
          <rPr>
            <b/>
            <sz val="18"/>
            <color indexed="81"/>
            <rFont val="游ゴシック"/>
            <family val="3"/>
            <charset val="128"/>
          </rPr>
          <t xml:space="preserve">
・令和７年度新規施設（移行園を除く）
・令和６年度に処遇改善Ⅰの賃金改善要件分、処遇改善Ⅲを
　</t>
        </r>
        <r>
          <rPr>
            <b/>
            <u val="double"/>
            <sz val="18"/>
            <color indexed="10"/>
            <rFont val="游ゴシック"/>
            <family val="3"/>
            <charset val="128"/>
          </rPr>
          <t>両方とも</t>
        </r>
        <r>
          <rPr>
            <b/>
            <sz val="18"/>
            <color indexed="81"/>
            <rFont val="游ゴシック"/>
            <family val="3"/>
            <charset val="128"/>
          </rPr>
          <t>適用しておらず、令和７年度に区分２を申請する施設
・令和６年度に処遇改善Ⅱを適用しておらず、令和７年度に
　区分３を申請する施設</t>
        </r>
      </text>
    </comment>
    <comment ref="AE13" authorId="0" shapeId="0" xr:uid="{987C2213-3678-4CF8-9442-F74642432D5B}">
      <text>
        <r>
          <rPr>
            <b/>
            <sz val="11"/>
            <color indexed="81"/>
            <rFont val="游ゴシック"/>
            <family val="3"/>
            <charset val="128"/>
          </rPr>
          <t>【区分２】
別添「加算見込み額計算シート」にて算出された金額を転記してください。
【区分３】
様式３「加算算定対象人数等認定申請書（区分３（質の向上分））」の
「(参考）ひと月あたりの加算見込額」の合計金額に，賃金改善実施期間数を掛けて算定された金額を入力してください。
　（例）ひと月あたりの加算見込み額の合計が104,170円の施設
　　　　104,170円×12カ月＝</t>
        </r>
        <r>
          <rPr>
            <b/>
            <u/>
            <sz val="11"/>
            <color indexed="81"/>
            <rFont val="游ゴシック"/>
            <family val="3"/>
            <charset val="128"/>
          </rPr>
          <t>1,250,040</t>
        </r>
        <r>
          <rPr>
            <b/>
            <sz val="11"/>
            <color indexed="81"/>
            <rFont val="游ゴシック"/>
            <family val="3"/>
            <charset val="128"/>
          </rPr>
          <t>円</t>
        </r>
      </text>
    </comment>
    <comment ref="AE16" authorId="0" shapeId="0" xr:uid="{5C573B72-5061-4066-AB39-8A5FCF7AAF04}">
      <text>
        <r>
          <rPr>
            <b/>
            <sz val="12"/>
            <color indexed="81"/>
            <rFont val="游ゴシック"/>
            <family val="3"/>
            <charset val="128"/>
          </rPr>
          <t>「事業主負担増加見込総額」とは、各職員について、「加算による改善見込額」に応じて増加することが見込まれる法定福利費等の事業主負担分の額を合算して得た額をいいます。次の＜算式＞により算定することを標準とします。
＜算式＞
「加算前年度における法定福利費等の事業主負担分の総額」÷「加算前年度における賃金の総額」×「加算当年度の加算による改善見込額」</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2" authorId="0" shapeId="0" xr:uid="{5AA325EF-4FD3-46A0-81F2-9142BE036933}">
      <text>
        <r>
          <rPr>
            <b/>
            <u val="double"/>
            <sz val="14"/>
            <color indexed="10"/>
            <rFont val="游ゴシック"/>
            <family val="3"/>
            <charset val="128"/>
          </rPr>
          <t>※下記にあてはまる施設のみ作成してください。※</t>
        </r>
        <r>
          <rPr>
            <b/>
            <sz val="14"/>
            <color indexed="81"/>
            <rFont val="游ゴシック"/>
            <family val="3"/>
            <charset val="128"/>
          </rPr>
          <t xml:space="preserve">
・令和７年度新規施設（移行園を除く）
・令和６年度に処遇改善Ⅰの賃金改善要件分、処遇改善Ⅲを</t>
        </r>
        <r>
          <rPr>
            <b/>
            <u val="double"/>
            <sz val="14"/>
            <color indexed="10"/>
            <rFont val="游ゴシック"/>
            <family val="3"/>
            <charset val="128"/>
          </rPr>
          <t>両方とも</t>
        </r>
        <r>
          <rPr>
            <b/>
            <sz val="14"/>
            <color indexed="81"/>
            <rFont val="游ゴシック"/>
            <family val="3"/>
            <charset val="128"/>
          </rPr>
          <t>適用しておらず、令和７年度に区分２を申請する施設
・令和６年度に処遇改善Ⅱを適用しておらず、令和７年度に区分３を申請する施設</t>
        </r>
      </text>
    </comment>
    <comment ref="N9" authorId="0" shapeId="0" xr:uid="{8F9D8D52-0F57-472D-9CB1-3F66A86F6608}">
      <text>
        <r>
          <rPr>
            <b/>
            <sz val="12"/>
            <color indexed="81"/>
            <rFont val="游ゴシック"/>
            <family val="3"/>
            <charset val="128"/>
          </rPr>
          <t>基準年度・・・令和６年度のこと
※基準年度に施設がない（Ｒ7新規施設）場合※
・同一の設置者、事業所の令和６年度の賃金水準と均衡が図られている賃金水準で入力してください
・同一の設置者等による施設が存在しない場合は、基準年度に開設していたと仮定した場合の想定額を入力してください。</t>
        </r>
      </text>
    </comment>
    <comment ref="N11" authorId="0" shapeId="0" xr:uid="{3F103A8E-60F2-42C1-9812-B434E0AD0546}">
      <text>
        <r>
          <rPr>
            <b/>
            <sz val="11"/>
            <color indexed="81"/>
            <rFont val="游ゴシック"/>
            <family val="3"/>
            <charset val="128"/>
          </rPr>
          <t xml:space="preserve">
・処遇改善等加算、公定価格における人件費改定分は</t>
        </r>
        <r>
          <rPr>
            <b/>
            <sz val="11"/>
            <color indexed="10"/>
            <rFont val="游ゴシック"/>
            <family val="3"/>
            <charset val="128"/>
          </rPr>
          <t>除いた</t>
        </r>
        <r>
          <rPr>
            <b/>
            <sz val="11"/>
            <color indexed="81"/>
            <rFont val="游ゴシック"/>
            <family val="3"/>
            <charset val="128"/>
          </rPr>
          <t>支払賃金を入力ください。
　（基準年度に開設していたと仮定した想定額を入力する場合や、同一事業者の他施設を参考にする場合においても同様です。）
・加算当年度に在籍し、基準年度に在籍していない職員においては、加算当年度と同水準の賃金が基準年度に支払われていたものと仮定してください。</t>
        </r>
      </text>
    </comment>
    <comment ref="V11" authorId="0" shapeId="0" xr:uid="{DD15E19E-006E-4D1A-989E-3007A8DC6650}">
      <text>
        <r>
          <rPr>
            <b/>
            <sz val="11"/>
            <color indexed="81"/>
            <rFont val="游ゴシック"/>
            <family val="3"/>
            <charset val="128"/>
          </rPr>
          <t>令和７年度の支払い予定賃金を入力ください。
※令和７年度処遇改善等加算見込み額による改善額を含む
※令和６年度処遇改善等加算の残額や人件費改定分を令和７年度に支払う場合は、
　その金額を除いてください。</t>
        </r>
      </text>
    </comment>
    <comment ref="E77" authorId="0" shapeId="0" xr:uid="{4DB945D1-9F26-420A-B28A-46F9B6CCC5E1}">
      <text>
        <r>
          <rPr>
            <b/>
            <u val="double"/>
            <sz val="12"/>
            <color indexed="10"/>
            <rFont val="游ゴシック"/>
            <family val="3"/>
            <charset val="128"/>
          </rPr>
          <t>1枚目で欄が不足する場合のみ，2枚目にご記入ください。
※1枚目のみで足りる場合は2枚目の提出は不要です。
１枚目と同じ要領で作成ください。</t>
        </r>
      </text>
    </comment>
  </commentList>
</comments>
</file>

<file path=xl/comments2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9931C927-468B-45C8-AF63-086CC640EE28}">
      <text>
        <r>
          <rPr>
            <b/>
            <sz val="12"/>
            <color indexed="81"/>
            <rFont val="游ゴシック"/>
            <family val="3"/>
            <charset val="128"/>
          </rPr>
          <t>同一事業所内で賃金改善の金額を分配する場合は記載してください。
※拠出・受入ができるのは</t>
        </r>
        <r>
          <rPr>
            <b/>
            <sz val="12"/>
            <color indexed="10"/>
            <rFont val="游ゴシック"/>
            <family val="3"/>
            <charset val="128"/>
          </rPr>
          <t>区分２のみ</t>
        </r>
        <r>
          <rPr>
            <b/>
            <sz val="12"/>
            <color indexed="81"/>
            <rFont val="游ゴシック"/>
            <family val="3"/>
            <charset val="128"/>
          </rPr>
          <t>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4" authorId="0" shapeId="0" xr:uid="{A454DAB0-133C-4A40-B6FE-5ACF2F0139CC}">
      <text>
        <r>
          <rPr>
            <b/>
            <sz val="11"/>
            <color indexed="81"/>
            <rFont val="游ゴシック"/>
            <family val="3"/>
            <charset val="128"/>
          </rPr>
          <t>提出日を記載してください。</t>
        </r>
      </text>
    </comment>
    <comment ref="Z8" authorId="0" shapeId="0" xr:uid="{161EE6D5-FA49-4463-9134-E57CAA6BE5A8}">
      <text>
        <r>
          <rPr>
            <b/>
            <sz val="9"/>
            <color indexed="81"/>
            <rFont val="游ゴシック"/>
            <family val="3"/>
            <charset val="128"/>
          </rPr>
          <t>（例）
　学校法人　〇〇学園
　理事長　＊＊　＊＊
　　※役職の記載を忘れずにお願いします。
　　※押印は不要です。</t>
        </r>
      </text>
    </comment>
    <comment ref="AL10" authorId="0" shapeId="0" xr:uid="{4ED76ABB-9C09-46C1-BC32-0F04A01BF8A9}">
      <text>
        <r>
          <rPr>
            <b/>
            <sz val="10"/>
            <color indexed="81"/>
            <rFont val="游ゴシック"/>
            <family val="3"/>
            <charset val="128"/>
          </rPr>
          <t>作成担当者様の氏名・連絡先を入力してください。</t>
        </r>
      </text>
    </comment>
    <comment ref="AE13" authorId="0" shapeId="0" xr:uid="{7F254968-67FF-4966-ADEF-579E45BF3B79}">
      <text>
        <r>
          <rPr>
            <b/>
            <sz val="8"/>
            <color indexed="81"/>
            <rFont val="游ゴシック"/>
            <family val="3"/>
            <charset val="128"/>
          </rPr>
          <t>自動計算</t>
        </r>
      </text>
    </comment>
    <comment ref="C15" authorId="0" shapeId="0" xr:uid="{74094700-5A47-4BE3-9267-660B5200AA61}">
      <text>
        <r>
          <rPr>
            <b/>
            <sz val="8"/>
            <color indexed="81"/>
            <rFont val="游ゴシック"/>
            <family val="3"/>
            <charset val="128"/>
          </rPr>
          <t>区分１の適用状況についてプルダウンから選択</t>
        </r>
      </text>
    </comment>
    <comment ref="G15" authorId="0" shapeId="0" xr:uid="{5319D631-22A2-4322-8440-5940AE5CC521}">
      <text>
        <r>
          <rPr>
            <b/>
            <sz val="8"/>
            <color indexed="81"/>
            <rFont val="游ゴシック"/>
            <family val="3"/>
            <charset val="128"/>
          </rPr>
          <t>必要箇所を入力すると自動計算されます</t>
        </r>
      </text>
    </comment>
    <comment ref="N15" authorId="0" shapeId="0" xr:uid="{C088D3CF-A4A7-4545-8D16-EB575BC0EBA9}">
      <text>
        <r>
          <rPr>
            <b/>
            <sz val="8"/>
            <color indexed="81"/>
            <rFont val="游ゴシック"/>
            <family val="3"/>
            <charset val="128"/>
          </rPr>
          <t>区分２の適用状況についてプルダウンから選択</t>
        </r>
      </text>
    </comment>
    <comment ref="R15" authorId="0" shapeId="0" xr:uid="{99A552FC-7C00-420C-BA7E-2B2BFE255DDC}">
      <text>
        <r>
          <rPr>
            <b/>
            <sz val="8"/>
            <color indexed="81"/>
            <rFont val="游ゴシック"/>
            <family val="3"/>
            <charset val="128"/>
          </rPr>
          <t>自動計算</t>
        </r>
      </text>
    </comment>
    <comment ref="Y15" authorId="0" shapeId="0" xr:uid="{CC3CFDF2-08BC-486A-B822-CB4B28F2BA56}">
      <text>
        <r>
          <rPr>
            <b/>
            <sz val="8"/>
            <color indexed="81"/>
            <rFont val="游ゴシック"/>
            <family val="3"/>
            <charset val="128"/>
          </rPr>
          <t xml:space="preserve">プルダウンから選択
</t>
        </r>
        <r>
          <rPr>
            <b/>
            <u/>
            <sz val="8"/>
            <color indexed="10"/>
            <rFont val="游ゴシック"/>
            <family val="3"/>
            <charset val="128"/>
          </rPr>
          <t>※区分3を受ける場合は「区分3」を選択</t>
        </r>
      </text>
    </comment>
    <comment ref="H21" authorId="0" shapeId="0" xr:uid="{F31C9256-F400-4EF9-BB85-147841E363A8}">
      <text>
        <r>
          <rPr>
            <b/>
            <sz val="8"/>
            <color indexed="81"/>
            <rFont val="游ゴシック"/>
            <family val="3"/>
            <charset val="128"/>
          </rPr>
          <t>園全体の定員を入力してください。（在籍児童数ではありません）</t>
        </r>
      </text>
    </comment>
    <comment ref="AH21" authorId="0" shapeId="0" xr:uid="{4EE2142D-9699-49E0-9632-47DC0D164FED}">
      <text>
        <r>
          <rPr>
            <b/>
            <sz val="9"/>
            <color indexed="81"/>
            <rFont val="游ゴシック"/>
            <family val="3"/>
            <charset val="128"/>
          </rPr>
          <t>開設年月日を記載してください。
たとえば，平成30年4月1日に保育所から移行したこども園はこども園の開設された年度を記載しますので，平成30年4月1日になります。
せんだい保育室から小規模保育事業に移行したのでであれば，その年が開設の年度になります。</t>
        </r>
      </text>
    </comment>
    <comment ref="I22" authorId="0" shapeId="0" xr:uid="{825CAEA4-16F6-4C36-AF6F-D7540F38C291}">
      <text>
        <r>
          <rPr>
            <b/>
            <sz val="9"/>
            <color indexed="81"/>
            <rFont val="游ゴシック"/>
            <family val="3"/>
            <charset val="128"/>
          </rPr>
          <t>プルダウンから選択してください。
保育士：保育所，家庭的保育事業，小規模保育事業，事業所内保育事業
教諭：幼稚園
保育教諭：認定こども園
補助者：幼稚園，認定こども園
家庭的保育者，家庭的保育補助者：家庭的保育事業
保育従事者：小規模保育事業B型
調理員，管理栄養士，栄養士，看護師，准看護師，技師，事務員，その他</t>
        </r>
      </text>
    </comment>
    <comment ref="M23" authorId="0" shapeId="0" xr:uid="{2A60395A-815D-4A62-9BB2-7A9AFF5D21B3}">
      <text>
        <r>
          <rPr>
            <b/>
            <sz val="8"/>
            <color indexed="81"/>
            <rFont val="游ゴシック"/>
            <family val="3"/>
            <charset val="128"/>
          </rPr>
          <t>アには開設年月日以降の経験年数を記載</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I1" authorId="0" shapeId="0" xr:uid="{BCE40C48-9BB4-4EAF-8A79-E103ECE9B2BB}">
      <text>
        <r>
          <rPr>
            <b/>
            <u/>
            <sz val="10"/>
            <color indexed="10"/>
            <rFont val="游ゴシック"/>
            <family val="3"/>
            <charset val="128"/>
          </rPr>
          <t>区分３をとる施設においてはキャリアパス要件を満たしているとみなしますので提出不要</t>
        </r>
        <r>
          <rPr>
            <b/>
            <sz val="10"/>
            <color indexed="81"/>
            <rFont val="游ゴシック"/>
            <family val="3"/>
            <charset val="128"/>
          </rPr>
          <t>です。
また、過年度にキャリアパス要件届出書を提出している場合において、その内容に変更がないときは提出不要です。（その際は担当までご連絡をお願いいたします。）</t>
        </r>
      </text>
    </comment>
    <comment ref="M23" authorId="0" shapeId="0" xr:uid="{0D93B057-5C74-4449-8338-9A734B122D19}">
      <text>
        <r>
          <rPr>
            <b/>
            <u/>
            <sz val="9"/>
            <color indexed="10"/>
            <rFont val="游ゴシック"/>
            <family val="3"/>
            <charset val="128"/>
          </rPr>
          <t>資質向上のための計画書</t>
        </r>
        <r>
          <rPr>
            <b/>
            <sz val="9"/>
            <color indexed="81"/>
            <rFont val="游ゴシック"/>
            <family val="3"/>
            <charset val="128"/>
          </rPr>
          <t>の添付を忘れずにお願いいたします。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9" authorId="0" shapeId="0" xr:uid="{5071FFB4-452D-4D9E-AA02-AA6C9638BD5E}">
      <text>
        <r>
          <rPr>
            <b/>
            <sz val="12"/>
            <color indexed="81"/>
            <rFont val="游ゴシック"/>
            <family val="3"/>
            <charset val="128"/>
          </rPr>
          <t xml:space="preserve">令和７年４月時点での在籍児童数または、各月平均の年齢別児童数を記載してください。
４月からの児童の変動が大きい場合は、「平均年齢別児童数計算表」により算出した各月平均の年齢別児童数を記載します。
</t>
        </r>
      </text>
    </comment>
    <comment ref="G15" authorId="0" shapeId="0" xr:uid="{A6AB3E35-9817-4949-AB53-1E30550CAD83}">
      <text>
        <r>
          <rPr>
            <b/>
            <sz val="12"/>
            <color indexed="81"/>
            <rFont val="游ゴシック"/>
            <family val="3"/>
            <charset val="128"/>
          </rPr>
          <t>令和７年４月の加算状況に応じて、「あり」「なし」を選択してください。</t>
        </r>
        <r>
          <rPr>
            <sz val="9"/>
            <color indexed="81"/>
            <rFont val="游ゴシック"/>
            <family val="3"/>
            <charset val="128"/>
          </rPr>
          <t xml:space="preserve">
</t>
        </r>
      </text>
    </comment>
    <comment ref="F22" authorId="0" shapeId="0" xr:uid="{3397F8D7-B7B5-4FBA-A92C-2DAC9C05E0BC}">
      <text>
        <r>
          <rPr>
            <b/>
            <sz val="12"/>
            <color indexed="81"/>
            <rFont val="游ゴシック"/>
            <family val="3"/>
            <charset val="128"/>
          </rPr>
          <t>加算算定上の「加配人数」を入力</t>
        </r>
      </text>
    </comment>
    <comment ref="C24" authorId="0" shapeId="0" xr:uid="{F3719FA5-D026-4D4E-8A53-DC59FA88ADA1}">
      <text>
        <r>
          <rPr>
            <b/>
            <sz val="12"/>
            <color indexed="81"/>
            <rFont val="游ゴシック"/>
            <family val="3"/>
            <charset val="128"/>
          </rPr>
          <t>「施設内調理」の場合のみ「あり」</t>
        </r>
        <r>
          <rPr>
            <sz val="9"/>
            <color indexed="81"/>
            <rFont val="游ゴシック"/>
            <family val="3"/>
            <charset val="128"/>
          </rPr>
          <t xml:space="preserve">
</t>
        </r>
      </text>
    </comment>
    <comment ref="C29" authorId="0" shapeId="0" xr:uid="{45ABBF8F-C4EB-4843-AD43-96763B4BA782}">
      <text>
        <r>
          <rPr>
            <b/>
            <sz val="12"/>
            <color indexed="81"/>
            <rFont val="游ゴシック"/>
            <family val="3"/>
            <charset val="128"/>
          </rPr>
          <t>「A：配置」の場合のみ「あり」
「B：兼務」または「C：嘱託」の場合は「なし」</t>
        </r>
      </text>
    </comment>
    <comment ref="F31" authorId="0" shapeId="0" xr:uid="{DF33F5D7-3DFB-4701-BD71-C976D95ACF84}">
      <text>
        <r>
          <rPr>
            <b/>
            <sz val="12"/>
            <color indexed="81"/>
            <rFont val="游ゴシック"/>
            <family val="3"/>
            <charset val="128"/>
          </rPr>
          <t>「必要教員数－配置教員数」の値を入力</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9" authorId="0" shapeId="0" xr:uid="{94D50AC3-FC33-4D63-BD12-E6CA51E538FA}">
      <text>
        <r>
          <rPr>
            <b/>
            <sz val="11"/>
            <color indexed="81"/>
            <rFont val="游ゴシック"/>
            <family val="3"/>
            <charset val="128"/>
          </rPr>
          <t>利用定員数（１号、２・３号）について、園全体の定員数が転記されます。</t>
        </r>
      </text>
    </comment>
    <comment ref="J9" authorId="0" shapeId="0" xr:uid="{57BAC8F6-12F1-412A-850F-3C3423EEC3CA}">
      <text>
        <r>
          <rPr>
            <b/>
            <sz val="11"/>
            <color indexed="81"/>
            <rFont val="游ゴシック"/>
            <family val="3"/>
            <charset val="128"/>
          </rPr>
          <t>分園がある施設は手入力してください。</t>
        </r>
      </text>
    </comment>
    <comment ref="F12" authorId="0" shapeId="0" xr:uid="{B134B9D0-3C19-45D0-973D-CA5A61EADF46}">
      <text>
        <r>
          <rPr>
            <b/>
            <sz val="12"/>
            <color indexed="81"/>
            <rFont val="游ゴシック"/>
            <family val="3"/>
            <charset val="128"/>
          </rPr>
          <t>令和７年４月時点での在籍児童数または、各月平均の年齢別児童数を記載してください。
４月からの児童の変動が大きい場合は、「平均年齢別児童数計算表」により算出した各月平均の年齢別児童数を記載します。</t>
        </r>
      </text>
    </comment>
    <comment ref="F14" authorId="0" shapeId="0" xr:uid="{DF8AD680-A880-4DC3-9CEF-E11E44DA0E52}">
      <text>
        <r>
          <rPr>
            <b/>
            <sz val="12"/>
            <color indexed="81"/>
            <rFont val="游ゴシック"/>
            <family val="3"/>
            <charset val="128"/>
          </rPr>
          <t>１号認定児童のみ記載します。</t>
        </r>
      </text>
    </comment>
    <comment ref="L20" authorId="0" shapeId="0" xr:uid="{436A702E-0CDC-4D1F-9512-FCFF036BC702}">
      <text>
        <r>
          <rPr>
            <b/>
            <sz val="12"/>
            <color indexed="81"/>
            <rFont val="游ゴシック"/>
            <family val="3"/>
            <charset val="128"/>
          </rPr>
          <t>令和７年４月の加算状況に応じて「あり」「なし」を選択してください。</t>
        </r>
      </text>
    </comment>
    <comment ref="D30" authorId="0" shapeId="0" xr:uid="{E79FD745-6AED-479F-99E0-7B33F89FD652}">
      <text>
        <r>
          <rPr>
            <b/>
            <sz val="9"/>
            <color indexed="81"/>
            <rFont val="游ゴシック"/>
            <family val="3"/>
            <charset val="128"/>
          </rPr>
          <t>１歳児配置改善加算は、令和７年度から新設された加算です。
申請につきましてご案内前ですが、下記の①~④の要件全て満たしている施設は「あり」を選択してください。
①処遇改善等加算区分１・２・３全て申請予定
②様式１「加算率認定申請書（処遇改善等加算）」の、職員１人あたりの平均経験年数が１０年以上
③業務においてＩＣＴの活用を進めていて、次のⅱ～ⅳのうちいずれか１つ以上と、ⅰの機器を導入し、業務に活用している。
　ⅰ）園児の登園及び降園の管理に関する機能
　ⅱ）保育に係る計画・記録に関する機能（職員間で情報の共有や更新を行うことができる機能を有すること）
　ⅲ）保護者との連絡に関する機能（ＩＣＴを介さない個別メール・アプリにより連絡を行っている場合を除く）
　ⅳ）キャッシュレス決済に関する機能
④１歳児に係る保育士配置基準を１歳児５人につき１人により実施しているか、1歳児実人数が５人以下の場合、下記の算式による保育士数を満たしている。
　{４歳以上児数×１／３０（小数点第２位切り捨て）}＋{３歳以上時数×１／２０（同）}
＋{２歳児数×１／６（同）}＋{１歳児数×１／５（同）}＋{乳児数×１／３（同）}
＝配置基準上保育士数（小数点以下四捨五入）</t>
        </r>
      </text>
    </comment>
    <comment ref="F38" authorId="0" shapeId="0" xr:uid="{2D1EDFA4-CC53-4931-B28D-117AC882E51C}">
      <text>
        <r>
          <rPr>
            <b/>
            <sz val="12"/>
            <color indexed="81"/>
            <rFont val="游ゴシック"/>
            <family val="3"/>
            <charset val="128"/>
          </rPr>
          <t>加算算定上の「加配人数」を入力してください。</t>
        </r>
      </text>
    </comment>
    <comment ref="D40" authorId="0" shapeId="0" xr:uid="{7DF43022-172D-497B-AF2D-5862F29EF26A}">
      <text>
        <r>
          <rPr>
            <b/>
            <sz val="12"/>
            <color indexed="81"/>
            <rFont val="游ゴシック"/>
            <family val="3"/>
            <charset val="128"/>
          </rPr>
          <t>「施設内料理」の場合のみ「あり」を選択してください。</t>
        </r>
      </text>
    </comment>
    <comment ref="C45" authorId="0" shapeId="0" xr:uid="{9F2D9ACD-5D2A-4FFC-A50B-BFDB492C1B27}">
      <text>
        <r>
          <rPr>
            <b/>
            <sz val="12"/>
            <color indexed="81"/>
            <rFont val="游ゴシック"/>
            <family val="3"/>
            <charset val="128"/>
          </rPr>
          <t>「Ａ：配置」の場合のみ「あり」
「B：兼務」または「C：嘱託」の場合は「なし」
を選択してください。</t>
        </r>
      </text>
    </comment>
    <comment ref="E47" authorId="0" shapeId="0" xr:uid="{4C19FA1D-2359-4D91-A442-FDF289FBD79F}">
      <text>
        <r>
          <rPr>
            <b/>
            <sz val="11"/>
            <color indexed="81"/>
            <rFont val="游ゴシック"/>
            <family val="3"/>
            <charset val="128"/>
          </rPr>
          <t>主幹保育教諭等の専任化により子育て支援の取組を実施していない場合であって、代替保育教諭等を配置していない場合の</t>
        </r>
        <r>
          <rPr>
            <b/>
            <u/>
            <sz val="11"/>
            <color indexed="81"/>
            <rFont val="游ゴシック"/>
            <family val="3"/>
            <charset val="128"/>
          </rPr>
          <t>減算が適用されている場合は「該当」</t>
        </r>
        <r>
          <rPr>
            <b/>
            <sz val="11"/>
            <color indexed="81"/>
            <rFont val="游ゴシック"/>
            <family val="3"/>
            <charset val="128"/>
          </rPr>
          <t>を選択してください。</t>
        </r>
      </text>
    </comment>
    <comment ref="F48" authorId="0" shapeId="0" xr:uid="{E6BEE95F-F7A2-4143-94C0-386FEE5F06AC}">
      <text>
        <r>
          <rPr>
            <b/>
            <sz val="12"/>
            <color indexed="81"/>
            <rFont val="游ゴシック"/>
            <family val="3"/>
            <charset val="128"/>
          </rPr>
          <t>「必要保育教諭等数－配置保育教諭等数」の値を入力してください。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8" authorId="0" shapeId="0" xr:uid="{39C02054-EA72-4BDF-8EDF-EBCABAE42DE0}">
      <text>
        <r>
          <rPr>
            <b/>
            <sz val="9"/>
            <color indexed="81"/>
            <rFont val="游ゴシック"/>
            <family val="3"/>
            <charset val="128"/>
          </rPr>
          <t>利用定員数について、園全体の定員数が転記されます。
※分園がある施設は、分園の有無欄で「あり」を選択の上、F8セルに本園分を、J8セルに分園分の利用定員を手入力してください。</t>
        </r>
      </text>
    </comment>
    <comment ref="F10" authorId="0" shapeId="0" xr:uid="{E7ABCEF4-4D21-4169-A7DE-CA807B841038}">
      <text>
        <r>
          <rPr>
            <b/>
            <sz val="12"/>
            <color indexed="81"/>
            <rFont val="游ゴシック"/>
            <family val="3"/>
            <charset val="128"/>
          </rPr>
          <t>令和７年４月時点での在籍児童数または、各月平均の年齢別児童数を記載してください。
４月からの児童の変動が大きい場合は、「平均年齢別児童数計算表」により算出した各月平均の年齢別児童数を記載します。</t>
        </r>
      </text>
    </comment>
    <comment ref="L17" authorId="0" shapeId="0" xr:uid="{6A0CE227-833C-4371-8151-E9D34DEFE1A6}">
      <text>
        <r>
          <rPr>
            <b/>
            <sz val="12"/>
            <color indexed="81"/>
            <rFont val="游ゴシック"/>
            <family val="3"/>
            <charset val="128"/>
          </rPr>
          <t>令和７年４月の加算状況に応じて，「あり」「なし」を選択してください</t>
        </r>
        <r>
          <rPr>
            <sz val="9"/>
            <color indexed="81"/>
            <rFont val="游ゴシック"/>
            <family val="3"/>
            <charset val="128"/>
          </rPr>
          <t xml:space="preserve">。
</t>
        </r>
      </text>
    </comment>
    <comment ref="D26" authorId="0" shapeId="0" xr:uid="{DD4123A0-A492-4157-9C2B-4F51446C1A02}">
      <text>
        <r>
          <rPr>
            <b/>
            <sz val="9"/>
            <color indexed="81"/>
            <rFont val="游ゴシック"/>
            <family val="3"/>
            <charset val="128"/>
          </rPr>
          <t>１歳児配置改善加算は、令和７年度から新設された加算です。
申請につきましてご案内前ですが、下記の①~④の要件全て満たしている施設は「あり」を選択してください。
①処遇改善等加算区分１・２・３全て申請予定
②様式１「加算率認定申請書（処遇改善等加算）」の、職員１人あたりの平均経験年数が１０年以上
③業務においてＩＣＴの活用を進めていて、次のⅱ～ⅳのうちいずれか１つ以上と、ⅰの機器を導入し、業務に活用している。
　ⅰ）園児の登園及び降園の管理に関する機能
　ⅱ）保育に係る計画・記録に関する機能（職員間で情報の共有や更新を行うことができる機能を有すること）
　ⅲ）保護者との連絡に関する機能（ＩＣＴを介さない個別メール・アプリにより連絡を行っている場合を除く）
　ⅳ）キャッシュレス決済に関する機能
④１歳児に係る保育士配置基準を１歳児５人につき１人により実施しているか、1歳児実人数が５人以下の場合、下記の算式による保育士数を満たしている。
　{４歳以上児数×１／３０（小数点第２位切り捨て）}＋{３歳以上時数×１／２０（同）}
＋{２歳児数×１／６（同）}＋{１歳児数×１／５（同）}＋{乳児数×１／３（同）}
＝配置基準上保育士数（小数点以下四捨五入）</t>
        </r>
      </text>
    </comment>
    <comment ref="E33" authorId="0" shapeId="0" xr:uid="{D856A239-271C-415A-AE59-94CF1BE0DC54}">
      <text>
        <r>
          <rPr>
            <b/>
            <sz val="12"/>
            <color indexed="81"/>
            <rFont val="游ゴシック"/>
            <family val="3"/>
            <charset val="128"/>
          </rPr>
          <t>加算率認定申請書で算出した平均経験年数が12年以上なら「あり」を選択する。</t>
        </r>
      </text>
    </comment>
    <comment ref="F33" authorId="0" shapeId="0" xr:uid="{BB9C717F-0894-41A6-81F6-0EE3E7E59110}">
      <text>
        <r>
          <rPr>
            <b/>
            <sz val="12"/>
            <color indexed="81"/>
            <rFont val="游ゴシック"/>
            <family val="3"/>
            <charset val="128"/>
          </rPr>
          <t>チーム保育推進加算「あり」を選択する施設で，
・定員が120名未満の施設は，加配人数「1」を入力ください。
・定員が120名以上の場合，加配人数「1」または「2」を入力します。いずれの値を入れるべきかについては，別途認定給付課保育所担当までご相談ください。</t>
        </r>
        <r>
          <rPr>
            <sz val="10"/>
            <color indexed="81"/>
            <rFont val="游ゴシック"/>
            <family val="3"/>
            <charset val="128"/>
          </rPr>
          <t xml:space="preserve">
</t>
        </r>
      </text>
    </comment>
    <comment ref="C34" authorId="0" shapeId="0" xr:uid="{45F8A743-9D44-4681-968E-4C1D690848D6}">
      <text>
        <r>
          <rPr>
            <b/>
            <sz val="12"/>
            <color indexed="81"/>
            <rFont val="游ゴシック"/>
            <family val="3"/>
            <charset val="128"/>
          </rPr>
          <t>「Ａ：配置」の場合のみ「あり」
「B：兼務」または「C：嘱託」の場合は「なし」</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CBCF7736-987A-4A24-B898-63135CFD72A0}">
      <text>
        <r>
          <rPr>
            <b/>
            <sz val="12"/>
            <color indexed="81"/>
            <rFont val="游ゴシック"/>
            <family val="3"/>
            <charset val="128"/>
          </rPr>
          <t>令和７年４月時点での在籍児童数または、各月平均の年齢別児童数を記載してください。
４月からの児童の変動が大きい場合は、「平均年齢別児童数計算表」により算出した各月平均の年齢別児童数を記載します。</t>
        </r>
      </text>
    </comment>
    <comment ref="I8" authorId="0" shapeId="0" xr:uid="{C467607E-710D-484C-BAF0-63F167614763}">
      <text>
        <r>
          <rPr>
            <b/>
            <u/>
            <sz val="12"/>
            <color indexed="81"/>
            <rFont val="游ゴシック"/>
            <family val="3"/>
            <charset val="128"/>
          </rPr>
          <t>令和７年４月</t>
        </r>
        <r>
          <rPr>
            <b/>
            <sz val="12"/>
            <color indexed="81"/>
            <rFont val="游ゴシック"/>
            <family val="3"/>
            <charset val="128"/>
          </rPr>
          <t>の加算状況に応じて「あり」「なし」を選択してください。</t>
        </r>
      </text>
    </comment>
    <comment ref="E14" authorId="0" shapeId="0" xr:uid="{F9741832-897F-48F5-B779-5310DCC9202F}">
      <text>
        <r>
          <rPr>
            <b/>
            <sz val="9"/>
            <color indexed="81"/>
            <rFont val="游ゴシック"/>
            <family val="3"/>
            <charset val="128"/>
          </rPr>
          <t>１歳児配置改善加算は、令和７年度から新設された加算です。
申請につきましてご案内前ですが、下記の①~④の要件全て満たしている施設は「あり」を選択してください。
①処遇改善等加算区分１・２・３全て申請予定
②様式１「加算率認定申請書（処遇改善等加算）」の、職員１人あたりの平均経験年数が１０年以上
③業務においてＩＣＴの活用を進めていて、次のⅱ～ⅳのうちいずれか１つ以上と、ⅰの機器を導入し、業務に活用している。
　ⅰ）園児の登園及び降園の管理に関する機能
　ⅱ）保育に係る計画・記録に関する機能（職員間で情報の共有や更新を行うことができる機能を有すること）
　ⅲ）保護者との連絡に関する機能（ＩＣＴを介さない個別メール・アプリにより連絡を行っている場合を除く）
　ⅳ）キャッシュレス決済に関する機能
④１歳児に係る保育士配置基準を１歳児５人につき１人により実施しているか、1歳児実人数が５人以下の場合、下記の算式による保育士数を満たしている。
　{４歳以上児数×１／３０（小数点第２位切り捨て）}＋{３歳以上時数×１／２０（同）}
＋{２歳児数×１／６（同）}＋{１歳児数×１／５（同）}＋{乳児数×１／３（同）}
＝配置基準上保育士数（小数点以下四捨五入）
　※障害児保育加算を適用している施設は、該当児童分を{障害児数×１／２（小数点第２位切り捨て）}で算出してください。</t>
        </r>
      </text>
    </comment>
    <comment ref="C21" authorId="0" shapeId="0" xr:uid="{10B8A0DD-CE2E-45DB-AF10-CE1587BD2221}">
      <text>
        <r>
          <rPr>
            <b/>
            <sz val="12"/>
            <color indexed="81"/>
            <rFont val="游ゴシック"/>
            <family val="3"/>
            <charset val="128"/>
          </rPr>
          <t>「Ａ：配置」の場合のみ「あり」
「B：兼務」または「C：嘱託」の場合は「なし」
を選択してください。</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1" authorId="0" shapeId="0" xr:uid="{2436F9C6-0653-4103-B4DC-66964308F6EB}">
      <text>
        <r>
          <rPr>
            <b/>
            <sz val="12"/>
            <color indexed="81"/>
            <rFont val="游ゴシック"/>
            <family val="3"/>
            <charset val="128"/>
          </rPr>
          <t>令和７年４月時点での在籍児童数または、各月平均の年齢別児童数を記載してください。
４月からの児童の変動が大きい場合は、「平均年齢別児童数計算表」により算出した各月平均の年齢別児童数を記載します。</t>
        </r>
      </text>
    </comment>
    <comment ref="I11" authorId="0" shapeId="0" xr:uid="{332DE248-6AC2-47BB-839C-FF60E7D66A1A}">
      <text>
        <r>
          <rPr>
            <b/>
            <u/>
            <sz val="12"/>
            <color indexed="10"/>
            <rFont val="游ゴシック"/>
            <family val="3"/>
            <charset val="128"/>
          </rPr>
          <t>令和年７月の加算状況に応じて，「あり」「なし」を選択</t>
        </r>
        <r>
          <rPr>
            <b/>
            <sz val="12"/>
            <color indexed="81"/>
            <rFont val="游ゴシック"/>
            <family val="3"/>
            <charset val="128"/>
          </rPr>
          <t>してください。</t>
        </r>
      </text>
    </comment>
    <comment ref="E17" authorId="0" shapeId="0" xr:uid="{78B4071D-6188-4B14-99A8-9A0AB7EAA716}">
      <text>
        <r>
          <rPr>
            <b/>
            <sz val="9"/>
            <color indexed="81"/>
            <rFont val="游ゴシック"/>
            <family val="3"/>
            <charset val="128"/>
          </rPr>
          <t>１歳児配置改善加算は、令和７年度から新設された加算です。
申請につきましてご案内前ですが、下記の①~④の要件全て満たしている施設は「あり」を選択してください。
①処遇改善等加算区分１・２・３全て申請予定
②様式１「加算率認定申請書（処遇改善等加算）」の、職員１人あたりの平均経験年数が１０年以上
③業務においてＩＣＴの活用を進めていて、次のⅱ～ⅳのうちいずれか１つ以上と、ⅰの機器を導入し、業務に活用している。
　ⅰ）園児の登園及び降園の管理に関する機能
　ⅱ）保育に係る計画・記録に関する機能（職員間で情報の共有や更新を行うことができる機能を有すること）
　ⅲ）保護者との連絡に関する機能（ＩＣＴを介さない個別メール・アプリにより連絡を行っている場合を除く）
　ⅳ）キャッシュレス決済に関する機能
④１歳児に係る保育士配置基準を１歳児５人につき１人により実施しているか、1歳児実人数が５人以下の場合、下記の算式による保育士数を満たしている。
　{４歳以上児数×１／３０（小数点第２位切り捨て）}＋{３歳以上時数×１／２０（同）}
＋{２歳児数×１／６（同）}＋{１歳児数×１／５（同）}＋{乳児数×１／３（同）}
＝配置基準上保育士数（小数点以下四捨五入）
　※障害児保育加算を適用している施設は、該当児童分を{障害児数×１／２（小数点第２位切り捨て）}で算出してください。</t>
        </r>
      </text>
    </comment>
    <comment ref="C23" authorId="0" shapeId="0" xr:uid="{34E018B2-D503-4405-92E1-AF7C1ABC7318}">
      <text>
        <r>
          <rPr>
            <b/>
            <sz val="12"/>
            <color indexed="81"/>
            <rFont val="游ゴシック"/>
            <family val="3"/>
            <charset val="128"/>
          </rPr>
          <t>「Ａ：配置」の場合のみ「あり」
「B：兼務」または「C：嘱託」の場合は「なし」
を選択してください。</t>
        </r>
      </text>
    </comment>
  </commentList>
</comments>
</file>

<file path=xl/sharedStrings.xml><?xml version="1.0" encoding="utf-8"?>
<sst xmlns="http://schemas.openxmlformats.org/spreadsheetml/2006/main" count="6188" uniqueCount="2616">
  <si>
    <t>別紙様式１</t>
    <rPh sb="0" eb="2">
      <t>ベッシ</t>
    </rPh>
    <rPh sb="2" eb="4">
      <t>ヨウシキ</t>
    </rPh>
    <phoneticPr fontId="8"/>
  </si>
  <si>
    <t>地域区分</t>
    <rPh sb="0" eb="2">
      <t>チイキ</t>
    </rPh>
    <rPh sb="2" eb="4">
      <t>クブン</t>
    </rPh>
    <phoneticPr fontId="8"/>
  </si>
  <si>
    <t>長　殿</t>
    <rPh sb="0" eb="1">
      <t>チョウ</t>
    </rPh>
    <rPh sb="2" eb="3">
      <t>ドノ</t>
    </rPh>
    <phoneticPr fontId="8"/>
  </si>
  <si>
    <t>令和　年　月　日</t>
    <rPh sb="0" eb="2">
      <t>レイワ</t>
    </rPh>
    <rPh sb="3" eb="4">
      <t>ネン</t>
    </rPh>
    <rPh sb="5" eb="6">
      <t>ツキ</t>
    </rPh>
    <rPh sb="7" eb="8">
      <t>ニチ</t>
    </rPh>
    <phoneticPr fontId="8"/>
  </si>
  <si>
    <t>市町村名</t>
    <rPh sb="0" eb="3">
      <t>シチョウソン</t>
    </rPh>
    <rPh sb="3" eb="4">
      <t>メイ</t>
    </rPh>
    <phoneticPr fontId="8"/>
  </si>
  <si>
    <t>施設・事業所名</t>
    <rPh sb="0" eb="2">
      <t>シセツ</t>
    </rPh>
    <rPh sb="3" eb="6">
      <t>ジギョウショ</t>
    </rPh>
    <rPh sb="6" eb="7">
      <t>メイ</t>
    </rPh>
    <phoneticPr fontId="8"/>
  </si>
  <si>
    <t>施設・事業所類型</t>
    <rPh sb="0" eb="2">
      <t>シセツ</t>
    </rPh>
    <rPh sb="3" eb="6">
      <t>ジギョウショ</t>
    </rPh>
    <rPh sb="6" eb="8">
      <t>ルイケイ</t>
    </rPh>
    <phoneticPr fontId="8"/>
  </si>
  <si>
    <t>施設・事業所番号</t>
    <rPh sb="0" eb="2">
      <t>シセツ</t>
    </rPh>
    <rPh sb="3" eb="6">
      <t>ジギョウショ</t>
    </rPh>
    <rPh sb="6" eb="8">
      <t>バンゴウ</t>
    </rPh>
    <phoneticPr fontId="8"/>
  </si>
  <si>
    <t>％</t>
    <phoneticPr fontId="8"/>
  </si>
  <si>
    <t>※</t>
    <phoneticPr fontId="8"/>
  </si>
  <si>
    <t>（２）職員１人当たりの平均経験年数の算定</t>
    <rPh sb="3" eb="5">
      <t>ショクイン</t>
    </rPh>
    <rPh sb="6" eb="7">
      <t>ニン</t>
    </rPh>
    <rPh sb="7" eb="8">
      <t>ア</t>
    </rPh>
    <rPh sb="11" eb="13">
      <t>ヘイキン</t>
    </rPh>
    <rPh sb="13" eb="15">
      <t>ケイケン</t>
    </rPh>
    <rPh sb="15" eb="17">
      <t>ネンスウ</t>
    </rPh>
    <rPh sb="18" eb="20">
      <t>サンテイ</t>
    </rPh>
    <phoneticPr fontId="23"/>
  </si>
  <si>
    <t>開設年月日</t>
    <rPh sb="0" eb="2">
      <t>カイセツ</t>
    </rPh>
    <rPh sb="2" eb="5">
      <t>ネンガッピ</t>
    </rPh>
    <phoneticPr fontId="8"/>
  </si>
  <si>
    <r>
      <t xml:space="preserve">職員
別の経験年月数
</t>
    </r>
    <r>
      <rPr>
        <vertAlign val="superscript"/>
        <sz val="9"/>
        <rFont val="HGｺﾞｼｯｸM"/>
        <family val="3"/>
        <charset val="128"/>
      </rPr>
      <t>※１※２</t>
    </r>
    <rPh sb="0" eb="1">
      <t>ショク</t>
    </rPh>
    <rPh sb="1" eb="2">
      <t>イン</t>
    </rPh>
    <rPh sb="3" eb="4">
      <t>ベツ</t>
    </rPh>
    <rPh sb="5" eb="7">
      <t>ケイケン</t>
    </rPh>
    <rPh sb="7" eb="8">
      <t>ネン</t>
    </rPh>
    <rPh sb="8" eb="9">
      <t>ゲツ</t>
    </rPh>
    <rPh sb="9" eb="10">
      <t>スウ</t>
    </rPh>
    <phoneticPr fontId="8"/>
  </si>
  <si>
    <t>氏　　名</t>
    <rPh sb="0" eb="1">
      <t>シ</t>
    </rPh>
    <rPh sb="3" eb="4">
      <t>メイ</t>
    </rPh>
    <phoneticPr fontId="8"/>
  </si>
  <si>
    <t>職種</t>
    <rPh sb="0" eb="2">
      <t>ショクシュ</t>
    </rPh>
    <phoneticPr fontId="8"/>
  </si>
  <si>
    <t>経験年月数</t>
    <rPh sb="0" eb="2">
      <t>ケイケン</t>
    </rPh>
    <rPh sb="2" eb="4">
      <t>ネンゲツ</t>
    </rPh>
    <rPh sb="4" eb="5">
      <t>スウ</t>
    </rPh>
    <phoneticPr fontId="8"/>
  </si>
  <si>
    <t>その職種の資格取得
　　年　　月　　日</t>
    <rPh sb="2" eb="4">
      <t>ショクシュ</t>
    </rPh>
    <rPh sb="5" eb="7">
      <t>シカク</t>
    </rPh>
    <rPh sb="7" eb="9">
      <t>シュトク</t>
    </rPh>
    <rPh sb="12" eb="13">
      <t>ネン</t>
    </rPh>
    <rPh sb="15" eb="16">
      <t>ツキ</t>
    </rPh>
    <rPh sb="18" eb="19">
      <t>ヒ</t>
    </rPh>
    <phoneticPr fontId="8"/>
  </si>
  <si>
    <t xml:space="preserve">ア
 </t>
    <phoneticPr fontId="8"/>
  </si>
  <si>
    <t xml:space="preserve">イ
 </t>
    <phoneticPr fontId="8"/>
  </si>
  <si>
    <t>その他の施設・事業所の通算勤続年数</t>
    <rPh sb="2" eb="3">
      <t>ホカ</t>
    </rPh>
    <rPh sb="11" eb="13">
      <t>ツウサン</t>
    </rPh>
    <rPh sb="13" eb="15">
      <t>キンゾク</t>
    </rPh>
    <rPh sb="15" eb="17">
      <t>ネンスウ</t>
    </rPh>
    <phoneticPr fontId="8"/>
  </si>
  <si>
    <t>人</t>
    <rPh sb="0" eb="1">
      <t>ニン</t>
    </rPh>
    <phoneticPr fontId="8"/>
  </si>
  <si>
    <t>※２　平均経験年数は、６か月以上の端数は１年とし、６か月未満の端数は切り捨てとする。</t>
    <rPh sb="5" eb="7">
      <t>ケイケン</t>
    </rPh>
    <phoneticPr fontId="8"/>
  </si>
  <si>
    <t>処遇改善等加算の区分３を受ける場合は、「区分３」を選択すること。</t>
    <rPh sb="0" eb="4">
      <t>ショグウカイゼン</t>
    </rPh>
    <rPh sb="4" eb="5">
      <t>トウ</t>
    </rPh>
    <rPh sb="5" eb="7">
      <t>カサン</t>
    </rPh>
    <rPh sb="8" eb="10">
      <t>クブン</t>
    </rPh>
    <rPh sb="20" eb="22">
      <t>クブン</t>
    </rPh>
    <phoneticPr fontId="8"/>
  </si>
  <si>
    <t>（４）加算率</t>
    <rPh sb="3" eb="6">
      <t>カサンリツ</t>
    </rPh>
    <phoneticPr fontId="23"/>
  </si>
  <si>
    <t>加算率（ａ）</t>
    <rPh sb="0" eb="3">
      <t>カサンリツ</t>
    </rPh>
    <phoneticPr fontId="8"/>
  </si>
  <si>
    <t>加算率（ｂ）</t>
    <rPh sb="0" eb="3">
      <t>カサンリツ</t>
    </rPh>
    <phoneticPr fontId="8"/>
  </si>
  <si>
    <t>加算率（ｃ）</t>
    <rPh sb="0" eb="3">
      <t>カサンリツ</t>
    </rPh>
    <phoneticPr fontId="8"/>
  </si>
  <si>
    <t>加算率
（計）</t>
    <rPh sb="0" eb="3">
      <t>カサンリツ</t>
    </rPh>
    <rPh sb="5" eb="6">
      <t>ケイ</t>
    </rPh>
    <phoneticPr fontId="8"/>
  </si>
  <si>
    <t>各種加算の適用状況</t>
    <rPh sb="0" eb="2">
      <t>カクシュ</t>
    </rPh>
    <rPh sb="2" eb="4">
      <t>カサン</t>
    </rPh>
    <rPh sb="5" eb="7">
      <t>テキヨウ</t>
    </rPh>
    <rPh sb="7" eb="9">
      <t>ジョウキョウ</t>
    </rPh>
    <phoneticPr fontId="8"/>
  </si>
  <si>
    <t>幼稚園</t>
    <rPh sb="0" eb="3">
      <t>ヨウチエン</t>
    </rPh>
    <phoneticPr fontId="8"/>
  </si>
  <si>
    <t>基本分単価（４歳以上児）</t>
    <rPh sb="0" eb="2">
      <t>キホン</t>
    </rPh>
    <rPh sb="2" eb="3">
      <t>ブン</t>
    </rPh>
    <rPh sb="3" eb="5">
      <t>タンカ</t>
    </rPh>
    <rPh sb="7" eb="10">
      <t>サイイジョウ</t>
    </rPh>
    <rPh sb="10" eb="11">
      <t>ジ</t>
    </rPh>
    <phoneticPr fontId="8"/>
  </si>
  <si>
    <t>＋</t>
  </si>
  <si>
    <t>＋</t>
    <phoneticPr fontId="8"/>
  </si>
  <si>
    <t>＝</t>
    <phoneticPr fontId="8"/>
  </si>
  <si>
    <t>基本分単価（３歳児）</t>
    <rPh sb="0" eb="2">
      <t>キホン</t>
    </rPh>
    <rPh sb="2" eb="3">
      <t>ブン</t>
    </rPh>
    <rPh sb="3" eb="5">
      <t>タンカ</t>
    </rPh>
    <rPh sb="7" eb="9">
      <t>サイジ</t>
    </rPh>
    <rPh sb="8" eb="9">
      <t>ジ</t>
    </rPh>
    <phoneticPr fontId="8"/>
  </si>
  <si>
    <t>副園長・教頭配置加算</t>
    <rPh sb="6" eb="8">
      <t>ハイチ</t>
    </rPh>
    <phoneticPr fontId="8"/>
  </si>
  <si>
    <t>-</t>
    <phoneticPr fontId="8"/>
  </si>
  <si>
    <t>３歳児配置改善加算</t>
    <rPh sb="1" eb="3">
      <t>サイジ</t>
    </rPh>
    <rPh sb="3" eb="5">
      <t>ハイチ</t>
    </rPh>
    <rPh sb="5" eb="7">
      <t>カイゼン</t>
    </rPh>
    <rPh sb="7" eb="9">
      <t>カサン</t>
    </rPh>
    <phoneticPr fontId="8"/>
  </si>
  <si>
    <t>４歳以上児配置改善加算</t>
    <rPh sb="1" eb="2">
      <t>サイ</t>
    </rPh>
    <rPh sb="4" eb="5">
      <t>ジ</t>
    </rPh>
    <rPh sb="5" eb="7">
      <t>ハイチ</t>
    </rPh>
    <rPh sb="7" eb="9">
      <t>カイゼン</t>
    </rPh>
    <rPh sb="9" eb="11">
      <t>カサン</t>
    </rPh>
    <phoneticPr fontId="8"/>
  </si>
  <si>
    <t>満３歳児対応加配加算</t>
    <rPh sb="0" eb="1">
      <t>マン</t>
    </rPh>
    <rPh sb="2" eb="4">
      <t>サイジ</t>
    </rPh>
    <rPh sb="4" eb="6">
      <t>タイオウ</t>
    </rPh>
    <rPh sb="6" eb="8">
      <t>カハイ</t>
    </rPh>
    <rPh sb="8" eb="10">
      <t>カサン</t>
    </rPh>
    <phoneticPr fontId="8"/>
  </si>
  <si>
    <t>講師配置加算</t>
    <rPh sb="0" eb="2">
      <t>コウシ</t>
    </rPh>
    <rPh sb="2" eb="4">
      <t>ハイチ</t>
    </rPh>
    <rPh sb="4" eb="6">
      <t>カサン</t>
    </rPh>
    <phoneticPr fontId="8"/>
  </si>
  <si>
    <t>チーム保育加配加算</t>
    <rPh sb="3" eb="5">
      <t>ホイク</t>
    </rPh>
    <rPh sb="5" eb="7">
      <t>カハイ</t>
    </rPh>
    <rPh sb="7" eb="9">
      <t>カサン</t>
    </rPh>
    <phoneticPr fontId="8"/>
  </si>
  <si>
    <t>通園送迎加算</t>
    <rPh sb="0" eb="2">
      <t>ツウエン</t>
    </rPh>
    <rPh sb="2" eb="4">
      <t>ソウゲイ</t>
    </rPh>
    <rPh sb="4" eb="6">
      <t>カサン</t>
    </rPh>
    <phoneticPr fontId="8"/>
  </si>
  <si>
    <t>給食実施加算（施設内調理・外部搬入）</t>
    <rPh sb="0" eb="2">
      <t>キュウショク</t>
    </rPh>
    <rPh sb="2" eb="4">
      <t>ジッシ</t>
    </rPh>
    <rPh sb="4" eb="6">
      <t>カサン</t>
    </rPh>
    <rPh sb="7" eb="9">
      <t>シセツ</t>
    </rPh>
    <rPh sb="9" eb="10">
      <t>ナイ</t>
    </rPh>
    <rPh sb="10" eb="12">
      <t>チョウリ</t>
    </rPh>
    <rPh sb="13" eb="15">
      <t>ガイブ</t>
    </rPh>
    <rPh sb="15" eb="17">
      <t>ハンニュウ</t>
    </rPh>
    <phoneticPr fontId="8"/>
  </si>
  <si>
    <t>年齢別配置基準を下回る場合による減算</t>
    <rPh sb="11" eb="13">
      <t>バアイ</t>
    </rPh>
    <rPh sb="16" eb="18">
      <t>ゲンサン</t>
    </rPh>
    <phoneticPr fontId="8"/>
  </si>
  <si>
    <t>主幹教諭等専任加算</t>
    <rPh sb="0" eb="2">
      <t>シュカン</t>
    </rPh>
    <rPh sb="2" eb="4">
      <t>キョウユ</t>
    </rPh>
    <rPh sb="4" eb="5">
      <t>トウ</t>
    </rPh>
    <rPh sb="5" eb="7">
      <t>センニン</t>
    </rPh>
    <rPh sb="7" eb="9">
      <t>カサン</t>
    </rPh>
    <phoneticPr fontId="8"/>
  </si>
  <si>
    <t>子育て支援活動費加算</t>
    <phoneticPr fontId="8"/>
  </si>
  <si>
    <t>療育支援加算（Ａ・Ｂ）</t>
    <rPh sb="0" eb="2">
      <t>リョウイク</t>
    </rPh>
    <rPh sb="2" eb="4">
      <t>シエン</t>
    </rPh>
    <rPh sb="4" eb="6">
      <t>カサン</t>
    </rPh>
    <phoneticPr fontId="8"/>
  </si>
  <si>
    <t>事務職員配置加算</t>
    <rPh sb="0" eb="2">
      <t>ジム</t>
    </rPh>
    <rPh sb="2" eb="4">
      <t>ショクイン</t>
    </rPh>
    <rPh sb="4" eb="6">
      <t>ハイチ</t>
    </rPh>
    <rPh sb="6" eb="8">
      <t>カサン</t>
    </rPh>
    <phoneticPr fontId="8"/>
  </si>
  <si>
    <t>指導充実加配加算</t>
    <rPh sb="0" eb="2">
      <t>シドウ</t>
    </rPh>
    <rPh sb="2" eb="4">
      <t>ジュウジツ</t>
    </rPh>
    <rPh sb="4" eb="6">
      <t>カハイ</t>
    </rPh>
    <rPh sb="6" eb="8">
      <t>カサン</t>
    </rPh>
    <phoneticPr fontId="8"/>
  </si>
  <si>
    <t>事務負担対応加配加算</t>
    <rPh sb="0" eb="2">
      <t>ジム</t>
    </rPh>
    <rPh sb="2" eb="4">
      <t>フタン</t>
    </rPh>
    <rPh sb="4" eb="6">
      <t>タイオウ</t>
    </rPh>
    <rPh sb="6" eb="8">
      <t>カハイ</t>
    </rPh>
    <rPh sb="8" eb="10">
      <t>カサン</t>
    </rPh>
    <phoneticPr fontId="8"/>
  </si>
  <si>
    <t>栄養管理加算（Ａ：配置の場合）</t>
    <rPh sb="0" eb="2">
      <t>エイヨウ</t>
    </rPh>
    <rPh sb="2" eb="4">
      <t>カンリ</t>
    </rPh>
    <rPh sb="4" eb="6">
      <t>カサン</t>
    </rPh>
    <rPh sb="9" eb="11">
      <t>ハイチ</t>
    </rPh>
    <rPh sb="12" eb="14">
      <t>バアイ</t>
    </rPh>
    <phoneticPr fontId="8"/>
  </si>
  <si>
    <t>栄養管理加算（Ｂ：配置の場合）</t>
    <rPh sb="0" eb="2">
      <t>エイヨウ</t>
    </rPh>
    <rPh sb="2" eb="4">
      <t>カンリ</t>
    </rPh>
    <rPh sb="4" eb="6">
      <t>カサン</t>
    </rPh>
    <rPh sb="9" eb="11">
      <t>ハイチ</t>
    </rPh>
    <rPh sb="12" eb="14">
      <t>バアイ</t>
    </rPh>
    <phoneticPr fontId="8"/>
  </si>
  <si>
    <t>保育所</t>
    <rPh sb="0" eb="2">
      <t>ホイク</t>
    </rPh>
    <rPh sb="2" eb="3">
      <t>ショ</t>
    </rPh>
    <phoneticPr fontId="8"/>
  </si>
  <si>
    <t>基本分単価（保育標準時間認定：４歳以上児）</t>
    <rPh sb="0" eb="2">
      <t>キホン</t>
    </rPh>
    <rPh sb="2" eb="3">
      <t>ブン</t>
    </rPh>
    <rPh sb="3" eb="5">
      <t>タンカ</t>
    </rPh>
    <rPh sb="6" eb="10">
      <t>ホイクヒョウジュン</t>
    </rPh>
    <rPh sb="10" eb="14">
      <t>ジカンニンテイ</t>
    </rPh>
    <rPh sb="16" eb="19">
      <t>サイイジョウ</t>
    </rPh>
    <rPh sb="19" eb="20">
      <t>ジ</t>
    </rPh>
    <phoneticPr fontId="8"/>
  </si>
  <si>
    <t>基本分単価（保育標準時間認定：３歳児）</t>
    <rPh sb="0" eb="2">
      <t>キホン</t>
    </rPh>
    <rPh sb="2" eb="3">
      <t>ブン</t>
    </rPh>
    <rPh sb="3" eb="5">
      <t>タンカ</t>
    </rPh>
    <rPh sb="16" eb="18">
      <t>サイジ</t>
    </rPh>
    <rPh sb="17" eb="18">
      <t>ジ</t>
    </rPh>
    <phoneticPr fontId="8"/>
  </si>
  <si>
    <t>基本分単価（保育標準時間認定：１・２歳児）</t>
    <rPh sb="0" eb="2">
      <t>キホン</t>
    </rPh>
    <rPh sb="2" eb="3">
      <t>ブン</t>
    </rPh>
    <rPh sb="3" eb="5">
      <t>タンカ</t>
    </rPh>
    <rPh sb="18" eb="19">
      <t>サイ</t>
    </rPh>
    <rPh sb="19" eb="20">
      <t>ジ</t>
    </rPh>
    <phoneticPr fontId="8"/>
  </si>
  <si>
    <t>基本分単価（保育標準時間認定：乳児）</t>
    <rPh sb="0" eb="2">
      <t>キホン</t>
    </rPh>
    <rPh sb="2" eb="3">
      <t>ブン</t>
    </rPh>
    <rPh sb="3" eb="5">
      <t>タンカ</t>
    </rPh>
    <rPh sb="6" eb="8">
      <t>ホイク</t>
    </rPh>
    <rPh sb="8" eb="10">
      <t>ヒョウジュン</t>
    </rPh>
    <rPh sb="10" eb="12">
      <t>ジカン</t>
    </rPh>
    <rPh sb="12" eb="14">
      <t>ニンテイ</t>
    </rPh>
    <rPh sb="15" eb="17">
      <t>ニュウジ</t>
    </rPh>
    <phoneticPr fontId="8"/>
  </si>
  <si>
    <t>基本分単価（保育短時間認定：４歳以上児）</t>
    <rPh sb="0" eb="2">
      <t>キホン</t>
    </rPh>
    <rPh sb="2" eb="3">
      <t>ブン</t>
    </rPh>
    <rPh sb="3" eb="5">
      <t>タンカ</t>
    </rPh>
    <rPh sb="6" eb="8">
      <t>ホイク</t>
    </rPh>
    <rPh sb="8" eb="11">
      <t>タンジカン</t>
    </rPh>
    <rPh sb="11" eb="13">
      <t>ニンテイ</t>
    </rPh>
    <rPh sb="15" eb="18">
      <t>サイイジョウ</t>
    </rPh>
    <rPh sb="18" eb="19">
      <t>ジ</t>
    </rPh>
    <phoneticPr fontId="8"/>
  </si>
  <si>
    <t>基本分単価（保育短時間認定：３歳児）</t>
    <rPh sb="0" eb="2">
      <t>キホン</t>
    </rPh>
    <rPh sb="2" eb="3">
      <t>ブン</t>
    </rPh>
    <rPh sb="3" eb="5">
      <t>タンカ</t>
    </rPh>
    <rPh sb="15" eb="17">
      <t>サイジ</t>
    </rPh>
    <rPh sb="16" eb="17">
      <t>ジ</t>
    </rPh>
    <phoneticPr fontId="8"/>
  </si>
  <si>
    <t>基本分単価（保育短時間認定：１・２歳児）</t>
    <rPh sb="0" eb="2">
      <t>キホン</t>
    </rPh>
    <rPh sb="2" eb="3">
      <t>ブン</t>
    </rPh>
    <rPh sb="3" eb="5">
      <t>タンカ</t>
    </rPh>
    <rPh sb="17" eb="18">
      <t>サイ</t>
    </rPh>
    <rPh sb="18" eb="19">
      <t>ジ</t>
    </rPh>
    <phoneticPr fontId="8"/>
  </si>
  <si>
    <t>基本分単価（保育短時間認定：乳児）</t>
    <rPh sb="0" eb="2">
      <t>キホン</t>
    </rPh>
    <rPh sb="2" eb="3">
      <t>ブン</t>
    </rPh>
    <rPh sb="3" eb="5">
      <t>タンカ</t>
    </rPh>
    <rPh sb="6" eb="8">
      <t>ホイク</t>
    </rPh>
    <rPh sb="8" eb="11">
      <t>タンジカン</t>
    </rPh>
    <rPh sb="11" eb="13">
      <t>ニンテイ</t>
    </rPh>
    <rPh sb="14" eb="16">
      <t>ニュウジ</t>
    </rPh>
    <phoneticPr fontId="8"/>
  </si>
  <si>
    <t>１歳児配置改善加算</t>
    <rPh sb="1" eb="3">
      <t>サイジ</t>
    </rPh>
    <rPh sb="3" eb="5">
      <t>ハイチ</t>
    </rPh>
    <rPh sb="5" eb="7">
      <t>カイゼン</t>
    </rPh>
    <rPh sb="7" eb="9">
      <t>カサン</t>
    </rPh>
    <phoneticPr fontId="8"/>
  </si>
  <si>
    <t>休日保育加算</t>
    <rPh sb="0" eb="2">
      <t>キュウジツ</t>
    </rPh>
    <rPh sb="2" eb="4">
      <t>ホイク</t>
    </rPh>
    <rPh sb="4" eb="6">
      <t>カサン</t>
    </rPh>
    <phoneticPr fontId="8"/>
  </si>
  <si>
    <t>夜間保育加算</t>
    <rPh sb="0" eb="2">
      <t>ヤカン</t>
    </rPh>
    <rPh sb="2" eb="4">
      <t>ホイク</t>
    </rPh>
    <rPh sb="4" eb="6">
      <t>カサン</t>
    </rPh>
    <phoneticPr fontId="8"/>
  </si>
  <si>
    <t>チーム保育推進加算</t>
    <rPh sb="3" eb="5">
      <t>ホイク</t>
    </rPh>
    <rPh sb="5" eb="7">
      <t>スイシン</t>
    </rPh>
    <rPh sb="7" eb="9">
      <t>カサン</t>
    </rPh>
    <phoneticPr fontId="8"/>
  </si>
  <si>
    <t>施設長を配置していない場合の減算</t>
    <rPh sb="0" eb="2">
      <t>シセツ</t>
    </rPh>
    <rPh sb="2" eb="3">
      <t>チョウ</t>
    </rPh>
    <rPh sb="4" eb="6">
      <t>ハイチ</t>
    </rPh>
    <rPh sb="11" eb="13">
      <t>バアイ</t>
    </rPh>
    <rPh sb="14" eb="16">
      <t>ゲンサン</t>
    </rPh>
    <phoneticPr fontId="8"/>
  </si>
  <si>
    <t>主任保育士専任加算</t>
    <rPh sb="0" eb="2">
      <t>シュニン</t>
    </rPh>
    <rPh sb="2" eb="5">
      <t>ホイクシ</t>
    </rPh>
    <rPh sb="5" eb="7">
      <t>センニン</t>
    </rPh>
    <rPh sb="7" eb="9">
      <t>カサン</t>
    </rPh>
    <phoneticPr fontId="8"/>
  </si>
  <si>
    <t>事務職員雇上費加算</t>
    <rPh sb="0" eb="2">
      <t>ジム</t>
    </rPh>
    <rPh sb="2" eb="4">
      <t>ショクイン</t>
    </rPh>
    <rPh sb="4" eb="5">
      <t>ヤト</t>
    </rPh>
    <rPh sb="5" eb="6">
      <t>ア</t>
    </rPh>
    <rPh sb="6" eb="7">
      <t>ヒ</t>
    </rPh>
    <rPh sb="7" eb="9">
      <t>カサン</t>
    </rPh>
    <phoneticPr fontId="8"/>
  </si>
  <si>
    <t>各種加算の適用状況</t>
    <phoneticPr fontId="8"/>
  </si>
  <si>
    <t>認定こども園</t>
    <rPh sb="0" eb="2">
      <t>ニンテイ</t>
    </rPh>
    <rPh sb="5" eb="6">
      <t>エン</t>
    </rPh>
    <phoneticPr fontId="8"/>
  </si>
  <si>
    <t>基本分単価（教育標準時間認定：４歳以上児）</t>
    <rPh sb="0" eb="2">
      <t>キホン</t>
    </rPh>
    <rPh sb="2" eb="3">
      <t>ブン</t>
    </rPh>
    <rPh sb="3" eb="5">
      <t>タンカ</t>
    </rPh>
    <rPh sb="6" eb="8">
      <t>キョウイク</t>
    </rPh>
    <rPh sb="8" eb="10">
      <t>ヒョウジュン</t>
    </rPh>
    <rPh sb="10" eb="14">
      <t>ジカンニンテイ</t>
    </rPh>
    <rPh sb="16" eb="19">
      <t>サイイジョウ</t>
    </rPh>
    <rPh sb="19" eb="20">
      <t>ジ</t>
    </rPh>
    <phoneticPr fontId="8"/>
  </si>
  <si>
    <t>基本分単価（教育標準時間認定：３歳児）</t>
    <rPh sb="0" eb="2">
      <t>キホン</t>
    </rPh>
    <rPh sb="2" eb="3">
      <t>ブン</t>
    </rPh>
    <rPh sb="3" eb="5">
      <t>タンカ</t>
    </rPh>
    <rPh sb="6" eb="8">
      <t>キョウイク</t>
    </rPh>
    <rPh sb="16" eb="18">
      <t>サイジ</t>
    </rPh>
    <rPh sb="17" eb="18">
      <t>ジ</t>
    </rPh>
    <phoneticPr fontId="8"/>
  </si>
  <si>
    <t>学級編成調整加配加算</t>
    <rPh sb="0" eb="10">
      <t>ガッキュウヘンセイチョウセイカハイカサン</t>
    </rPh>
    <phoneticPr fontId="8"/>
  </si>
  <si>
    <t>講師配置加算</t>
    <phoneticPr fontId="8"/>
  </si>
  <si>
    <t>１号認定こどもの利用定員を設定しない場合による調整</t>
    <rPh sb="1" eb="2">
      <t>ゴウ</t>
    </rPh>
    <rPh sb="2" eb="4">
      <t>ニンテイ</t>
    </rPh>
    <rPh sb="8" eb="10">
      <t>リヨウ</t>
    </rPh>
    <rPh sb="10" eb="12">
      <t>テイイン</t>
    </rPh>
    <rPh sb="13" eb="15">
      <t>セッテイ</t>
    </rPh>
    <rPh sb="18" eb="20">
      <t>バアイ</t>
    </rPh>
    <rPh sb="23" eb="25">
      <t>チョウセイ</t>
    </rPh>
    <phoneticPr fontId="8"/>
  </si>
  <si>
    <t>主幹保育教諭等の専任化により子育て支援の取組を実施していない場合であって代替保育教諭等を配置していない場合による減算</t>
    <rPh sb="36" eb="38">
      <t>ダイタイ</t>
    </rPh>
    <rPh sb="38" eb="40">
      <t>ホイク</t>
    </rPh>
    <rPh sb="40" eb="42">
      <t>キョウユ</t>
    </rPh>
    <rPh sb="42" eb="43">
      <t>トウ</t>
    </rPh>
    <rPh sb="44" eb="46">
      <t>ハイチ</t>
    </rPh>
    <rPh sb="51" eb="53">
      <t>バアイ</t>
    </rPh>
    <rPh sb="56" eb="58">
      <t>ゲンサン</t>
    </rPh>
    <phoneticPr fontId="8"/>
  </si>
  <si>
    <t>配置基準上求められる
職員資格を有しない場合</t>
    <phoneticPr fontId="8"/>
  </si>
  <si>
    <t>小規模保育（A型B型）</t>
    <rPh sb="0" eb="3">
      <t>ショウキボ</t>
    </rPh>
    <rPh sb="3" eb="5">
      <t>ホイク</t>
    </rPh>
    <rPh sb="7" eb="8">
      <t>ガタ</t>
    </rPh>
    <rPh sb="9" eb="10">
      <t>ガタ</t>
    </rPh>
    <phoneticPr fontId="8"/>
  </si>
  <si>
    <t>基本分単価（保育標準時間認定：１・２歳児）</t>
    <rPh sb="0" eb="2">
      <t>キホン</t>
    </rPh>
    <rPh sb="2" eb="3">
      <t>ブン</t>
    </rPh>
    <rPh sb="3" eb="5">
      <t>タンカ</t>
    </rPh>
    <phoneticPr fontId="8"/>
  </si>
  <si>
    <t>基本分単価（保育標準時間認定：乳児）</t>
    <rPh sb="0" eb="2">
      <t>キホン</t>
    </rPh>
    <rPh sb="2" eb="3">
      <t>ブン</t>
    </rPh>
    <rPh sb="3" eb="5">
      <t>タンカ</t>
    </rPh>
    <phoneticPr fontId="8"/>
  </si>
  <si>
    <t>基本分単価（保育短時間認定：１・２歳児）</t>
    <rPh sb="0" eb="2">
      <t>キホン</t>
    </rPh>
    <rPh sb="2" eb="3">
      <t>ブン</t>
    </rPh>
    <rPh sb="3" eb="5">
      <t>タンカ</t>
    </rPh>
    <rPh sb="8" eb="9">
      <t>タン</t>
    </rPh>
    <rPh sb="9" eb="11">
      <t>ジカン</t>
    </rPh>
    <rPh sb="17" eb="18">
      <t>サイ</t>
    </rPh>
    <rPh sb="18" eb="19">
      <t>ジ</t>
    </rPh>
    <phoneticPr fontId="8"/>
  </si>
  <si>
    <t>基本分単価（保育短時間認定：乳児）</t>
    <rPh sb="0" eb="2">
      <t>キホン</t>
    </rPh>
    <rPh sb="2" eb="3">
      <t>ブン</t>
    </rPh>
    <rPh sb="3" eb="5">
      <t>タンカ</t>
    </rPh>
    <rPh sb="6" eb="8">
      <t>ホイク</t>
    </rPh>
    <rPh sb="8" eb="9">
      <t>タン</t>
    </rPh>
    <rPh sb="9" eb="11">
      <t>ジカン</t>
    </rPh>
    <rPh sb="11" eb="13">
      <t>ニンテイ</t>
    </rPh>
    <rPh sb="14" eb="16">
      <t>ニュウジ</t>
    </rPh>
    <phoneticPr fontId="8"/>
  </si>
  <si>
    <t>保育士比率向上加算</t>
    <phoneticPr fontId="8"/>
  </si>
  <si>
    <t>障害児保育加算</t>
    <rPh sb="0" eb="3">
      <t>ショウガイジ</t>
    </rPh>
    <rPh sb="3" eb="5">
      <t>ホイク</t>
    </rPh>
    <rPh sb="5" eb="7">
      <t>カサン</t>
    </rPh>
    <phoneticPr fontId="8"/>
  </si>
  <si>
    <t>１歳児配置改善加算</t>
    <phoneticPr fontId="8"/>
  </si>
  <si>
    <t>管理者を配置していない場合の減算</t>
    <rPh sb="0" eb="3">
      <t>カンリシャ</t>
    </rPh>
    <rPh sb="4" eb="6">
      <t>ハイチ</t>
    </rPh>
    <rPh sb="11" eb="13">
      <t>バアイ</t>
    </rPh>
    <rPh sb="14" eb="16">
      <t>ゲンサン</t>
    </rPh>
    <phoneticPr fontId="8"/>
  </si>
  <si>
    <t>小規模保育（C型）</t>
    <rPh sb="0" eb="3">
      <t>ショウキボ</t>
    </rPh>
    <rPh sb="3" eb="5">
      <t>ホイク</t>
    </rPh>
    <rPh sb="7" eb="8">
      <t>ガタ</t>
    </rPh>
    <phoneticPr fontId="8"/>
  </si>
  <si>
    <t>資格保有者加算</t>
    <rPh sb="0" eb="7">
      <t>シカクホユウシャカサン</t>
    </rPh>
    <phoneticPr fontId="8"/>
  </si>
  <si>
    <t>事業所内保育</t>
    <rPh sb="0" eb="3">
      <t>ジギョウショ</t>
    </rPh>
    <rPh sb="3" eb="4">
      <t>ナイ</t>
    </rPh>
    <rPh sb="4" eb="6">
      <t>ホイク</t>
    </rPh>
    <phoneticPr fontId="8"/>
  </si>
  <si>
    <t>１歳児配置改善加算</t>
  </si>
  <si>
    <t>家庭的保育</t>
    <rPh sb="0" eb="3">
      <t>カテイテキ</t>
    </rPh>
    <rPh sb="3" eb="5">
      <t>ホイク</t>
    </rPh>
    <phoneticPr fontId="8"/>
  </si>
  <si>
    <t>基本分単価（保育標準時間認定）</t>
    <rPh sb="0" eb="2">
      <t>キホン</t>
    </rPh>
    <rPh sb="2" eb="3">
      <t>ブン</t>
    </rPh>
    <rPh sb="3" eb="5">
      <t>タンカ</t>
    </rPh>
    <phoneticPr fontId="8"/>
  </si>
  <si>
    <t>基本分単価（保育短時間認定）</t>
    <rPh sb="0" eb="2">
      <t>キホン</t>
    </rPh>
    <rPh sb="2" eb="3">
      <t>ブン</t>
    </rPh>
    <rPh sb="3" eb="5">
      <t>タンカ</t>
    </rPh>
    <rPh sb="8" eb="9">
      <t>タン</t>
    </rPh>
    <rPh sb="9" eb="11">
      <t>ジカン</t>
    </rPh>
    <phoneticPr fontId="8"/>
  </si>
  <si>
    <t>家庭的保育補助者加算</t>
    <rPh sb="0" eb="3">
      <t>カテイテキ</t>
    </rPh>
    <rPh sb="3" eb="5">
      <t>ホイク</t>
    </rPh>
    <rPh sb="5" eb="8">
      <t>ホジョシャ</t>
    </rPh>
    <rPh sb="8" eb="10">
      <t>カサン</t>
    </rPh>
    <phoneticPr fontId="8"/>
  </si>
  <si>
    <t>居宅訪問型保育</t>
    <rPh sb="0" eb="2">
      <t>キョタク</t>
    </rPh>
    <rPh sb="2" eb="4">
      <t>ホウモン</t>
    </rPh>
    <rPh sb="4" eb="5">
      <t>ガタ</t>
    </rPh>
    <rPh sb="5" eb="7">
      <t>ホイク</t>
    </rPh>
    <phoneticPr fontId="8"/>
  </si>
  <si>
    <t>休日保育加算</t>
    <rPh sb="0" eb="6">
      <t>キュウジツホイクカサン</t>
    </rPh>
    <phoneticPr fontId="8"/>
  </si>
  <si>
    <t>別紙様式２</t>
    <rPh sb="0" eb="2">
      <t>ベッシ</t>
    </rPh>
    <rPh sb="2" eb="4">
      <t>ヨウシキ</t>
    </rPh>
    <phoneticPr fontId="8"/>
  </si>
  <si>
    <t>※区分３（質の向上分）の適用を受けようとする場合には提出不要</t>
    <rPh sb="1" eb="3">
      <t>クブン</t>
    </rPh>
    <rPh sb="5" eb="6">
      <t>シツ</t>
    </rPh>
    <rPh sb="7" eb="9">
      <t>コウジョウ</t>
    </rPh>
    <rPh sb="9" eb="10">
      <t>ブン</t>
    </rPh>
    <rPh sb="12" eb="14">
      <t>テキヨウ</t>
    </rPh>
    <rPh sb="15" eb="16">
      <t>ウ</t>
    </rPh>
    <rPh sb="22" eb="24">
      <t>バアイ</t>
    </rPh>
    <rPh sb="26" eb="28">
      <t>テイシュツ</t>
    </rPh>
    <rPh sb="28" eb="30">
      <t>フヨウ</t>
    </rPh>
    <phoneticPr fontId="8"/>
  </si>
  <si>
    <t>〇キャリアパスに関する要件について</t>
    <rPh sb="8" eb="9">
      <t>カン</t>
    </rPh>
    <rPh sb="11" eb="13">
      <t>ヨウケン</t>
    </rPh>
    <phoneticPr fontId="8"/>
  </si>
  <si>
    <t>次の内容について、「該当」「非該当」を選択すること。</t>
    <phoneticPr fontId="8"/>
  </si>
  <si>
    <t>①</t>
    <phoneticPr fontId="8"/>
  </si>
  <si>
    <t>次のａからｃまでの全ての要件を満たす。</t>
    <rPh sb="0" eb="1">
      <t>ツギ</t>
    </rPh>
    <rPh sb="9" eb="10">
      <t>スベ</t>
    </rPh>
    <rPh sb="12" eb="14">
      <t>ヨウケン</t>
    </rPh>
    <rPh sb="15" eb="16">
      <t>ミ</t>
    </rPh>
    <phoneticPr fontId="8"/>
  </si>
  <si>
    <t>　ａ　職員の職位、職責又は職務内容等に応じた勤務条件等の要件を定めている。</t>
    <phoneticPr fontId="8"/>
  </si>
  <si>
    <t>　ｂ　職位、職責又は職務内容等に応じた賃金体系を定めている。</t>
    <rPh sb="3" eb="5">
      <t>ショクイ</t>
    </rPh>
    <rPh sb="6" eb="8">
      <t>ショクセキ</t>
    </rPh>
    <rPh sb="8" eb="9">
      <t>マタ</t>
    </rPh>
    <rPh sb="10" eb="12">
      <t>ショクム</t>
    </rPh>
    <rPh sb="12" eb="14">
      <t>ナイヨウ</t>
    </rPh>
    <rPh sb="14" eb="15">
      <t>トウ</t>
    </rPh>
    <rPh sb="16" eb="17">
      <t>オウ</t>
    </rPh>
    <rPh sb="19" eb="21">
      <t>チンギン</t>
    </rPh>
    <rPh sb="21" eb="23">
      <t>タイケイ</t>
    </rPh>
    <rPh sb="24" eb="25">
      <t>サダ</t>
    </rPh>
    <phoneticPr fontId="8"/>
  </si>
  <si>
    <t>該当</t>
    <phoneticPr fontId="8"/>
  </si>
  <si>
    <t>　ｃ　ａ及びｂについて就業規則等の明確な根拠規定を書面で整備し、全ての職員に周知している。</t>
    <rPh sb="4" eb="5">
      <t>オヨ</t>
    </rPh>
    <rPh sb="11" eb="13">
      <t>シュウギョウ</t>
    </rPh>
    <rPh sb="13" eb="15">
      <t>キソク</t>
    </rPh>
    <rPh sb="15" eb="16">
      <t>トウ</t>
    </rPh>
    <rPh sb="17" eb="19">
      <t>メイカク</t>
    </rPh>
    <rPh sb="20" eb="22">
      <t>コンキョ</t>
    </rPh>
    <rPh sb="22" eb="24">
      <t>キテイ</t>
    </rPh>
    <rPh sb="25" eb="27">
      <t>ショメン</t>
    </rPh>
    <rPh sb="28" eb="30">
      <t>セイビ</t>
    </rPh>
    <rPh sb="32" eb="33">
      <t>スベ</t>
    </rPh>
    <rPh sb="35" eb="37">
      <t>ショクイン</t>
    </rPh>
    <rPh sb="38" eb="40">
      <t>シュウチ</t>
    </rPh>
    <phoneticPr fontId="8"/>
  </si>
  <si>
    <t>非該当</t>
    <phoneticPr fontId="8"/>
  </si>
  <si>
    <t>②</t>
    <phoneticPr fontId="8"/>
  </si>
  <si>
    <t>次のｄ及びｅの要件を満たす。</t>
    <rPh sb="0" eb="1">
      <t>ツギ</t>
    </rPh>
    <rPh sb="3" eb="4">
      <t>オヨ</t>
    </rPh>
    <rPh sb="7" eb="9">
      <t>ヨウケン</t>
    </rPh>
    <rPh sb="10" eb="11">
      <t>ミ</t>
    </rPh>
    <phoneticPr fontId="8"/>
  </si>
  <si>
    <t>ｄ</t>
    <phoneticPr fontId="8"/>
  </si>
  <si>
    <t>職員との意見交換を踏まえた資質向上のための目標</t>
    <rPh sb="0" eb="2">
      <t>ショクイン</t>
    </rPh>
    <rPh sb="4" eb="6">
      <t>イケン</t>
    </rPh>
    <rPh sb="6" eb="8">
      <t>コウカン</t>
    </rPh>
    <rPh sb="9" eb="10">
      <t>フ</t>
    </rPh>
    <rPh sb="13" eb="15">
      <t>シシツ</t>
    </rPh>
    <rPh sb="15" eb="17">
      <t>コウジョウ</t>
    </rPh>
    <rPh sb="21" eb="23">
      <t>モクヒョウ</t>
    </rPh>
    <phoneticPr fontId="8"/>
  </si>
  <si>
    <t>ｅ</t>
    <phoneticPr fontId="8"/>
  </si>
  <si>
    <t>ｄの実現のための具体的な取り組みの内容</t>
    <rPh sb="2" eb="4">
      <t>ジツゲン</t>
    </rPh>
    <rPh sb="8" eb="11">
      <t>グタイテキ</t>
    </rPh>
    <rPh sb="12" eb="13">
      <t>ト</t>
    </rPh>
    <rPh sb="14" eb="15">
      <t>ク</t>
    </rPh>
    <rPh sb="17" eb="19">
      <t>ナイヨウ</t>
    </rPh>
    <phoneticPr fontId="8"/>
  </si>
  <si>
    <t>ア</t>
    <phoneticPr fontId="8"/>
  </si>
  <si>
    <t>イ</t>
    <phoneticPr fontId="8"/>
  </si>
  <si>
    <t>資格取得のための支援の実施　※当該支援の内容について下記に記載すること。</t>
    <phoneticPr fontId="8"/>
  </si>
  <si>
    <t>令和　　年　　月　　日</t>
    <rPh sb="0" eb="2">
      <t>レイワ</t>
    </rPh>
    <rPh sb="4" eb="5">
      <t>ネン</t>
    </rPh>
    <rPh sb="7" eb="8">
      <t>ツキ</t>
    </rPh>
    <rPh sb="10" eb="11">
      <t>ヒ</t>
    </rPh>
    <phoneticPr fontId="8"/>
  </si>
  <si>
    <t>事業者名</t>
    <rPh sb="0" eb="4">
      <t>ジギョウシャメイ</t>
    </rPh>
    <phoneticPr fontId="8"/>
  </si>
  <si>
    <t>代表者名</t>
    <rPh sb="0" eb="3">
      <t>ダイヒョウシャ</t>
    </rPh>
    <rPh sb="3" eb="4">
      <t>メイ</t>
    </rPh>
    <phoneticPr fontId="8"/>
  </si>
  <si>
    <t>〇</t>
    <phoneticPr fontId="8"/>
  </si>
  <si>
    <t>有</t>
    <rPh sb="0" eb="1">
      <t>ア</t>
    </rPh>
    <phoneticPr fontId="8"/>
  </si>
  <si>
    <t>別紙様式３</t>
    <rPh sb="0" eb="2">
      <t>ベッシ</t>
    </rPh>
    <rPh sb="2" eb="4">
      <t>ヨウシキ</t>
    </rPh>
    <phoneticPr fontId="8"/>
  </si>
  <si>
    <t>無</t>
    <rPh sb="0" eb="1">
      <t>ナシ</t>
    </rPh>
    <phoneticPr fontId="8"/>
  </si>
  <si>
    <t>知事　殿</t>
    <rPh sb="0" eb="1">
      <t>チ</t>
    </rPh>
    <rPh sb="1" eb="2">
      <t>コト</t>
    </rPh>
    <rPh sb="3" eb="4">
      <t>ドノ</t>
    </rPh>
    <phoneticPr fontId="8"/>
  </si>
  <si>
    <t>研修修了者</t>
    <rPh sb="0" eb="2">
      <t>ケンシュウ</t>
    </rPh>
    <rPh sb="2" eb="5">
      <t>シュウリョウシャ</t>
    </rPh>
    <phoneticPr fontId="8"/>
  </si>
  <si>
    <t>人数Ａ　計</t>
    <rPh sb="0" eb="2">
      <t>ニンズウ</t>
    </rPh>
    <rPh sb="4" eb="5">
      <t>ケイ</t>
    </rPh>
    <phoneticPr fontId="8"/>
  </si>
  <si>
    <t>人数Ｂ　計</t>
    <rPh sb="4" eb="5">
      <t>ケイ</t>
    </rPh>
    <phoneticPr fontId="8"/>
  </si>
  <si>
    <t>合計1人以上の研修修了者</t>
    <rPh sb="0" eb="2">
      <t>ゴウケイ</t>
    </rPh>
    <rPh sb="3" eb="4">
      <t>ニン</t>
    </rPh>
    <rPh sb="4" eb="6">
      <t>イジョウ</t>
    </rPh>
    <rPh sb="7" eb="11">
      <t>ケンシュウシュウリョウ</t>
    </rPh>
    <rPh sb="11" eb="12">
      <t>シャ</t>
    </rPh>
    <phoneticPr fontId="8"/>
  </si>
  <si>
    <t>ⅰ　副主任保育士等（人数Ａ）</t>
    <rPh sb="2" eb="5">
      <t>フクシュニン</t>
    </rPh>
    <rPh sb="5" eb="8">
      <t>ホイクシ</t>
    </rPh>
    <rPh sb="8" eb="9">
      <t>トウ</t>
    </rPh>
    <phoneticPr fontId="8"/>
  </si>
  <si>
    <t>ⅱ　職務分野別リーダー等（人数Ｂ）</t>
    <phoneticPr fontId="8"/>
  </si>
  <si>
    <t>ⅲ　園長又は主任保育士、副園長、教頭、
　　主幹教諭、主幹保育教諭等（人数Ａ）</t>
    <rPh sb="35" eb="37">
      <t>ニンズウ</t>
    </rPh>
    <phoneticPr fontId="8"/>
  </si>
  <si>
    <t>次の内容について、当てはまる項目に○をつけること。</t>
    <rPh sb="0" eb="1">
      <t>ツギ</t>
    </rPh>
    <rPh sb="2" eb="4">
      <t>ナイヨウ</t>
    </rPh>
    <rPh sb="9" eb="10">
      <t>ア</t>
    </rPh>
    <rPh sb="14" eb="16">
      <t>コウモク</t>
    </rPh>
    <phoneticPr fontId="8"/>
  </si>
  <si>
    <t>　職員の職位、職責又は職務内容に応じた勤務条件等の要件及びこれに応じた賃金体系を定め、全ての職員に周知している。</t>
    <rPh sb="43" eb="44">
      <t>スベ</t>
    </rPh>
    <phoneticPr fontId="8"/>
  </si>
  <si>
    <t>２．加算額の算定に用いる加算算定対象人数について</t>
    <rPh sb="2" eb="5">
      <t>カサンガク</t>
    </rPh>
    <rPh sb="6" eb="8">
      <t>サンテイ</t>
    </rPh>
    <rPh sb="9" eb="10">
      <t>モチ</t>
    </rPh>
    <rPh sb="12" eb="16">
      <t>カサンサンテイ</t>
    </rPh>
    <rPh sb="16" eb="18">
      <t>タイショウ</t>
    </rPh>
    <rPh sb="18" eb="20">
      <t>ニンズウ</t>
    </rPh>
    <phoneticPr fontId="8"/>
  </si>
  <si>
    <t>①利用定員</t>
    <rPh sb="1" eb="3">
      <t>リヨウ</t>
    </rPh>
    <rPh sb="3" eb="5">
      <t>テイイン</t>
    </rPh>
    <phoneticPr fontId="8"/>
  </si>
  <si>
    <t>②年齢別
　児童数</t>
    <rPh sb="1" eb="4">
      <t>ネンレイベツ</t>
    </rPh>
    <rPh sb="6" eb="9">
      <t>ジドウスウ</t>
    </rPh>
    <phoneticPr fontId="8"/>
  </si>
  <si>
    <t>４歳以上児</t>
    <rPh sb="1" eb="2">
      <t>サイ</t>
    </rPh>
    <rPh sb="2" eb="5">
      <t>イジョウジ</t>
    </rPh>
    <phoneticPr fontId="8"/>
  </si>
  <si>
    <t>３歳児</t>
    <rPh sb="1" eb="3">
      <t>サイジ</t>
    </rPh>
    <phoneticPr fontId="8"/>
  </si>
  <si>
    <t>１，２歳児</t>
    <rPh sb="3" eb="5">
      <t>サイジ</t>
    </rPh>
    <phoneticPr fontId="8"/>
  </si>
  <si>
    <t>０歳児</t>
    <rPh sb="1" eb="3">
      <t>サイジ</t>
    </rPh>
    <phoneticPr fontId="8"/>
  </si>
  <si>
    <t>うち満３歳児※</t>
    <rPh sb="2" eb="3">
      <t>マン</t>
    </rPh>
    <rPh sb="4" eb="6">
      <t>サイジ</t>
    </rPh>
    <phoneticPr fontId="8"/>
  </si>
  <si>
    <t>③各種加算の適用状況</t>
    <rPh sb="1" eb="3">
      <t>カクシュ</t>
    </rPh>
    <rPh sb="3" eb="5">
      <t>カサン</t>
    </rPh>
    <rPh sb="6" eb="8">
      <t>テキヨウ</t>
    </rPh>
    <rPh sb="8" eb="10">
      <t>ジョウキョウ</t>
    </rPh>
    <phoneticPr fontId="8"/>
  </si>
  <si>
    <t>給食実施加算（施設内調理）</t>
    <rPh sb="0" eb="2">
      <t>キュウショク</t>
    </rPh>
    <rPh sb="2" eb="4">
      <t>ジッシ</t>
    </rPh>
    <rPh sb="4" eb="6">
      <t>カサン</t>
    </rPh>
    <rPh sb="7" eb="9">
      <t>シセツ</t>
    </rPh>
    <rPh sb="9" eb="10">
      <t>ナイ</t>
    </rPh>
    <rPh sb="10" eb="12">
      <t>チョウリ</t>
    </rPh>
    <phoneticPr fontId="8"/>
  </si>
  <si>
    <t>副園長・教頭配置加算を受けている場合の減算</t>
    <rPh sb="6" eb="8">
      <t>ハイチ</t>
    </rPh>
    <rPh sb="11" eb="12">
      <t>ウ</t>
    </rPh>
    <rPh sb="16" eb="18">
      <t>バアイ</t>
    </rPh>
    <rPh sb="19" eb="21">
      <t>ゲンザン</t>
    </rPh>
    <phoneticPr fontId="8"/>
  </si>
  <si>
    <t>保育標準時間認定の子どもの有無</t>
    <rPh sb="0" eb="2">
      <t>ホイク</t>
    </rPh>
    <rPh sb="2" eb="4">
      <t>ヒョウジュン</t>
    </rPh>
    <rPh sb="4" eb="6">
      <t>ジカン</t>
    </rPh>
    <rPh sb="6" eb="8">
      <t>ニンテイ</t>
    </rPh>
    <rPh sb="9" eb="10">
      <t>コ</t>
    </rPh>
    <rPh sb="13" eb="15">
      <t>ウム</t>
    </rPh>
    <phoneticPr fontId="8"/>
  </si>
  <si>
    <t>学級編制調整加配加算</t>
    <rPh sb="0" eb="2">
      <t>ガッキュウ</t>
    </rPh>
    <rPh sb="2" eb="4">
      <t>ヘンセイ</t>
    </rPh>
    <rPh sb="4" eb="6">
      <t>チョウセイ</t>
    </rPh>
    <rPh sb="6" eb="8">
      <t>カハイ</t>
    </rPh>
    <rPh sb="8" eb="10">
      <t>カサン</t>
    </rPh>
    <phoneticPr fontId="8"/>
  </si>
  <si>
    <t>食事の提供について自園調理又は連携施設等からの搬入以外の方法による減算</t>
    <rPh sb="0" eb="2">
      <t>ショクジ</t>
    </rPh>
    <rPh sb="3" eb="5">
      <t>テイキョウ</t>
    </rPh>
    <rPh sb="9" eb="11">
      <t>ジエン</t>
    </rPh>
    <rPh sb="11" eb="13">
      <t>チョウリ</t>
    </rPh>
    <rPh sb="13" eb="14">
      <t>マタ</t>
    </rPh>
    <rPh sb="15" eb="17">
      <t>レンケイ</t>
    </rPh>
    <rPh sb="17" eb="19">
      <t>シセツ</t>
    </rPh>
    <rPh sb="19" eb="20">
      <t>トウ</t>
    </rPh>
    <rPh sb="23" eb="25">
      <t>ハンニュウ</t>
    </rPh>
    <rPh sb="25" eb="27">
      <t>イガイ</t>
    </rPh>
    <rPh sb="28" eb="30">
      <t>ホウホウ</t>
    </rPh>
    <rPh sb="33" eb="35">
      <t>ゲンサン</t>
    </rPh>
    <phoneticPr fontId="8"/>
  </si>
  <si>
    <t>加算対象者
経験年数</t>
    <rPh sb="0" eb="2">
      <t>カサン</t>
    </rPh>
    <rPh sb="2" eb="4">
      <t>タイショウ</t>
    </rPh>
    <rPh sb="4" eb="5">
      <t>シャ</t>
    </rPh>
    <rPh sb="6" eb="8">
      <t>ケイケン</t>
    </rPh>
    <rPh sb="8" eb="10">
      <t>ネンスウ</t>
    </rPh>
    <phoneticPr fontId="8"/>
  </si>
  <si>
    <t>年</t>
    <rPh sb="0" eb="1">
      <t>ネン</t>
    </rPh>
    <phoneticPr fontId="8"/>
  </si>
  <si>
    <t>居宅訪問型保育</t>
    <rPh sb="0" eb="2">
      <t>キョタク</t>
    </rPh>
    <rPh sb="2" eb="5">
      <t>ホウモンガタ</t>
    </rPh>
    <rPh sb="5" eb="7">
      <t>ホイク</t>
    </rPh>
    <phoneticPr fontId="8"/>
  </si>
  <si>
    <t>加算対象者
経験年数</t>
    <rPh sb="0" eb="2">
      <t>カサン</t>
    </rPh>
    <rPh sb="2" eb="5">
      <t>タイショウシャ</t>
    </rPh>
    <rPh sb="6" eb="8">
      <t>ケイケン</t>
    </rPh>
    <rPh sb="8" eb="10">
      <t>ネンスウ</t>
    </rPh>
    <phoneticPr fontId="8"/>
  </si>
  <si>
    <t>⑤加算算定対象人数の基礎となる職員数</t>
    <rPh sb="1" eb="3">
      <t>カサン</t>
    </rPh>
    <rPh sb="3" eb="5">
      <t>サンテイ</t>
    </rPh>
    <rPh sb="5" eb="7">
      <t>タイショウ</t>
    </rPh>
    <rPh sb="7" eb="9">
      <t>ニンズウ</t>
    </rPh>
    <rPh sb="10" eb="12">
      <t>キソ</t>
    </rPh>
    <rPh sb="15" eb="18">
      <t>ショクインスウ</t>
    </rPh>
    <phoneticPr fontId="8"/>
  </si>
  <si>
    <t>⑥加算算定対象人数</t>
    <rPh sb="1" eb="3">
      <t>カサン</t>
    </rPh>
    <rPh sb="3" eb="5">
      <t>サンテイ</t>
    </rPh>
    <rPh sb="5" eb="7">
      <t>タイショウ</t>
    </rPh>
    <rPh sb="7" eb="9">
      <t>ニンズウ</t>
    </rPh>
    <phoneticPr fontId="8"/>
  </si>
  <si>
    <t>※　満３歳児の人数の記入は、幼稚園、認定こども園のみ記入すること。</t>
    <rPh sb="2" eb="3">
      <t>マン</t>
    </rPh>
    <rPh sb="4" eb="6">
      <t>サイジ</t>
    </rPh>
    <rPh sb="7" eb="9">
      <t>ニンズウ</t>
    </rPh>
    <rPh sb="10" eb="12">
      <t>キニュウ</t>
    </rPh>
    <rPh sb="14" eb="17">
      <t>ヨ</t>
    </rPh>
    <rPh sb="18" eb="20">
      <t>ニン</t>
    </rPh>
    <rPh sb="26" eb="28">
      <t>キニュウ</t>
    </rPh>
    <phoneticPr fontId="8"/>
  </si>
  <si>
    <t>※　②について各月平均の年齢別児童数とする場合は、算出方法を示した書類を添付すること。</t>
    <rPh sb="7" eb="9">
      <t>カクツキ</t>
    </rPh>
    <rPh sb="9" eb="11">
      <t>ヘイキン</t>
    </rPh>
    <rPh sb="12" eb="15">
      <t>ネンレイベツ</t>
    </rPh>
    <rPh sb="15" eb="18">
      <t>ジドウスウ</t>
    </rPh>
    <rPh sb="21" eb="23">
      <t>バアイ</t>
    </rPh>
    <rPh sb="25" eb="27">
      <t>サンシュツ</t>
    </rPh>
    <rPh sb="27" eb="29">
      <t>ホウホウ</t>
    </rPh>
    <rPh sb="30" eb="31">
      <t>シメ</t>
    </rPh>
    <rPh sb="33" eb="35">
      <t>ショルイ</t>
    </rPh>
    <rPh sb="36" eb="38">
      <t>テンプ</t>
    </rPh>
    <phoneticPr fontId="8"/>
  </si>
  <si>
    <t>※　⑤について算出方法を示した書類を添付すること。</t>
    <phoneticPr fontId="8"/>
  </si>
  <si>
    <t>別紙様式４</t>
    <rPh sb="0" eb="2">
      <t>ベッシ</t>
    </rPh>
    <rPh sb="2" eb="4">
      <t>ヨウシキ</t>
    </rPh>
    <phoneticPr fontId="8"/>
  </si>
  <si>
    <t>✔</t>
    <phoneticPr fontId="8"/>
  </si>
  <si>
    <t>○</t>
    <phoneticPr fontId="8"/>
  </si>
  <si>
    <t>（１）加算額以上の賃金の改善について</t>
    <rPh sb="3" eb="6">
      <t>カサンガク</t>
    </rPh>
    <rPh sb="6" eb="8">
      <t>イジョウ</t>
    </rPh>
    <rPh sb="9" eb="11">
      <t>チンギン</t>
    </rPh>
    <rPh sb="12" eb="14">
      <t>カイゼン</t>
    </rPh>
    <phoneticPr fontId="8"/>
  </si>
  <si>
    <t>区分２「賃金改善分」</t>
    <rPh sb="0" eb="2">
      <t>クブン</t>
    </rPh>
    <rPh sb="4" eb="6">
      <t>チンギン</t>
    </rPh>
    <rPh sb="6" eb="8">
      <t>カイゼン</t>
    </rPh>
    <rPh sb="8" eb="9">
      <t>ブン</t>
    </rPh>
    <phoneticPr fontId="8"/>
  </si>
  <si>
    <t>区分３「質の向上分」</t>
    <rPh sb="0" eb="2">
      <t>クブン</t>
    </rPh>
    <rPh sb="4" eb="5">
      <t>シツ</t>
    </rPh>
    <rPh sb="6" eb="9">
      <t>コウジョウブン</t>
    </rPh>
    <phoneticPr fontId="8"/>
  </si>
  <si>
    <t>区分２</t>
    <rPh sb="0" eb="2">
      <t>クブン</t>
    </rPh>
    <phoneticPr fontId="8"/>
  </si>
  <si>
    <t>加算見込額</t>
    <rPh sb="0" eb="2">
      <t>カサン</t>
    </rPh>
    <rPh sb="2" eb="4">
      <t>ミコ</t>
    </rPh>
    <rPh sb="4" eb="5">
      <t>ガク</t>
    </rPh>
    <phoneticPr fontId="8"/>
  </si>
  <si>
    <t>円</t>
    <rPh sb="0" eb="1">
      <t>エン</t>
    </rPh>
    <phoneticPr fontId="8"/>
  </si>
  <si>
    <t>区分３</t>
    <rPh sb="0" eb="2">
      <t>クブン</t>
    </rPh>
    <phoneticPr fontId="8"/>
  </si>
  <si>
    <t>加算による改善等見込総額（①の額以上であること）</t>
    <rPh sb="0" eb="2">
      <t>カサン</t>
    </rPh>
    <rPh sb="5" eb="7">
      <t>カイゼン</t>
    </rPh>
    <rPh sb="7" eb="8">
      <t>トウ</t>
    </rPh>
    <rPh sb="8" eb="10">
      <t>ミコ</t>
    </rPh>
    <rPh sb="10" eb="12">
      <t>ソウガク</t>
    </rPh>
    <rPh sb="11" eb="12">
      <t>ガク</t>
    </rPh>
    <rPh sb="15" eb="16">
      <t>ガク</t>
    </rPh>
    <rPh sb="16" eb="18">
      <t>イジョウ</t>
    </rPh>
    <phoneticPr fontId="8"/>
  </si>
  <si>
    <t>うち、加算による改善見込総額</t>
    <rPh sb="3" eb="5">
      <t>カサン</t>
    </rPh>
    <rPh sb="8" eb="10">
      <t>カイゼン</t>
    </rPh>
    <rPh sb="10" eb="12">
      <t>ミコミ</t>
    </rPh>
    <rPh sb="12" eb="13">
      <t>ソウ</t>
    </rPh>
    <rPh sb="13" eb="14">
      <t>ガク</t>
    </rPh>
    <phoneticPr fontId="8"/>
  </si>
  <si>
    <t>うち、事業主負担増加見込総額</t>
    <rPh sb="3" eb="6">
      <t>ジギョウヌシ</t>
    </rPh>
    <rPh sb="6" eb="8">
      <t>フタン</t>
    </rPh>
    <rPh sb="8" eb="10">
      <t>ゾウカ</t>
    </rPh>
    <rPh sb="10" eb="12">
      <t>ミコ</t>
    </rPh>
    <rPh sb="12" eb="14">
      <t>ソウガク</t>
    </rPh>
    <phoneticPr fontId="8"/>
  </si>
  <si>
    <t>（２）加算以外の部分で賃金水準を下げていないことについて</t>
    <rPh sb="3" eb="5">
      <t>カサン</t>
    </rPh>
    <rPh sb="5" eb="7">
      <t>イガイ</t>
    </rPh>
    <rPh sb="8" eb="10">
      <t>ブブン</t>
    </rPh>
    <rPh sb="11" eb="13">
      <t>チンギン</t>
    </rPh>
    <rPh sb="13" eb="15">
      <t>スイジュン</t>
    </rPh>
    <rPh sb="16" eb="17">
      <t>サ</t>
    </rPh>
    <phoneticPr fontId="8"/>
  </si>
  <si>
    <t>（a）加算当年度の賃金見込総額</t>
    <rPh sb="3" eb="5">
      <t>カサン</t>
    </rPh>
    <rPh sb="5" eb="6">
      <t>トウ</t>
    </rPh>
    <rPh sb="6" eb="8">
      <t>ネンド</t>
    </rPh>
    <rPh sb="9" eb="11">
      <t>チンギン</t>
    </rPh>
    <rPh sb="11" eb="13">
      <t>ミコ</t>
    </rPh>
    <rPh sb="13" eb="15">
      <t>ソウガク</t>
    </rPh>
    <phoneticPr fontId="8"/>
  </si>
  <si>
    <t>（b）加算当年度の加算による改善見込総額</t>
    <rPh sb="3" eb="5">
      <t>カサン</t>
    </rPh>
    <rPh sb="5" eb="8">
      <t>トウネンド</t>
    </rPh>
    <rPh sb="9" eb="11">
      <t>カサン</t>
    </rPh>
    <rPh sb="14" eb="16">
      <t>カイゼン</t>
    </rPh>
    <rPh sb="16" eb="18">
      <t>ミコ</t>
    </rPh>
    <rPh sb="18" eb="20">
      <t>ソウガク</t>
    </rPh>
    <phoneticPr fontId="8"/>
  </si>
  <si>
    <t>（d）基準翌年度から加算当年度までの公定価格における人件費の改定部分</t>
    <rPh sb="3" eb="5">
      <t>キジュン</t>
    </rPh>
    <rPh sb="5" eb="8">
      <t>ヨクネンド</t>
    </rPh>
    <rPh sb="10" eb="12">
      <t>カサン</t>
    </rPh>
    <rPh sb="12" eb="15">
      <t>トウネンド</t>
    </rPh>
    <rPh sb="18" eb="20">
      <t>コウテイ</t>
    </rPh>
    <rPh sb="20" eb="22">
      <t>カカク</t>
    </rPh>
    <rPh sb="26" eb="29">
      <t>ジンケンヒ</t>
    </rPh>
    <rPh sb="30" eb="32">
      <t>カイテイ</t>
    </rPh>
    <rPh sb="32" eb="34">
      <t>ブブン</t>
    </rPh>
    <phoneticPr fontId="8"/>
  </si>
  <si>
    <t>（e）加算当年度の前年度に支払うべき残額に対応した支払い賃金額</t>
    <rPh sb="3" eb="5">
      <t>カサン</t>
    </rPh>
    <rPh sb="5" eb="8">
      <t>トウネンド</t>
    </rPh>
    <rPh sb="9" eb="11">
      <t>ゼンネン</t>
    </rPh>
    <rPh sb="11" eb="12">
      <t>ド</t>
    </rPh>
    <rPh sb="13" eb="15">
      <t>シハラ</t>
    </rPh>
    <rPh sb="18" eb="20">
      <t>ザンガク</t>
    </rPh>
    <rPh sb="21" eb="23">
      <t>タイオウ</t>
    </rPh>
    <rPh sb="25" eb="27">
      <t>シハラ</t>
    </rPh>
    <rPh sb="28" eb="30">
      <t>チンギン</t>
    </rPh>
    <rPh sb="30" eb="31">
      <t>ガク</t>
    </rPh>
    <phoneticPr fontId="8"/>
  </si>
  <si>
    <t>（f）基準年度の支払賃金の総額</t>
    <rPh sb="3" eb="5">
      <t>キジュン</t>
    </rPh>
    <rPh sb="5" eb="7">
      <t>ネンド</t>
    </rPh>
    <rPh sb="8" eb="10">
      <t>シハラ</t>
    </rPh>
    <rPh sb="10" eb="12">
      <t>チンギン</t>
    </rPh>
    <rPh sb="13" eb="15">
      <t>ソウガク</t>
    </rPh>
    <phoneticPr fontId="8"/>
  </si>
  <si>
    <t>（i）施設独自の改善額</t>
    <phoneticPr fontId="8"/>
  </si>
  <si>
    <t>（j）基準年度の前年度に支払うべき残額に対応した支払い賃金額</t>
    <rPh sb="3" eb="7">
      <t>キジュンネンド</t>
    </rPh>
    <rPh sb="8" eb="11">
      <t>ゼンネンド</t>
    </rPh>
    <rPh sb="12" eb="14">
      <t>シハラ</t>
    </rPh>
    <rPh sb="17" eb="19">
      <t>ザンガク</t>
    </rPh>
    <rPh sb="20" eb="22">
      <t>タイオウ</t>
    </rPh>
    <rPh sb="24" eb="26">
      <t>シハラ</t>
    </rPh>
    <rPh sb="27" eb="29">
      <t>チンギン</t>
    </rPh>
    <rPh sb="29" eb="30">
      <t>ガク</t>
    </rPh>
    <phoneticPr fontId="8"/>
  </si>
  <si>
    <t>（k）基準年度に支払うべき残額に対応した翌年度の賃金額</t>
    <rPh sb="3" eb="5">
      <t>キジュン</t>
    </rPh>
    <rPh sb="5" eb="7">
      <t>ネンド</t>
    </rPh>
    <rPh sb="8" eb="10">
      <t>シハラ</t>
    </rPh>
    <rPh sb="13" eb="15">
      <t>ザンガク</t>
    </rPh>
    <rPh sb="16" eb="18">
      <t>タイオウ</t>
    </rPh>
    <rPh sb="20" eb="23">
      <t>ヨクネンド</t>
    </rPh>
    <rPh sb="24" eb="26">
      <t>チンギン</t>
    </rPh>
    <rPh sb="26" eb="27">
      <t>ガク</t>
    </rPh>
    <phoneticPr fontId="8"/>
  </si>
  <si>
    <t>（３）施設独自の改善額について</t>
    <rPh sb="3" eb="5">
      <t>シセツ</t>
    </rPh>
    <rPh sb="5" eb="6">
      <t>ドク</t>
    </rPh>
    <rPh sb="6" eb="7">
      <t>ジ</t>
    </rPh>
    <rPh sb="8" eb="10">
      <t>カイゼン</t>
    </rPh>
    <rPh sb="10" eb="11">
      <t>ガク</t>
    </rPh>
    <phoneticPr fontId="8"/>
  </si>
  <si>
    <t>施設独自の賃金改善額の具体的な取組内容</t>
    <rPh sb="0" eb="2">
      <t>シセツ</t>
    </rPh>
    <rPh sb="2" eb="4">
      <t>ドクジ</t>
    </rPh>
    <rPh sb="5" eb="7">
      <t>チンギン</t>
    </rPh>
    <rPh sb="7" eb="10">
      <t>カイゼンガク</t>
    </rPh>
    <rPh sb="11" eb="14">
      <t>グタイテキ</t>
    </rPh>
    <rPh sb="15" eb="17">
      <t>トリクミ</t>
    </rPh>
    <rPh sb="17" eb="19">
      <t>ナイヨウ</t>
    </rPh>
    <phoneticPr fontId="8"/>
  </si>
  <si>
    <t>施設独自の賃金改善額の算定根拠</t>
    <rPh sb="0" eb="2">
      <t>シセツ</t>
    </rPh>
    <rPh sb="2" eb="4">
      <t>ドクジ</t>
    </rPh>
    <rPh sb="5" eb="10">
      <t>チンギンカイゼンガク</t>
    </rPh>
    <rPh sb="11" eb="13">
      <t>サンテイ</t>
    </rPh>
    <rPh sb="13" eb="15">
      <t>コンキョ</t>
    </rPh>
    <phoneticPr fontId="8"/>
  </si>
  <si>
    <t>（４）他施設・事業所への配分等について</t>
    <rPh sb="3" eb="6">
      <t>タシセツ</t>
    </rPh>
    <rPh sb="7" eb="10">
      <t>ジギョウショ</t>
    </rPh>
    <rPh sb="12" eb="14">
      <t>ハイブン</t>
    </rPh>
    <rPh sb="14" eb="15">
      <t>ナド</t>
    </rPh>
    <phoneticPr fontId="8"/>
  </si>
  <si>
    <t>拠出見込額</t>
    <rPh sb="0" eb="2">
      <t>キョシュツ</t>
    </rPh>
    <rPh sb="2" eb="4">
      <t>ミコミ</t>
    </rPh>
    <rPh sb="4" eb="5">
      <t>ガク</t>
    </rPh>
    <phoneticPr fontId="8"/>
  </si>
  <si>
    <t>受入見込額</t>
    <rPh sb="0" eb="1">
      <t>ウ</t>
    </rPh>
    <rPh sb="1" eb="2">
      <t>イ</t>
    </rPh>
    <rPh sb="2" eb="4">
      <t>ミコ</t>
    </rPh>
    <rPh sb="4" eb="5">
      <t>ガク</t>
    </rPh>
    <phoneticPr fontId="8"/>
  </si>
  <si>
    <t>別紙様式４別添２の「同一事業者内における拠出実績額・受入実績額一覧表」を添付すること。</t>
    <rPh sb="5" eb="7">
      <t>ベッテン</t>
    </rPh>
    <rPh sb="22" eb="24">
      <t>ジッセキ</t>
    </rPh>
    <rPh sb="28" eb="30">
      <t>ジッセキ</t>
    </rPh>
    <phoneticPr fontId="8"/>
  </si>
  <si>
    <t>上記について相違ないことを証明いたします。</t>
    <rPh sb="0" eb="2">
      <t>ジョウキ</t>
    </rPh>
    <rPh sb="6" eb="8">
      <t>ソウイ</t>
    </rPh>
    <rPh sb="13" eb="15">
      <t>ショウメイ</t>
    </rPh>
    <phoneticPr fontId="8"/>
  </si>
  <si>
    <t>別紙様式４別添１</t>
    <rPh sb="0" eb="2">
      <t>ベッシ</t>
    </rPh>
    <rPh sb="2" eb="4">
      <t>ヨウシキ</t>
    </rPh>
    <rPh sb="5" eb="7">
      <t>ベッテン</t>
    </rPh>
    <phoneticPr fontId="8"/>
  </si>
  <si>
    <t>施設・事業所名</t>
    <phoneticPr fontId="8"/>
  </si>
  <si>
    <t>賃金改善明細（職員別表）</t>
    <rPh sb="4" eb="6">
      <t>メイサイ</t>
    </rPh>
    <rPh sb="7" eb="9">
      <t>ショクイン</t>
    </rPh>
    <rPh sb="9" eb="10">
      <t>ベツ</t>
    </rPh>
    <rPh sb="10" eb="11">
      <t>ヒョウ</t>
    </rPh>
    <phoneticPr fontId="8"/>
  </si>
  <si>
    <t>〇加算当年度の全ての職員の賃金改善明細</t>
    <rPh sb="1" eb="3">
      <t>カサン</t>
    </rPh>
    <rPh sb="3" eb="6">
      <t>トウネンド</t>
    </rPh>
    <rPh sb="7" eb="8">
      <t>スベ</t>
    </rPh>
    <rPh sb="10" eb="12">
      <t>ショクイン</t>
    </rPh>
    <rPh sb="13" eb="15">
      <t>チンギン</t>
    </rPh>
    <rPh sb="15" eb="17">
      <t>カイゼン</t>
    </rPh>
    <rPh sb="17" eb="19">
      <t>メイサイ</t>
    </rPh>
    <phoneticPr fontId="8"/>
  </si>
  <si>
    <t>No</t>
    <phoneticPr fontId="8"/>
  </si>
  <si>
    <t>職員名</t>
    <phoneticPr fontId="8"/>
  </si>
  <si>
    <t>改善実施有無</t>
    <phoneticPr fontId="8"/>
  </si>
  <si>
    <t>職種</t>
    <phoneticPr fontId="8"/>
  </si>
  <si>
    <t>資格</t>
    <rPh sb="0" eb="2">
      <t>シカク</t>
    </rPh>
    <phoneticPr fontId="8"/>
  </si>
  <si>
    <r>
      <t>経験年数　</t>
    </r>
    <r>
      <rPr>
        <sz val="12"/>
        <rFont val="ＭＳ ゴシック"/>
        <family val="3"/>
        <charset val="128"/>
      </rPr>
      <t>※1</t>
    </r>
    <phoneticPr fontId="8"/>
  </si>
  <si>
    <r>
      <t xml:space="preserve">常勤
非常勤
</t>
    </r>
    <r>
      <rPr>
        <sz val="12"/>
        <rFont val="ＭＳ ゴシック"/>
        <family val="3"/>
        <charset val="128"/>
      </rPr>
      <t>※2</t>
    </r>
    <phoneticPr fontId="8"/>
  </si>
  <si>
    <r>
      <t xml:space="preserve">常勤
換算値
</t>
    </r>
    <r>
      <rPr>
        <sz val="12"/>
        <rFont val="ＭＳ ゴシック"/>
        <family val="3"/>
        <charset val="128"/>
      </rPr>
      <t>※3</t>
    </r>
    <phoneticPr fontId="8"/>
  </si>
  <si>
    <t>基準年度の賃金</t>
    <rPh sb="0" eb="2">
      <t>キジュン</t>
    </rPh>
    <rPh sb="2" eb="4">
      <t>ネンド</t>
    </rPh>
    <rPh sb="3" eb="4">
      <t>ド</t>
    </rPh>
    <rPh sb="5" eb="7">
      <t>チンギン</t>
    </rPh>
    <phoneticPr fontId="8"/>
  </si>
  <si>
    <t>加算当年度の賃金</t>
    <rPh sb="0" eb="2">
      <t>カサン</t>
    </rPh>
    <rPh sb="2" eb="5">
      <t>トウネンド</t>
    </rPh>
    <rPh sb="6" eb="8">
      <t>チンギン</t>
    </rPh>
    <phoneticPr fontId="8"/>
  </si>
  <si>
    <t>備考</t>
    <rPh sb="0" eb="2">
      <t>ビコウ</t>
    </rPh>
    <phoneticPr fontId="8"/>
  </si>
  <si>
    <t>③</t>
    <phoneticPr fontId="8"/>
  </si>
  <si>
    <t>④</t>
    <phoneticPr fontId="8"/>
  </si>
  <si>
    <t>⑤</t>
    <phoneticPr fontId="8"/>
  </si>
  <si>
    <t>⑥</t>
    <phoneticPr fontId="8"/>
  </si>
  <si>
    <t>⑦</t>
    <phoneticPr fontId="8"/>
  </si>
  <si>
    <t>⑦の内訳</t>
    <rPh sb="2" eb="4">
      <t>ウチワケ</t>
    </rPh>
    <phoneticPr fontId="8"/>
  </si>
  <si>
    <t>⑧</t>
    <phoneticPr fontId="8"/>
  </si>
  <si>
    <t>⑨</t>
    <phoneticPr fontId="8"/>
  </si>
  <si>
    <t>⑨の内訳</t>
    <rPh sb="2" eb="4">
      <t>ウチワケ</t>
    </rPh>
    <phoneticPr fontId="8"/>
  </si>
  <si>
    <t>⑩</t>
    <phoneticPr fontId="8"/>
  </si>
  <si>
    <t>⑩の詳細</t>
    <rPh sb="2" eb="4">
      <t>ショウサイ</t>
    </rPh>
    <phoneticPr fontId="8"/>
  </si>
  <si>
    <t>⑪</t>
    <phoneticPr fontId="8"/>
  </si>
  <si>
    <t>⑫</t>
    <phoneticPr fontId="8"/>
  </si>
  <si>
    <t>⑬</t>
    <phoneticPr fontId="8"/>
  </si>
  <si>
    <t>⑭</t>
    <phoneticPr fontId="8"/>
  </si>
  <si>
    <t>基準年度の支払賃金の総額</t>
    <rPh sb="0" eb="2">
      <t>キジュン</t>
    </rPh>
    <rPh sb="2" eb="4">
      <t>ネンド</t>
    </rPh>
    <rPh sb="5" eb="7">
      <t>シハラ</t>
    </rPh>
    <rPh sb="7" eb="9">
      <t>チンギン</t>
    </rPh>
    <rPh sb="10" eb="12">
      <t>ソウガク</t>
    </rPh>
    <phoneticPr fontId="8"/>
  </si>
  <si>
    <t>基準年度の処遇改善等加算の加算額※4</t>
    <rPh sb="0" eb="2">
      <t>キジュン</t>
    </rPh>
    <rPh sb="2" eb="4">
      <t>ネンド</t>
    </rPh>
    <rPh sb="5" eb="9">
      <t>ショグウカイゼン</t>
    </rPh>
    <rPh sb="9" eb="10">
      <t>トウ</t>
    </rPh>
    <rPh sb="10" eb="12">
      <t>カサン</t>
    </rPh>
    <rPh sb="13" eb="16">
      <t>カサンガク</t>
    </rPh>
    <phoneticPr fontId="8"/>
  </si>
  <si>
    <t>基準年度の処遇改善等加算の加算額に係る法定福利費分</t>
    <rPh sb="0" eb="2">
      <t>キジュン</t>
    </rPh>
    <rPh sb="2" eb="4">
      <t>ネンド</t>
    </rPh>
    <rPh sb="5" eb="9">
      <t>ショグウカイゼン</t>
    </rPh>
    <rPh sb="9" eb="10">
      <t>トウ</t>
    </rPh>
    <rPh sb="10" eb="12">
      <t>カサン</t>
    </rPh>
    <rPh sb="13" eb="16">
      <t>カサンガク</t>
    </rPh>
    <rPh sb="17" eb="18">
      <t>カカ</t>
    </rPh>
    <rPh sb="19" eb="21">
      <t>ホウテイ</t>
    </rPh>
    <rPh sb="21" eb="24">
      <t>フクリヒ</t>
    </rPh>
    <rPh sb="24" eb="25">
      <t>ブン</t>
    </rPh>
    <phoneticPr fontId="8"/>
  </si>
  <si>
    <t>施設独自の改善額</t>
    <rPh sb="0" eb="2">
      <t>シセツ</t>
    </rPh>
    <rPh sb="2" eb="4">
      <t>ドクジ</t>
    </rPh>
    <rPh sb="5" eb="8">
      <t>カイゼンガク</t>
    </rPh>
    <phoneticPr fontId="8"/>
  </si>
  <si>
    <t>基準年度の前年度に支払うべき残額に対応した支払い賃金額</t>
    <rPh sb="0" eb="4">
      <t>キジュンネンド</t>
    </rPh>
    <rPh sb="5" eb="8">
      <t>ゼンネンド</t>
    </rPh>
    <rPh sb="9" eb="11">
      <t>シハラ</t>
    </rPh>
    <rPh sb="14" eb="16">
      <t>ザンガク</t>
    </rPh>
    <rPh sb="17" eb="19">
      <t>タイオウ</t>
    </rPh>
    <rPh sb="21" eb="23">
      <t>シハラ</t>
    </rPh>
    <rPh sb="24" eb="26">
      <t>チンギン</t>
    </rPh>
    <rPh sb="26" eb="27">
      <t>ガク</t>
    </rPh>
    <phoneticPr fontId="8"/>
  </si>
  <si>
    <t>基準年度に支払うべき残額に対応した翌年度の賃金額</t>
    <rPh sb="0" eb="4">
      <t>キジュンネンド</t>
    </rPh>
    <rPh sb="5" eb="7">
      <t>シハラ</t>
    </rPh>
    <rPh sb="10" eb="12">
      <t>ザンガク</t>
    </rPh>
    <rPh sb="13" eb="15">
      <t>タイオウ</t>
    </rPh>
    <rPh sb="17" eb="20">
      <t>ヨクネンド</t>
    </rPh>
    <rPh sb="21" eb="24">
      <t>チンギンガク</t>
    </rPh>
    <phoneticPr fontId="8"/>
  </si>
  <si>
    <t>基準年度における加算額等の影響を除いた支払賃金総額
（①－（②－③）－④－⑤＋⑥）</t>
    <rPh sb="0" eb="4">
      <t>キジュンネンド</t>
    </rPh>
    <rPh sb="8" eb="10">
      <t>カサン</t>
    </rPh>
    <rPh sb="10" eb="11">
      <t>ガク</t>
    </rPh>
    <rPh sb="11" eb="12">
      <t>トウ</t>
    </rPh>
    <rPh sb="13" eb="15">
      <t>エイキョウ</t>
    </rPh>
    <rPh sb="16" eb="17">
      <t>ノゾ</t>
    </rPh>
    <rPh sb="19" eb="21">
      <t>シハラ</t>
    </rPh>
    <rPh sb="21" eb="23">
      <t>チンギン</t>
    </rPh>
    <rPh sb="23" eb="25">
      <t>ソウガク</t>
    </rPh>
    <phoneticPr fontId="8"/>
  </si>
  <si>
    <t>加算当年度の賃金見込総額</t>
    <rPh sb="0" eb="2">
      <t>カサン</t>
    </rPh>
    <rPh sb="2" eb="5">
      <t>トウネンド</t>
    </rPh>
    <rPh sb="6" eb="8">
      <t>チンギン</t>
    </rPh>
    <rPh sb="8" eb="10">
      <t>ミコ</t>
    </rPh>
    <rPh sb="10" eb="12">
      <t>ソウガク</t>
    </rPh>
    <phoneticPr fontId="8"/>
  </si>
  <si>
    <t>区分３「質の向上分」</t>
    <phoneticPr fontId="8"/>
  </si>
  <si>
    <t>基準翌年度から加算当年度までの公定価格における人件費の改定部分</t>
    <rPh sb="0" eb="2">
      <t>キジュン</t>
    </rPh>
    <rPh sb="2" eb="5">
      <t>ヨクネンド</t>
    </rPh>
    <rPh sb="7" eb="9">
      <t>カサン</t>
    </rPh>
    <rPh sb="9" eb="12">
      <t>トウネンド</t>
    </rPh>
    <rPh sb="15" eb="17">
      <t>コウテイ</t>
    </rPh>
    <rPh sb="17" eb="19">
      <t>カカク</t>
    </rPh>
    <rPh sb="23" eb="26">
      <t>ジンケンヒ</t>
    </rPh>
    <rPh sb="27" eb="29">
      <t>カイテイ</t>
    </rPh>
    <rPh sb="29" eb="31">
      <t>ブブン</t>
    </rPh>
    <phoneticPr fontId="8"/>
  </si>
  <si>
    <t>加算当年度の前年度に支払うべき残額に対応した支払い賃金額</t>
    <rPh sb="0" eb="2">
      <t>カサン</t>
    </rPh>
    <rPh sb="2" eb="5">
      <t>トウネンド</t>
    </rPh>
    <rPh sb="6" eb="9">
      <t>ゼンネンド</t>
    </rPh>
    <rPh sb="10" eb="12">
      <t>シハラ</t>
    </rPh>
    <rPh sb="15" eb="17">
      <t>ザンガク</t>
    </rPh>
    <rPh sb="18" eb="20">
      <t>タイオウ</t>
    </rPh>
    <rPh sb="22" eb="24">
      <t>シハラ</t>
    </rPh>
    <rPh sb="25" eb="27">
      <t>チンギン</t>
    </rPh>
    <rPh sb="27" eb="28">
      <t>ガク</t>
    </rPh>
    <phoneticPr fontId="8"/>
  </si>
  <si>
    <t>加算当年度における改善額等の影響を除いた賃金見込総額
（⑧－⑨－⑩－⑪－⑫－⑬）</t>
    <rPh sb="0" eb="2">
      <t>カサン</t>
    </rPh>
    <rPh sb="2" eb="5">
      <t>トウネンド</t>
    </rPh>
    <rPh sb="20" eb="22">
      <t>チンギン</t>
    </rPh>
    <rPh sb="22" eb="24">
      <t>ミコ</t>
    </rPh>
    <rPh sb="24" eb="26">
      <t>ソウガク</t>
    </rPh>
    <phoneticPr fontId="8"/>
  </si>
  <si>
    <t>基準年度の公定価格における人件費の改定部分</t>
    <phoneticPr fontId="8"/>
  </si>
  <si>
    <t>加算による改善見込額</t>
    <rPh sb="0" eb="2">
      <t>カサン</t>
    </rPh>
    <rPh sb="5" eb="7">
      <t>カイゼン</t>
    </rPh>
    <rPh sb="7" eb="9">
      <t>ミコ</t>
    </rPh>
    <rPh sb="9" eb="10">
      <t>ガク</t>
    </rPh>
    <phoneticPr fontId="8"/>
  </si>
  <si>
    <t>加算による改善見込額</t>
    <rPh sb="0" eb="2">
      <t>カサン</t>
    </rPh>
    <rPh sb="7" eb="9">
      <t>ミコ</t>
    </rPh>
    <rPh sb="9" eb="10">
      <t>ガク</t>
    </rPh>
    <phoneticPr fontId="8"/>
  </si>
  <si>
    <t>職名</t>
    <rPh sb="0" eb="2">
      <t>ショクメイ</t>
    </rPh>
    <phoneticPr fontId="8"/>
  </si>
  <si>
    <t>改善した給与項目</t>
    <rPh sb="0" eb="2">
      <t>カイゼン</t>
    </rPh>
    <rPh sb="4" eb="6">
      <t>キュウヨ</t>
    </rPh>
    <rPh sb="6" eb="8">
      <t>コウモク</t>
    </rPh>
    <phoneticPr fontId="8"/>
  </si>
  <si>
    <t>小計
⑨
（a＋b＋c）</t>
    <rPh sb="0" eb="2">
      <t>ショウケイ</t>
    </rPh>
    <phoneticPr fontId="8"/>
  </si>
  <si>
    <t>基本給
a</t>
    <phoneticPr fontId="8"/>
  </si>
  <si>
    <t>手当
b</t>
    <rPh sb="0" eb="2">
      <t>テアテ</t>
    </rPh>
    <phoneticPr fontId="8"/>
  </si>
  <si>
    <t>賞与
（一時金）
c</t>
    <rPh sb="0" eb="2">
      <t>ショウヨ</t>
    </rPh>
    <phoneticPr fontId="8"/>
  </si>
  <si>
    <t>総額</t>
    <rPh sb="0" eb="2">
      <t>ソウガク</t>
    </rPh>
    <phoneticPr fontId="8"/>
  </si>
  <si>
    <t>区分２と３の加算による改善額の1/2以上を基本給・決まって毎月支払われる手当により改善すること　｛（⑨(a+b)＋⑩）/（⑨＋⑩）｝≧50％</t>
    <rPh sb="0" eb="2">
      <t>クブン</t>
    </rPh>
    <rPh sb="6" eb="8">
      <t>カサン</t>
    </rPh>
    <rPh sb="11" eb="13">
      <t>カイゼン</t>
    </rPh>
    <rPh sb="13" eb="14">
      <t>ガク</t>
    </rPh>
    <phoneticPr fontId="8"/>
  </si>
  <si>
    <t>加算以外の部分で賃金水準を下げていないことについて（⑭≧⑦）</t>
    <phoneticPr fontId="8"/>
  </si>
  <si>
    <t>【記入における留意事項】</t>
    <phoneticPr fontId="8"/>
  </si>
  <si>
    <t>施設・事業所に加算当年度に勤務している職員全員（職種を問わず、非常勤を含む。）を記載すること。</t>
    <phoneticPr fontId="8"/>
  </si>
  <si>
    <t xml:space="preserve">備考欄には、年度途中の採用や退職がある場合にはその旨、また、賃金改善額が他の職員と比較して高額（低額、賃金改善を実施しない場合も含む）である場合についてはその理由を記載すること。
</t>
    <phoneticPr fontId="8"/>
  </si>
  <si>
    <t>※1</t>
    <phoneticPr fontId="8"/>
  </si>
  <si>
    <t>経験年数については、第４の２によるものとする。</t>
    <rPh sb="10" eb="11">
      <t>ダイ</t>
    </rPh>
    <phoneticPr fontId="8"/>
  </si>
  <si>
    <t>※2　</t>
    <phoneticPr fontId="8"/>
  </si>
  <si>
    <t>「常勤」とは、当該施設・事業所の就業規則において定められている常勤の従事者が勤務すべき時間数（教育・保育に従事する者にあっては、１か月に勤務すべき時間数が120時間以上であるものに限る。）に達している者</t>
    <phoneticPr fontId="8"/>
  </si>
  <si>
    <t>又は当該者以外の者であって１日６時間以上かつ月20日以上勤務するものをいい、「非常勤」とは常勤以外の者をいう。</t>
    <phoneticPr fontId="8"/>
  </si>
  <si>
    <t>※3</t>
    <phoneticPr fontId="8"/>
  </si>
  <si>
    <t>常勤換算値について、常勤の者については1.0とし、非常勤の者については下記の算式によって得た値とする。</t>
    <rPh sb="0" eb="2">
      <t>ジョウキン</t>
    </rPh>
    <rPh sb="2" eb="4">
      <t>カンサン</t>
    </rPh>
    <rPh sb="4" eb="5">
      <t>チ</t>
    </rPh>
    <rPh sb="10" eb="12">
      <t>ジョウキン</t>
    </rPh>
    <rPh sb="13" eb="14">
      <t>モノ</t>
    </rPh>
    <rPh sb="25" eb="28">
      <t>ヒジョウキン</t>
    </rPh>
    <rPh sb="29" eb="30">
      <t>モノ</t>
    </rPh>
    <rPh sb="35" eb="37">
      <t>カキ</t>
    </rPh>
    <rPh sb="38" eb="40">
      <t>サンシキ</t>
    </rPh>
    <rPh sb="44" eb="45">
      <t>エ</t>
    </rPh>
    <rPh sb="46" eb="47">
      <t>アタイ</t>
    </rPh>
    <phoneticPr fontId="8"/>
  </si>
  <si>
    <t>算式　常勤以外の職員の１か月の勤務時間数の合計÷各施設・事業所の就業規則等で定めた常勤職員の１か月の勤務時間数＝常勤換算値</t>
    <rPh sb="0" eb="2">
      <t>サンシキ</t>
    </rPh>
    <rPh sb="3" eb="5">
      <t>ジョウキン</t>
    </rPh>
    <rPh sb="5" eb="7">
      <t>イガイ</t>
    </rPh>
    <rPh sb="8" eb="10">
      <t>ショクイン</t>
    </rPh>
    <rPh sb="13" eb="14">
      <t>ゲツ</t>
    </rPh>
    <rPh sb="15" eb="17">
      <t>キンム</t>
    </rPh>
    <rPh sb="17" eb="19">
      <t>ジカン</t>
    </rPh>
    <rPh sb="19" eb="20">
      <t>スウ</t>
    </rPh>
    <rPh sb="21" eb="23">
      <t>ゴウケイ</t>
    </rPh>
    <rPh sb="24" eb="27">
      <t>カクシセツ</t>
    </rPh>
    <rPh sb="28" eb="31">
      <t>ジギョウショ</t>
    </rPh>
    <rPh sb="32" eb="34">
      <t>シュウギョウ</t>
    </rPh>
    <rPh sb="34" eb="36">
      <t>キソク</t>
    </rPh>
    <rPh sb="36" eb="37">
      <t>トウ</t>
    </rPh>
    <rPh sb="38" eb="39">
      <t>サダ</t>
    </rPh>
    <rPh sb="41" eb="43">
      <t>ジョウキン</t>
    </rPh>
    <rPh sb="43" eb="45">
      <t>ショクイン</t>
    </rPh>
    <rPh sb="48" eb="49">
      <t>ゲツ</t>
    </rPh>
    <rPh sb="50" eb="52">
      <t>キンム</t>
    </rPh>
    <rPh sb="52" eb="54">
      <t>ジカン</t>
    </rPh>
    <rPh sb="54" eb="55">
      <t>スウ</t>
    </rPh>
    <rPh sb="56" eb="58">
      <t>ジョウキン</t>
    </rPh>
    <rPh sb="58" eb="60">
      <t>カンサン</t>
    </rPh>
    <rPh sb="60" eb="61">
      <t>チ</t>
    </rPh>
    <phoneticPr fontId="8"/>
  </si>
  <si>
    <t>※4.②基準年度の処遇改善等加算の加算額については、基準年度に支払うことができず、その残額として加算当年度に支払った賃金額がある場合はその金額（加算当年度の前年度に支払うべき残額に対応した支払い賃金額と同額）を除く。</t>
    <rPh sb="4" eb="8">
      <t>キジュンネンド</t>
    </rPh>
    <rPh sb="9" eb="13">
      <t>ショグウカイゼン</t>
    </rPh>
    <rPh sb="13" eb="14">
      <t>トウ</t>
    </rPh>
    <rPh sb="14" eb="16">
      <t>カサン</t>
    </rPh>
    <rPh sb="17" eb="20">
      <t>カサンガク</t>
    </rPh>
    <rPh sb="26" eb="30">
      <t>キジュンネンド</t>
    </rPh>
    <rPh sb="31" eb="33">
      <t>シハラ</t>
    </rPh>
    <rPh sb="43" eb="45">
      <t>ザンガク</t>
    </rPh>
    <rPh sb="48" eb="50">
      <t>カサン</t>
    </rPh>
    <rPh sb="50" eb="53">
      <t>トウネンド</t>
    </rPh>
    <rPh sb="64" eb="66">
      <t>バアイ</t>
    </rPh>
    <rPh sb="69" eb="71">
      <t>キンガク</t>
    </rPh>
    <rPh sb="72" eb="77">
      <t>カサントウネンド</t>
    </rPh>
    <rPh sb="78" eb="81">
      <t>ゼンネンド</t>
    </rPh>
    <rPh sb="82" eb="84">
      <t>シハラ</t>
    </rPh>
    <rPh sb="87" eb="89">
      <t>ザンガク</t>
    </rPh>
    <rPh sb="90" eb="92">
      <t>タイオウ</t>
    </rPh>
    <rPh sb="94" eb="96">
      <t>シハラ</t>
    </rPh>
    <rPh sb="97" eb="100">
      <t>チンギンガク</t>
    </rPh>
    <rPh sb="101" eb="103">
      <t>ドウガク</t>
    </rPh>
    <rPh sb="105" eb="106">
      <t>ノゾ</t>
    </rPh>
    <phoneticPr fontId="8"/>
  </si>
  <si>
    <t>別紙様式４別添２</t>
    <rPh sb="0" eb="2">
      <t>ベッシ</t>
    </rPh>
    <rPh sb="2" eb="4">
      <t>ヨウシキ</t>
    </rPh>
    <rPh sb="5" eb="7">
      <t>ベッテン</t>
    </rPh>
    <phoneticPr fontId="8"/>
  </si>
  <si>
    <t>同一事業者内における拠出見込額・受入見込額一覧表</t>
  </si>
  <si>
    <t>番号</t>
    <rPh sb="0" eb="2">
      <t>バンゴウ</t>
    </rPh>
    <phoneticPr fontId="8"/>
  </si>
  <si>
    <t>都道府県名</t>
    <rPh sb="0" eb="4">
      <t>トドウフケン</t>
    </rPh>
    <rPh sb="4" eb="5">
      <t>メイ</t>
    </rPh>
    <phoneticPr fontId="8"/>
  </si>
  <si>
    <t>市町村名</t>
    <rPh sb="0" eb="4">
      <t>シチョウソンメイ</t>
    </rPh>
    <phoneticPr fontId="8"/>
  </si>
  <si>
    <r>
      <t>施設・事業所名</t>
    </r>
    <r>
      <rPr>
        <vertAlign val="superscript"/>
        <sz val="12"/>
        <rFont val="HGｺﾞｼｯｸM"/>
        <family val="3"/>
        <charset val="128"/>
      </rPr>
      <t>※1</t>
    </r>
    <rPh sb="0" eb="2">
      <t>シセツ</t>
    </rPh>
    <rPh sb="3" eb="6">
      <t>ジギョウショ</t>
    </rPh>
    <rPh sb="6" eb="7">
      <t>メイ</t>
    </rPh>
    <phoneticPr fontId="8"/>
  </si>
  <si>
    <t>他事業所への拠出額
（円）</t>
    <rPh sb="0" eb="1">
      <t>ホカ</t>
    </rPh>
    <rPh sb="1" eb="4">
      <t>ジギョウショ</t>
    </rPh>
    <rPh sb="6" eb="8">
      <t>キョシュツ</t>
    </rPh>
    <rPh sb="8" eb="9">
      <t>ガク</t>
    </rPh>
    <rPh sb="11" eb="12">
      <t>エン</t>
    </rPh>
    <phoneticPr fontId="8"/>
  </si>
  <si>
    <t>他事業所からの受入額
（円）</t>
    <rPh sb="0" eb="1">
      <t>ホカ</t>
    </rPh>
    <rPh sb="1" eb="4">
      <t>ジギョウショ</t>
    </rPh>
    <rPh sb="7" eb="9">
      <t>ウケイレ</t>
    </rPh>
    <rPh sb="9" eb="10">
      <t>ガク</t>
    </rPh>
    <rPh sb="12" eb="13">
      <t>エン</t>
    </rPh>
    <phoneticPr fontId="8"/>
  </si>
  <si>
    <t>例１</t>
    <rPh sb="0" eb="1">
      <t>レイ</t>
    </rPh>
    <phoneticPr fontId="8"/>
  </si>
  <si>
    <t>○○県</t>
    <rPh sb="2" eb="3">
      <t>ケン</t>
    </rPh>
    <phoneticPr fontId="8"/>
  </si>
  <si>
    <t>○○市</t>
    <rPh sb="2" eb="3">
      <t>シ</t>
    </rPh>
    <phoneticPr fontId="8"/>
  </si>
  <si>
    <t>○○保育所</t>
    <rPh sb="2" eb="5">
      <t>ホイクショ</t>
    </rPh>
    <phoneticPr fontId="8"/>
  </si>
  <si>
    <t>合計</t>
    <rPh sb="0" eb="2">
      <t>ゴウケイ</t>
    </rPh>
    <phoneticPr fontId="8"/>
  </si>
  <si>
    <t>同一事業者が運営する全ての施設・事業所（特定教育・保育施設及び特定地域型保育事業所）について記入すること。</t>
    <phoneticPr fontId="8"/>
  </si>
  <si>
    <t>別紙様式５</t>
    <phoneticPr fontId="8"/>
  </si>
  <si>
    <t>１．当年度の加算見込額</t>
    <rPh sb="2" eb="5">
      <t>トウネンド</t>
    </rPh>
    <rPh sb="6" eb="8">
      <t>カサン</t>
    </rPh>
    <rPh sb="8" eb="10">
      <t>ミコ</t>
    </rPh>
    <rPh sb="10" eb="11">
      <t>ガク</t>
    </rPh>
    <phoneticPr fontId="8"/>
  </si>
  <si>
    <t>２．賃金改善に係る誓約について</t>
    <rPh sb="2" eb="6">
      <t>チンギンカイゼン</t>
    </rPh>
    <rPh sb="7" eb="8">
      <t>カカ</t>
    </rPh>
    <rPh sb="9" eb="11">
      <t>セイヤク</t>
    </rPh>
    <phoneticPr fontId="8"/>
  </si>
  <si>
    <t>・処遇改善等加算の要件について、下欄の項目に〇を入れることで誓約する。</t>
    <rPh sb="1" eb="5">
      <t>ショグウカイゼン</t>
    </rPh>
    <rPh sb="5" eb="6">
      <t>トウ</t>
    </rPh>
    <rPh sb="6" eb="8">
      <t>カサン</t>
    </rPh>
    <rPh sb="9" eb="11">
      <t>ヨウケン</t>
    </rPh>
    <rPh sb="16" eb="17">
      <t>シタ</t>
    </rPh>
    <rPh sb="17" eb="18">
      <t>ラン</t>
    </rPh>
    <rPh sb="19" eb="21">
      <t>コウモク</t>
    </rPh>
    <rPh sb="24" eb="25">
      <t>イ</t>
    </rPh>
    <rPh sb="30" eb="32">
      <t>セイヤク</t>
    </rPh>
    <phoneticPr fontId="8"/>
  </si>
  <si>
    <t>　</t>
  </si>
  <si>
    <t>加算額を賃金の改善に充てます。</t>
    <rPh sb="0" eb="3">
      <t>カサンガク</t>
    </rPh>
    <rPh sb="4" eb="6">
      <t>チンギン</t>
    </rPh>
    <rPh sb="7" eb="9">
      <t>カイゼン</t>
    </rPh>
    <rPh sb="10" eb="11">
      <t>ア</t>
    </rPh>
    <phoneticPr fontId="8"/>
  </si>
  <si>
    <t>加算以外の部分で賃金水準を下げません。</t>
    <rPh sb="0" eb="2">
      <t>カサン</t>
    </rPh>
    <rPh sb="2" eb="4">
      <t>イガイ</t>
    </rPh>
    <rPh sb="5" eb="7">
      <t>ブブン</t>
    </rPh>
    <rPh sb="8" eb="10">
      <t>チンギン</t>
    </rPh>
    <rPh sb="10" eb="12">
      <t>スイジュン</t>
    </rPh>
    <rPh sb="13" eb="14">
      <t>サ</t>
    </rPh>
    <phoneticPr fontId="8"/>
  </si>
  <si>
    <t>上記について、すべての職員に対し、周知をした上で、提出していることを証明いたします。</t>
    <rPh sb="0" eb="2">
      <t>ジョウキ</t>
    </rPh>
    <rPh sb="11" eb="13">
      <t>ショクイン</t>
    </rPh>
    <rPh sb="14" eb="15">
      <t>タイ</t>
    </rPh>
    <rPh sb="17" eb="19">
      <t>シュウチ</t>
    </rPh>
    <rPh sb="22" eb="23">
      <t>ウエ</t>
    </rPh>
    <rPh sb="25" eb="27">
      <t>テイシュツ</t>
    </rPh>
    <rPh sb="34" eb="36">
      <t>ショウメイ</t>
    </rPh>
    <phoneticPr fontId="8"/>
  </si>
  <si>
    <t>別紙様式６</t>
    <rPh sb="0" eb="2">
      <t>ベッシ</t>
    </rPh>
    <rPh sb="2" eb="4">
      <t>ヨウシキ</t>
    </rPh>
    <phoneticPr fontId="8"/>
  </si>
  <si>
    <t>令和　　年度賃金改善実績報告書（処遇改善等加算）</t>
    <rPh sb="0" eb="2">
      <t>レイワ</t>
    </rPh>
    <rPh sb="4" eb="5">
      <t>ネン</t>
    </rPh>
    <rPh sb="5" eb="6">
      <t>ド</t>
    </rPh>
    <rPh sb="6" eb="8">
      <t>チンギン</t>
    </rPh>
    <rPh sb="8" eb="10">
      <t>カイゼン</t>
    </rPh>
    <rPh sb="10" eb="12">
      <t>ジッセキ</t>
    </rPh>
    <rPh sb="12" eb="15">
      <t>ホウコクショ</t>
    </rPh>
    <phoneticPr fontId="8"/>
  </si>
  <si>
    <t>（１）加算額以上の賃金改善について</t>
    <rPh sb="3" eb="6">
      <t>カサンガク</t>
    </rPh>
    <rPh sb="6" eb="8">
      <t>イジョウ</t>
    </rPh>
    <rPh sb="9" eb="13">
      <t>チンギンカイゼン</t>
    </rPh>
    <phoneticPr fontId="8"/>
  </si>
  <si>
    <t>加算額</t>
    <rPh sb="0" eb="2">
      <t>カサン</t>
    </rPh>
    <rPh sb="2" eb="3">
      <t>ガク</t>
    </rPh>
    <phoneticPr fontId="8"/>
  </si>
  <si>
    <t>加算による改善等実績総額（①の額以上であること）</t>
    <rPh sb="0" eb="2">
      <t>カサン</t>
    </rPh>
    <rPh sb="5" eb="7">
      <t>カイゼン</t>
    </rPh>
    <rPh sb="7" eb="8">
      <t>トウ</t>
    </rPh>
    <rPh sb="8" eb="10">
      <t>ジッセキ</t>
    </rPh>
    <rPh sb="10" eb="12">
      <t>ソウガク</t>
    </rPh>
    <rPh sb="15" eb="16">
      <t>ガク</t>
    </rPh>
    <rPh sb="16" eb="18">
      <t>イジョウ</t>
    </rPh>
    <phoneticPr fontId="8"/>
  </si>
  <si>
    <t>うち、加算による改善実績総額</t>
    <rPh sb="3" eb="5">
      <t>カサン</t>
    </rPh>
    <rPh sb="8" eb="10">
      <t>カイゼン</t>
    </rPh>
    <rPh sb="10" eb="12">
      <t>ジッセキ</t>
    </rPh>
    <rPh sb="12" eb="14">
      <t>ソウガク</t>
    </rPh>
    <phoneticPr fontId="8"/>
  </si>
  <si>
    <t>うち、事業主負担増加総額</t>
    <rPh sb="3" eb="6">
      <t>ジギョウヌシ</t>
    </rPh>
    <rPh sb="6" eb="8">
      <t>フタン</t>
    </rPh>
    <rPh sb="8" eb="10">
      <t>ゾウカ</t>
    </rPh>
    <rPh sb="10" eb="12">
      <t>ソウガク</t>
    </rPh>
    <phoneticPr fontId="8"/>
  </si>
  <si>
    <t>加算当年度における改善額等の影響を除いた支払賃金総額（④を下回らないこと） (a)-(b)-(c)-(d)-(e)</t>
    <rPh sb="0" eb="2">
      <t>カサン</t>
    </rPh>
    <rPh sb="2" eb="5">
      <t>トウネンド</t>
    </rPh>
    <rPh sb="9" eb="11">
      <t>カイゼン</t>
    </rPh>
    <rPh sb="11" eb="12">
      <t>ガク</t>
    </rPh>
    <rPh sb="12" eb="13">
      <t>トウ</t>
    </rPh>
    <rPh sb="14" eb="16">
      <t>エイキョウ</t>
    </rPh>
    <rPh sb="17" eb="18">
      <t>ノゾ</t>
    </rPh>
    <rPh sb="20" eb="22">
      <t>シハラ</t>
    </rPh>
    <rPh sb="22" eb="24">
      <t>チンギン</t>
    </rPh>
    <rPh sb="24" eb="26">
      <t>ソウガク</t>
    </rPh>
    <phoneticPr fontId="8"/>
  </si>
  <si>
    <t>（a）加算年度の支払賃金総額</t>
    <rPh sb="3" eb="5">
      <t>カサン</t>
    </rPh>
    <rPh sb="5" eb="7">
      <t>ネンド</t>
    </rPh>
    <rPh sb="8" eb="10">
      <t>シハラ</t>
    </rPh>
    <rPh sb="10" eb="12">
      <t>チンギン</t>
    </rPh>
    <rPh sb="12" eb="14">
      <t>ソウガク</t>
    </rPh>
    <phoneticPr fontId="8"/>
  </si>
  <si>
    <t>（b）加算当年度の加算による改善実績総額</t>
    <rPh sb="3" eb="5">
      <t>カサン</t>
    </rPh>
    <rPh sb="5" eb="8">
      <t>トウネンド</t>
    </rPh>
    <rPh sb="9" eb="11">
      <t>カサン</t>
    </rPh>
    <rPh sb="14" eb="16">
      <t>カイゼン</t>
    </rPh>
    <rPh sb="16" eb="18">
      <t>ジッセキ</t>
    </rPh>
    <rPh sb="18" eb="20">
      <t>ソウガク</t>
    </rPh>
    <phoneticPr fontId="8"/>
  </si>
  <si>
    <t>（c）定期昇給相当額</t>
    <rPh sb="3" eb="5">
      <t>テイキ</t>
    </rPh>
    <rPh sb="5" eb="7">
      <t>ショウキュウ</t>
    </rPh>
    <rPh sb="7" eb="10">
      <t>ソウトウガク</t>
    </rPh>
    <phoneticPr fontId="8"/>
  </si>
  <si>
    <t>基準年度における加算額等の影響を除いた支払賃金総額  
(f)-｛(g)-(h)｝-(i)-(j)+(k)</t>
    <rPh sb="0" eb="2">
      <t>キジュン</t>
    </rPh>
    <rPh sb="2" eb="4">
      <t>ネンド</t>
    </rPh>
    <rPh sb="8" eb="10">
      <t>カサン</t>
    </rPh>
    <rPh sb="10" eb="11">
      <t>ガク</t>
    </rPh>
    <rPh sb="11" eb="12">
      <t>トウ</t>
    </rPh>
    <rPh sb="13" eb="15">
      <t>エイキョウ</t>
    </rPh>
    <rPh sb="16" eb="17">
      <t>ノゾ</t>
    </rPh>
    <rPh sb="19" eb="21">
      <t>シハラ</t>
    </rPh>
    <rPh sb="21" eb="23">
      <t>チンギン</t>
    </rPh>
    <rPh sb="23" eb="25">
      <t>ソウガク</t>
    </rPh>
    <phoneticPr fontId="8"/>
  </si>
  <si>
    <t>（g）基準年度の処遇改善等加算の加算額</t>
    <rPh sb="3" eb="5">
      <t>キジュン</t>
    </rPh>
    <rPh sb="5" eb="7">
      <t>ネンド</t>
    </rPh>
    <rPh sb="8" eb="12">
      <t>ショグウカイゼン</t>
    </rPh>
    <rPh sb="12" eb="13">
      <t>トウ</t>
    </rPh>
    <rPh sb="13" eb="15">
      <t>カサン</t>
    </rPh>
    <rPh sb="16" eb="19">
      <t>カサンガク</t>
    </rPh>
    <phoneticPr fontId="8"/>
  </si>
  <si>
    <t>（h）基準年度の処遇改善等加算の加算額に係る法定福利費分</t>
    <rPh sb="3" eb="5">
      <t>キジュン</t>
    </rPh>
    <rPh sb="5" eb="7">
      <t>ネンド</t>
    </rPh>
    <rPh sb="8" eb="10">
      <t>ショグウ</t>
    </rPh>
    <rPh sb="10" eb="12">
      <t>カイゼン</t>
    </rPh>
    <rPh sb="12" eb="13">
      <t>トウ</t>
    </rPh>
    <rPh sb="13" eb="15">
      <t>カサン</t>
    </rPh>
    <rPh sb="16" eb="19">
      <t>カサンガク</t>
    </rPh>
    <rPh sb="20" eb="21">
      <t>カカ</t>
    </rPh>
    <rPh sb="22" eb="24">
      <t>ホウテイ</t>
    </rPh>
    <rPh sb="24" eb="26">
      <t>フクリ</t>
    </rPh>
    <rPh sb="26" eb="27">
      <t>ヒ</t>
    </rPh>
    <rPh sb="27" eb="28">
      <t>ブン</t>
    </rPh>
    <phoneticPr fontId="8"/>
  </si>
  <si>
    <t>（４）加算当年度の前年度に支払うべき残額がある場合の支払い状況（残額がある場合に記載）</t>
    <rPh sb="3" eb="5">
      <t>カサン</t>
    </rPh>
    <rPh sb="5" eb="8">
      <t>トウネンド</t>
    </rPh>
    <rPh sb="9" eb="12">
      <t>ゼンネンド</t>
    </rPh>
    <rPh sb="23" eb="25">
      <t>バアイ</t>
    </rPh>
    <rPh sb="26" eb="28">
      <t>シハラ</t>
    </rPh>
    <rPh sb="32" eb="34">
      <t>ザンガク</t>
    </rPh>
    <rPh sb="33" eb="35">
      <t>ジョウキョウ</t>
    </rPh>
    <rPh sb="37" eb="39">
      <t>バアイバアイキサイ</t>
    </rPh>
    <phoneticPr fontId="8"/>
  </si>
  <si>
    <t>加算以外の部分で賃金水準を下げた場合</t>
    <rPh sb="0" eb="4">
      <t>カサンイガイ</t>
    </rPh>
    <rPh sb="5" eb="7">
      <t>ブブン</t>
    </rPh>
    <rPh sb="8" eb="10">
      <t>チンギン</t>
    </rPh>
    <rPh sb="10" eb="12">
      <t>スイジュン</t>
    </rPh>
    <rPh sb="13" eb="14">
      <t>サ</t>
    </rPh>
    <rPh sb="16" eb="18">
      <t>バアイ</t>
    </rPh>
    <phoneticPr fontId="8"/>
  </si>
  <si>
    <t>区分２「賃金改善分」の残額がある場合</t>
    <rPh sb="0" eb="2">
      <t>クブン</t>
    </rPh>
    <rPh sb="4" eb="6">
      <t>チンギン</t>
    </rPh>
    <rPh sb="6" eb="8">
      <t>カイゼン</t>
    </rPh>
    <rPh sb="8" eb="9">
      <t>ブン</t>
    </rPh>
    <rPh sb="11" eb="13">
      <t>ザンガク</t>
    </rPh>
    <rPh sb="16" eb="18">
      <t>バアイ</t>
    </rPh>
    <phoneticPr fontId="8"/>
  </si>
  <si>
    <t>区分３「質の向上分」の残額がある場合</t>
    <rPh sb="0" eb="2">
      <t>クブン</t>
    </rPh>
    <rPh sb="4" eb="5">
      <t>シツ</t>
    </rPh>
    <rPh sb="6" eb="9">
      <t>コウジョウブン</t>
    </rPh>
    <rPh sb="11" eb="13">
      <t>ザンガク</t>
    </rPh>
    <rPh sb="16" eb="18">
      <t>バアイ</t>
    </rPh>
    <phoneticPr fontId="8"/>
  </si>
  <si>
    <t>加算当年度の前年度に支払うべき残額</t>
    <rPh sb="0" eb="2">
      <t>カサン</t>
    </rPh>
    <rPh sb="2" eb="5">
      <t>トウネンド</t>
    </rPh>
    <rPh sb="6" eb="9">
      <t>ゼンネンド</t>
    </rPh>
    <rPh sb="10" eb="12">
      <t>シハラ</t>
    </rPh>
    <rPh sb="15" eb="17">
      <t>ザンガク</t>
    </rPh>
    <phoneticPr fontId="8"/>
  </si>
  <si>
    <t>加算当年度の前年度に支払うべき残額に対応した支払い賃金額</t>
    <rPh sb="6" eb="9">
      <t>ゼンネンド</t>
    </rPh>
    <phoneticPr fontId="8"/>
  </si>
  <si>
    <t>加算以外</t>
    <rPh sb="0" eb="4">
      <t>カサンイガイ</t>
    </rPh>
    <phoneticPr fontId="8"/>
  </si>
  <si>
    <t>※加算当年度が令和７年度の場合は、区分②「賃金改善分」には処遇改善等加算Ⅰ（賃金改善分）及び処遇改善等加算Ⅲを合計した額を、区分③「質の向上分」には処遇改善等加算Ⅱの額を計上する。加算当年度が令和７年度の場合は、加算以外の部分で賃金水準を下げた場合の欄は記入不要。</t>
    <rPh sb="1" eb="6">
      <t>カサントウネンド</t>
    </rPh>
    <rPh sb="7" eb="9">
      <t>レイワ</t>
    </rPh>
    <rPh sb="10" eb="12">
      <t>ネンド</t>
    </rPh>
    <rPh sb="13" eb="15">
      <t>バアイ</t>
    </rPh>
    <rPh sb="17" eb="19">
      <t>クブン</t>
    </rPh>
    <rPh sb="21" eb="25">
      <t>チンギンカイゼン</t>
    </rPh>
    <rPh sb="25" eb="26">
      <t>ブン</t>
    </rPh>
    <rPh sb="29" eb="33">
      <t>ショグウカイゼン</t>
    </rPh>
    <rPh sb="33" eb="34">
      <t>トウ</t>
    </rPh>
    <rPh sb="34" eb="36">
      <t>カサン</t>
    </rPh>
    <rPh sb="38" eb="43">
      <t>チンギンカイゼンブン</t>
    </rPh>
    <rPh sb="44" eb="45">
      <t>オヨ</t>
    </rPh>
    <rPh sb="93" eb="95">
      <t>カサン</t>
    </rPh>
    <rPh sb="95" eb="97">
      <t>イガイ</t>
    </rPh>
    <rPh sb="98" eb="100">
      <t>ブブン</t>
    </rPh>
    <rPh sb="101" eb="103">
      <t>チンギン</t>
    </rPh>
    <rPh sb="103" eb="105">
      <t>スイジュン</t>
    </rPh>
    <rPh sb="106" eb="107">
      <t>サ</t>
    </rPh>
    <rPh sb="109" eb="111">
      <t>バアイ</t>
    </rPh>
    <rPh sb="112" eb="113">
      <t>ラン</t>
    </rPh>
    <rPh sb="116" eb="118">
      <t>フヨウ</t>
    </rPh>
    <phoneticPr fontId="8"/>
  </si>
  <si>
    <t>（５）加算当年度の翌年度において加算当年度に支払うべき残額がある場合の支払い状況（残額がある場合に記載）</t>
    <rPh sb="3" eb="5">
      <t>カサン</t>
    </rPh>
    <rPh sb="5" eb="8">
      <t>トウネンド</t>
    </rPh>
    <rPh sb="9" eb="12">
      <t>ヨクネンド</t>
    </rPh>
    <rPh sb="16" eb="18">
      <t>カサン</t>
    </rPh>
    <rPh sb="18" eb="21">
      <t>トウネンド</t>
    </rPh>
    <rPh sb="22" eb="24">
      <t>シハラ</t>
    </rPh>
    <rPh sb="27" eb="29">
      <t>ザンガク</t>
    </rPh>
    <rPh sb="32" eb="34">
      <t>バアイ</t>
    </rPh>
    <rPh sb="35" eb="37">
      <t>シハラ</t>
    </rPh>
    <rPh sb="38" eb="40">
      <t>ジョウキョウ</t>
    </rPh>
    <rPh sb="41" eb="43">
      <t>ザンガク</t>
    </rPh>
    <rPh sb="46" eb="48">
      <t>バアイ</t>
    </rPh>
    <rPh sb="49" eb="51">
      <t>キサイ</t>
    </rPh>
    <phoneticPr fontId="8"/>
  </si>
  <si>
    <t>加算以外の部分で賃金水準を下げた部分
（２）②ー（２）①</t>
    <rPh sb="0" eb="4">
      <t>カサンイガイ</t>
    </rPh>
    <rPh sb="5" eb="7">
      <t>ブブン</t>
    </rPh>
    <rPh sb="8" eb="10">
      <t>チンギン</t>
    </rPh>
    <rPh sb="10" eb="12">
      <t>スイジュン</t>
    </rPh>
    <rPh sb="13" eb="14">
      <t>サ</t>
    </rPh>
    <rPh sb="16" eb="18">
      <t>ブブン</t>
    </rPh>
    <phoneticPr fontId="8"/>
  </si>
  <si>
    <t>区分２「賃金改善分」の残額がある場合
（１）②－（１）①</t>
    <rPh sb="0" eb="2">
      <t>クブン</t>
    </rPh>
    <rPh sb="4" eb="6">
      <t>チンギン</t>
    </rPh>
    <rPh sb="6" eb="8">
      <t>カイゼン</t>
    </rPh>
    <rPh sb="8" eb="9">
      <t>ブン</t>
    </rPh>
    <rPh sb="11" eb="13">
      <t>ザンガク</t>
    </rPh>
    <rPh sb="16" eb="18">
      <t>バアイ</t>
    </rPh>
    <phoneticPr fontId="8"/>
  </si>
  <si>
    <t>区分３「質の向上分」の残額がある場合
（１）②ー（１）①</t>
    <rPh sb="0" eb="2">
      <t>クブン</t>
    </rPh>
    <rPh sb="4" eb="5">
      <t>シツ</t>
    </rPh>
    <rPh sb="6" eb="9">
      <t>コウジョウブン</t>
    </rPh>
    <phoneticPr fontId="8"/>
  </si>
  <si>
    <t>加算当年度に支払うべき残額</t>
    <rPh sb="0" eb="5">
      <t>カサントウネンド</t>
    </rPh>
    <rPh sb="6" eb="8">
      <t>シハラ</t>
    </rPh>
    <rPh sb="11" eb="13">
      <t>ザンガク</t>
    </rPh>
    <phoneticPr fontId="8"/>
  </si>
  <si>
    <t>加算当年度に支払うべき残額に対応した支払い賃金額</t>
    <phoneticPr fontId="8"/>
  </si>
  <si>
    <t>（６）他施設・事業所への配分等について</t>
    <rPh sb="3" eb="6">
      <t>タシセツ</t>
    </rPh>
    <rPh sb="7" eb="10">
      <t>ジギョウショ</t>
    </rPh>
    <rPh sb="12" eb="14">
      <t>ハイブン</t>
    </rPh>
    <rPh sb="14" eb="15">
      <t>ナド</t>
    </rPh>
    <phoneticPr fontId="8"/>
  </si>
  <si>
    <t>拠出実績額</t>
    <rPh sb="0" eb="2">
      <t>キョシュツ</t>
    </rPh>
    <rPh sb="2" eb="5">
      <t>ジッセキガク</t>
    </rPh>
    <phoneticPr fontId="8"/>
  </si>
  <si>
    <t>②</t>
  </si>
  <si>
    <t>受入実績額</t>
    <rPh sb="0" eb="1">
      <t>ウ</t>
    </rPh>
    <rPh sb="1" eb="2">
      <t>イ</t>
    </rPh>
    <rPh sb="2" eb="4">
      <t>ジッセキ</t>
    </rPh>
    <rPh sb="4" eb="5">
      <t>ガク</t>
    </rPh>
    <phoneticPr fontId="8"/>
  </si>
  <si>
    <t>別紙様式6別添2の「同一事業者内における拠出実績額・受入実績額一覧表」を添付すること。</t>
    <rPh sb="5" eb="7">
      <t>ベッテン</t>
    </rPh>
    <rPh sb="22" eb="24">
      <t>ジッセキ</t>
    </rPh>
    <rPh sb="28" eb="30">
      <t>ジッセキ</t>
    </rPh>
    <phoneticPr fontId="8"/>
  </si>
  <si>
    <t>別紙様式６別添１</t>
    <rPh sb="0" eb="2">
      <t>ベッシ</t>
    </rPh>
    <rPh sb="2" eb="4">
      <t>ヨウシキ</t>
    </rPh>
    <rPh sb="5" eb="7">
      <t>ベッテン</t>
    </rPh>
    <phoneticPr fontId="8"/>
  </si>
  <si>
    <t>〇加算当年度の全ての職員の賃金改善明細</t>
    <rPh sb="1" eb="3">
      <t>カサン</t>
    </rPh>
    <rPh sb="3" eb="6">
      <t>トウネンド</t>
    </rPh>
    <rPh sb="12" eb="13">
      <t>スベ</t>
    </rPh>
    <rPh sb="15" eb="17">
      <t>ショクインチンギンカイゼンメイサイ</t>
    </rPh>
    <phoneticPr fontId="8"/>
  </si>
  <si>
    <t>基準年度における加算額等の影響を除いた支払賃金総額
（①－（②－③）－④－⑤＋⑥）</t>
    <rPh sb="0" eb="2">
      <t>キジュン</t>
    </rPh>
    <rPh sb="2" eb="4">
      <t>ネンド</t>
    </rPh>
    <rPh sb="8" eb="11">
      <t>カサンガク</t>
    </rPh>
    <rPh sb="11" eb="12">
      <t>トウ</t>
    </rPh>
    <rPh sb="13" eb="15">
      <t>エイキョウ</t>
    </rPh>
    <rPh sb="16" eb="17">
      <t>ノゾ</t>
    </rPh>
    <rPh sb="19" eb="21">
      <t>シハライ</t>
    </rPh>
    <rPh sb="21" eb="23">
      <t>チンギン</t>
    </rPh>
    <rPh sb="23" eb="25">
      <t>ソウガク</t>
    </rPh>
    <phoneticPr fontId="8"/>
  </si>
  <si>
    <t>加算当年度の支払賃金の総額</t>
    <rPh sb="0" eb="5">
      <t>カサントウネンド</t>
    </rPh>
    <rPh sb="6" eb="8">
      <t>シハラ</t>
    </rPh>
    <rPh sb="8" eb="10">
      <t>チンギン</t>
    </rPh>
    <rPh sb="11" eb="13">
      <t>ソウガク</t>
    </rPh>
    <phoneticPr fontId="8"/>
  </si>
  <si>
    <t>定期昇給相当額
（加算当年度における昇給分）</t>
    <rPh sb="0" eb="2">
      <t>テイキ</t>
    </rPh>
    <rPh sb="2" eb="4">
      <t>ショウキュウ</t>
    </rPh>
    <rPh sb="4" eb="7">
      <t>ソウトウガク</t>
    </rPh>
    <rPh sb="9" eb="11">
      <t>カサン</t>
    </rPh>
    <rPh sb="11" eb="14">
      <t>トウネンド</t>
    </rPh>
    <rPh sb="18" eb="21">
      <t>ショウキュウブン</t>
    </rPh>
    <phoneticPr fontId="8"/>
  </si>
  <si>
    <t>加算当年度における改善額等の影響を除いた支払賃金総額
（⑧－⑨－⑩－⑪－⑫－⑬）</t>
    <rPh sb="0" eb="2">
      <t>カサン</t>
    </rPh>
    <rPh sb="2" eb="5">
      <t>トウネンド</t>
    </rPh>
    <rPh sb="9" eb="11">
      <t>カイゼン</t>
    </rPh>
    <rPh sb="11" eb="12">
      <t>ガク</t>
    </rPh>
    <rPh sb="12" eb="13">
      <t>トウ</t>
    </rPh>
    <rPh sb="14" eb="16">
      <t>エイキョウ</t>
    </rPh>
    <rPh sb="17" eb="18">
      <t>ノゾ</t>
    </rPh>
    <rPh sb="20" eb="22">
      <t>シハライ</t>
    </rPh>
    <rPh sb="22" eb="24">
      <t>チンギン</t>
    </rPh>
    <rPh sb="24" eb="26">
      <t>ソウガク</t>
    </rPh>
    <phoneticPr fontId="8"/>
  </si>
  <si>
    <t>加算による改善実績額</t>
    <rPh sb="0" eb="2">
      <t>カサン</t>
    </rPh>
    <rPh sb="5" eb="7">
      <t>カイゼン</t>
    </rPh>
    <rPh sb="7" eb="9">
      <t>ジッセキ</t>
    </rPh>
    <rPh sb="9" eb="10">
      <t>ガク</t>
    </rPh>
    <phoneticPr fontId="8"/>
  </si>
  <si>
    <t>加算による改善実績額</t>
    <rPh sb="0" eb="2">
      <t>カサン</t>
    </rPh>
    <rPh sb="7" eb="9">
      <t>ジッセキ</t>
    </rPh>
    <phoneticPr fontId="8"/>
  </si>
  <si>
    <t>区分２と区分３の加算による改善額の1/2以上を基本給・決まって毎月支払われる手当により改善すること　｛（⑨(a+b)＋⑩）/（⑨＋⑩）｝≧50％</t>
    <rPh sb="0" eb="2">
      <t>クブン</t>
    </rPh>
    <rPh sb="4" eb="6">
      <t>クブン</t>
    </rPh>
    <rPh sb="8" eb="10">
      <t>カサン</t>
    </rPh>
    <rPh sb="13" eb="15">
      <t>カイゼン</t>
    </rPh>
    <rPh sb="15" eb="16">
      <t>ガク</t>
    </rPh>
    <phoneticPr fontId="8"/>
  </si>
  <si>
    <t>※4.②基準年度の処遇改善等加算の加算額については、基準年度に支払うことができず、その残額として加算当年度に支払った賃金額がある場合はその金額（加算当年度の前年度に支払うべき残額に対応した支払い賃金額と同額）を除く。</t>
    <phoneticPr fontId="8"/>
  </si>
  <si>
    <t>別紙様式６別添２</t>
    <rPh sb="0" eb="2">
      <t>ベッシ</t>
    </rPh>
    <rPh sb="2" eb="4">
      <t>ヨウシキ</t>
    </rPh>
    <rPh sb="5" eb="7">
      <t>ベッテン</t>
    </rPh>
    <phoneticPr fontId="8"/>
  </si>
  <si>
    <t>同一事業者内における拠出実績額・受入実績額一覧表</t>
    <rPh sb="12" eb="14">
      <t>ジッセキ</t>
    </rPh>
    <rPh sb="18" eb="20">
      <t>ジッセキ</t>
    </rPh>
    <phoneticPr fontId="8"/>
  </si>
  <si>
    <t>別紙様式７</t>
    <rPh sb="0" eb="2">
      <t>ベッシ</t>
    </rPh>
    <rPh sb="2" eb="4">
      <t>ヨウシキ</t>
    </rPh>
    <phoneticPr fontId="8"/>
  </si>
  <si>
    <t>特別な事情に係る届出書（令和</t>
    <rPh sb="0" eb="2">
      <t>トクベツ</t>
    </rPh>
    <rPh sb="3" eb="5">
      <t>ジジョウ</t>
    </rPh>
    <rPh sb="6" eb="7">
      <t>カカ</t>
    </rPh>
    <rPh sb="8" eb="11">
      <t>トドケデショ</t>
    </rPh>
    <phoneticPr fontId="8"/>
  </si>
  <si>
    <t>年度）</t>
    <phoneticPr fontId="8"/>
  </si>
  <si>
    <t>事業者名</t>
    <rPh sb="0" eb="3">
      <t>ジギョウシャ</t>
    </rPh>
    <rPh sb="3" eb="4">
      <t>メイ</t>
    </rPh>
    <phoneticPr fontId="8"/>
  </si>
  <si>
    <t>１．事業の継続を図るために、職員の賃金を引き下げる必要がある状況について</t>
    <rPh sb="2" eb="4">
      <t>ジギョウ</t>
    </rPh>
    <rPh sb="5" eb="7">
      <t>ケイゾク</t>
    </rPh>
    <rPh sb="8" eb="9">
      <t>ハカ</t>
    </rPh>
    <rPh sb="14" eb="16">
      <t>ショクイン</t>
    </rPh>
    <rPh sb="17" eb="19">
      <t>チンギン</t>
    </rPh>
    <rPh sb="20" eb="21">
      <t>ヒ</t>
    </rPh>
    <rPh sb="22" eb="23">
      <t>サ</t>
    </rPh>
    <rPh sb="25" eb="27">
      <t>ヒツヨウ</t>
    </rPh>
    <rPh sb="30" eb="32">
      <t>ジョウキョウ</t>
    </rPh>
    <phoneticPr fontId="8"/>
  </si>
  <si>
    <t>当該法人の収支（特定教育・保育施設等に係る事業に限る。）について、利用児童数の大幅な減少などにより経営が悪化し、一定期間にわたり収支が赤字である、資金繰りに支障が生じるなどの状況について記載</t>
    <rPh sb="0" eb="2">
      <t>トウガイ</t>
    </rPh>
    <rPh sb="2" eb="4">
      <t>ホウジン</t>
    </rPh>
    <rPh sb="5" eb="7">
      <t>シュウシ</t>
    </rPh>
    <rPh sb="8" eb="10">
      <t>トクテイ</t>
    </rPh>
    <rPh sb="10" eb="12">
      <t>キョウイク</t>
    </rPh>
    <rPh sb="13" eb="15">
      <t>ホイク</t>
    </rPh>
    <rPh sb="15" eb="17">
      <t>シセツ</t>
    </rPh>
    <rPh sb="17" eb="18">
      <t>トウ</t>
    </rPh>
    <rPh sb="19" eb="20">
      <t>カカ</t>
    </rPh>
    <rPh sb="21" eb="23">
      <t>ジギョウ</t>
    </rPh>
    <rPh sb="24" eb="25">
      <t>カギ</t>
    </rPh>
    <rPh sb="33" eb="38">
      <t>リヨウジドウスウ</t>
    </rPh>
    <rPh sb="39" eb="41">
      <t>オオハバ</t>
    </rPh>
    <rPh sb="42" eb="44">
      <t>ゲンショウ</t>
    </rPh>
    <rPh sb="49" eb="51">
      <t>ケイエイ</t>
    </rPh>
    <rPh sb="52" eb="54">
      <t>アッカ</t>
    </rPh>
    <rPh sb="56" eb="58">
      <t>イッテイ</t>
    </rPh>
    <rPh sb="58" eb="60">
      <t>キカン</t>
    </rPh>
    <rPh sb="64" eb="66">
      <t>シュウシ</t>
    </rPh>
    <rPh sb="67" eb="69">
      <t>アカジ</t>
    </rPh>
    <rPh sb="73" eb="76">
      <t>シキング</t>
    </rPh>
    <rPh sb="78" eb="80">
      <t>シショウ</t>
    </rPh>
    <rPh sb="81" eb="82">
      <t>ショウ</t>
    </rPh>
    <rPh sb="87" eb="89">
      <t>ジョウキョウ</t>
    </rPh>
    <rPh sb="93" eb="95">
      <t>キサイ</t>
    </rPh>
    <phoneticPr fontId="8"/>
  </si>
  <si>
    <t>２．賃金水準の引き下げの内容</t>
    <rPh sb="2" eb="4">
      <t>チンギン</t>
    </rPh>
    <rPh sb="4" eb="6">
      <t>スイジュン</t>
    </rPh>
    <rPh sb="7" eb="8">
      <t>ヒ</t>
    </rPh>
    <rPh sb="9" eb="10">
      <t>サ</t>
    </rPh>
    <rPh sb="12" eb="14">
      <t>ナイヨウ</t>
    </rPh>
    <phoneticPr fontId="8"/>
  </si>
  <si>
    <t>３．経営及び賃金水準の改善の見込み</t>
    <rPh sb="2" eb="4">
      <t>ケイエイ</t>
    </rPh>
    <rPh sb="4" eb="5">
      <t>オヨ</t>
    </rPh>
    <rPh sb="6" eb="8">
      <t>チンギン</t>
    </rPh>
    <rPh sb="8" eb="10">
      <t>スイジュン</t>
    </rPh>
    <rPh sb="11" eb="13">
      <t>カイゼン</t>
    </rPh>
    <rPh sb="14" eb="16">
      <t>ミコ</t>
    </rPh>
    <phoneticPr fontId="8"/>
  </si>
  <si>
    <t>経営及び賃金水準の改善に係る計画等を提出し、代替することも可。</t>
    <rPh sb="0" eb="2">
      <t>ケイエイ</t>
    </rPh>
    <rPh sb="2" eb="3">
      <t>オヨ</t>
    </rPh>
    <rPh sb="4" eb="6">
      <t>チンギン</t>
    </rPh>
    <rPh sb="6" eb="8">
      <t>スイジュン</t>
    </rPh>
    <rPh sb="9" eb="11">
      <t>カイゼン</t>
    </rPh>
    <rPh sb="12" eb="13">
      <t>カカ</t>
    </rPh>
    <rPh sb="14" eb="16">
      <t>ケイカク</t>
    </rPh>
    <rPh sb="16" eb="17">
      <t>トウ</t>
    </rPh>
    <rPh sb="18" eb="20">
      <t>テイシュツ</t>
    </rPh>
    <rPh sb="22" eb="24">
      <t>ダイタイ</t>
    </rPh>
    <rPh sb="29" eb="30">
      <t>カ</t>
    </rPh>
    <phoneticPr fontId="8"/>
  </si>
  <si>
    <t>４．賃金水準を引き下げることについて、適切に労使の合意を得ていること等について</t>
    <rPh sb="2" eb="4">
      <t>チンギン</t>
    </rPh>
    <rPh sb="4" eb="6">
      <t>スイジュン</t>
    </rPh>
    <rPh sb="7" eb="8">
      <t>ヒ</t>
    </rPh>
    <rPh sb="9" eb="10">
      <t>サ</t>
    </rPh>
    <rPh sb="19" eb="21">
      <t>テキセツ</t>
    </rPh>
    <rPh sb="22" eb="24">
      <t>ロウシ</t>
    </rPh>
    <rPh sb="25" eb="27">
      <t>ゴウイ</t>
    </rPh>
    <rPh sb="28" eb="29">
      <t>エ</t>
    </rPh>
    <rPh sb="34" eb="35">
      <t>トウ</t>
    </rPh>
    <phoneticPr fontId="8"/>
  </si>
  <si>
    <t>労使の合意の時期及び方法等について記載</t>
    <rPh sb="0" eb="2">
      <t>ロウシ</t>
    </rPh>
    <rPh sb="3" eb="5">
      <t>ゴウイ</t>
    </rPh>
    <rPh sb="6" eb="8">
      <t>ジキ</t>
    </rPh>
    <rPh sb="8" eb="9">
      <t>オヨ</t>
    </rPh>
    <rPh sb="10" eb="12">
      <t>ホウホウ</t>
    </rPh>
    <rPh sb="12" eb="13">
      <t>トウ</t>
    </rPh>
    <rPh sb="17" eb="19">
      <t>キサイ</t>
    </rPh>
    <phoneticPr fontId="8"/>
  </si>
  <si>
    <t>名</t>
    <rPh sb="0" eb="1">
      <t>メイ</t>
    </rPh>
    <phoneticPr fontId="8"/>
  </si>
  <si>
    <t>年</t>
    <rPh sb="0" eb="1">
      <t>ネン</t>
    </rPh>
    <phoneticPr fontId="8"/>
  </si>
  <si>
    <t>月</t>
    <rPh sb="0" eb="1">
      <t>ツキ</t>
    </rPh>
    <phoneticPr fontId="8"/>
  </si>
  <si>
    <t>月</t>
    <phoneticPr fontId="8"/>
  </si>
  <si>
    <t>日</t>
    <rPh sb="0" eb="1">
      <t>ニチ</t>
    </rPh>
    <phoneticPr fontId="8"/>
  </si>
  <si>
    <t>人</t>
    <rPh sb="0" eb="1">
      <t>ヒト</t>
    </rPh>
    <phoneticPr fontId="8"/>
  </si>
  <si>
    <t>A</t>
    <phoneticPr fontId="8"/>
  </si>
  <si>
    <t>B</t>
    <phoneticPr fontId="8"/>
  </si>
  <si>
    <t>職員1人当たり
平均経験年数</t>
    <phoneticPr fontId="8"/>
  </si>
  <si>
    <t>（算式）B÷A＝C　　　　　　　　　　　　　　
（6か月以上の端数は切り上げ）</t>
    <phoneticPr fontId="8"/>
  </si>
  <si>
    <t>1人当たり
平均年　C</t>
    <rPh sb="1" eb="2">
      <t>ヒト</t>
    </rPh>
    <rPh sb="2" eb="3">
      <t>ア</t>
    </rPh>
    <rPh sb="6" eb="8">
      <t>ヘイキン</t>
    </rPh>
    <rPh sb="8" eb="9">
      <t>ネン</t>
    </rPh>
    <phoneticPr fontId="8"/>
  </si>
  <si>
    <t>定員</t>
    <rPh sb="0" eb="2">
      <t>テイイン</t>
    </rPh>
    <phoneticPr fontId="8"/>
  </si>
  <si>
    <t>6/100地域</t>
    <rPh sb="5" eb="7">
      <t>チイキ</t>
    </rPh>
    <phoneticPr fontId="8"/>
  </si>
  <si>
    <t>月</t>
    <rPh sb="0" eb="1">
      <t>ガツ</t>
    </rPh>
    <phoneticPr fontId="8"/>
  </si>
  <si>
    <t>仙　　台　　市　　長</t>
    <rPh sb="0" eb="1">
      <t>セン</t>
    </rPh>
    <rPh sb="3" eb="4">
      <t>ダイ</t>
    </rPh>
    <rPh sb="6" eb="7">
      <t>シ</t>
    </rPh>
    <rPh sb="9" eb="10">
      <t>チョウ</t>
    </rPh>
    <phoneticPr fontId="8"/>
  </si>
  <si>
    <t>殿</t>
    <rPh sb="0" eb="1">
      <t>トノ</t>
    </rPh>
    <phoneticPr fontId="8"/>
  </si>
  <si>
    <t>現に勤務する施設・事業所の勤続年数</t>
    <rPh sb="13" eb="15">
      <t>キンゾク</t>
    </rPh>
    <rPh sb="15" eb="17">
      <t>ネンスウ</t>
    </rPh>
    <phoneticPr fontId="8"/>
  </si>
  <si>
    <t>設置者名
（法人名・代表者名）</t>
    <rPh sb="0" eb="3">
      <t>セッチシャ</t>
    </rPh>
    <rPh sb="3" eb="4">
      <t>メイ</t>
    </rPh>
    <rPh sb="6" eb="8">
      <t>ホウジン</t>
    </rPh>
    <rPh sb="8" eb="9">
      <t>メイ</t>
    </rPh>
    <rPh sb="10" eb="13">
      <t>ダイヒョウシャ</t>
    </rPh>
    <rPh sb="13" eb="14">
      <t>メイ</t>
    </rPh>
    <phoneticPr fontId="8"/>
  </si>
  <si>
    <t>TEL(</t>
    <phoneticPr fontId="8"/>
  </si>
  <si>
    <t>）</t>
    <phoneticPr fontId="8"/>
  </si>
  <si>
    <t>担当者連絡先</t>
    <rPh sb="0" eb="3">
      <t>タントウシャ</t>
    </rPh>
    <rPh sb="3" eb="5">
      <t>レンラク</t>
    </rPh>
    <rPh sb="5" eb="6">
      <t>サキ</t>
    </rPh>
    <phoneticPr fontId="8"/>
  </si>
  <si>
    <t>職員一人当たりの平均経験年数</t>
    <phoneticPr fontId="8"/>
  </si>
  <si>
    <t>基礎分</t>
    <phoneticPr fontId="8"/>
  </si>
  <si>
    <t>賃金改善要件分</t>
    <rPh sb="0" eb="2">
      <t>チンギン</t>
    </rPh>
    <rPh sb="2" eb="4">
      <t>カイゼン</t>
    </rPh>
    <rPh sb="4" eb="6">
      <t>ヨウケン</t>
    </rPh>
    <rPh sb="6" eb="7">
      <t>ブン</t>
    </rPh>
    <phoneticPr fontId="8"/>
  </si>
  <si>
    <t>うちキャリアパス分</t>
    <rPh sb="8" eb="9">
      <t>ブン</t>
    </rPh>
    <phoneticPr fontId="8"/>
  </si>
  <si>
    <t>③キャリアパス要件※</t>
    <rPh sb="7" eb="9">
      <t>ヨウケン</t>
    </rPh>
    <phoneticPr fontId="8"/>
  </si>
  <si>
    <t>※</t>
  </si>
  <si>
    <t>（１）加算率（基礎分 加算率（a），賃金改善分（b））</t>
    <rPh sb="3" eb="5">
      <t>カサン</t>
    </rPh>
    <rPh sb="5" eb="6">
      <t>リツ</t>
    </rPh>
    <rPh sb="7" eb="10">
      <t>キソブン</t>
    </rPh>
    <rPh sb="11" eb="14">
      <t>カサンリツ</t>
    </rPh>
    <rPh sb="18" eb="20">
      <t>チンギン</t>
    </rPh>
    <rPh sb="20" eb="22">
      <t>カイゼン</t>
    </rPh>
    <rPh sb="22" eb="23">
      <t>ブン</t>
    </rPh>
    <phoneticPr fontId="23"/>
  </si>
  <si>
    <t>%</t>
    <phoneticPr fontId="8"/>
  </si>
  <si>
    <t>加算率（①＋②）</t>
    <phoneticPr fontId="8"/>
  </si>
  <si>
    <t>（１）</t>
    <phoneticPr fontId="8"/>
  </si>
  <si>
    <t>（２）</t>
    <phoneticPr fontId="8"/>
  </si>
  <si>
    <t>申請年度を入力してください。</t>
    <rPh sb="0" eb="2">
      <t>シンセイ</t>
    </rPh>
    <rPh sb="2" eb="4">
      <t>ネンド</t>
    </rPh>
    <rPh sb="5" eb="7">
      <t>ニュウリョク</t>
    </rPh>
    <phoneticPr fontId="8"/>
  </si>
  <si>
    <t>（３）</t>
    <phoneticPr fontId="8"/>
  </si>
  <si>
    <t>（４）</t>
    <phoneticPr fontId="8"/>
  </si>
  <si>
    <t>（５）</t>
    <phoneticPr fontId="8"/>
  </si>
  <si>
    <t>施設コード一覧</t>
    <rPh sb="0" eb="2">
      <t>シセツ</t>
    </rPh>
    <rPh sb="5" eb="7">
      <t>イチラン</t>
    </rPh>
    <phoneticPr fontId="66"/>
  </si>
  <si>
    <t>私立保育所</t>
    <rPh sb="0" eb="2">
      <t>シリツ</t>
    </rPh>
    <rPh sb="2" eb="4">
      <t>ホイク</t>
    </rPh>
    <rPh sb="4" eb="5">
      <t>ジョ</t>
    </rPh>
    <phoneticPr fontId="66"/>
  </si>
  <si>
    <t>青葉区</t>
    <rPh sb="0" eb="3">
      <t>アオバク</t>
    </rPh>
    <phoneticPr fontId="23"/>
  </si>
  <si>
    <t>太白区</t>
    <rPh sb="0" eb="3">
      <t>タイハクク</t>
    </rPh>
    <phoneticPr fontId="23"/>
  </si>
  <si>
    <t>宮城野区</t>
    <rPh sb="0" eb="4">
      <t>ミヤギノク</t>
    </rPh>
    <phoneticPr fontId="23"/>
  </si>
  <si>
    <t>04126</t>
  </si>
  <si>
    <t>チャイルドスクエア仙台荒井南</t>
  </si>
  <si>
    <t>01102</t>
  </si>
  <si>
    <t>台の原保育園</t>
  </si>
  <si>
    <t>02101</t>
  </si>
  <si>
    <t>仙台保育所　こじか園</t>
  </si>
  <si>
    <t>03101</t>
  </si>
  <si>
    <t>五城保育園</t>
  </si>
  <si>
    <t>04127</t>
  </si>
  <si>
    <t>仙台荒井雲母保育園</t>
  </si>
  <si>
    <t>01103</t>
  </si>
  <si>
    <t>和敬保育園</t>
  </si>
  <si>
    <t>02102</t>
  </si>
  <si>
    <t>宝保育園</t>
  </si>
  <si>
    <t>03103</t>
  </si>
  <si>
    <t>小田原保育園</t>
  </si>
  <si>
    <t>04133</t>
  </si>
  <si>
    <t>ビックママランド卸町園</t>
  </si>
  <si>
    <t>01105</t>
  </si>
  <si>
    <t>柏木保育園</t>
  </si>
  <si>
    <t>02103</t>
  </si>
  <si>
    <t>富沢わかば保育園</t>
  </si>
  <si>
    <t>03104</t>
  </si>
  <si>
    <t>乳銀杏保育園</t>
  </si>
  <si>
    <t>04135</t>
  </si>
  <si>
    <t>六郷ぱれっと保育園</t>
    <phoneticPr fontId="8"/>
  </si>
  <si>
    <t>01106</t>
  </si>
  <si>
    <t>かたひら保育園</t>
  </si>
  <si>
    <t>02105</t>
  </si>
  <si>
    <t>長町自由の星保育園</t>
  </si>
  <si>
    <t>03108</t>
  </si>
  <si>
    <t>鶴ケ谷希望園</t>
  </si>
  <si>
    <t>04136</t>
  </si>
  <si>
    <t>六郷保育園</t>
    <phoneticPr fontId="8"/>
  </si>
  <si>
    <t>01107</t>
  </si>
  <si>
    <t>ことりの家保育園</t>
  </si>
  <si>
    <t>02107</t>
  </si>
  <si>
    <t>茂庭ピッパラ保育園</t>
  </si>
  <si>
    <t>03109</t>
  </si>
  <si>
    <t>福室希望園</t>
  </si>
  <si>
    <t>04138</t>
    <phoneticPr fontId="66"/>
  </si>
  <si>
    <t>01108</t>
  </si>
  <si>
    <t>中江保育園</t>
  </si>
  <si>
    <t>02110</t>
  </si>
  <si>
    <t>柳生もりの子保育園</t>
  </si>
  <si>
    <t>03110</t>
  </si>
  <si>
    <t>田子希望園</t>
  </si>
  <si>
    <t>泉区</t>
    <rPh sb="0" eb="2">
      <t>イズミク</t>
    </rPh>
    <phoneticPr fontId="23"/>
  </si>
  <si>
    <t>02111</t>
  </si>
  <si>
    <t>ますみ保育園</t>
  </si>
  <si>
    <t>03111</t>
  </si>
  <si>
    <t>扇町まるさんかくしかく保育園</t>
  </si>
  <si>
    <t>05101</t>
  </si>
  <si>
    <t>南光台保育園</t>
  </si>
  <si>
    <t>01114</t>
  </si>
  <si>
    <t>あさひの森保育園</t>
  </si>
  <si>
    <t>02112</t>
  </si>
  <si>
    <t>まつぼっくり保育園</t>
  </si>
  <si>
    <t>03113</t>
  </si>
  <si>
    <t>鶴ケ谷マードレ保育園</t>
  </si>
  <si>
    <t>05103</t>
  </si>
  <si>
    <t>泉中央保育園</t>
  </si>
  <si>
    <t>01115</t>
  </si>
  <si>
    <t>ワッセ森のひろば保育園</t>
  </si>
  <si>
    <t>02114</t>
  </si>
  <si>
    <t>しげる保育園</t>
  </si>
  <si>
    <t>05106</t>
  </si>
  <si>
    <t>虹の丘保育園</t>
  </si>
  <si>
    <t>01116</t>
  </si>
  <si>
    <t>愛隣こども園</t>
  </si>
  <si>
    <t>02119</t>
  </si>
  <si>
    <t>仙台袋原あおぞら保育園</t>
  </si>
  <si>
    <t>03120</t>
  </si>
  <si>
    <t>保育園ワタキューキンダーハイム</t>
  </si>
  <si>
    <t>05108</t>
  </si>
  <si>
    <t>南光のぞみ保育園</t>
  </si>
  <si>
    <t>01118</t>
  </si>
  <si>
    <t>さねや・ちるどれんず・ふぁあむ</t>
  </si>
  <si>
    <t>02120</t>
  </si>
  <si>
    <t>ポポラー仙台長町園</t>
  </si>
  <si>
    <t>03121</t>
  </si>
  <si>
    <t>仙台岩切あおぞら保育園</t>
  </si>
  <si>
    <t>05115</t>
  </si>
  <si>
    <t>アスク八乙女保育園</t>
  </si>
  <si>
    <t>02121</t>
  </si>
  <si>
    <t>コスモス〆木保育園</t>
  </si>
  <si>
    <t>03124</t>
  </si>
  <si>
    <t>ニチイキッズ仙台さかえ保育園</t>
  </si>
  <si>
    <t>05118</t>
  </si>
  <si>
    <t>コスモス将監保育園</t>
    <rPh sb="4" eb="6">
      <t>ショウゲン</t>
    </rPh>
    <rPh sb="6" eb="9">
      <t>ホイクエン</t>
    </rPh>
    <phoneticPr fontId="15"/>
  </si>
  <si>
    <t>02123</t>
  </si>
  <si>
    <t>アスク富沢保育園</t>
  </si>
  <si>
    <t>03128</t>
  </si>
  <si>
    <t>岩切どろんこ保育園</t>
    <rPh sb="0" eb="2">
      <t>イワキリ</t>
    </rPh>
    <rPh sb="6" eb="9">
      <t>ホイクエン</t>
    </rPh>
    <phoneticPr fontId="15"/>
  </si>
  <si>
    <t>05120</t>
  </si>
  <si>
    <t>仙台いずみの森保育園</t>
  </si>
  <si>
    <t>01128</t>
  </si>
  <si>
    <t>コスモス大手町保育園</t>
    <rPh sb="4" eb="7">
      <t>オオテマチ</t>
    </rPh>
    <rPh sb="9" eb="10">
      <t>エン</t>
    </rPh>
    <phoneticPr fontId="15"/>
  </si>
  <si>
    <t>02124</t>
  </si>
  <si>
    <t>アスク南仙台保育園</t>
  </si>
  <si>
    <t>03129</t>
  </si>
  <si>
    <t>榴岡はるかぜ保育園</t>
    <rPh sb="0" eb="2">
      <t>ツツジガオカ</t>
    </rPh>
    <rPh sb="6" eb="9">
      <t>ホイクエン</t>
    </rPh>
    <phoneticPr fontId="15"/>
  </si>
  <si>
    <t>05123</t>
  </si>
  <si>
    <t>パリス将監西保育園</t>
  </si>
  <si>
    <t>01129</t>
  </si>
  <si>
    <t>メリーポピンズエスパル仙台ルーム</t>
    <rPh sb="11" eb="13">
      <t>センダイ</t>
    </rPh>
    <phoneticPr fontId="15"/>
  </si>
  <si>
    <t>02125</t>
  </si>
  <si>
    <t>富沢南なないろ保育園</t>
    <phoneticPr fontId="66"/>
  </si>
  <si>
    <t>03130</t>
  </si>
  <si>
    <t>岩切たんぽぽ保育園</t>
    <rPh sb="0" eb="2">
      <t>イワキリ</t>
    </rPh>
    <phoneticPr fontId="71"/>
  </si>
  <si>
    <t>05124</t>
  </si>
  <si>
    <t>仙台八乙女雲母保育園</t>
  </si>
  <si>
    <t>01130</t>
  </si>
  <si>
    <t>パリス錦町保育園</t>
    <rPh sb="3" eb="5">
      <t>ニシキチョウ</t>
    </rPh>
    <rPh sb="5" eb="8">
      <t>ホイクエン</t>
    </rPh>
    <phoneticPr fontId="15"/>
  </si>
  <si>
    <t>02126</t>
  </si>
  <si>
    <t>クリムスポーツ保育園</t>
    <rPh sb="7" eb="10">
      <t>ホイクエン</t>
    </rPh>
    <phoneticPr fontId="15"/>
  </si>
  <si>
    <t>03132</t>
  </si>
  <si>
    <t>パプリカ保育園</t>
  </si>
  <si>
    <t>05126</t>
  </si>
  <si>
    <t>八乙女らぽむ保育園</t>
  </si>
  <si>
    <t>01132</t>
  </si>
  <si>
    <t>通町ハピネス保育園</t>
  </si>
  <si>
    <t>02128</t>
  </si>
  <si>
    <t>アスク山田かぎとり保育園</t>
    <rPh sb="3" eb="5">
      <t>ヤマダ</t>
    </rPh>
    <rPh sb="9" eb="11">
      <t>ホイク</t>
    </rPh>
    <rPh sb="11" eb="12">
      <t>エン</t>
    </rPh>
    <phoneticPr fontId="15"/>
  </si>
  <si>
    <t>03142</t>
  </si>
  <si>
    <t>榴岡なないろ保育園</t>
  </si>
  <si>
    <t>05127</t>
  </si>
  <si>
    <t>紫山いちにいさん保育園</t>
  </si>
  <si>
    <t>02129</t>
  </si>
  <si>
    <t>富沢自由の星保育園</t>
  </si>
  <si>
    <t>03145</t>
  </si>
  <si>
    <t>鶴ケ谷はぐくみ保育園</t>
    <rPh sb="0" eb="3">
      <t>ツルガヤ</t>
    </rPh>
    <phoneticPr fontId="66"/>
  </si>
  <si>
    <t>05131</t>
  </si>
  <si>
    <t>やまとみらい南光台東保育園</t>
  </si>
  <si>
    <t>01135</t>
  </si>
  <si>
    <t>朝市センター保育園</t>
  </si>
  <si>
    <t>02130</t>
  </si>
  <si>
    <t>アイグラン保育園長町南</t>
    <phoneticPr fontId="8"/>
  </si>
  <si>
    <t>03146</t>
  </si>
  <si>
    <t>ぽっかぽか紬保育園</t>
    <rPh sb="5" eb="6">
      <t>ツムギ</t>
    </rPh>
    <rPh sb="6" eb="9">
      <t>ホイクエン</t>
    </rPh>
    <phoneticPr fontId="66"/>
  </si>
  <si>
    <t>05132</t>
  </si>
  <si>
    <t>向陽台はるかぜ保育園</t>
  </si>
  <si>
    <t>02131</t>
  </si>
  <si>
    <t>鹿野なないろ保育園</t>
  </si>
  <si>
    <t>若林区</t>
    <rPh sb="0" eb="2">
      <t>ワカバヤシ</t>
    </rPh>
    <rPh sb="2" eb="3">
      <t>ク</t>
    </rPh>
    <phoneticPr fontId="23"/>
  </si>
  <si>
    <t>05134</t>
  </si>
  <si>
    <t>いずみ保育園</t>
    <phoneticPr fontId="8"/>
  </si>
  <si>
    <t>01142</t>
  </si>
  <si>
    <t>ファニーハート保育園</t>
    <rPh sb="7" eb="10">
      <t>ホイクエン</t>
    </rPh>
    <phoneticPr fontId="15"/>
  </si>
  <si>
    <t>02132</t>
    <phoneticPr fontId="8"/>
  </si>
  <si>
    <t>富沢アリス保育園</t>
    <rPh sb="0" eb="2">
      <t>トミザワ</t>
    </rPh>
    <phoneticPr fontId="8"/>
  </si>
  <si>
    <t>04102</t>
  </si>
  <si>
    <t>穀町保育園</t>
  </si>
  <si>
    <t>01146</t>
  </si>
  <si>
    <t>ふれあい保育園</t>
    <rPh sb="4" eb="7">
      <t>ホイクエン</t>
    </rPh>
    <phoneticPr fontId="8"/>
  </si>
  <si>
    <t>02138</t>
  </si>
  <si>
    <t>あすと長町めぐみ保育園</t>
    <rPh sb="3" eb="5">
      <t>ナガマチ</t>
    </rPh>
    <rPh sb="8" eb="11">
      <t>ホイクエン</t>
    </rPh>
    <phoneticPr fontId="72"/>
  </si>
  <si>
    <t>宮城総合支所</t>
    <rPh sb="0" eb="2">
      <t>ミヤギ</t>
    </rPh>
    <rPh sb="2" eb="4">
      <t>ソウゴウ</t>
    </rPh>
    <rPh sb="4" eb="6">
      <t>シショ</t>
    </rPh>
    <phoneticPr fontId="23"/>
  </si>
  <si>
    <t>02139</t>
  </si>
  <si>
    <t>仙台元氣保育園</t>
  </si>
  <si>
    <t>04108</t>
  </si>
  <si>
    <t>上飯田くるみ保育園</t>
    <phoneticPr fontId="15"/>
  </si>
  <si>
    <t>06101</t>
  </si>
  <si>
    <t>国見ケ丘せんだんの杜保育園</t>
  </si>
  <si>
    <t>02140</t>
  </si>
  <si>
    <t>諏訪ぱれっと保育園</t>
    <rPh sb="0" eb="2">
      <t>スワ</t>
    </rPh>
    <phoneticPr fontId="15"/>
  </si>
  <si>
    <t>04109</t>
  </si>
  <si>
    <t>やまとまちあから保育園</t>
    <phoneticPr fontId="15"/>
  </si>
  <si>
    <t>04110</t>
  </si>
  <si>
    <t>ダーナ保育園</t>
    <phoneticPr fontId="15"/>
  </si>
  <si>
    <t>02155</t>
    <phoneticPr fontId="66"/>
  </si>
  <si>
    <t>06108</t>
  </si>
  <si>
    <t>アスク愛子保育園</t>
  </si>
  <si>
    <t>02156</t>
  </si>
  <si>
    <t>アスイク保育園中田町</t>
    <phoneticPr fontId="8"/>
  </si>
  <si>
    <t>04114</t>
  </si>
  <si>
    <t>アスクやまとまち保育園</t>
    <phoneticPr fontId="15"/>
  </si>
  <si>
    <t>06111</t>
  </si>
  <si>
    <t>第２コスモス錦保育所</t>
  </si>
  <si>
    <t>02157</t>
  </si>
  <si>
    <t>NOVAバイリンガル仙台富沢保育園</t>
    <phoneticPr fontId="8"/>
  </si>
  <si>
    <t>04116</t>
  </si>
  <si>
    <t>ニチイキッズ仙台あらい保育園</t>
  </si>
  <si>
    <t>06112</t>
  </si>
  <si>
    <t>川前ぱれっと保育園</t>
  </si>
  <si>
    <t>02158</t>
  </si>
  <si>
    <t>もりのなかま保育園四郎丸園もぐもぐ＋</t>
    <phoneticPr fontId="8"/>
  </si>
  <si>
    <t>04118</t>
  </si>
  <si>
    <t>仙台こども保育園</t>
    <rPh sb="0" eb="2">
      <t>センダイ</t>
    </rPh>
    <rPh sb="5" eb="8">
      <t>ホイクエン</t>
    </rPh>
    <phoneticPr fontId="23"/>
  </si>
  <si>
    <t>06114</t>
    <phoneticPr fontId="8"/>
  </si>
  <si>
    <t>南吉成すぎのこ保育園</t>
    <rPh sb="0" eb="1">
      <t>ミナミ</t>
    </rPh>
    <rPh sb="1" eb="3">
      <t>ヨシナリ</t>
    </rPh>
    <phoneticPr fontId="15"/>
  </si>
  <si>
    <t>02161</t>
    <phoneticPr fontId="73"/>
  </si>
  <si>
    <t>中田なないろ保育園</t>
    <phoneticPr fontId="8"/>
  </si>
  <si>
    <t>04122</t>
  </si>
  <si>
    <t>若林どろんこ保育園</t>
  </si>
  <si>
    <t>02162</t>
    <phoneticPr fontId="66"/>
  </si>
  <si>
    <t>恵和町いちにいさん保育園</t>
    <rPh sb="0" eb="3">
      <t>ケイワマチ</t>
    </rPh>
    <rPh sb="9" eb="12">
      <t>ホイクエン</t>
    </rPh>
    <phoneticPr fontId="8"/>
  </si>
  <si>
    <t>04123</t>
  </si>
  <si>
    <t>チャイルドスクエア仙台六丁の目元町</t>
  </si>
  <si>
    <t>認定こども園</t>
    <rPh sb="0" eb="2">
      <t>ニンテイ</t>
    </rPh>
    <rPh sb="5" eb="6">
      <t>エン</t>
    </rPh>
    <phoneticPr fontId="66"/>
  </si>
  <si>
    <t>幼稚園型認定こども園</t>
    <rPh sb="0" eb="3">
      <t>ヨウチエン</t>
    </rPh>
    <rPh sb="3" eb="4">
      <t>ガタ</t>
    </rPh>
    <rPh sb="4" eb="6">
      <t>ニンテイ</t>
    </rPh>
    <rPh sb="9" eb="10">
      <t>エン</t>
    </rPh>
    <phoneticPr fontId="23"/>
  </si>
  <si>
    <t>保育所型認定こども園</t>
    <rPh sb="0" eb="2">
      <t>ホイク</t>
    </rPh>
    <rPh sb="2" eb="3">
      <t>ショ</t>
    </rPh>
    <rPh sb="3" eb="4">
      <t>ガタ</t>
    </rPh>
    <rPh sb="4" eb="6">
      <t>ニンテイ</t>
    </rPh>
    <rPh sb="9" eb="10">
      <t>エン</t>
    </rPh>
    <phoneticPr fontId="23"/>
  </si>
  <si>
    <t>73206</t>
  </si>
  <si>
    <t>72504</t>
  </si>
  <si>
    <t>73207</t>
  </si>
  <si>
    <t>72505</t>
  </si>
  <si>
    <t>73208</t>
  </si>
  <si>
    <t>72506</t>
  </si>
  <si>
    <t>73209</t>
  </si>
  <si>
    <t>ちいさなこどもえん</t>
  </si>
  <si>
    <t>73210</t>
  </si>
  <si>
    <t>73211</t>
  </si>
  <si>
    <t>73214</t>
  </si>
  <si>
    <t>73304</t>
  </si>
  <si>
    <t>73305</t>
  </si>
  <si>
    <t>73306</t>
  </si>
  <si>
    <t>73307</t>
  </si>
  <si>
    <t>73403</t>
  </si>
  <si>
    <t>73404</t>
  </si>
  <si>
    <t>家庭的保育事業</t>
    <rPh sb="0" eb="7">
      <t>カテイテキホイクジギョウ</t>
    </rPh>
    <phoneticPr fontId="66"/>
  </si>
  <si>
    <t>太白区</t>
    <rPh sb="0" eb="2">
      <t>タイハク</t>
    </rPh>
    <rPh sb="2" eb="3">
      <t>ク</t>
    </rPh>
    <phoneticPr fontId="23"/>
  </si>
  <si>
    <t>石川　信子</t>
    <rPh sb="0" eb="2">
      <t>イシカワ</t>
    </rPh>
    <rPh sb="3" eb="5">
      <t>ノブコ</t>
    </rPh>
    <phoneticPr fontId="75"/>
  </si>
  <si>
    <t>鈴木　史子</t>
    <rPh sb="0" eb="5">
      <t>スズキ　      フミ    コ</t>
    </rPh>
    <phoneticPr fontId="75"/>
  </si>
  <si>
    <t>菊地　美夏</t>
    <rPh sb="0" eb="2">
      <t>キクチ</t>
    </rPh>
    <rPh sb="3" eb="5">
      <t>ミカ</t>
    </rPh>
    <phoneticPr fontId="75"/>
  </si>
  <si>
    <t>佐藤　恵美子</t>
    <rPh sb="0" eb="2">
      <t>サトウ</t>
    </rPh>
    <rPh sb="3" eb="6">
      <t>エミコ</t>
    </rPh>
    <phoneticPr fontId="75"/>
  </si>
  <si>
    <t>仲　　恵美</t>
    <rPh sb="0" eb="1">
      <t>ナカ</t>
    </rPh>
    <rPh sb="3" eb="5">
      <t>エミ</t>
    </rPh>
    <phoneticPr fontId="75"/>
  </si>
  <si>
    <t>戸田　由美</t>
    <rPh sb="0" eb="2">
      <t>トダ</t>
    </rPh>
    <rPh sb="3" eb="5">
      <t>ユミ</t>
    </rPh>
    <phoneticPr fontId="75"/>
  </si>
  <si>
    <t>伊藤　由美子</t>
    <rPh sb="0" eb="2">
      <t>イトウ</t>
    </rPh>
    <rPh sb="3" eb="6">
      <t>ユミコ</t>
    </rPh>
    <phoneticPr fontId="75"/>
  </si>
  <si>
    <t>木村　和子</t>
    <rPh sb="0" eb="2">
      <t>キ　ムラ</t>
    </rPh>
    <rPh sb="3" eb="5">
      <t>カズコ</t>
    </rPh>
    <phoneticPr fontId="75"/>
  </si>
  <si>
    <t>矢澤　要子</t>
    <rPh sb="0" eb="2">
      <t>ヤザワ</t>
    </rPh>
    <rPh sb="3" eb="4">
      <t>ヨウ</t>
    </rPh>
    <rPh sb="4" eb="5">
      <t>コ</t>
    </rPh>
    <phoneticPr fontId="75"/>
  </si>
  <si>
    <t>宇佐美　恵子</t>
    <rPh sb="0" eb="3">
      <t>ウサミ</t>
    </rPh>
    <rPh sb="4" eb="6">
      <t>ケイコ</t>
    </rPh>
    <phoneticPr fontId="75"/>
  </si>
  <si>
    <t>齋藤　眞弓</t>
    <rPh sb="0" eb="2">
      <t>サイトウ</t>
    </rPh>
    <rPh sb="3" eb="5">
      <t>マユミ</t>
    </rPh>
    <phoneticPr fontId="75"/>
  </si>
  <si>
    <t>鎌田　優子</t>
    <rPh sb="0" eb="2">
      <t>カマタ</t>
    </rPh>
    <rPh sb="3" eb="5">
      <t>ユウコ</t>
    </rPh>
    <phoneticPr fontId="75"/>
  </si>
  <si>
    <t>多田　直美</t>
    <rPh sb="0" eb="2">
      <t>タダ</t>
    </rPh>
    <rPh sb="3" eb="5">
      <t>ナオミ</t>
    </rPh>
    <phoneticPr fontId="75"/>
  </si>
  <si>
    <t>佐藤　弘美</t>
    <rPh sb="0" eb="2">
      <t>サトウ</t>
    </rPh>
    <rPh sb="3" eb="5">
      <t>ヒロミ</t>
    </rPh>
    <phoneticPr fontId="75"/>
  </si>
  <si>
    <t>菊地　恵子</t>
    <rPh sb="0" eb="2">
      <t>キクチ</t>
    </rPh>
    <rPh sb="3" eb="5">
      <t>ケイコ</t>
    </rPh>
    <phoneticPr fontId="75"/>
  </si>
  <si>
    <t>佐藤　勇介</t>
    <rPh sb="0" eb="2">
      <t>サトウ</t>
    </rPh>
    <rPh sb="3" eb="5">
      <t>ユウスケ</t>
    </rPh>
    <phoneticPr fontId="75"/>
  </si>
  <si>
    <t>小林　希</t>
    <rPh sb="0" eb="2">
      <t>コバヤシ</t>
    </rPh>
    <rPh sb="3" eb="4">
      <t>ノゾミ</t>
    </rPh>
    <phoneticPr fontId="75"/>
  </si>
  <si>
    <t>41114</t>
  </si>
  <si>
    <t>小出　美知子</t>
    <rPh sb="0" eb="2">
      <t>コイデ</t>
    </rPh>
    <rPh sb="3" eb="6">
      <t>ミチコ</t>
    </rPh>
    <phoneticPr fontId="75"/>
  </si>
  <si>
    <t>飛内　侑里</t>
    <rPh sb="0" eb="2">
      <t>トビナイ</t>
    </rPh>
    <rPh sb="3" eb="5">
      <t>ユウリ</t>
    </rPh>
    <phoneticPr fontId="75"/>
  </si>
  <si>
    <t>及川　文子</t>
    <rPh sb="0" eb="1">
      <t>オイカワ　　　アヤコ</t>
    </rPh>
    <phoneticPr fontId="75"/>
  </si>
  <si>
    <t>青葉区・宮城総合支所</t>
    <rPh sb="0" eb="3">
      <t>アオバク</t>
    </rPh>
    <rPh sb="4" eb="6">
      <t>ミヤギ</t>
    </rPh>
    <rPh sb="6" eb="8">
      <t>ソウゴウ</t>
    </rPh>
    <rPh sb="8" eb="10">
      <t>シショ</t>
    </rPh>
    <phoneticPr fontId="23"/>
  </si>
  <si>
    <t>齊藤　あゆみ</t>
    <rPh sb="0" eb="2">
      <t>サイトウ</t>
    </rPh>
    <phoneticPr fontId="75"/>
  </si>
  <si>
    <t>鈴木　明子</t>
    <rPh sb="0" eb="2">
      <t>スズキ</t>
    </rPh>
    <rPh sb="3" eb="5">
      <t>アキコ</t>
    </rPh>
    <phoneticPr fontId="75"/>
  </si>
  <si>
    <t>藤垣　祐子</t>
    <rPh sb="0" eb="2">
      <t>フジガキ</t>
    </rPh>
    <rPh sb="3" eb="5">
      <t>ユウコ</t>
    </rPh>
    <phoneticPr fontId="75"/>
  </si>
  <si>
    <t>志小田　舞子</t>
    <rPh sb="0" eb="3">
      <t>シコダ</t>
    </rPh>
    <rPh sb="4" eb="6">
      <t>マイコ</t>
    </rPh>
    <phoneticPr fontId="75"/>
  </si>
  <si>
    <t>41604</t>
  </si>
  <si>
    <t>佐藤　礼子</t>
    <rPh sb="0" eb="2">
      <t>サトウ</t>
    </rPh>
    <rPh sb="3" eb="5">
      <t>レイコ</t>
    </rPh>
    <phoneticPr fontId="75"/>
  </si>
  <si>
    <t>石山　立身</t>
    <rPh sb="0" eb="2">
      <t>イシヤマ</t>
    </rPh>
    <rPh sb="3" eb="4">
      <t>タ</t>
    </rPh>
    <rPh sb="4" eb="5">
      <t>ミ</t>
    </rPh>
    <phoneticPr fontId="75"/>
  </si>
  <si>
    <t>村田　寿恵</t>
    <rPh sb="0" eb="2">
      <t>ムラタ</t>
    </rPh>
    <rPh sb="3" eb="5">
      <t>ヒサエ</t>
    </rPh>
    <phoneticPr fontId="75"/>
  </si>
  <si>
    <t>41605</t>
  </si>
  <si>
    <t>佐藤　かおり</t>
    <rPh sb="0" eb="2">
      <t>サトウ</t>
    </rPh>
    <phoneticPr fontId="75"/>
  </si>
  <si>
    <t>伊藤　美樹</t>
    <rPh sb="0" eb="2">
      <t>イトウ</t>
    </rPh>
    <rPh sb="3" eb="5">
      <t>ミキ</t>
    </rPh>
    <phoneticPr fontId="75"/>
  </si>
  <si>
    <t>41606</t>
  </si>
  <si>
    <t>佐藤　久美子</t>
    <rPh sb="0" eb="2">
      <t>サトウ</t>
    </rPh>
    <rPh sb="3" eb="6">
      <t>クミコ</t>
    </rPh>
    <phoneticPr fontId="75"/>
  </si>
  <si>
    <t>小規模保育事業ＡＢＣ型・事業所内保育事業・居宅訪問型保育事業</t>
    <rPh sb="0" eb="3">
      <t>ショウキボ</t>
    </rPh>
    <rPh sb="3" eb="5">
      <t>ホイク</t>
    </rPh>
    <rPh sb="5" eb="7">
      <t>ジギョウ</t>
    </rPh>
    <rPh sb="10" eb="11">
      <t>ガタ</t>
    </rPh>
    <rPh sb="12" eb="16">
      <t>ジギョウショナイ</t>
    </rPh>
    <rPh sb="16" eb="18">
      <t>ホイク</t>
    </rPh>
    <rPh sb="18" eb="20">
      <t>ジギョウ</t>
    </rPh>
    <rPh sb="21" eb="30">
      <t>キョタクホウモンガタホイクジギョウ</t>
    </rPh>
    <phoneticPr fontId="66"/>
  </si>
  <si>
    <t>小規模Ａ型　青葉区</t>
    <rPh sb="0" eb="3">
      <t>ショウキボ</t>
    </rPh>
    <rPh sb="4" eb="5">
      <t>ガタ</t>
    </rPh>
    <rPh sb="6" eb="9">
      <t>アオバク</t>
    </rPh>
    <phoneticPr fontId="66"/>
  </si>
  <si>
    <t>小規模Ａ型　宮城野区</t>
    <rPh sb="0" eb="3">
      <t>ショウキボ</t>
    </rPh>
    <rPh sb="4" eb="5">
      <t>ガタ</t>
    </rPh>
    <rPh sb="6" eb="10">
      <t>ミヤギノク</t>
    </rPh>
    <phoneticPr fontId="66"/>
  </si>
  <si>
    <t>小規模Ａ型　太白区</t>
    <rPh sb="0" eb="3">
      <t>ショウキボ</t>
    </rPh>
    <rPh sb="4" eb="5">
      <t>ガタ</t>
    </rPh>
    <rPh sb="6" eb="9">
      <t>タイハクク</t>
    </rPh>
    <phoneticPr fontId="66"/>
  </si>
  <si>
    <t>小規模Ｂ型</t>
    <rPh sb="0" eb="3">
      <t>ショウキボ</t>
    </rPh>
    <rPh sb="4" eb="5">
      <t>ガタ</t>
    </rPh>
    <phoneticPr fontId="66"/>
  </si>
  <si>
    <t>にじいろ保育園</t>
  </si>
  <si>
    <t>ブルーベリーズ保育園</t>
  </si>
  <si>
    <t>31401</t>
  </si>
  <si>
    <t>とみざわ保育園</t>
  </si>
  <si>
    <t>キッズガーデン・グランママ</t>
  </si>
  <si>
    <t>ニチイキッズ仙台くろまつ保育園</t>
  </si>
  <si>
    <t>ぼだい保育園</t>
  </si>
  <si>
    <t>31402</t>
  </si>
  <si>
    <t>ぴっころきっず長町南</t>
  </si>
  <si>
    <t>もりのなかま保育園宮城野園</t>
  </si>
  <si>
    <t>31403</t>
  </si>
  <si>
    <t>もりのなかま保育園　南仙台園</t>
  </si>
  <si>
    <t>ひよこ保育園</t>
  </si>
  <si>
    <t>ＷＡＣまごころ保育園</t>
  </si>
  <si>
    <t>ハニー保育園</t>
  </si>
  <si>
    <t>31404</t>
  </si>
  <si>
    <t>まんまる保育園</t>
  </si>
  <si>
    <t>おひさま原っぱ保育園</t>
  </si>
  <si>
    <t>スクルドエンジェル保育園仙台宮城野原園</t>
  </si>
  <si>
    <t>31405</t>
  </si>
  <si>
    <t>保育園ソレイユ</t>
  </si>
  <si>
    <t>おうち保育園木町どおり</t>
  </si>
  <si>
    <t>ちゃいるどらんど岩切駅前保育園</t>
  </si>
  <si>
    <t>31407</t>
  </si>
  <si>
    <t>にこにこハウス</t>
  </si>
  <si>
    <t>小規模保育事業所ココカラ荒巻</t>
  </si>
  <si>
    <t>しらとり保育園</t>
  </si>
  <si>
    <t>31408</t>
  </si>
  <si>
    <t>かみすぎさくら保育園</t>
  </si>
  <si>
    <t>さくらんぼ保育園</t>
  </si>
  <si>
    <t>31409</t>
  </si>
  <si>
    <t>太白だんだん保育園</t>
  </si>
  <si>
    <t>すまいる立町保育園</t>
  </si>
  <si>
    <t>キッズフィールド新田東園</t>
  </si>
  <si>
    <t>31410</t>
  </si>
  <si>
    <t>小羊園</t>
  </si>
  <si>
    <t>ぷりえ～る保育園あらまき</t>
  </si>
  <si>
    <t>つつじがおか保育園</t>
  </si>
  <si>
    <t>31411</t>
  </si>
  <si>
    <t>おおぞら保育園</t>
  </si>
  <si>
    <t>パパママ保育園</t>
  </si>
  <si>
    <t>ペンギンナーサリースクールせんだい</t>
  </si>
  <si>
    <t>31412</t>
  </si>
  <si>
    <t>愛子つぼみ保育園</t>
  </si>
  <si>
    <t>北・杜のみらい保育園</t>
  </si>
  <si>
    <t>ハピネス保育園中野栄</t>
    <rPh sb="4" eb="7">
      <t>ホイクエン</t>
    </rPh>
    <rPh sb="7" eb="10">
      <t>ナカノサカエ</t>
    </rPh>
    <phoneticPr fontId="66"/>
  </si>
  <si>
    <t>31413</t>
  </si>
  <si>
    <t>苦竹ナーサリー</t>
    <rPh sb="0" eb="2">
      <t>ニガタケ</t>
    </rPh>
    <phoneticPr fontId="66"/>
  </si>
  <si>
    <t>31414</t>
  </si>
  <si>
    <t>小規模保育事業Ｃ型</t>
    <rPh sb="0" eb="3">
      <t>ショウキボ</t>
    </rPh>
    <rPh sb="3" eb="5">
      <t>ホイク</t>
    </rPh>
    <rPh sb="5" eb="7">
      <t>ジギョウ</t>
    </rPh>
    <rPh sb="8" eb="9">
      <t>ガタ</t>
    </rPh>
    <phoneticPr fontId="66"/>
  </si>
  <si>
    <t>共同保育所ちろりん村</t>
  </si>
  <si>
    <t>パリス榴岡保育園</t>
  </si>
  <si>
    <t>31415</t>
  </si>
  <si>
    <t>きまちこころ保育園</t>
  </si>
  <si>
    <t>しあわせいっぱい保育園　新田</t>
    <phoneticPr fontId="66"/>
  </si>
  <si>
    <t>31416</t>
  </si>
  <si>
    <t>高橋　真由美・鈴木　めぐみ</t>
    <rPh sb="0" eb="2">
      <t>タカハシ</t>
    </rPh>
    <rPh sb="3" eb="6">
      <t>マユミ</t>
    </rPh>
    <phoneticPr fontId="75"/>
  </si>
  <si>
    <t>こどもの家エミール</t>
  </si>
  <si>
    <t>もりのなかま保育園小田原園もぐもぐ+</t>
    <rPh sb="12" eb="13">
      <t>エン</t>
    </rPh>
    <phoneticPr fontId="66"/>
  </si>
  <si>
    <t>31418</t>
  </si>
  <si>
    <t>ぽっかぽか彩保育園</t>
    <phoneticPr fontId="66"/>
  </si>
  <si>
    <t>31419</t>
  </si>
  <si>
    <t>遊佐　ひろ子・畠山　祐子</t>
    <rPh sb="0" eb="2">
      <t>ユサ</t>
    </rPh>
    <rPh sb="5" eb="6">
      <t>コ</t>
    </rPh>
    <phoneticPr fontId="75"/>
  </si>
  <si>
    <t>かみすぎさくら第2保育園</t>
  </si>
  <si>
    <t>31420</t>
  </si>
  <si>
    <t>岸　麻記子・天間　千栄子</t>
    <rPh sb="0" eb="1">
      <t>キシ</t>
    </rPh>
    <rPh sb="2" eb="5">
      <t>マキコ</t>
    </rPh>
    <rPh sb="6" eb="7">
      <t>テン</t>
    </rPh>
    <rPh sb="7" eb="8">
      <t>マ</t>
    </rPh>
    <rPh sb="9" eb="12">
      <t>チエコ</t>
    </rPh>
    <phoneticPr fontId="75"/>
  </si>
  <si>
    <t>さくらっこ保育園</t>
  </si>
  <si>
    <t>小規模Ａ型　若林区</t>
    <rPh sb="0" eb="3">
      <t>ショウキボ</t>
    </rPh>
    <rPh sb="4" eb="5">
      <t>ガタ</t>
    </rPh>
    <rPh sb="6" eb="9">
      <t>ワカバヤシク</t>
    </rPh>
    <phoneticPr fontId="66"/>
  </si>
  <si>
    <t>31421</t>
  </si>
  <si>
    <t>バイリンガル保育園八木山</t>
  </si>
  <si>
    <t>菅野　淳・菅野　美紀</t>
    <rPh sb="0" eb="2">
      <t>カンノ</t>
    </rPh>
    <rPh sb="3" eb="4">
      <t>アツシ</t>
    </rPh>
    <rPh sb="5" eb="7">
      <t>カンノ</t>
    </rPh>
    <rPh sb="8" eb="10">
      <t>ミキ</t>
    </rPh>
    <phoneticPr fontId="75"/>
  </si>
  <si>
    <t>保育ルーム　きらきら</t>
  </si>
  <si>
    <t>31422</t>
  </si>
  <si>
    <t>小野　敬子・酒井　リエ子</t>
    <rPh sb="0" eb="2">
      <t>オノ</t>
    </rPh>
    <rPh sb="3" eb="5">
      <t>ケイコ</t>
    </rPh>
    <rPh sb="6" eb="8">
      <t>サカイ</t>
    </rPh>
    <rPh sb="11" eb="12">
      <t>コ</t>
    </rPh>
    <phoneticPr fontId="75"/>
  </si>
  <si>
    <t>たっこの家</t>
  </si>
  <si>
    <t>カール大和町ナーサリー</t>
  </si>
  <si>
    <t>31423</t>
  </si>
  <si>
    <t>愛児園</t>
  </si>
  <si>
    <t>小規模保育事業所ココカラ五橋</t>
  </si>
  <si>
    <t>31424</t>
  </si>
  <si>
    <t>カール高松ナーサリー</t>
  </si>
  <si>
    <t>すまいる新寺保育園</t>
  </si>
  <si>
    <t>小規模Ａ型　泉区・宮総</t>
    <rPh sb="0" eb="3">
      <t>ショウキボ</t>
    </rPh>
    <rPh sb="4" eb="5">
      <t>ガタ</t>
    </rPh>
    <rPh sb="6" eb="7">
      <t>イズミ</t>
    </rPh>
    <rPh sb="7" eb="8">
      <t>ク</t>
    </rPh>
    <rPh sb="9" eb="10">
      <t>ミヤ</t>
    </rPh>
    <rPh sb="10" eb="11">
      <t>ソウ</t>
    </rPh>
    <phoneticPr fontId="66"/>
  </si>
  <si>
    <t>Ａ型</t>
    <rPh sb="1" eb="2">
      <t>ガタ</t>
    </rPh>
    <phoneticPr fontId="23"/>
  </si>
  <si>
    <t>カールリトルプリスクール</t>
  </si>
  <si>
    <t>ろりぽっぷ小規模保育園おほしさま館</t>
  </si>
  <si>
    <t>31503</t>
  </si>
  <si>
    <t>サン・キッズ保育園</t>
  </si>
  <si>
    <t>ワタキュー保育園北四番丁園</t>
    <rPh sb="5" eb="8">
      <t>ホイクエン</t>
    </rPh>
    <rPh sb="8" eb="12">
      <t>キタヨバンチョウ</t>
    </rPh>
    <rPh sb="12" eb="13">
      <t>エン</t>
    </rPh>
    <phoneticPr fontId="61"/>
  </si>
  <si>
    <t>ちびっこひろば保育園</t>
  </si>
  <si>
    <t>31505</t>
  </si>
  <si>
    <t>やまとみらい八乙女保育園</t>
  </si>
  <si>
    <t>ビックママランド支倉園</t>
    <rPh sb="8" eb="10">
      <t>ハセクラ</t>
    </rPh>
    <rPh sb="10" eb="11">
      <t>エン</t>
    </rPh>
    <phoneticPr fontId="61"/>
  </si>
  <si>
    <t>カール荒井ナーサリー</t>
  </si>
  <si>
    <t>31506</t>
  </si>
  <si>
    <t>わくわくモリモリ保育所</t>
    <rPh sb="8" eb="10">
      <t>ホイク</t>
    </rPh>
    <rPh sb="10" eb="11">
      <t>ショ</t>
    </rPh>
    <phoneticPr fontId="61"/>
  </si>
  <si>
    <t>バイリンガル保育園なないろの里</t>
  </si>
  <si>
    <t>31507</t>
  </si>
  <si>
    <t>リコリコ保育園</t>
  </si>
  <si>
    <t>ちゃいるどらんど六丁の目南保育園</t>
  </si>
  <si>
    <t>31508</t>
  </si>
  <si>
    <t>森のプーさん保育園</t>
  </si>
  <si>
    <t>あすと長町保育所</t>
    <rPh sb="3" eb="5">
      <t>ナガマチ</t>
    </rPh>
    <rPh sb="5" eb="7">
      <t>ホイク</t>
    </rPh>
    <rPh sb="7" eb="8">
      <t>ショ</t>
    </rPh>
    <phoneticPr fontId="61"/>
  </si>
  <si>
    <t>空飛ぶくぢら保育所</t>
  </si>
  <si>
    <t>31510</t>
  </si>
  <si>
    <t>ハピネス保育園南光台東</t>
  </si>
  <si>
    <t>ろりぽっぷ第2小規模保育園おひさま館</t>
  </si>
  <si>
    <t>31511</t>
  </si>
  <si>
    <t>もりのひろば保育園</t>
    <rPh sb="6" eb="9">
      <t>ホイクエン</t>
    </rPh>
    <phoneticPr fontId="61"/>
  </si>
  <si>
    <t>グレース保育園</t>
  </si>
  <si>
    <t>31512</t>
  </si>
  <si>
    <t>泉中央さんさん保育室</t>
  </si>
  <si>
    <t>Ｂ型</t>
    <rPh sb="1" eb="2">
      <t>ガタ</t>
    </rPh>
    <phoneticPr fontId="23"/>
  </si>
  <si>
    <t>六丁の目保育園中町園</t>
  </si>
  <si>
    <t>31516</t>
  </si>
  <si>
    <t>第2紫山いちにいさん保育園</t>
    <phoneticPr fontId="66"/>
  </si>
  <si>
    <t>ヤクルト二日町つばめ保育園</t>
    <rPh sb="4" eb="7">
      <t>フツカマチ</t>
    </rPh>
    <rPh sb="10" eb="13">
      <t>ホイクエン</t>
    </rPh>
    <phoneticPr fontId="61"/>
  </si>
  <si>
    <t>アスイク保育園　薬師堂前</t>
  </si>
  <si>
    <t>31517</t>
  </si>
  <si>
    <t>きらきら保育園</t>
    <rPh sb="4" eb="7">
      <t>ホイクエン</t>
    </rPh>
    <phoneticPr fontId="61"/>
  </si>
  <si>
    <t>31519</t>
  </si>
  <si>
    <t>ヤクルトあやしつばめ保育園</t>
    <rPh sb="10" eb="13">
      <t>ホイクエン</t>
    </rPh>
    <phoneticPr fontId="61"/>
  </si>
  <si>
    <t>保育所型</t>
    <rPh sb="0" eb="2">
      <t>ホイク</t>
    </rPh>
    <rPh sb="2" eb="3">
      <t>ショ</t>
    </rPh>
    <rPh sb="3" eb="4">
      <t>ガタ</t>
    </rPh>
    <phoneticPr fontId="23"/>
  </si>
  <si>
    <t>31604</t>
  </si>
  <si>
    <t>おひさま保育園　</t>
  </si>
  <si>
    <t>エスパルキッズ保育園</t>
    <rPh sb="7" eb="10">
      <t>ホイクエン</t>
    </rPh>
    <phoneticPr fontId="62"/>
  </si>
  <si>
    <t>東北大学川内けやき保育園</t>
    <rPh sb="0" eb="2">
      <t>トウホク</t>
    </rPh>
    <rPh sb="2" eb="4">
      <t>ダイガク</t>
    </rPh>
    <rPh sb="4" eb="6">
      <t>カワウチ</t>
    </rPh>
    <rPh sb="9" eb="12">
      <t>ホイクエン</t>
    </rPh>
    <phoneticPr fontId="62"/>
  </si>
  <si>
    <t>幼稚園</t>
    <rPh sb="0" eb="3">
      <t>ヨウチエン</t>
    </rPh>
    <phoneticPr fontId="66"/>
  </si>
  <si>
    <t>南中山すいせん保育園</t>
    <phoneticPr fontId="62"/>
  </si>
  <si>
    <t>11122</t>
  </si>
  <si>
    <t>キッズ・マークトゥエイン</t>
    <phoneticPr fontId="23"/>
  </si>
  <si>
    <t>11135</t>
  </si>
  <si>
    <t>せせらぎ保育園</t>
    <rPh sb="4" eb="7">
      <t>ホイクエン</t>
    </rPh>
    <phoneticPr fontId="62"/>
  </si>
  <si>
    <t>11136</t>
  </si>
  <si>
    <t>11209</t>
  </si>
  <si>
    <t>居宅訪問型保育事業</t>
    <rPh sb="0" eb="9">
      <t>キョタクホウモンガタホイクジギョウ</t>
    </rPh>
    <phoneticPr fontId="66"/>
  </si>
  <si>
    <t>11222</t>
  </si>
  <si>
    <t>居宅訪問型保育事業（フローレンス）</t>
    <rPh sb="0" eb="2">
      <t>キョタク</t>
    </rPh>
    <rPh sb="2" eb="4">
      <t>ホウモン</t>
    </rPh>
    <rPh sb="4" eb="5">
      <t>ガタ</t>
    </rPh>
    <rPh sb="5" eb="7">
      <t>ホイク</t>
    </rPh>
    <rPh sb="7" eb="9">
      <t>ジギョウ</t>
    </rPh>
    <phoneticPr fontId="75"/>
  </si>
  <si>
    <t>11225</t>
  </si>
  <si>
    <t>11226</t>
  </si>
  <si>
    <t>11301</t>
  </si>
  <si>
    <t>11311</t>
  </si>
  <si>
    <t>11316</t>
  </si>
  <si>
    <t>11318</t>
  </si>
  <si>
    <t>11319</t>
  </si>
  <si>
    <t>11406</t>
  </si>
  <si>
    <t>11408</t>
  </si>
  <si>
    <t>11424</t>
  </si>
  <si>
    <t>11425</t>
  </si>
  <si>
    <t>11526</t>
  </si>
  <si>
    <t>11527</t>
  </si>
  <si>
    <t>令和</t>
    <rPh sb="0" eb="2">
      <t>レイワ</t>
    </rPh>
    <phoneticPr fontId="8"/>
  </si>
  <si>
    <t>年度　加算率認定申請書（処遇改善等加算）</t>
    <rPh sb="0" eb="2">
      <t>ネンド</t>
    </rPh>
    <rPh sb="3" eb="5">
      <t>カサン</t>
    </rPh>
    <rPh sb="5" eb="6">
      <t>リツ</t>
    </rPh>
    <rPh sb="6" eb="8">
      <t>ニンテイ</t>
    </rPh>
    <rPh sb="8" eb="11">
      <t>シンセイショ</t>
    </rPh>
    <rPh sb="12" eb="14">
      <t>ショグウ</t>
    </rPh>
    <rPh sb="14" eb="16">
      <t>カイゼン</t>
    </rPh>
    <rPh sb="16" eb="17">
      <t>トウ</t>
    </rPh>
    <rPh sb="17" eb="19">
      <t>カサン</t>
    </rPh>
    <phoneticPr fontId="8"/>
  </si>
  <si>
    <t>処遇改善等加算 認定申請書　作成の手引き</t>
    <rPh sb="0" eb="7">
      <t>ショグウカイゼントウカサン</t>
    </rPh>
    <rPh sb="8" eb="10">
      <t>ニンテイ</t>
    </rPh>
    <rPh sb="10" eb="13">
      <t>シンセイショ</t>
    </rPh>
    <rPh sb="14" eb="16">
      <t>サクセイ</t>
    </rPh>
    <rPh sb="17" eb="19">
      <t>テビ</t>
    </rPh>
    <phoneticPr fontId="8"/>
  </si>
  <si>
    <t>７</t>
    <phoneticPr fontId="8"/>
  </si>
  <si>
    <t>年度　キャリアパス要件届出書</t>
    <rPh sb="0" eb="2">
      <t>ネンド</t>
    </rPh>
    <rPh sb="9" eb="11">
      <t>ヨウケン</t>
    </rPh>
    <rPh sb="11" eb="14">
      <t>トドケデショ</t>
    </rPh>
    <phoneticPr fontId="8"/>
  </si>
  <si>
    <r>
      <t>資質向上のための計画に沿って、研修機会の提供又は技術指導等を実施するとともに、そのフィードバックを行うこと。</t>
    </r>
    <r>
      <rPr>
        <b/>
        <u/>
        <sz val="10"/>
        <rFont val="HGｺﾞｼｯｸM"/>
        <family val="3"/>
        <charset val="128"/>
      </rPr>
      <t>（資質向上のための計画を添付すること。）</t>
    </r>
    <rPh sb="0" eb="2">
      <t>シシツ</t>
    </rPh>
    <rPh sb="2" eb="4">
      <t>コウジョウ</t>
    </rPh>
    <rPh sb="8" eb="10">
      <t>ケイカク</t>
    </rPh>
    <rPh sb="11" eb="12">
      <t>ソ</t>
    </rPh>
    <rPh sb="15" eb="17">
      <t>ケンシュウ</t>
    </rPh>
    <rPh sb="17" eb="19">
      <t>キカイ</t>
    </rPh>
    <rPh sb="20" eb="22">
      <t>テイキョウ</t>
    </rPh>
    <rPh sb="22" eb="23">
      <t>マタ</t>
    </rPh>
    <rPh sb="24" eb="26">
      <t>ギジュツ</t>
    </rPh>
    <rPh sb="26" eb="28">
      <t>シドウ</t>
    </rPh>
    <rPh sb="28" eb="29">
      <t>トウ</t>
    </rPh>
    <rPh sb="30" eb="32">
      <t>ジッシ</t>
    </rPh>
    <rPh sb="49" eb="50">
      <t>オコナ</t>
    </rPh>
    <rPh sb="55" eb="57">
      <t>シシツ</t>
    </rPh>
    <rPh sb="57" eb="59">
      <t>コウジョウ</t>
    </rPh>
    <rPh sb="63" eb="65">
      <t>ケイカク</t>
    </rPh>
    <rPh sb="66" eb="68">
      <t>テンプ</t>
    </rPh>
    <phoneticPr fontId="8"/>
  </si>
  <si>
    <t>年度　加算算定対象人数等認定申請書（区分３（質の向上分））</t>
    <rPh sb="0" eb="2">
      <t>ネンド</t>
    </rPh>
    <rPh sb="3" eb="5">
      <t>カサン</t>
    </rPh>
    <rPh sb="5" eb="7">
      <t>サンテイ</t>
    </rPh>
    <rPh sb="7" eb="9">
      <t>タイショウ</t>
    </rPh>
    <rPh sb="9" eb="11">
      <t>ニンズウ</t>
    </rPh>
    <rPh sb="11" eb="12">
      <t>トウ</t>
    </rPh>
    <rPh sb="12" eb="14">
      <t>ニンテイ</t>
    </rPh>
    <rPh sb="14" eb="17">
      <t>シンセイショ</t>
    </rPh>
    <rPh sb="18" eb="20">
      <t>クブン</t>
    </rPh>
    <rPh sb="22" eb="23">
      <t>シツ</t>
    </rPh>
    <rPh sb="24" eb="26">
      <t>コウジョウ</t>
    </rPh>
    <rPh sb="26" eb="27">
      <t>ブン</t>
    </rPh>
    <phoneticPr fontId="8"/>
  </si>
  <si>
    <r>
      <t>１．加算の要件及び加算額の算定に係る</t>
    </r>
    <r>
      <rPr>
        <sz val="12"/>
        <color rgb="FFFF0000"/>
        <rFont val="HGｺﾞｼｯｸM"/>
        <family val="3"/>
        <charset val="128"/>
      </rPr>
      <t>研修修了者</t>
    </r>
    <rPh sb="2" eb="4">
      <t>カサン</t>
    </rPh>
    <rPh sb="5" eb="7">
      <t>ヨウケン</t>
    </rPh>
    <rPh sb="7" eb="8">
      <t>オヨ</t>
    </rPh>
    <rPh sb="9" eb="11">
      <t>カサン</t>
    </rPh>
    <rPh sb="11" eb="12">
      <t>ガク</t>
    </rPh>
    <rPh sb="13" eb="15">
      <t>サンテイ</t>
    </rPh>
    <rPh sb="16" eb="17">
      <t>カカ</t>
    </rPh>
    <rPh sb="18" eb="20">
      <t>ケンシュウ</t>
    </rPh>
    <rPh sb="20" eb="23">
      <t>シュウリョウシャ</t>
    </rPh>
    <phoneticPr fontId="8"/>
  </si>
  <si>
    <t>年度賃金改善計画書（処遇改善等加算）</t>
    <phoneticPr fontId="8"/>
  </si>
  <si>
    <t>経験年数　※1</t>
    <phoneticPr fontId="8"/>
  </si>
  <si>
    <t>常勤
非常勤
※2</t>
    <phoneticPr fontId="8"/>
  </si>
  <si>
    <t>常勤
換算値
※3</t>
    <phoneticPr fontId="8"/>
  </si>
  <si>
    <t>時間</t>
    <rPh sb="0" eb="2">
      <t>ジカン</t>
    </rPh>
    <phoneticPr fontId="8"/>
  </si>
  <si>
    <t>非常勤職員の勤務時間／月
（非常勤職員のみ記載）</t>
    <phoneticPr fontId="8"/>
  </si>
  <si>
    <t>月</t>
  </si>
  <si>
    <t>①施設が定める常勤職員の1か月の所定労働時間</t>
    <phoneticPr fontId="8"/>
  </si>
  <si>
    <t>施設CD</t>
    <rPh sb="0" eb="2">
      <t>シセツ</t>
    </rPh>
    <phoneticPr fontId="8"/>
  </si>
  <si>
    <t>施設類型</t>
    <rPh sb="0" eb="2">
      <t>シセツ</t>
    </rPh>
    <rPh sb="2" eb="4">
      <t>ルイケイ</t>
    </rPh>
    <phoneticPr fontId="8"/>
  </si>
  <si>
    <t>施設名</t>
    <rPh sb="0" eb="2">
      <t>シセツ</t>
    </rPh>
    <rPh sb="2" eb="3">
      <t>メイ</t>
    </rPh>
    <phoneticPr fontId="8"/>
  </si>
  <si>
    <t>設置者住所</t>
    <rPh sb="0" eb="3">
      <t>セッチシャ</t>
    </rPh>
    <rPh sb="3" eb="5">
      <t>ジュウショ</t>
    </rPh>
    <phoneticPr fontId="15"/>
  </si>
  <si>
    <t>設置者</t>
    <rPh sb="0" eb="3">
      <t>セッチシャ</t>
    </rPh>
    <phoneticPr fontId="15"/>
  </si>
  <si>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</si>
  <si>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</si>
  <si>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</si>
  <si>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</si>
  <si>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</si>
  <si>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</si>
  <si>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</si>
  <si>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</si>
  <si>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</si>
  <si>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</si>
  <si>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</si>
  <si>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</si>
  <si>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</si>
  <si>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</si>
  <si>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新潟市東区粟山７０６－１　</t>
  </si>
  <si>
    <t>社会福祉法人勇樹会</t>
  </si>
  <si>
    <t>東京都渋谷区渋谷１－２－５　MFPR渋谷ビル13階</t>
  </si>
  <si>
    <t>社会福祉法人どろんこ会</t>
  </si>
  <si>
    <t>山形県新庄市金沢１９１７－７　</t>
  </si>
  <si>
    <t>社会福祉法人みらい</t>
  </si>
  <si>
    <t>株式会社トムズ</t>
  </si>
  <si>
    <t>仙台市青葉区中央４－３－２８　朝市ビル３階</t>
  </si>
  <si>
    <t>特定非営利活動法人朝市センター保育園</t>
  </si>
  <si>
    <t>仙台市青葉区土樋一丁目１－１５</t>
  </si>
  <si>
    <t>仙台市青葉区旭ヶ丘１－３９－６</t>
  </si>
  <si>
    <t>東京都文京区小石川１－１－１　</t>
  </si>
  <si>
    <t>公益財団法人鉄道弘済会</t>
  </si>
  <si>
    <t>仙台市太白区袋原字内手７１　</t>
  </si>
  <si>
    <t>宗教法人真宗大谷派宝林寺</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</si>
  <si>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</si>
  <si>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</si>
  <si>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</si>
  <si>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</si>
  <si>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</si>
  <si>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</si>
  <si>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</si>
  <si>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</si>
  <si>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</si>
  <si>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</si>
  <si>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</si>
  <si>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</si>
  <si>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名取市手倉田字山２０８－１　</t>
  </si>
  <si>
    <t>社会福祉法人宮城福祉会</t>
  </si>
  <si>
    <t>株式会社タスク・フォースミテラ</t>
  </si>
  <si>
    <t>株式会社日本保育サービス</t>
  </si>
  <si>
    <t>仙台市太白区茂庭字人来田西３０－１　</t>
  </si>
  <si>
    <t>株式会社仙台ジュニア体育研究所</t>
  </si>
  <si>
    <t>アイグラン保育園長町南</t>
  </si>
  <si>
    <t>広島市西区庚午中１－７－２４　</t>
  </si>
  <si>
    <t>株式会社アイグラン</t>
  </si>
  <si>
    <t>02132</t>
  </si>
  <si>
    <t>富沢アリス保育園</t>
  </si>
  <si>
    <t>宮城県名取市愛の杜１－２－１０</t>
  </si>
  <si>
    <t>株式会社たけやま</t>
  </si>
  <si>
    <t>埼玉県飯能市永田５２７－２</t>
  </si>
  <si>
    <t>02155</t>
  </si>
  <si>
    <t>社会福祉法人明日育福祉会</t>
  </si>
  <si>
    <t>02161</t>
  </si>
  <si>
    <t>02162</t>
  </si>
  <si>
    <t>仙台市泉区紫山４－２０－２</t>
  </si>
  <si>
    <t>株式会社いちにいさん</t>
  </si>
  <si>
    <t>仙台市宮城野区五輪１－４－２０　</t>
  </si>
  <si>
    <t>社会福祉法人五城福祉会</t>
  </si>
  <si>
    <t>仙台市宮城野区鶴ヶ谷５－１７－１　</t>
  </si>
  <si>
    <t>社会福祉法人希望園</t>
  </si>
  <si>
    <t>仙台市青葉区本町２－１１－１０　</t>
  </si>
  <si>
    <t>学校法人菅原学園</t>
  </si>
  <si>
    <t>京都府綴喜郡井手町大字多賀小字茶臼塚１２－２　</t>
  </si>
  <si>
    <t>ワタキューセイモア株式会社</t>
  </si>
  <si>
    <t>株式会社ニチイ学館</t>
  </si>
  <si>
    <t>岩沼市押分字水先５－６　</t>
  </si>
  <si>
    <t>社会福祉法人はるかぜ福祉会</t>
  </si>
  <si>
    <t>仙台市宮城野区苦竹２－３－２　</t>
  </si>
  <si>
    <t>株式会社秋桜</t>
  </si>
  <si>
    <t>鶴ケ谷はぐくみ保育園</t>
  </si>
  <si>
    <t>角田市島田字御蔵林５９　</t>
  </si>
  <si>
    <t>社会福祉法人恵萩会</t>
  </si>
  <si>
    <t>仙台市宮城野区幸町２－１６ー１３</t>
  </si>
  <si>
    <t>仙台市若林区元茶畑１０－２１　</t>
  </si>
  <si>
    <t>社会福祉法人仙台愛隣会</t>
  </si>
  <si>
    <t>上飯田くるみ保育園</t>
  </si>
  <si>
    <t>仙台市若林区上飯田１－３－４６　</t>
  </si>
  <si>
    <t>株式会社NOZOMI</t>
  </si>
  <si>
    <t>やまとまちあから保育園</t>
  </si>
  <si>
    <t>仙台市若林区大和町５－６－３３　</t>
  </si>
  <si>
    <t>株式会社瑞穂</t>
  </si>
  <si>
    <t>ダーナ保育園</t>
  </si>
  <si>
    <t>社会福祉法人瑞鳳福祉会</t>
  </si>
  <si>
    <t>アスクやまとまち保育園</t>
  </si>
  <si>
    <t>東京都文京区本郷３－２３－１６　</t>
  </si>
  <si>
    <t>学校法人三幸学園</t>
  </si>
  <si>
    <t>東京都渋谷区渋谷１－２－５　ＭＦＰＲ渋谷ビル１３Ｆ</t>
  </si>
  <si>
    <t>社会福祉法人カナの会</t>
  </si>
  <si>
    <t>埼玉県さいたま市大宮区仲町１－５４－３</t>
  </si>
  <si>
    <t>東京都中央区銀座７－１６－１２　Ｇ－７ビルディング</t>
  </si>
  <si>
    <t>株式会社モード・プランニング・ジャパン</t>
  </si>
  <si>
    <t>04138</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</si>
  <si>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</si>
  <si>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</si>
  <si>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</si>
  <si>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</si>
  <si>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</si>
  <si>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</si>
  <si>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</si>
  <si>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</si>
  <si>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山形県新庄市金沢１９１７－７</t>
  </si>
  <si>
    <t>仙台市泉区八乙女中央２－２－１０</t>
  </si>
  <si>
    <t>株式会社らぽむ</t>
  </si>
  <si>
    <t>社会福祉法人やまとみらい福祉会</t>
  </si>
  <si>
    <t>株式会社いずみ保育園</t>
  </si>
  <si>
    <t>仙台市青葉区国見ヶ丘６－１４９－１　</t>
  </si>
  <si>
    <t>社会福祉法人東北福祉会</t>
  </si>
  <si>
    <t>06114</t>
  </si>
  <si>
    <t>柴田郡村田町大字足立字上ヶ戸１７－５　</t>
  </si>
  <si>
    <t>社会福祉法人柏松会</t>
  </si>
  <si>
    <t>幼稚園</t>
  </si>
  <si>
    <t>聖クリストファ幼稚園</t>
    <rPh sb="0" eb="1">
      <t>セイ</t>
    </rPh>
    <rPh sb="7" eb="10">
      <t>ヨウチエン</t>
    </rPh>
    <phoneticPr fontId="92"/>
  </si>
  <si>
    <t>仙台市青葉区小松島３－１－７７</t>
  </si>
  <si>
    <t>学校法人聖公会青葉学園</t>
  </si>
  <si>
    <t>仙台バプテスト教会幼稚園</t>
    <rPh sb="0" eb="2">
      <t>センダイ</t>
    </rPh>
    <rPh sb="7" eb="9">
      <t>キョウカイ</t>
    </rPh>
    <rPh sb="9" eb="12">
      <t>ヨウチエン</t>
    </rPh>
    <phoneticPr fontId="92"/>
  </si>
  <si>
    <t>仙台市青葉区木町通２－１－５</t>
  </si>
  <si>
    <t>宗教法人日本バプテスト仙台基督教会</t>
  </si>
  <si>
    <t>双葉幼稚園</t>
    <rPh sb="0" eb="2">
      <t>フタバ</t>
    </rPh>
    <rPh sb="2" eb="5">
      <t>ヨ</t>
    </rPh>
    <phoneticPr fontId="89"/>
  </si>
  <si>
    <t>仙台市青葉区中山８－１２－１５</t>
  </si>
  <si>
    <t>学校法人双葉学園</t>
    <phoneticPr fontId="23"/>
  </si>
  <si>
    <t>ふたばバンビ幼稚園</t>
    <rPh sb="6" eb="9">
      <t>ヨ</t>
    </rPh>
    <phoneticPr fontId="89"/>
  </si>
  <si>
    <t>仙台市青葉区中山吉成２－２－２７</t>
  </si>
  <si>
    <t>11137</t>
  </si>
  <si>
    <t>わかくさ幼稚園</t>
    <rPh sb="4" eb="7">
      <t>ヨ</t>
    </rPh>
    <phoneticPr fontId="89"/>
  </si>
  <si>
    <t>仙台市青葉区北根黒松16-1</t>
  </si>
  <si>
    <t>学校法人若草学園</t>
    <phoneticPr fontId="23"/>
  </si>
  <si>
    <t>11138</t>
  </si>
  <si>
    <t>聖ドミニコ学院幼稚園</t>
    <rPh sb="0" eb="1">
      <t>セイ</t>
    </rPh>
    <rPh sb="5" eb="7">
      <t>ガクイン</t>
    </rPh>
    <rPh sb="7" eb="10">
      <t>ヨ</t>
    </rPh>
    <phoneticPr fontId="89"/>
  </si>
  <si>
    <t>仙台市青葉区角五郎2-2-14</t>
  </si>
  <si>
    <t>学校法人聖ドミニコ学院</t>
    <phoneticPr fontId="23"/>
  </si>
  <si>
    <t>聖ドミニコ学院北仙台幼稚園</t>
    <rPh sb="0" eb="1">
      <t>セイ</t>
    </rPh>
    <rPh sb="5" eb="7">
      <t>ガクイン</t>
    </rPh>
    <rPh sb="7" eb="10">
      <t>キタセンダイ</t>
    </rPh>
    <rPh sb="10" eb="13">
      <t>ヨ</t>
    </rPh>
    <phoneticPr fontId="89"/>
  </si>
  <si>
    <t>仙台市青葉区堤通雨宮町11-11</t>
  </si>
  <si>
    <t>学校法人聖ドミニコ学院</t>
  </si>
  <si>
    <t>11140</t>
  </si>
  <si>
    <t>おたまや幼稚園</t>
    <rPh sb="4" eb="7">
      <t>ヨ</t>
    </rPh>
    <phoneticPr fontId="89"/>
  </si>
  <si>
    <t>仙台市青葉区霊屋下２３－５</t>
  </si>
  <si>
    <t>学校法人瑞鳳学園</t>
    <phoneticPr fontId="23"/>
  </si>
  <si>
    <t>しらとり幼稚園</t>
    <rPh sb="4" eb="7">
      <t>ヨ</t>
    </rPh>
    <phoneticPr fontId="92"/>
  </si>
  <si>
    <t>仙台市宮城野区白鳥２－１１－２４</t>
  </si>
  <si>
    <t>学校法人蒲生学園</t>
    <phoneticPr fontId="23"/>
  </si>
  <si>
    <t>ふくむろ幼稚園</t>
    <rPh sb="4" eb="7">
      <t>ヨ</t>
    </rPh>
    <phoneticPr fontId="92"/>
  </si>
  <si>
    <t>仙台市宮城野区福室５丁目１１ー３０</t>
  </si>
  <si>
    <t>学校法人西光寺学園</t>
    <phoneticPr fontId="23"/>
  </si>
  <si>
    <t>はなぶさ幼稚園</t>
    <rPh sb="4" eb="7">
      <t>ヨ</t>
    </rPh>
    <phoneticPr fontId="92"/>
  </si>
  <si>
    <t>仙台市宮城野区小鶴１－９－２０</t>
  </si>
  <si>
    <t>宗教法人雲山寺</t>
  </si>
  <si>
    <t>東岡幼稚園</t>
    <rPh sb="0" eb="1">
      <t>トウ</t>
    </rPh>
    <rPh sb="1" eb="2">
      <t>オカ</t>
    </rPh>
    <rPh sb="2" eb="5">
      <t>ヨ</t>
    </rPh>
    <phoneticPr fontId="89"/>
  </si>
  <si>
    <t>仙台市宮城野区原町2-1-66</t>
  </si>
  <si>
    <t>学校法人陽雲学園</t>
    <phoneticPr fontId="23"/>
  </si>
  <si>
    <t>11227</t>
  </si>
  <si>
    <t>なかの幼稚園</t>
    <rPh sb="3" eb="6">
      <t>ヨ</t>
    </rPh>
    <phoneticPr fontId="89"/>
  </si>
  <si>
    <t>仙台市宮城野区中野字阿弥陀堂３９</t>
  </si>
  <si>
    <t>学校法人中埜山学園</t>
    <phoneticPr fontId="23"/>
  </si>
  <si>
    <t>11228</t>
    <phoneticPr fontId="23"/>
  </si>
  <si>
    <t>あけぼの幼稚園</t>
    <rPh sb="4" eb="7">
      <t>ヨ</t>
    </rPh>
    <phoneticPr fontId="89"/>
  </si>
  <si>
    <t>仙台市宮城野区高砂１－７－１</t>
  </si>
  <si>
    <t>学校法人東北柔専</t>
    <phoneticPr fontId="23"/>
  </si>
  <si>
    <t>11229</t>
  </si>
  <si>
    <t>みやぎ幼稚園</t>
    <rPh sb="3" eb="6">
      <t>ヨ</t>
    </rPh>
    <phoneticPr fontId="89"/>
  </si>
  <si>
    <t>仙台市宮城野区幸町２－９－２５</t>
  </si>
  <si>
    <t>学校法人木村学園</t>
    <phoneticPr fontId="23"/>
  </si>
  <si>
    <t>エコールノワール幼稚園</t>
    <rPh sb="8" eb="11">
      <t>ヨウチエン</t>
    </rPh>
    <phoneticPr fontId="92"/>
  </si>
  <si>
    <t>仙台市若林区大和町１－１７－２５</t>
  </si>
  <si>
    <t>やまと幼稚園</t>
    <rPh sb="3" eb="6">
      <t>ヨウチエン</t>
    </rPh>
    <phoneticPr fontId="92"/>
  </si>
  <si>
    <t>仙台市若林区大和町３－１５－２８</t>
  </si>
  <si>
    <t>小さき花幼稚園</t>
    <rPh sb="0" eb="1">
      <t>チイ</t>
    </rPh>
    <rPh sb="3" eb="4">
      <t>ハナ</t>
    </rPh>
    <rPh sb="4" eb="7">
      <t>ヨ</t>
    </rPh>
    <phoneticPr fontId="92"/>
  </si>
  <si>
    <t>仙台市若林区畳屋丁３１</t>
  </si>
  <si>
    <t>学校法人東北カトリック学園</t>
    <phoneticPr fontId="23"/>
  </si>
  <si>
    <t>若林幼稚園</t>
    <rPh sb="0" eb="2">
      <t>ワカバヤシ</t>
    </rPh>
    <rPh sb="2" eb="5">
      <t>ヨ</t>
    </rPh>
    <phoneticPr fontId="92"/>
  </si>
  <si>
    <t>仙台市若林区若林４－１－２４</t>
  </si>
  <si>
    <t>学校法人仙台佛教学園</t>
  </si>
  <si>
    <t>古城幼稚園</t>
    <rPh sb="0" eb="1">
      <t>フル</t>
    </rPh>
    <rPh sb="1" eb="2">
      <t>シロ</t>
    </rPh>
    <rPh sb="2" eb="5">
      <t>ヨ</t>
    </rPh>
    <phoneticPr fontId="92"/>
  </si>
  <si>
    <t>仙台市若林区河原町２－２－７</t>
  </si>
  <si>
    <t>学校法人仙台仏教学園</t>
    <phoneticPr fontId="23"/>
  </si>
  <si>
    <t>11320</t>
  </si>
  <si>
    <t>六郷幼稚園</t>
    <rPh sb="0" eb="2">
      <t>ロクゴウ</t>
    </rPh>
    <rPh sb="2" eb="5">
      <t>ヨ</t>
    </rPh>
    <phoneticPr fontId="89"/>
  </si>
  <si>
    <t>仙台市若林区沖野５－４－３３</t>
  </si>
  <si>
    <t>学校法人やわらぎ学園</t>
    <phoneticPr fontId="23"/>
  </si>
  <si>
    <t>聖ルカ幼稚園</t>
    <rPh sb="0" eb="1">
      <t>セイ</t>
    </rPh>
    <rPh sb="3" eb="6">
      <t>ヨウチエン</t>
    </rPh>
    <phoneticPr fontId="92"/>
  </si>
  <si>
    <t>仙台市太白区八木山南３－３－４</t>
  </si>
  <si>
    <t>学校法人聖ルカ学園</t>
    <phoneticPr fontId="23"/>
  </si>
  <si>
    <t>太陽幼稚園</t>
    <rPh sb="0" eb="2">
      <t>タイヨウ</t>
    </rPh>
    <rPh sb="2" eb="5">
      <t>ヨウチエン</t>
    </rPh>
    <phoneticPr fontId="92"/>
  </si>
  <si>
    <t>仙台市太白区砂押南町１－１０</t>
  </si>
  <si>
    <t>八木山カトリック幼稚園</t>
    <rPh sb="0" eb="3">
      <t>ヤギヤマ</t>
    </rPh>
    <rPh sb="8" eb="11">
      <t>ヨ</t>
    </rPh>
    <phoneticPr fontId="92"/>
  </si>
  <si>
    <t>仙台市太白区松が丘44-1</t>
  </si>
  <si>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89"/>
  </si>
  <si>
    <t>仙台市太白区向山４－２６－３４</t>
  </si>
  <si>
    <t>学校法人三島学園</t>
    <phoneticPr fontId="23"/>
  </si>
  <si>
    <t>11426</t>
  </si>
  <si>
    <t>茂庭幼稚園</t>
    <rPh sb="0" eb="2">
      <t>モニワ</t>
    </rPh>
    <rPh sb="2" eb="5">
      <t>ヨ</t>
    </rPh>
    <phoneticPr fontId="89"/>
  </si>
  <si>
    <t>仙台市太白区茂庭台４－２２－２２</t>
  </si>
  <si>
    <t>ふたばエンゼル幼稚園</t>
    <rPh sb="7" eb="10">
      <t>ヨ</t>
    </rPh>
    <phoneticPr fontId="89"/>
  </si>
  <si>
    <t>仙台市泉区南中山６－３－１</t>
  </si>
  <si>
    <t>ふたばハイジ幼稚園</t>
    <rPh sb="6" eb="9">
      <t>ヨ</t>
    </rPh>
    <phoneticPr fontId="89"/>
  </si>
  <si>
    <t>仙台市泉区北中山２－６－３</t>
  </si>
  <si>
    <t>11662</t>
  </si>
  <si>
    <t>大沢幼稚園</t>
    <rPh sb="0" eb="2">
      <t>オオサワ</t>
    </rPh>
    <rPh sb="2" eb="5">
      <t>ヨ</t>
    </rPh>
    <phoneticPr fontId="89"/>
  </si>
  <si>
    <t>仙台市青葉区芋沢字平３６－２</t>
  </si>
  <si>
    <t>学校法人愛子学園</t>
    <phoneticPr fontId="23"/>
  </si>
  <si>
    <t>31102</t>
  </si>
  <si>
    <t>小規模保育事業（Ａ型）</t>
    <rPh sb="0" eb="7">
      <t>ショウキボホイクジギョウ</t>
    </rPh>
    <rPh sb="9" eb="10">
      <t>ガタ</t>
    </rPh>
    <phoneticPr fontId="8"/>
  </si>
  <si>
    <t>31103</t>
  </si>
  <si>
    <t>小規模保育事業（Ａ型）</t>
  </si>
  <si>
    <t>31105</t>
  </si>
  <si>
    <t>31108</t>
  </si>
  <si>
    <t>31109</t>
  </si>
  <si>
    <t>31110</t>
  </si>
  <si>
    <t>31112</t>
  </si>
  <si>
    <t>仙台市青葉区上杉4丁目5-5</t>
  </si>
  <si>
    <t>31113</t>
  </si>
  <si>
    <t>31114</t>
  </si>
  <si>
    <t>31115</t>
  </si>
  <si>
    <t>ぶんぶん保育園二日町園</t>
  </si>
  <si>
    <t>31116</t>
  </si>
  <si>
    <t>31118</t>
  </si>
  <si>
    <t>一般社団法人　共同保育所ちろりん村</t>
  </si>
  <si>
    <t>31119</t>
  </si>
  <si>
    <t>株式会社　Ｆ＆Ｓ</t>
  </si>
  <si>
    <t>31120</t>
  </si>
  <si>
    <t>仙台市青葉区二日町17-17BRAVI北四番丁2F</t>
  </si>
  <si>
    <t>31121</t>
  </si>
  <si>
    <t>31122</t>
  </si>
  <si>
    <t>31123</t>
  </si>
  <si>
    <t>31124</t>
  </si>
  <si>
    <t>31125</t>
  </si>
  <si>
    <t>31126</t>
  </si>
  <si>
    <t>31127</t>
  </si>
  <si>
    <t>31128</t>
  </si>
  <si>
    <t>有限会社　カール英会話ほいくえん</t>
  </si>
  <si>
    <t>31129</t>
  </si>
  <si>
    <t>ぶんぶん保育園小田原園</t>
  </si>
  <si>
    <t>31130</t>
  </si>
  <si>
    <t>31131</t>
  </si>
  <si>
    <t>株式会社　リアリノ</t>
  </si>
  <si>
    <t>31202</t>
  </si>
  <si>
    <t>31203</t>
  </si>
  <si>
    <t>31204</t>
  </si>
  <si>
    <t>31205</t>
  </si>
  <si>
    <t>31206</t>
  </si>
  <si>
    <t>31207</t>
  </si>
  <si>
    <t>31210</t>
  </si>
  <si>
    <t>31212</t>
  </si>
  <si>
    <t>31214</t>
  </si>
  <si>
    <t>株式会社　佐藤商会</t>
  </si>
  <si>
    <t>31215</t>
  </si>
  <si>
    <t>一般社団法人　アイルアーク</t>
  </si>
  <si>
    <t>31216</t>
  </si>
  <si>
    <t>31220</t>
  </si>
  <si>
    <t>ハピネス保育園中野栄</t>
  </si>
  <si>
    <t>31221</t>
  </si>
  <si>
    <t>苦竹ナーサリー</t>
  </si>
  <si>
    <t>仙台市宮城野区新田東1-8-4　クリアフォレスト1階</t>
  </si>
  <si>
    <t>仙台ナーサリー　株式会社</t>
  </si>
  <si>
    <t>31222</t>
  </si>
  <si>
    <t>社会福祉法人　みらい</t>
  </si>
  <si>
    <t>31223</t>
  </si>
  <si>
    <t>31224</t>
  </si>
  <si>
    <t>株式会社　Lateral Kids</t>
  </si>
  <si>
    <t>31225</t>
  </si>
  <si>
    <t>一般社団法人　ぽっかぽか</t>
  </si>
  <si>
    <t>31226</t>
  </si>
  <si>
    <t>リトルキッズガーデン</t>
  </si>
  <si>
    <t>31301</t>
  </si>
  <si>
    <t xml:space="preserve">東京都渋谷区道玄坂1－12－1渋谷マークシティウェスト17階 </t>
  </si>
  <si>
    <t>31302</t>
  </si>
  <si>
    <t>31303</t>
  </si>
  <si>
    <t>31305</t>
  </si>
  <si>
    <t>31306</t>
  </si>
  <si>
    <t>31307</t>
  </si>
  <si>
    <t>31308</t>
  </si>
  <si>
    <t>31309</t>
  </si>
  <si>
    <t>31310</t>
  </si>
  <si>
    <t>31311</t>
  </si>
  <si>
    <t>特定非営利活動法人　空飛ぶくぢらの会</t>
  </si>
  <si>
    <t>31312</t>
  </si>
  <si>
    <t>学校法人　ろりぽっぷ学園</t>
  </si>
  <si>
    <t>31313</t>
  </si>
  <si>
    <t>学校法人　岩沼学園</t>
  </si>
  <si>
    <t>31314</t>
  </si>
  <si>
    <t>31316</t>
  </si>
  <si>
    <t>特定非営利活動法人　アスイク</t>
  </si>
  <si>
    <t>株式会社　プライムツーワン</t>
  </si>
  <si>
    <t>ＳＯＵキッズケア株式会社</t>
  </si>
  <si>
    <t>株式会社　ちゃいるどらんど</t>
  </si>
  <si>
    <t>株式会社　ちびっこひろば保育園</t>
  </si>
  <si>
    <t>宮城県大崎市古川穂波3-8-50</t>
  </si>
  <si>
    <t>カラマンディ　株式会社</t>
  </si>
  <si>
    <t>仙台市若林区東八番丁183</t>
  </si>
  <si>
    <t>株式会社　ビック・ママ</t>
  </si>
  <si>
    <t>仙台市泉区泉中央1-45-3</t>
  </si>
  <si>
    <t>第2紫山いちにいさん保育園</t>
  </si>
  <si>
    <t>仙台市泉区紫山4-20-2</t>
  </si>
  <si>
    <t>株式会社　いちにいさん</t>
  </si>
  <si>
    <t>32103</t>
  </si>
  <si>
    <t>小規模保育事業（Ｂ型）</t>
  </si>
  <si>
    <t>32105</t>
  </si>
  <si>
    <t>一般社団法人　Ｐｌｕｍ</t>
  </si>
  <si>
    <t>32109</t>
  </si>
  <si>
    <t>32112</t>
  </si>
  <si>
    <t>32203</t>
  </si>
  <si>
    <t>32205</t>
  </si>
  <si>
    <t>32306</t>
  </si>
  <si>
    <t>KIDS-Kan</t>
  </si>
  <si>
    <t>仙台市若林区木ノ下1-20-21</t>
  </si>
  <si>
    <t>株式会社　きっずかん</t>
  </si>
  <si>
    <t>32402</t>
  </si>
  <si>
    <t>東京都豊島区東池袋1-44-3　池袋ISPタマビル</t>
  </si>
  <si>
    <t>32505</t>
  </si>
  <si>
    <t>32507</t>
  </si>
  <si>
    <t>32603</t>
  </si>
  <si>
    <t>小規模保育事業（Ｃ型）</t>
    <rPh sb="0" eb="3">
      <t>ショウキボ</t>
    </rPh>
    <rPh sb="3" eb="5">
      <t>ホイク</t>
    </rPh>
    <rPh sb="5" eb="7">
      <t>ジギョウ</t>
    </rPh>
    <rPh sb="9" eb="10">
      <t>ガタ</t>
    </rPh>
    <phoneticPr fontId="8"/>
  </si>
  <si>
    <t>33102</t>
  </si>
  <si>
    <t>小規模保育事業（Ｃ型）</t>
  </si>
  <si>
    <t>高橋　真由美</t>
  </si>
  <si>
    <t>33202</t>
  </si>
  <si>
    <t>仙台市家庭保育室ちゅうりっぷ　代表　遊佐　ひろ子</t>
  </si>
  <si>
    <t>33301</t>
  </si>
  <si>
    <t>岸　麻記子</t>
  </si>
  <si>
    <t>33302</t>
  </si>
  <si>
    <t>菅野　淳</t>
  </si>
  <si>
    <t>33401</t>
  </si>
  <si>
    <t>小野　敬子</t>
  </si>
  <si>
    <t>41102</t>
  </si>
  <si>
    <t>家庭的保育事業</t>
  </si>
  <si>
    <t>41107</t>
  </si>
  <si>
    <t>41109</t>
  </si>
  <si>
    <t>41110</t>
  </si>
  <si>
    <t>41204</t>
  </si>
  <si>
    <t>41205</t>
  </si>
  <si>
    <t>41302</t>
  </si>
  <si>
    <t>41303</t>
  </si>
  <si>
    <t>41308</t>
  </si>
  <si>
    <t>武藤　由姫</t>
  </si>
  <si>
    <t>41403</t>
  </si>
  <si>
    <t>41405</t>
  </si>
  <si>
    <t>41407</t>
  </si>
  <si>
    <t>41409</t>
  </si>
  <si>
    <t>41410</t>
  </si>
  <si>
    <t>41411</t>
  </si>
  <si>
    <t>41412</t>
  </si>
  <si>
    <t>41413</t>
  </si>
  <si>
    <t>41414</t>
  </si>
  <si>
    <t>41415</t>
  </si>
  <si>
    <t>41416</t>
  </si>
  <si>
    <t>41502</t>
  </si>
  <si>
    <t>41503</t>
  </si>
  <si>
    <t>41505</t>
  </si>
  <si>
    <t>41506</t>
  </si>
  <si>
    <t>41512</t>
  </si>
  <si>
    <t>41514</t>
  </si>
  <si>
    <t>41517</t>
  </si>
  <si>
    <t>41518</t>
  </si>
  <si>
    <t>41519</t>
  </si>
  <si>
    <t>41520</t>
  </si>
  <si>
    <t>41607</t>
  </si>
  <si>
    <t>51101</t>
  </si>
  <si>
    <t>居宅訪問型保育事業</t>
    <rPh sb="0" eb="9">
      <t>キョタクホウモンガタホイクジギョウ</t>
    </rPh>
    <phoneticPr fontId="48"/>
  </si>
  <si>
    <t>居宅訪問型保育事業（フローレンス）</t>
    <rPh sb="0" eb="9">
      <t>キョタクホウモンガタホイクジギョウ</t>
    </rPh>
    <phoneticPr fontId="48"/>
  </si>
  <si>
    <t>東京都千代田区神田神保町1-14-1</t>
  </si>
  <si>
    <t>特定非営利活動法人　フローレンス</t>
  </si>
  <si>
    <t>61103</t>
  </si>
  <si>
    <t>事業所内保育事業（小規模保育事業-Ａ型）</t>
    <rPh sb="9" eb="12">
      <t>ショウキボ</t>
    </rPh>
    <rPh sb="12" eb="14">
      <t>ホイク</t>
    </rPh>
    <rPh sb="14" eb="16">
      <t>ジギョウ</t>
    </rPh>
    <phoneticPr fontId="48"/>
  </si>
  <si>
    <t>61104</t>
  </si>
  <si>
    <t>事業所内保育事業（小規模保育事業-Ａ型）</t>
  </si>
  <si>
    <t>61105</t>
  </si>
  <si>
    <t>61302</t>
  </si>
  <si>
    <t>仙台市若林区上飯田字天神１－１</t>
  </si>
  <si>
    <t>61401</t>
  </si>
  <si>
    <t>61402</t>
  </si>
  <si>
    <t>61501</t>
  </si>
  <si>
    <t>62101</t>
  </si>
  <si>
    <t>事業所内保育事業（小規模保育事業-Ｂ型）</t>
  </si>
  <si>
    <t>宮城中央ヤクルト販売　株式会社</t>
  </si>
  <si>
    <t>62501</t>
  </si>
  <si>
    <t>62601</t>
  </si>
  <si>
    <t>63102</t>
  </si>
  <si>
    <t>事業所内保育事業（保育所型）</t>
    <rPh sb="9" eb="11">
      <t>ホイク</t>
    </rPh>
    <rPh sb="11" eb="12">
      <t>ショ</t>
    </rPh>
    <phoneticPr fontId="48"/>
  </si>
  <si>
    <t>63103</t>
  </si>
  <si>
    <t>63501</t>
  </si>
  <si>
    <t>南中山すいせん保育園</t>
  </si>
  <si>
    <t>63502</t>
  </si>
  <si>
    <t>キッズ・マークトゥエイン</t>
  </si>
  <si>
    <t>71101</t>
  </si>
  <si>
    <t>認定こども園（幼保連携型）</t>
    <phoneticPr fontId="8"/>
  </si>
  <si>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5"/>
  </si>
  <si>
    <t>仙台市青葉区川平１－７－１６</t>
  </si>
  <si>
    <t>71102</t>
  </si>
  <si>
    <t>福聚幼稚園</t>
    <rPh sb="0" eb="2">
      <t>フクジュ</t>
    </rPh>
    <rPh sb="2" eb="5">
      <t>ヨウチエン</t>
    </rPh>
    <phoneticPr fontId="15"/>
  </si>
  <si>
    <t>仙台市青葉区国見４－５－１</t>
  </si>
  <si>
    <t>71103</t>
  </si>
  <si>
    <t>幼保連携型認定こども園みどりの森</t>
    <rPh sb="0" eb="1">
      <t>ヨウ</t>
    </rPh>
    <rPh sb="1" eb="2">
      <t>ホ</t>
    </rPh>
    <rPh sb="2" eb="5">
      <t>レンケイガタ</t>
    </rPh>
    <rPh sb="5" eb="7">
      <t>ニンテイ</t>
    </rPh>
    <rPh sb="10" eb="11">
      <t>エン</t>
    </rPh>
    <rPh sb="15" eb="16">
      <t>モリ</t>
    </rPh>
    <phoneticPr fontId="15"/>
  </si>
  <si>
    <t>仙台市青葉区柏木１－７－４５</t>
  </si>
  <si>
    <t>71104</t>
  </si>
  <si>
    <t>仙台市青葉区桜ヶ丘９－１－１</t>
  </si>
  <si>
    <t>71105</t>
  </si>
  <si>
    <t>幼保連携型認定こども園　はせくらまち杜のこども園</t>
    <rPh sb="0" eb="7">
      <t>ヨウホレンケイガタニンテイ</t>
    </rPh>
    <rPh sb="10" eb="11">
      <t>エン</t>
    </rPh>
    <rPh sb="18" eb="19">
      <t>モリ</t>
    </rPh>
    <rPh sb="23" eb="24">
      <t>エン</t>
    </rPh>
    <phoneticPr fontId="15"/>
  </si>
  <si>
    <t>仙台市青葉区支倉町２－５５</t>
  </si>
  <si>
    <t>71107</t>
  </si>
  <si>
    <t>青葉こども園</t>
    <rPh sb="0" eb="2">
      <t>アオバ</t>
    </rPh>
    <rPh sb="5" eb="6">
      <t>エン</t>
    </rPh>
    <phoneticPr fontId="15"/>
  </si>
  <si>
    <t>仙台市青葉区宮町１－４－４７</t>
  </si>
  <si>
    <t>71108</t>
  </si>
  <si>
    <t>幼保連携型認定こども園　折立幼稚園・ナーサリールーム</t>
    <rPh sb="0" eb="7">
      <t>ヨウホレンケイガタニンテイ</t>
    </rPh>
    <rPh sb="10" eb="11">
      <t>エン</t>
    </rPh>
    <rPh sb="12" eb="14">
      <t>オリタテ</t>
    </rPh>
    <rPh sb="14" eb="17">
      <t>ヨウチエン</t>
    </rPh>
    <phoneticPr fontId="15"/>
  </si>
  <si>
    <t>仙台市青葉区折立３－１７－１０</t>
  </si>
  <si>
    <t>71109</t>
  </si>
  <si>
    <t>食と森のこども園小松島</t>
  </si>
  <si>
    <t>仙台市青葉区小松島４－１７－２２</t>
  </si>
  <si>
    <t>71111</t>
  </si>
  <si>
    <t>幼保連携型認定こども園　中山保育園</t>
  </si>
  <si>
    <t>71201</t>
  </si>
  <si>
    <t>立華認定こども園</t>
    <rPh sb="0" eb="2">
      <t>タチバナ</t>
    </rPh>
    <rPh sb="2" eb="4">
      <t>ニンテイ</t>
    </rPh>
    <rPh sb="7" eb="8">
      <t>エン</t>
    </rPh>
    <phoneticPr fontId="15"/>
  </si>
  <si>
    <t>仙台市宮城野区中野字大貝沼２０－１７</t>
  </si>
  <si>
    <t>71202</t>
  </si>
  <si>
    <t>新田すいせんこども園　</t>
    <rPh sb="0" eb="2">
      <t>シンデン</t>
    </rPh>
    <rPh sb="9" eb="10">
      <t>エン</t>
    </rPh>
    <phoneticPr fontId="15"/>
  </si>
  <si>
    <t>仙台市青葉区栗生１－２５－１</t>
  </si>
  <si>
    <t>71203</t>
  </si>
  <si>
    <t>原町すいせんこども園　</t>
    <rPh sb="0" eb="2">
      <t>ハラマチ</t>
    </rPh>
    <rPh sb="9" eb="10">
      <t>エン</t>
    </rPh>
    <phoneticPr fontId="15"/>
  </si>
  <si>
    <t>71204</t>
  </si>
  <si>
    <t>新田東すいせんこども園</t>
    <rPh sb="0" eb="2">
      <t>シンデン</t>
    </rPh>
    <rPh sb="2" eb="3">
      <t>ヒガシ</t>
    </rPh>
    <rPh sb="10" eb="11">
      <t>エン</t>
    </rPh>
    <phoneticPr fontId="15"/>
  </si>
  <si>
    <t>71205</t>
  </si>
  <si>
    <t>仙台市宮城野区東仙台６－８－２０</t>
  </si>
  <si>
    <t>71206</t>
  </si>
  <si>
    <t>仙台市宮城野区枡江１－２</t>
  </si>
  <si>
    <t>71207</t>
  </si>
  <si>
    <t>仙台市宮城野区岩切字高江４５</t>
  </si>
  <si>
    <t>71208</t>
  </si>
  <si>
    <t>仙台市宮城野区新田２－２０－３８</t>
  </si>
  <si>
    <t>71210</t>
  </si>
  <si>
    <t>幼保連携型認定こども園　中野栄あしぐろこども園</t>
  </si>
  <si>
    <t>仙台市宮城野区出花１－２７９</t>
  </si>
  <si>
    <t>71211</t>
  </si>
  <si>
    <t>認定こども園　ろりぽっぷ出花園</t>
  </si>
  <si>
    <t>仙台市若林区沖野字高野南１９７－１</t>
  </si>
  <si>
    <t>71301</t>
  </si>
  <si>
    <t>学校法人七郷学園　蒲町こども園</t>
    <rPh sb="0" eb="2">
      <t>ガッコウ</t>
    </rPh>
    <rPh sb="2" eb="4">
      <t>ホウジン</t>
    </rPh>
    <rPh sb="4" eb="5">
      <t>シチ</t>
    </rPh>
    <rPh sb="5" eb="6">
      <t>ゴウ</t>
    </rPh>
    <rPh sb="6" eb="8">
      <t>ガクエン</t>
    </rPh>
    <rPh sb="9" eb="11">
      <t>カバノマチ</t>
    </rPh>
    <rPh sb="14" eb="15">
      <t>エン</t>
    </rPh>
    <phoneticPr fontId="15"/>
  </si>
  <si>
    <t>仙台市若林区荒井３－１５－９</t>
  </si>
  <si>
    <t>71302</t>
  </si>
  <si>
    <t>河原町すいせんこども園　</t>
    <rPh sb="0" eb="3">
      <t>カワラマチ</t>
    </rPh>
    <rPh sb="10" eb="11">
      <t>エン</t>
    </rPh>
    <phoneticPr fontId="15"/>
  </si>
  <si>
    <t>71303</t>
  </si>
  <si>
    <t>仙台市若林区新寺３－８－５</t>
  </si>
  <si>
    <t>71304</t>
  </si>
  <si>
    <t>幼保連携型認定こども園　仙台保育園</t>
    <rPh sb="0" eb="7">
      <t>ヨウホレンケイガタニンテイ</t>
    </rPh>
    <rPh sb="10" eb="11">
      <t>エン</t>
    </rPh>
    <rPh sb="12" eb="14">
      <t>センダイ</t>
    </rPh>
    <rPh sb="14" eb="17">
      <t>ホイクエン</t>
    </rPh>
    <phoneticPr fontId="15"/>
  </si>
  <si>
    <t>仙台市青葉区葉山町８－１</t>
  </si>
  <si>
    <t>71305</t>
  </si>
  <si>
    <t>認定ろりぽっぷこども園</t>
    <rPh sb="0" eb="2">
      <t>ニンテイ</t>
    </rPh>
    <rPh sb="10" eb="11">
      <t>エン</t>
    </rPh>
    <phoneticPr fontId="15"/>
  </si>
  <si>
    <t>71306</t>
  </si>
  <si>
    <t>認定こども園　ろりぽっぷ保育園</t>
  </si>
  <si>
    <t>71307</t>
  </si>
  <si>
    <t>荒井あおばこども園</t>
  </si>
  <si>
    <t>71308</t>
  </si>
  <si>
    <t>幼保連携型認定こども園　光の子</t>
  </si>
  <si>
    <t>71401</t>
  </si>
  <si>
    <t>認定こども園くり幼稚園くりっこ保育園</t>
    <rPh sb="0" eb="2">
      <t>ニンテイ</t>
    </rPh>
    <rPh sb="5" eb="6">
      <t>エン</t>
    </rPh>
    <rPh sb="8" eb="11">
      <t>ヨウチエン</t>
    </rPh>
    <rPh sb="15" eb="18">
      <t>ホイクエン</t>
    </rPh>
    <phoneticPr fontId="15"/>
  </si>
  <si>
    <t>仙台市太白区西中田６－８－２０</t>
  </si>
  <si>
    <t>71402</t>
  </si>
  <si>
    <t>認定向山こども園</t>
    <rPh sb="0" eb="2">
      <t>ニンテイ</t>
    </rPh>
    <rPh sb="2" eb="4">
      <t>ムカイヤマ</t>
    </rPh>
    <rPh sb="7" eb="8">
      <t>エン</t>
    </rPh>
    <phoneticPr fontId="15"/>
  </si>
  <si>
    <t>仙台市太白区八木山緑町２１－１０</t>
  </si>
  <si>
    <t>71403</t>
  </si>
  <si>
    <t>ゆりかご認定こども園</t>
    <rPh sb="4" eb="6">
      <t>ニンテイ</t>
    </rPh>
    <rPh sb="9" eb="10">
      <t>エン</t>
    </rPh>
    <phoneticPr fontId="15"/>
  </si>
  <si>
    <t>71404</t>
  </si>
  <si>
    <t>西多賀チェリーこども園　</t>
    <rPh sb="0" eb="3">
      <t>ニシタガ</t>
    </rPh>
    <rPh sb="10" eb="11">
      <t>エン</t>
    </rPh>
    <phoneticPr fontId="15"/>
  </si>
  <si>
    <t>71405</t>
  </si>
  <si>
    <t>太子堂すいせんこども園　</t>
    <rPh sb="0" eb="3">
      <t>タイシドウ</t>
    </rPh>
    <rPh sb="10" eb="11">
      <t>エン</t>
    </rPh>
    <phoneticPr fontId="15"/>
  </si>
  <si>
    <t>71406</t>
  </si>
  <si>
    <t>柴田郡村田町大字足立字上ヶ戸１７－５</t>
  </si>
  <si>
    <t>71407</t>
  </si>
  <si>
    <t>仙台市太白区中田４－１－３－１</t>
  </si>
  <si>
    <t>71408</t>
  </si>
  <si>
    <t>大野田すぎのここども園</t>
    <rPh sb="0" eb="3">
      <t>オオノダ</t>
    </rPh>
    <rPh sb="10" eb="11">
      <t>エン</t>
    </rPh>
    <phoneticPr fontId="15"/>
  </si>
  <si>
    <t>71409</t>
  </si>
  <si>
    <t>YMCA西中田こども園</t>
  </si>
  <si>
    <t>仙台市青葉区立町９－７</t>
  </si>
  <si>
    <t>71410</t>
  </si>
  <si>
    <t>YMCA南大野田こども園</t>
  </si>
  <si>
    <t>71501</t>
  </si>
  <si>
    <t>泉第2チェリーこども園</t>
    <rPh sb="0" eb="1">
      <t>イズミ</t>
    </rPh>
    <rPh sb="1" eb="2">
      <t>ダイ</t>
    </rPh>
    <rPh sb="10" eb="11">
      <t>エン</t>
    </rPh>
    <phoneticPr fontId="15"/>
  </si>
  <si>
    <t>71502</t>
  </si>
  <si>
    <t>幼保連携型認定こども園　やかまし村　</t>
    <rPh sb="0" eb="2">
      <t>ヨウホ</t>
    </rPh>
    <rPh sb="2" eb="5">
      <t>レンケイガタ</t>
    </rPh>
    <rPh sb="5" eb="7">
      <t>ニンテイ</t>
    </rPh>
    <rPh sb="10" eb="11">
      <t>エン</t>
    </rPh>
    <rPh sb="16" eb="17">
      <t>ムラ</t>
    </rPh>
    <phoneticPr fontId="15"/>
  </si>
  <si>
    <t>71503</t>
  </si>
  <si>
    <t>71504</t>
  </si>
  <si>
    <t>寺岡すいせんこども園　</t>
    <rPh sb="0" eb="2">
      <t>テラオカ</t>
    </rPh>
    <rPh sb="9" eb="10">
      <t>エン</t>
    </rPh>
    <phoneticPr fontId="15"/>
  </si>
  <si>
    <t>71505</t>
  </si>
  <si>
    <t>仙台市泉区小角字大満寺２２－４</t>
  </si>
  <si>
    <t>71506</t>
  </si>
  <si>
    <t>71507</t>
  </si>
  <si>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5"/>
  </si>
  <si>
    <t>仙台市泉区住吉台西２－７－６</t>
  </si>
  <si>
    <t>71508</t>
  </si>
  <si>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5"/>
  </si>
  <si>
    <t>71509</t>
  </si>
  <si>
    <t>幼保連携型認定こども園　明石南こどもの城</t>
  </si>
  <si>
    <t>仙台市泉区桂３－１９－６</t>
  </si>
  <si>
    <t>71510</t>
  </si>
  <si>
    <t>幼保連携型認定こども園　桂こどもの城</t>
  </si>
  <si>
    <t>71512</t>
  </si>
  <si>
    <t>認定こども園　ろりぽっぷ泉中央南園</t>
  </si>
  <si>
    <t>71513</t>
  </si>
  <si>
    <t>認定こども園　ろりぽっぷ赤い屋根の保育園</t>
  </si>
  <si>
    <t>71514</t>
  </si>
  <si>
    <t>YMCA加茂こども園</t>
  </si>
  <si>
    <t>71515</t>
  </si>
  <si>
    <t>南光台すいせんこども園</t>
  </si>
  <si>
    <t>71614</t>
  </si>
  <si>
    <t>栗生あおばこども園</t>
    <rPh sb="0" eb="2">
      <t>クリュウ</t>
    </rPh>
    <rPh sb="8" eb="9">
      <t>エン</t>
    </rPh>
    <phoneticPr fontId="15"/>
  </si>
  <si>
    <t>71615</t>
  </si>
  <si>
    <t>落合はぐくみこども園</t>
  </si>
  <si>
    <t>角田市島田字御蔵林５９</t>
  </si>
  <si>
    <t>71616</t>
  </si>
  <si>
    <t>愛子すぎのここども園</t>
  </si>
  <si>
    <t>72101</t>
  </si>
  <si>
    <t>認定こども園（幼稚園型）</t>
    <rPh sb="7" eb="10">
      <t>ヨウチエン</t>
    </rPh>
    <phoneticPr fontId="8"/>
  </si>
  <si>
    <t>認定こども園　仙台YMCA幼稚園</t>
    <rPh sb="0" eb="2">
      <t>ニンテイ</t>
    </rPh>
    <rPh sb="5" eb="6">
      <t>エン</t>
    </rPh>
    <rPh sb="7" eb="9">
      <t>センダイ</t>
    </rPh>
    <rPh sb="13" eb="16">
      <t>ヨウチエン</t>
    </rPh>
    <phoneticPr fontId="15"/>
  </si>
  <si>
    <t>72104</t>
  </si>
  <si>
    <t>認定こども園　旭ヶ丘幼稚園</t>
    <rPh sb="0" eb="2">
      <t>ニンテイ</t>
    </rPh>
    <rPh sb="5" eb="6">
      <t>エン</t>
    </rPh>
    <rPh sb="7" eb="8">
      <t>アサヒ</t>
    </rPh>
    <rPh sb="10" eb="13">
      <t>ヨウチエン</t>
    </rPh>
    <phoneticPr fontId="15"/>
  </si>
  <si>
    <t>仙台市青葉区旭ヶ丘２－２２－２１</t>
  </si>
  <si>
    <t>72201</t>
  </si>
  <si>
    <t>仙台市宮城野区燕沢１－１５－２５</t>
  </si>
  <si>
    <t>72202</t>
  </si>
  <si>
    <t>上田子幼稚園</t>
    <rPh sb="0" eb="1">
      <t>カミ</t>
    </rPh>
    <rPh sb="1" eb="3">
      <t>タゴ</t>
    </rPh>
    <rPh sb="3" eb="6">
      <t>ヨウチエン</t>
    </rPh>
    <phoneticPr fontId="15"/>
  </si>
  <si>
    <t>72301</t>
  </si>
  <si>
    <t>仙台市若林区六丁の目南町４－３８</t>
  </si>
  <si>
    <t>72302</t>
  </si>
  <si>
    <t xml:space="preserve">幼稚園型認定こども園 聖ウルスラ学院英智幼稚園 </t>
    <rPh sb="0" eb="3">
      <t>ヨウチエン</t>
    </rPh>
    <rPh sb="3" eb="4">
      <t>ガタ</t>
    </rPh>
    <phoneticPr fontId="15"/>
  </si>
  <si>
    <t>72303</t>
  </si>
  <si>
    <t>72304</t>
  </si>
  <si>
    <t>72401</t>
  </si>
  <si>
    <t>幼稚園型認定こども園　若竹幼稚園</t>
    <rPh sb="0" eb="3">
      <t>ヨウチエン</t>
    </rPh>
    <rPh sb="3" eb="4">
      <t>ガタ</t>
    </rPh>
    <rPh sb="4" eb="6">
      <t>ニンテイ</t>
    </rPh>
    <rPh sb="9" eb="10">
      <t>エン</t>
    </rPh>
    <rPh sb="11" eb="13">
      <t>ワカタケ</t>
    </rPh>
    <rPh sb="13" eb="16">
      <t>ヨウチエン</t>
    </rPh>
    <phoneticPr fontId="15"/>
  </si>
  <si>
    <t>仙台市太白区四郎丸字吹上２３</t>
  </si>
  <si>
    <t>72501</t>
  </si>
  <si>
    <t>泉第二幼稚園</t>
    <rPh sb="0" eb="1">
      <t>イズミ</t>
    </rPh>
    <rPh sb="1" eb="3">
      <t>ダイニ</t>
    </rPh>
    <rPh sb="3" eb="6">
      <t>ヨウチエン</t>
    </rPh>
    <phoneticPr fontId="15"/>
  </si>
  <si>
    <t>仙台市泉区将監１３－１－１</t>
  </si>
  <si>
    <t>72502</t>
  </si>
  <si>
    <t>ねのしろいし幼稚園</t>
    <rPh sb="6" eb="9">
      <t>ヨウチエン</t>
    </rPh>
    <phoneticPr fontId="15"/>
  </si>
  <si>
    <t>仙台市泉区根白石字新坂上２９</t>
  </si>
  <si>
    <t>72503</t>
  </si>
  <si>
    <t>幼稚園型認定こども園　いずみ松陵幼稚園</t>
  </si>
  <si>
    <t>仙台市泉区松陵２－１９－１</t>
  </si>
  <si>
    <t>幼稚園型認定こども園　南光幼稚園</t>
  </si>
  <si>
    <t>仙台市泉区南光台２－２－３</t>
  </si>
  <si>
    <t>幼稚園型認定こども園　南光第二幼稚園</t>
  </si>
  <si>
    <t>仙台市泉区南光台南１－１８－１</t>
  </si>
  <si>
    <t>幼稚園型認定こども園　南光シオン幼稚園</t>
  </si>
  <si>
    <t>仙台市泉区松森字陣ケ原３０－１０</t>
  </si>
  <si>
    <t>72507</t>
  </si>
  <si>
    <t>幼稚園型認定こども園　南光紫陽幼稚園</t>
  </si>
  <si>
    <t>仙台市泉区明石南６－１３－２</t>
  </si>
  <si>
    <t>72508</t>
  </si>
  <si>
    <t>72605</t>
  </si>
  <si>
    <t>認定こども園友愛幼稚園</t>
    <rPh sb="0" eb="2">
      <t>ニンテイ</t>
    </rPh>
    <rPh sb="5" eb="6">
      <t>エン</t>
    </rPh>
    <rPh sb="6" eb="8">
      <t>ユウアイ</t>
    </rPh>
    <rPh sb="8" eb="11">
      <t>ヨウチエン</t>
    </rPh>
    <phoneticPr fontId="15"/>
  </si>
  <si>
    <t>仙台市青葉区国見６－４５－１</t>
  </si>
  <si>
    <t>73101</t>
  </si>
  <si>
    <t>認定こども園（保育所型）</t>
    <rPh sb="7" eb="9">
      <t>ホイク</t>
    </rPh>
    <rPh sb="9" eb="10">
      <t>ショ</t>
    </rPh>
    <phoneticPr fontId="8"/>
  </si>
  <si>
    <t>カール英会話プリスクール</t>
  </si>
  <si>
    <t>仙台市若林区卸町３－１－４</t>
  </si>
  <si>
    <t>73102</t>
  </si>
  <si>
    <t>みのりこども園</t>
    <rPh sb="6" eb="7">
      <t>エン</t>
    </rPh>
    <phoneticPr fontId="15"/>
  </si>
  <si>
    <t>73103</t>
  </si>
  <si>
    <t>認定こども園　TOBINOKO</t>
    <rPh sb="0" eb="2">
      <t>ニンテイ</t>
    </rPh>
    <rPh sb="5" eb="6">
      <t>エン</t>
    </rPh>
    <phoneticPr fontId="15"/>
  </si>
  <si>
    <t>73104</t>
  </si>
  <si>
    <t>仙台らぴあこども園</t>
    <rPh sb="0" eb="2">
      <t>センダイ</t>
    </rPh>
    <rPh sb="8" eb="9">
      <t>エン</t>
    </rPh>
    <phoneticPr fontId="15"/>
  </si>
  <si>
    <t>73105</t>
  </si>
  <si>
    <t>73106</t>
  </si>
  <si>
    <t>73107</t>
  </si>
  <si>
    <t>ミッキー北仙台こども園</t>
  </si>
  <si>
    <t>仙台市青葉区昭和町４番１１号</t>
  </si>
  <si>
    <t>73201</t>
  </si>
  <si>
    <t>ますえの森どうわこども園　</t>
    <rPh sb="4" eb="5">
      <t>モリ</t>
    </rPh>
    <rPh sb="11" eb="12">
      <t>エン</t>
    </rPh>
    <phoneticPr fontId="15"/>
  </si>
  <si>
    <t>仙台市宮城野区枡江８－１０</t>
  </si>
  <si>
    <t>童和保育サービス株式会社</t>
  </si>
  <si>
    <t>73202</t>
  </si>
  <si>
    <t>仙台市若林区六丁の目西町３－４１</t>
  </si>
  <si>
    <t>73203</t>
  </si>
  <si>
    <t>ニューフィールド保育園</t>
  </si>
  <si>
    <t>仙台市宮城野区新田東１－８－４</t>
  </si>
  <si>
    <t>仙台ナーサリー株式会社</t>
  </si>
  <si>
    <t>73204</t>
  </si>
  <si>
    <t>ピースフル保育園</t>
  </si>
  <si>
    <t>73205</t>
  </si>
  <si>
    <t>認定こども園 れいんぼーなーさりー原ノ町館</t>
    <rPh sb="0" eb="2">
      <t>ニンテイ</t>
    </rPh>
    <rPh sb="5" eb="6">
      <t>エン</t>
    </rPh>
    <phoneticPr fontId="15"/>
  </si>
  <si>
    <t>仙台市宮城野区田子２－１０－２</t>
  </si>
  <si>
    <t>ミッキー榴岡公園前こども園</t>
    <rPh sb="8" eb="9">
      <t>マエ</t>
    </rPh>
    <phoneticPr fontId="15"/>
  </si>
  <si>
    <t>つつじがおかもりのいえこども園</t>
  </si>
  <si>
    <t>幸町すいせんこども園</t>
  </si>
  <si>
    <t>認定こども園れいんぼーなーさりー田子館</t>
    <rPh sb="0" eb="2">
      <t>ニンテイ</t>
    </rPh>
    <rPh sb="5" eb="6">
      <t>エン</t>
    </rPh>
    <phoneticPr fontId="15"/>
  </si>
  <si>
    <t>小田原ことりのうたこども園</t>
  </si>
  <si>
    <t>トータルアート株式会社</t>
  </si>
  <si>
    <t>ありすの国こども園</t>
    <rPh sb="4" eb="5">
      <t>クニ</t>
    </rPh>
    <rPh sb="8" eb="9">
      <t>エン</t>
    </rPh>
    <phoneticPr fontId="15"/>
  </si>
  <si>
    <t>宮城県石巻市大街道西２－７－４７</t>
  </si>
  <si>
    <t>73215</t>
  </si>
  <si>
    <t>73216</t>
  </si>
  <si>
    <t>73217</t>
  </si>
  <si>
    <t>73301</t>
  </si>
  <si>
    <t>73302</t>
  </si>
  <si>
    <t>六丁の目マザーグースこども園</t>
    <rPh sb="0" eb="2">
      <t>ロクチョウ</t>
    </rPh>
    <rPh sb="3" eb="4">
      <t>メ</t>
    </rPh>
    <rPh sb="13" eb="14">
      <t>エン</t>
    </rPh>
    <phoneticPr fontId="15"/>
  </si>
  <si>
    <t>仙台市若林区六丁の目中町１－３８</t>
  </si>
  <si>
    <t>73303</t>
  </si>
  <si>
    <t>蒲町おもちゃばここども園</t>
  </si>
  <si>
    <t>仙台市若林区蒲町７－８</t>
  </si>
  <si>
    <t>六丁の目こども園</t>
  </si>
  <si>
    <t>仙台市若林区六丁の目東町３－１７</t>
  </si>
  <si>
    <t>カール英会話ほいくえん</t>
  </si>
  <si>
    <t>カール英会話こども園</t>
  </si>
  <si>
    <t>ちゃいるどらんどなないろの里こども園</t>
  </si>
  <si>
    <t>73309</t>
  </si>
  <si>
    <t>あそびまショーこども園</t>
  </si>
  <si>
    <t>73310</t>
  </si>
  <si>
    <t>あっぷる荒井こども園</t>
    <rPh sb="4" eb="6">
      <t>アライ</t>
    </rPh>
    <rPh sb="9" eb="10">
      <t>エン</t>
    </rPh>
    <phoneticPr fontId="15"/>
  </si>
  <si>
    <t>73402</t>
  </si>
  <si>
    <t>ひまわりこども園</t>
  </si>
  <si>
    <t>仙台市太白区鹿野３－１４－１５</t>
  </si>
  <si>
    <t>あすと長町こぶたの城こども園</t>
  </si>
  <si>
    <t>仙台市太白区あすと長町３－２－２３</t>
  </si>
  <si>
    <t>仙台ちびっこひろばこども園</t>
  </si>
  <si>
    <t>仙台市若林区若林１－６－１７</t>
  </si>
  <si>
    <t>73405</t>
  </si>
  <si>
    <t>ぷらざこども園長町</t>
  </si>
  <si>
    <t>73406</t>
  </si>
  <si>
    <t>73407</t>
  </si>
  <si>
    <t>73408</t>
  </si>
  <si>
    <t>73501</t>
  </si>
  <si>
    <t>鶴が丘マミーこども園</t>
    <rPh sb="0" eb="1">
      <t>ツル</t>
    </rPh>
    <rPh sb="2" eb="3">
      <t>オカ</t>
    </rPh>
    <rPh sb="9" eb="10">
      <t>エン</t>
    </rPh>
    <phoneticPr fontId="15"/>
  </si>
  <si>
    <t>仙台市泉区鶴が丘３－２４－７</t>
  </si>
  <si>
    <t>73502</t>
  </si>
  <si>
    <t>ミッキー泉中央こども園</t>
  </si>
  <si>
    <t>73503</t>
  </si>
  <si>
    <t>ぷりえ～る南中山認定こども園</t>
    <rPh sb="8" eb="10">
      <t>ニンテイ</t>
    </rPh>
    <phoneticPr fontId="15"/>
  </si>
  <si>
    <t>仙台市泉区南中山４－２７－１６</t>
  </si>
  <si>
    <t>73506</t>
  </si>
  <si>
    <t>泉すぎのここども園</t>
  </si>
  <si>
    <t>73507</t>
  </si>
  <si>
    <t>そらのここども園</t>
  </si>
  <si>
    <t>73508</t>
  </si>
  <si>
    <t>ミッキー八乙女中央こども園</t>
  </si>
  <si>
    <t>73509</t>
  </si>
  <si>
    <t>まつもりこども園</t>
  </si>
  <si>
    <t>73511</t>
  </si>
  <si>
    <t>ミッキー八乙女こども園</t>
  </si>
  <si>
    <t>仙台市青葉区昭和町４－１１</t>
  </si>
  <si>
    <t>73601</t>
  </si>
  <si>
    <t>カール英会話チルドレン</t>
  </si>
  <si>
    <t>73603</t>
  </si>
  <si>
    <t>あっぷる愛子こども園</t>
    <rPh sb="4" eb="6">
      <t>アヤシ</t>
    </rPh>
    <rPh sb="9" eb="10">
      <t>エン</t>
    </rPh>
    <phoneticPr fontId="15"/>
  </si>
  <si>
    <t>99999</t>
  </si>
  <si>
    <t>保育所</t>
    <rPh sb="0" eb="2">
      <t>ホイク</t>
    </rPh>
    <rPh sb="2" eb="3">
      <t>ショ</t>
    </rPh>
    <phoneticPr fontId="23"/>
  </si>
  <si>
    <t>給付のおうち保育園</t>
    <rPh sb="0" eb="2">
      <t>キュウフ</t>
    </rPh>
    <rPh sb="6" eb="9">
      <t>ホイクエン</t>
    </rPh>
    <phoneticPr fontId="23"/>
  </si>
  <si>
    <t>仙台市青葉区上杉１丁目10-100</t>
    <rPh sb="0" eb="3">
      <t>センダイシ</t>
    </rPh>
    <rPh sb="3" eb="6">
      <t>アオバク</t>
    </rPh>
    <rPh sb="6" eb="8">
      <t>カミスギ</t>
    </rPh>
    <rPh sb="9" eb="11">
      <t>チョウメ</t>
    </rPh>
    <phoneticPr fontId="23"/>
  </si>
  <si>
    <t>株式会社　かみすぎ</t>
    <rPh sb="0" eb="4">
      <t>カブシキガイシャ</t>
    </rPh>
    <phoneticPr fontId="95"/>
  </si>
  <si>
    <t>下記について、全ての職員に対し周知をした上で、提出していることを証明いたします。</t>
    <rPh sb="0" eb="2">
      <t>カキ</t>
    </rPh>
    <rPh sb="7" eb="8">
      <t>スベ</t>
    </rPh>
    <rPh sb="10" eb="12">
      <t>ショクイン</t>
    </rPh>
    <rPh sb="13" eb="14">
      <t>タイ</t>
    </rPh>
    <rPh sb="15" eb="17">
      <t>シュウチ</t>
    </rPh>
    <rPh sb="20" eb="21">
      <t>ウエ</t>
    </rPh>
    <rPh sb="23" eb="25">
      <t>テイシュツ</t>
    </rPh>
    <rPh sb="32" eb="34">
      <t>ショウメイ</t>
    </rPh>
    <phoneticPr fontId="8"/>
  </si>
  <si>
    <t>※１　経験年月数は、当年度４月１日現在により算定する。新たな職員の職歴証明書等の写しを添付すること。</t>
    <rPh sb="3" eb="5">
      <t>ケイケン</t>
    </rPh>
    <rPh sb="27" eb="28">
      <t>アラ</t>
    </rPh>
    <rPh sb="30" eb="32">
      <t>ショクイン</t>
    </rPh>
    <rPh sb="40" eb="41">
      <t>ウツ</t>
    </rPh>
    <rPh sb="43" eb="45">
      <t>テンプ</t>
    </rPh>
    <phoneticPr fontId="8"/>
  </si>
  <si>
    <t>①基礎分（a）　区分１
（(2)Ｃに基づき設定）</t>
    <rPh sb="1" eb="3">
      <t>キソ</t>
    </rPh>
    <rPh sb="3" eb="4">
      <t>ブン</t>
    </rPh>
    <rPh sb="8" eb="10">
      <t>クブン</t>
    </rPh>
    <rPh sb="18" eb="19">
      <t>モト</t>
    </rPh>
    <rPh sb="21" eb="23">
      <t>セッテイ</t>
    </rPh>
    <phoneticPr fontId="8"/>
  </si>
  <si>
    <t>講師配置加算</t>
  </si>
  <si>
    <t>④加算算定対象人数の基礎となる職員数</t>
    <rPh sb="1" eb="3">
      <t>カサン</t>
    </rPh>
    <rPh sb="3" eb="5">
      <t>サンテイ</t>
    </rPh>
    <rPh sb="5" eb="7">
      <t>タイショウ</t>
    </rPh>
    <rPh sb="7" eb="9">
      <t>ニンズウ</t>
    </rPh>
    <rPh sb="10" eb="12">
      <t>キソ</t>
    </rPh>
    <rPh sb="15" eb="18">
      <t>ショクインスウ</t>
    </rPh>
    <phoneticPr fontId="8"/>
  </si>
  <si>
    <t>⑤加算算定対象人数</t>
    <rPh sb="1" eb="3">
      <t>カサン</t>
    </rPh>
    <rPh sb="3" eb="5">
      <t>サンテイ</t>
    </rPh>
    <rPh sb="5" eb="7">
      <t>タイショウ</t>
    </rPh>
    <rPh sb="7" eb="9">
      <t>ニンズウ</t>
    </rPh>
    <phoneticPr fontId="8"/>
  </si>
  <si>
    <t>人数Ａ（④×１／３）</t>
    <rPh sb="0" eb="2">
      <t>ニンズウ</t>
    </rPh>
    <phoneticPr fontId="8"/>
  </si>
  <si>
    <t>人数Ａ：「④×１／３」と研修修了者を比較して低い人数</t>
    <rPh sb="0" eb="2">
      <t>ニンズウ</t>
    </rPh>
    <rPh sb="12" eb="14">
      <t>ケンシュウ</t>
    </rPh>
    <rPh sb="14" eb="17">
      <t>シュウリョウシャ</t>
    </rPh>
    <rPh sb="18" eb="20">
      <t>ヒカク</t>
    </rPh>
    <rPh sb="22" eb="23">
      <t>ヒク</t>
    </rPh>
    <rPh sb="24" eb="26">
      <t>ニンズウ</t>
    </rPh>
    <phoneticPr fontId="8"/>
  </si>
  <si>
    <t>人数Ｂ：「④×１／５」と研修修了者を比較して低い人数</t>
  </si>
  <si>
    <t>③家庭的保育等の経験年数</t>
    <rPh sb="1" eb="4">
      <t>カテイテキ</t>
    </rPh>
    <rPh sb="4" eb="6">
      <t>ホイク</t>
    </rPh>
    <rPh sb="6" eb="7">
      <t>トウ</t>
    </rPh>
    <rPh sb="8" eb="10">
      <t>ケイケン</t>
    </rPh>
    <rPh sb="10" eb="12">
      <t>ネンスウ</t>
    </rPh>
    <phoneticPr fontId="8"/>
  </si>
  <si>
    <t>１．加算の要件</t>
    <rPh sb="2" eb="4">
      <t>カサン</t>
    </rPh>
    <rPh sb="5" eb="7">
      <t>ヨウケン</t>
    </rPh>
    <phoneticPr fontId="8"/>
  </si>
  <si>
    <t>人数Ｂ（④×１／５）</t>
    <phoneticPr fontId="8"/>
  </si>
  <si>
    <t>加算以外の部分で賃金水準を下げていないことについて
（⑭≧⑦）</t>
    <rPh sb="0" eb="2">
      <t>カサン</t>
    </rPh>
    <rPh sb="2" eb="4">
      <t>イガイ</t>
    </rPh>
    <rPh sb="5" eb="7">
      <t>ブブン</t>
    </rPh>
    <rPh sb="8" eb="10">
      <t>チンギン</t>
    </rPh>
    <rPh sb="10" eb="12">
      <t>スイジュン</t>
    </rPh>
    <rPh sb="13" eb="14">
      <t>サ</t>
    </rPh>
    <phoneticPr fontId="8"/>
  </si>
  <si>
    <t>仙　台　市　長　　殿</t>
    <rPh sb="0" eb="1">
      <t>セン</t>
    </rPh>
    <rPh sb="2" eb="3">
      <t>ダイ</t>
    </rPh>
    <rPh sb="4" eb="5">
      <t>シ</t>
    </rPh>
    <rPh sb="6" eb="7">
      <t>チョウ</t>
    </rPh>
    <rPh sb="9" eb="10">
      <t>ドノ</t>
    </rPh>
    <phoneticPr fontId="8"/>
  </si>
  <si>
    <r>
      <t xml:space="preserve">確認欄
</t>
    </r>
    <r>
      <rPr>
        <sz val="9"/>
        <rFont val="HGｺﾞｼｯｸM"/>
        <family val="3"/>
        <charset val="128"/>
      </rPr>
      <t>（1）② ≧ {（1）① - （4）① + （4）② }</t>
    </r>
    <rPh sb="0" eb="2">
      <t>カクニン</t>
    </rPh>
    <rPh sb="2" eb="3">
      <t>ラン</t>
    </rPh>
    <phoneticPr fontId="8"/>
  </si>
  <si>
    <t>内訳</t>
    <rPh sb="0" eb="2">
      <t>ウチワケ</t>
    </rPh>
    <phoneticPr fontId="8"/>
  </si>
  <si>
    <t>加算率･基礎職員数</t>
    <rPh sb="0" eb="2">
      <t>カサン</t>
    </rPh>
    <rPh sb="2" eb="3">
      <t>リツ</t>
    </rPh>
    <rPh sb="4" eb="6">
      <t>キソ</t>
    </rPh>
    <rPh sb="6" eb="8">
      <t>ショクイン</t>
    </rPh>
    <rPh sb="8" eb="9">
      <t>スウ</t>
    </rPh>
    <phoneticPr fontId="8"/>
  </si>
  <si>
    <t>単価</t>
    <rPh sb="0" eb="2">
      <t>タンカ</t>
    </rPh>
    <phoneticPr fontId="8"/>
  </si>
  <si>
    <t>月数</t>
    <rPh sb="0" eb="2">
      <t>ツキスウ</t>
    </rPh>
    <phoneticPr fontId="8"/>
  </si>
  <si>
    <t>人数A</t>
    <rPh sb="0" eb="2">
      <t>ニンズウ</t>
    </rPh>
    <phoneticPr fontId="8"/>
  </si>
  <si>
    <t>人数B</t>
    <rPh sb="0" eb="2">
      <t>ニンズウ</t>
    </rPh>
    <phoneticPr fontId="8"/>
  </si>
  <si>
    <t>保育所等</t>
    <rPh sb="0" eb="2">
      <t>ホイク</t>
    </rPh>
    <rPh sb="2" eb="3">
      <t>ショ</t>
    </rPh>
    <rPh sb="3" eb="4">
      <t>トウ</t>
    </rPh>
    <phoneticPr fontId="8"/>
  </si>
  <si>
    <t>認定こども園（幼保連携型）</t>
  </si>
  <si>
    <t>認定こども園（幼稚園型）</t>
  </si>
  <si>
    <t>認定こども園（保育所型）</t>
  </si>
  <si>
    <t>施設・事業所名</t>
    <rPh sb="0" eb="2">
      <t>シセツ</t>
    </rPh>
    <rPh sb="3" eb="6">
      <t>ジギョウショ</t>
    </rPh>
    <rPh sb="6" eb="7">
      <t>メイ</t>
    </rPh>
    <phoneticPr fontId="23"/>
  </si>
  <si>
    <t>0．基礎情報</t>
    <rPh sb="2" eb="4">
      <t>キソ</t>
    </rPh>
    <rPh sb="4" eb="6">
      <t>ジョウホウ</t>
    </rPh>
    <phoneticPr fontId="23"/>
  </si>
  <si>
    <t>入力項目</t>
    <rPh sb="0" eb="2">
      <t>ニュウリョク</t>
    </rPh>
    <rPh sb="2" eb="4">
      <t>コウモク</t>
    </rPh>
    <phoneticPr fontId="23"/>
  </si>
  <si>
    <t>利用定員数</t>
    <rPh sb="0" eb="2">
      <t>リヨウ</t>
    </rPh>
    <rPh sb="2" eb="4">
      <t>テイイン</t>
    </rPh>
    <rPh sb="4" eb="5">
      <t>スウ</t>
    </rPh>
    <phoneticPr fontId="23"/>
  </si>
  <si>
    <t>在籍園児数</t>
    <rPh sb="0" eb="2">
      <t>ザイセキ</t>
    </rPh>
    <rPh sb="2" eb="4">
      <t>エンジ</t>
    </rPh>
    <rPh sb="4" eb="5">
      <t>スウ</t>
    </rPh>
    <phoneticPr fontId="23"/>
  </si>
  <si>
    <t>４歳児以上児</t>
    <rPh sb="1" eb="3">
      <t>サイジ</t>
    </rPh>
    <rPh sb="3" eb="5">
      <t>イジョウ</t>
    </rPh>
    <rPh sb="5" eb="6">
      <t>ジ</t>
    </rPh>
    <phoneticPr fontId="23"/>
  </si>
  <si>
    <t>３歳児（※満３歳児含む）</t>
    <rPh sb="1" eb="2">
      <t>サイ</t>
    </rPh>
    <rPh sb="2" eb="3">
      <t>ジ</t>
    </rPh>
    <rPh sb="5" eb="6">
      <t>マン</t>
    </rPh>
    <rPh sb="7" eb="8">
      <t>サイ</t>
    </rPh>
    <rPh sb="8" eb="9">
      <t>ジ</t>
    </rPh>
    <rPh sb="9" eb="10">
      <t>フク</t>
    </rPh>
    <phoneticPr fontId="23"/>
  </si>
  <si>
    <t>うち満３歳児</t>
    <rPh sb="2" eb="3">
      <t>マン</t>
    </rPh>
    <rPh sb="4" eb="5">
      <t>サイ</t>
    </rPh>
    <rPh sb="5" eb="6">
      <t>ジ</t>
    </rPh>
    <phoneticPr fontId="23"/>
  </si>
  <si>
    <t>※</t>
    <phoneticPr fontId="23"/>
  </si>
  <si>
    <r>
      <t xml:space="preserve">各月平均の年齢別児童数を使用する場合は、別途配布している「年齢別児童数計算表」により計算した児童数を入力すること。
</t>
    </r>
    <r>
      <rPr>
        <sz val="11"/>
        <color rgb="FFFF0000"/>
        <rFont val="HG丸ｺﾞｼｯｸM-PRO"/>
        <family val="3"/>
        <charset val="128"/>
      </rPr>
      <t>特例給付を受けて利用する児童がいる場合は、該当する年齢区分に含めること。</t>
    </r>
    <rPh sb="0" eb="2">
      <t>カクツキ</t>
    </rPh>
    <rPh sb="2" eb="4">
      <t>ヘイキン</t>
    </rPh>
    <rPh sb="5" eb="8">
      <t>ネンレイベツ</t>
    </rPh>
    <rPh sb="8" eb="11">
      <t>ジドウスウ</t>
    </rPh>
    <rPh sb="12" eb="14">
      <t>シヨウ</t>
    </rPh>
    <rPh sb="16" eb="18">
      <t>バアイ</t>
    </rPh>
    <rPh sb="20" eb="22">
      <t>ベット</t>
    </rPh>
    <rPh sb="22" eb="24">
      <t>ハイフ</t>
    </rPh>
    <rPh sb="29" eb="32">
      <t>ネンレイベツ</t>
    </rPh>
    <rPh sb="32" eb="35">
      <t>ジドウスウ</t>
    </rPh>
    <rPh sb="35" eb="37">
      <t>ケイサン</t>
    </rPh>
    <rPh sb="37" eb="38">
      <t>オモテ</t>
    </rPh>
    <rPh sb="42" eb="44">
      <t>ケイサン</t>
    </rPh>
    <rPh sb="46" eb="49">
      <t>ジドウスウ</t>
    </rPh>
    <rPh sb="50" eb="52">
      <t>ニュウリョク</t>
    </rPh>
    <phoneticPr fontId="23"/>
  </si>
  <si>
    <t>１．加算対象人数の基礎となる職員数（人）</t>
    <rPh sb="2" eb="4">
      <t>カサン</t>
    </rPh>
    <rPh sb="4" eb="6">
      <t>タイショウ</t>
    </rPh>
    <rPh sb="6" eb="8">
      <t>ニンズウ</t>
    </rPh>
    <rPh sb="9" eb="11">
      <t>キソ</t>
    </rPh>
    <rPh sb="14" eb="17">
      <t>ショクインスウ</t>
    </rPh>
    <rPh sb="18" eb="19">
      <t>ニン</t>
    </rPh>
    <phoneticPr fontId="23"/>
  </si>
  <si>
    <t>選択
項目</t>
    <rPh sb="0" eb="2">
      <t>センタク</t>
    </rPh>
    <rPh sb="3" eb="5">
      <t>コウモク</t>
    </rPh>
    <phoneticPr fontId="23"/>
  </si>
  <si>
    <t>入力
項目</t>
    <rPh sb="0" eb="2">
      <t>ニュウリョク</t>
    </rPh>
    <rPh sb="3" eb="5">
      <t>コウモク</t>
    </rPh>
    <phoneticPr fontId="23"/>
  </si>
  <si>
    <t>職員数
（自動計算）</t>
    <rPh sb="0" eb="3">
      <t>ショクインスウ</t>
    </rPh>
    <rPh sb="5" eb="7">
      <t>ジドウ</t>
    </rPh>
    <rPh sb="7" eb="9">
      <t>ケイサン</t>
    </rPh>
    <phoneticPr fontId="23"/>
  </si>
  <si>
    <t>ａ</t>
    <phoneticPr fontId="23"/>
  </si>
  <si>
    <t>年齢別配置基準による職員数（小数点第一位四捨五入）</t>
    <rPh sb="0" eb="3">
      <t>ネンレイベツ</t>
    </rPh>
    <rPh sb="3" eb="7">
      <t>ハイキ</t>
    </rPh>
    <rPh sb="10" eb="13">
      <t>ショクインスウ</t>
    </rPh>
    <phoneticPr fontId="23"/>
  </si>
  <si>
    <t>4歳以上児配置改善加算</t>
    <rPh sb="1" eb="4">
      <t>サイイジョウ</t>
    </rPh>
    <rPh sb="4" eb="5">
      <t>ジ</t>
    </rPh>
    <rPh sb="5" eb="7">
      <t>ハイチ</t>
    </rPh>
    <rPh sb="7" eb="9">
      <t>カイゼン</t>
    </rPh>
    <rPh sb="9" eb="11">
      <t>カサン</t>
    </rPh>
    <phoneticPr fontId="23"/>
  </si>
  <si>
    <t>あり</t>
  </si>
  <si>
    <t>３歳児配置改善加算</t>
    <phoneticPr fontId="23"/>
  </si>
  <si>
    <t>満３歳児配置改善加算</t>
    <rPh sb="0" eb="1">
      <t>マン</t>
    </rPh>
    <rPh sb="2" eb="3">
      <t>サイ</t>
    </rPh>
    <rPh sb="3" eb="4">
      <t>ジ</t>
    </rPh>
    <rPh sb="4" eb="6">
      <t>ハイチ</t>
    </rPh>
    <rPh sb="6" eb="8">
      <t>カイゼン</t>
    </rPh>
    <rPh sb="8" eb="10">
      <t>カサン</t>
    </rPh>
    <phoneticPr fontId="23"/>
  </si>
  <si>
    <t>ｂ</t>
    <phoneticPr fontId="23"/>
  </si>
  <si>
    <t>講師配置加算</t>
    <rPh sb="0" eb="2">
      <t>コウシ</t>
    </rPh>
    <rPh sb="2" eb="4">
      <t>ハイチ</t>
    </rPh>
    <rPh sb="4" eb="6">
      <t>カサン</t>
    </rPh>
    <phoneticPr fontId="23"/>
  </si>
  <si>
    <t>ｃ</t>
    <phoneticPr fontId="23"/>
  </si>
  <si>
    <t>チーム保育加配加算</t>
    <rPh sb="3" eb="5">
      <t>ホイク</t>
    </rPh>
    <rPh sb="5" eb="7">
      <t>カハイ</t>
    </rPh>
    <rPh sb="7" eb="9">
      <t>カサン</t>
    </rPh>
    <phoneticPr fontId="23"/>
  </si>
  <si>
    <t>ｄ</t>
    <phoneticPr fontId="23"/>
  </si>
  <si>
    <t>通園送迎加算</t>
    <rPh sb="0" eb="2">
      <t>ツウエン</t>
    </rPh>
    <rPh sb="2" eb="4">
      <t>ソウゲイ</t>
    </rPh>
    <rPh sb="4" eb="6">
      <t>カサン</t>
    </rPh>
    <phoneticPr fontId="23"/>
  </si>
  <si>
    <t>ｅ</t>
    <phoneticPr fontId="23"/>
  </si>
  <si>
    <t>給食実施加算（自園調理に限る。）</t>
    <rPh sb="0" eb="2">
      <t>キュウショク</t>
    </rPh>
    <rPh sb="2" eb="4">
      <t>ジッシ</t>
    </rPh>
    <rPh sb="4" eb="6">
      <t>カサン</t>
    </rPh>
    <rPh sb="7" eb="8">
      <t>ジ</t>
    </rPh>
    <rPh sb="8" eb="9">
      <t>エン</t>
    </rPh>
    <rPh sb="9" eb="11">
      <t>チョウリ</t>
    </rPh>
    <rPh sb="12" eb="13">
      <t>カギ</t>
    </rPh>
    <phoneticPr fontId="23"/>
  </si>
  <si>
    <t>ｆ</t>
    <phoneticPr fontId="23"/>
  </si>
  <si>
    <t>主幹教諭等専任加算</t>
    <rPh sb="0" eb="2">
      <t>シュカン</t>
    </rPh>
    <rPh sb="2" eb="4">
      <t>キョウユ</t>
    </rPh>
    <rPh sb="4" eb="5">
      <t>トウ</t>
    </rPh>
    <rPh sb="5" eb="7">
      <t>センニン</t>
    </rPh>
    <rPh sb="7" eb="9">
      <t>カサン</t>
    </rPh>
    <phoneticPr fontId="23"/>
  </si>
  <si>
    <t>ｇ</t>
    <phoneticPr fontId="23"/>
  </si>
  <si>
    <t>事務職員配置加算</t>
    <rPh sb="0" eb="2">
      <t>ジム</t>
    </rPh>
    <rPh sb="2" eb="4">
      <t>ショクイン</t>
    </rPh>
    <rPh sb="4" eb="6">
      <t>ハイチ</t>
    </rPh>
    <rPh sb="6" eb="8">
      <t>カサン</t>
    </rPh>
    <phoneticPr fontId="23"/>
  </si>
  <si>
    <t>ｈ</t>
    <phoneticPr fontId="23"/>
  </si>
  <si>
    <t>指導充実加配加算</t>
    <rPh sb="0" eb="2">
      <t>シドウ</t>
    </rPh>
    <rPh sb="2" eb="4">
      <t>ジュウジツ</t>
    </rPh>
    <rPh sb="4" eb="6">
      <t>カハイ</t>
    </rPh>
    <rPh sb="6" eb="8">
      <t>カサン</t>
    </rPh>
    <phoneticPr fontId="23"/>
  </si>
  <si>
    <t>i</t>
    <phoneticPr fontId="23"/>
  </si>
  <si>
    <t>事務負担対応加配加算</t>
    <rPh sb="0" eb="2">
      <t>ジム</t>
    </rPh>
    <rPh sb="2" eb="4">
      <t>フタン</t>
    </rPh>
    <rPh sb="4" eb="6">
      <t>タイオウ</t>
    </rPh>
    <rPh sb="6" eb="8">
      <t>カハイ</t>
    </rPh>
    <rPh sb="8" eb="10">
      <t>カサン</t>
    </rPh>
    <phoneticPr fontId="23"/>
  </si>
  <si>
    <t>ｊ</t>
    <phoneticPr fontId="23"/>
  </si>
  <si>
    <t>栄養管理加算</t>
    <rPh sb="0" eb="2">
      <t>エイヨウ</t>
    </rPh>
    <rPh sb="2" eb="4">
      <t>カンリ</t>
    </rPh>
    <rPh sb="4" eb="6">
      <t>カサン</t>
    </rPh>
    <phoneticPr fontId="23"/>
  </si>
  <si>
    <t>k</t>
    <phoneticPr fontId="23"/>
  </si>
  <si>
    <t>副園長・教頭配置加算</t>
    <rPh sb="0" eb="3">
      <t>フクエンチョウ</t>
    </rPh>
    <rPh sb="4" eb="6">
      <t>キョウトウ</t>
    </rPh>
    <rPh sb="6" eb="8">
      <t>ハイチ</t>
    </rPh>
    <rPh sb="8" eb="10">
      <t>カサン</t>
    </rPh>
    <phoneticPr fontId="23"/>
  </si>
  <si>
    <t>ｌ</t>
    <phoneticPr fontId="23"/>
  </si>
  <si>
    <t>利用定員数に基づく職員数</t>
    <rPh sb="0" eb="2">
      <t>リヨウ</t>
    </rPh>
    <rPh sb="2" eb="5">
      <t>テイインスウ</t>
    </rPh>
    <rPh sb="6" eb="7">
      <t>モト</t>
    </rPh>
    <rPh sb="9" eb="12">
      <t>ショクインスウ</t>
    </rPh>
    <phoneticPr fontId="23"/>
  </si>
  <si>
    <t>合計</t>
    <rPh sb="0" eb="2">
      <t>ゴウケイ</t>
    </rPh>
    <phoneticPr fontId="23"/>
  </si>
  <si>
    <t>職員数（1人未満端数　四捨五入）</t>
    <rPh sb="0" eb="3">
      <t>ショクインスウ</t>
    </rPh>
    <rPh sb="5" eb="6">
      <t>ニン</t>
    </rPh>
    <rPh sb="6" eb="8">
      <t>ミマン</t>
    </rPh>
    <rPh sb="8" eb="10">
      <t>ハスウ</t>
    </rPh>
    <rPh sb="11" eb="15">
      <t>シシャゴニュウ</t>
    </rPh>
    <phoneticPr fontId="23"/>
  </si>
  <si>
    <t>※　基本分に含まれる事務職員等ー１（主幹教諭）</t>
    <rPh sb="2" eb="4">
      <t>キホン</t>
    </rPh>
    <rPh sb="4" eb="5">
      <t>ブン</t>
    </rPh>
    <rPh sb="6" eb="7">
      <t>フク</t>
    </rPh>
    <rPh sb="10" eb="12">
      <t>ジム</t>
    </rPh>
    <rPh sb="12" eb="14">
      <t>ショクイン</t>
    </rPh>
    <rPh sb="14" eb="15">
      <t>トウ</t>
    </rPh>
    <rPh sb="18" eb="20">
      <t>シュカン</t>
    </rPh>
    <rPh sb="20" eb="22">
      <t>キョウユ</t>
    </rPh>
    <phoneticPr fontId="23"/>
  </si>
  <si>
    <t>２．加算対象職員数（人）</t>
    <rPh sb="2" eb="4">
      <t>カサン</t>
    </rPh>
    <rPh sb="4" eb="6">
      <t>タイショウ</t>
    </rPh>
    <rPh sb="6" eb="8">
      <t>ショクイン</t>
    </rPh>
    <rPh sb="8" eb="9">
      <t>スウ</t>
    </rPh>
    <rPh sb="10" eb="11">
      <t>ニン</t>
    </rPh>
    <phoneticPr fontId="23"/>
  </si>
  <si>
    <t>人数A（職員数の１／３）</t>
    <phoneticPr fontId="23"/>
  </si>
  <si>
    <t>人数B（職員数の１／５）</t>
    <rPh sb="0" eb="2">
      <t>ニンズウ</t>
    </rPh>
    <rPh sb="4" eb="6">
      <t>ショクイン</t>
    </rPh>
    <rPh sb="6" eb="7">
      <t>スウ</t>
    </rPh>
    <phoneticPr fontId="23"/>
  </si>
  <si>
    <t>（参考）加算見込額（円）</t>
    <rPh sb="1" eb="3">
      <t>サンコウ</t>
    </rPh>
    <rPh sb="4" eb="6">
      <t>カサン</t>
    </rPh>
    <rPh sb="6" eb="8">
      <t>ミコ</t>
    </rPh>
    <rPh sb="8" eb="9">
      <t>ガク</t>
    </rPh>
    <rPh sb="10" eb="11">
      <t>エン</t>
    </rPh>
    <phoneticPr fontId="23"/>
  </si>
  <si>
    <t>×人数A</t>
    <phoneticPr fontId="23"/>
  </si>
  <si>
    <t>×人数B</t>
    <phoneticPr fontId="23"/>
  </si>
  <si>
    <t>合計</t>
    <phoneticPr fontId="23"/>
  </si>
  <si>
    <t>選択項目</t>
    <rPh sb="0" eb="2">
      <t>センタク</t>
    </rPh>
    <rPh sb="2" eb="4">
      <t>コウモク</t>
    </rPh>
    <phoneticPr fontId="23"/>
  </si>
  <si>
    <t>分園の有無</t>
    <rPh sb="0" eb="2">
      <t>ブンエン</t>
    </rPh>
    <rPh sb="3" eb="5">
      <t>ウム</t>
    </rPh>
    <phoneticPr fontId="23"/>
  </si>
  <si>
    <t>なし</t>
  </si>
  <si>
    <t>本園分を
記入</t>
    <rPh sb="0" eb="1">
      <t>ホン</t>
    </rPh>
    <rPh sb="1" eb="2">
      <t>エン</t>
    </rPh>
    <rPh sb="2" eb="3">
      <t>ブン</t>
    </rPh>
    <rPh sb="5" eb="7">
      <t>キニュウ</t>
    </rPh>
    <phoneticPr fontId="23"/>
  </si>
  <si>
    <t>年齢別児童数</t>
    <rPh sb="0" eb="3">
      <t>ネンレイベツ</t>
    </rPh>
    <rPh sb="3" eb="6">
      <t>ジドウスウ</t>
    </rPh>
    <phoneticPr fontId="23"/>
  </si>
  <si>
    <t>３歳児</t>
    <rPh sb="1" eb="2">
      <t>サイ</t>
    </rPh>
    <rPh sb="2" eb="3">
      <t>ジ</t>
    </rPh>
    <phoneticPr fontId="23"/>
  </si>
  <si>
    <t>１，２歳児</t>
    <rPh sb="3" eb="5">
      <t>サイジ</t>
    </rPh>
    <phoneticPr fontId="23"/>
  </si>
  <si>
    <t>０歳児</t>
    <rPh sb="1" eb="3">
      <t>サイジ</t>
    </rPh>
    <phoneticPr fontId="23"/>
  </si>
  <si>
    <t>本園分</t>
    <rPh sb="0" eb="1">
      <t>ホン</t>
    </rPh>
    <rPh sb="1" eb="2">
      <t>エン</t>
    </rPh>
    <rPh sb="2" eb="3">
      <t>ブン</t>
    </rPh>
    <phoneticPr fontId="23"/>
  </si>
  <si>
    <t>年齢別配置基準による職員数</t>
    <rPh sb="0" eb="3">
      <t>ネンレイベツ</t>
    </rPh>
    <rPh sb="3" eb="7">
      <t>ハイキ</t>
    </rPh>
    <rPh sb="10" eb="13">
      <t>ショクインスウ</t>
    </rPh>
    <phoneticPr fontId="23"/>
  </si>
  <si>
    <t>4歳以上児</t>
    <rPh sb="1" eb="4">
      <t>サイイジョウ</t>
    </rPh>
    <rPh sb="2" eb="4">
      <t>イジョウ</t>
    </rPh>
    <rPh sb="4" eb="5">
      <t>ジ</t>
    </rPh>
    <phoneticPr fontId="23"/>
  </si>
  <si>
    <t xml:space="preserve">  4歳以上児配置改善加算</t>
    <rPh sb="4" eb="6">
      <t>イジョウ</t>
    </rPh>
    <phoneticPr fontId="23"/>
  </si>
  <si>
    <t>3歳児</t>
    <rPh sb="1" eb="3">
      <t>サイジ</t>
    </rPh>
    <phoneticPr fontId="23"/>
  </si>
  <si>
    <t xml:space="preserve">  3歳児配置改善加算</t>
    <rPh sb="3" eb="5">
      <t>サイジ</t>
    </rPh>
    <rPh sb="5" eb="7">
      <t>ハイチ</t>
    </rPh>
    <rPh sb="7" eb="9">
      <t>カイゼン</t>
    </rPh>
    <rPh sb="9" eb="11">
      <t>カサン</t>
    </rPh>
    <phoneticPr fontId="23"/>
  </si>
  <si>
    <t>小計（小数点第一位四捨五入）</t>
    <rPh sb="0" eb="2">
      <t>ショウケイ</t>
    </rPh>
    <rPh sb="3" eb="6">
      <t>ショウスウテン</t>
    </rPh>
    <rPh sb="6" eb="7">
      <t>ダイ</t>
    </rPh>
    <rPh sb="7" eb="9">
      <t>イチイ</t>
    </rPh>
    <rPh sb="9" eb="13">
      <t>シシャゴニュウ</t>
    </rPh>
    <phoneticPr fontId="23"/>
  </si>
  <si>
    <t>保育標準時間認定の児童</t>
    <rPh sb="0" eb="2">
      <t>ホイク</t>
    </rPh>
    <rPh sb="2" eb="4">
      <t>ヒョウジュン</t>
    </rPh>
    <rPh sb="4" eb="6">
      <t>ジカン</t>
    </rPh>
    <rPh sb="6" eb="8">
      <t>ニンテイ</t>
    </rPh>
    <rPh sb="9" eb="11">
      <t>ジドウ</t>
    </rPh>
    <phoneticPr fontId="23"/>
  </si>
  <si>
    <t>主任保育士専任加算</t>
    <rPh sb="0" eb="2">
      <t>シュニン</t>
    </rPh>
    <rPh sb="2" eb="5">
      <t>ホイクシ</t>
    </rPh>
    <rPh sb="5" eb="7">
      <t>センニン</t>
    </rPh>
    <rPh sb="7" eb="9">
      <t>カサン</t>
    </rPh>
    <phoneticPr fontId="23"/>
  </si>
  <si>
    <t>休日保育加算</t>
    <rPh sb="0" eb="2">
      <t>キュウジツ</t>
    </rPh>
    <rPh sb="2" eb="4">
      <t>ホイク</t>
    </rPh>
    <rPh sb="4" eb="6">
      <t>カサン</t>
    </rPh>
    <phoneticPr fontId="23"/>
  </si>
  <si>
    <t>チーム保育推進加算</t>
    <rPh sb="3" eb="5">
      <t>ホイク</t>
    </rPh>
    <rPh sb="5" eb="7">
      <t>スイシン</t>
    </rPh>
    <rPh sb="7" eb="9">
      <t>カサン</t>
    </rPh>
    <phoneticPr fontId="23"/>
  </si>
  <si>
    <t>g</t>
    <phoneticPr fontId="23"/>
  </si>
  <si>
    <t>利用定員数に基づく職員数</t>
    <rPh sb="0" eb="2">
      <t>リヨウ</t>
    </rPh>
    <rPh sb="2" eb="4">
      <t>テイイン</t>
    </rPh>
    <rPh sb="4" eb="5">
      <t>スウ</t>
    </rPh>
    <rPh sb="6" eb="7">
      <t>モト</t>
    </rPh>
    <rPh sb="9" eb="12">
      <t>ショクインスウ</t>
    </rPh>
    <phoneticPr fontId="23"/>
  </si>
  <si>
    <t>円　×　人数A</t>
    <rPh sb="0" eb="1">
      <t>エン</t>
    </rPh>
    <rPh sb="4" eb="6">
      <t>ニンズウ</t>
    </rPh>
    <phoneticPr fontId="23"/>
  </si>
  <si>
    <t>円　×　人数B</t>
    <rPh sb="0" eb="1">
      <t>エン</t>
    </rPh>
    <rPh sb="4" eb="6">
      <t>ニンズウ</t>
    </rPh>
    <phoneticPr fontId="23"/>
  </si>
  <si>
    <t>合　計</t>
    <rPh sb="0" eb="1">
      <t>ア</t>
    </rPh>
    <rPh sb="2" eb="3">
      <t>ケイ</t>
    </rPh>
    <phoneticPr fontId="23"/>
  </si>
  <si>
    <t>１号</t>
    <rPh sb="1" eb="2">
      <t>ゴウ</t>
    </rPh>
    <phoneticPr fontId="23"/>
  </si>
  <si>
    <t>２・３号</t>
    <rPh sb="3" eb="4">
      <t>ゴウ</t>
    </rPh>
    <phoneticPr fontId="23"/>
  </si>
  <si>
    <t>　うち満３歳児</t>
    <rPh sb="3" eb="4">
      <t>マン</t>
    </rPh>
    <rPh sb="5" eb="7">
      <t>サイジ</t>
    </rPh>
    <phoneticPr fontId="23"/>
  </si>
  <si>
    <t>１．加算対象人数の基礎となる職員数</t>
    <rPh sb="2" eb="4">
      <t>カサン</t>
    </rPh>
    <rPh sb="4" eb="6">
      <t>タイショウ</t>
    </rPh>
    <rPh sb="6" eb="8">
      <t>ニンズウ</t>
    </rPh>
    <rPh sb="9" eb="11">
      <t>キソ</t>
    </rPh>
    <rPh sb="14" eb="17">
      <t>ショクインスウ</t>
    </rPh>
    <phoneticPr fontId="23"/>
  </si>
  <si>
    <t>分園分</t>
    <phoneticPr fontId="23"/>
  </si>
  <si>
    <t>　４歳以上児配置改善加算</t>
    <rPh sb="3" eb="5">
      <t>イジョウ</t>
    </rPh>
    <rPh sb="5" eb="6">
      <t>ジ</t>
    </rPh>
    <phoneticPr fontId="23"/>
  </si>
  <si>
    <t>3歳児（満３歳児含む）</t>
    <rPh sb="1" eb="3">
      <t>サイジ</t>
    </rPh>
    <rPh sb="4" eb="5">
      <t>マン</t>
    </rPh>
    <rPh sb="6" eb="8">
      <t>サイジ</t>
    </rPh>
    <rPh sb="8" eb="9">
      <t>フク</t>
    </rPh>
    <phoneticPr fontId="23"/>
  </si>
  <si>
    <t>　３歳児配置改善加算</t>
    <phoneticPr fontId="23"/>
  </si>
  <si>
    <t>　満３歳児対応加配加算</t>
    <rPh sb="1" eb="2">
      <t>マン</t>
    </rPh>
    <rPh sb="3" eb="4">
      <t>サイ</t>
    </rPh>
    <rPh sb="4" eb="5">
      <t>ジ</t>
    </rPh>
    <rPh sb="5" eb="7">
      <t>タイオウ</t>
    </rPh>
    <rPh sb="7" eb="9">
      <t>カハイ</t>
    </rPh>
    <rPh sb="9" eb="11">
      <t>カサン</t>
    </rPh>
    <phoneticPr fontId="23"/>
  </si>
  <si>
    <t>b</t>
    <phoneticPr fontId="23"/>
  </si>
  <si>
    <t>休けい保育教諭</t>
    <rPh sb="0" eb="1">
      <t>キュウ</t>
    </rPh>
    <rPh sb="3" eb="5">
      <t>ホイク</t>
    </rPh>
    <rPh sb="5" eb="7">
      <t>キョウユ</t>
    </rPh>
    <phoneticPr fontId="23"/>
  </si>
  <si>
    <t>調理員</t>
    <rPh sb="0" eb="3">
      <t>チョウリイン</t>
    </rPh>
    <phoneticPr fontId="23"/>
  </si>
  <si>
    <t>d</t>
    <phoneticPr fontId="23"/>
  </si>
  <si>
    <t>e</t>
    <phoneticPr fontId="23"/>
  </si>
  <si>
    <t>学級編制調整加配加算</t>
    <rPh sb="0" eb="2">
      <t>ガッキュウ</t>
    </rPh>
    <rPh sb="2" eb="4">
      <t>ヘンセイ</t>
    </rPh>
    <rPh sb="4" eb="6">
      <t>チョウセイ</t>
    </rPh>
    <rPh sb="6" eb="8">
      <t>カハイ</t>
    </rPh>
    <rPh sb="8" eb="10">
      <t>カサン</t>
    </rPh>
    <phoneticPr fontId="23"/>
  </si>
  <si>
    <t>f</t>
    <phoneticPr fontId="23"/>
  </si>
  <si>
    <t>h</t>
    <phoneticPr fontId="23"/>
  </si>
  <si>
    <t>給食実施加算（自園調理に限る。）</t>
    <rPh sb="0" eb="2">
      <t>キュウショク</t>
    </rPh>
    <rPh sb="2" eb="4">
      <t>ジッシ</t>
    </rPh>
    <rPh sb="4" eb="6">
      <t>カサン</t>
    </rPh>
    <phoneticPr fontId="23"/>
  </si>
  <si>
    <t>j</t>
  </si>
  <si>
    <t>k</t>
  </si>
  <si>
    <t>l</t>
  </si>
  <si>
    <t>m</t>
  </si>
  <si>
    <t>n</t>
    <phoneticPr fontId="23"/>
  </si>
  <si>
    <t>o</t>
    <phoneticPr fontId="23"/>
  </si>
  <si>
    <t>p</t>
    <phoneticPr fontId="23"/>
  </si>
  <si>
    <t>q</t>
    <phoneticPr fontId="23"/>
  </si>
  <si>
    <t>年齢別配置基準を下回る場合</t>
    <rPh sb="0" eb="3">
      <t>ネンレイベツ</t>
    </rPh>
    <rPh sb="3" eb="7">
      <t>ハイキ</t>
    </rPh>
    <rPh sb="8" eb="10">
      <t>シタマワ</t>
    </rPh>
    <rPh sb="11" eb="13">
      <t>バアイ</t>
    </rPh>
    <phoneticPr fontId="23"/>
  </si>
  <si>
    <r>
      <t>４歳以上児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4">
      <t>サイイジョウ</t>
    </rPh>
    <rPh sb="4" eb="5">
      <t>ジ</t>
    </rPh>
    <rPh sb="6" eb="8">
      <t>トクレイ</t>
    </rPh>
    <rPh sb="8" eb="10">
      <t>キュウフ</t>
    </rPh>
    <rPh sb="10" eb="12">
      <t>タイショウ</t>
    </rPh>
    <rPh sb="12" eb="14">
      <t>ジドウ</t>
    </rPh>
    <rPh sb="17" eb="20">
      <t>ショウガイジ</t>
    </rPh>
    <rPh sb="20" eb="22">
      <t>ホイク</t>
    </rPh>
    <rPh sb="22" eb="24">
      <t>カサン</t>
    </rPh>
    <rPh sb="27" eb="29">
      <t>バアイ</t>
    </rPh>
    <rPh sb="29" eb="32">
      <t>ショウガイジ</t>
    </rPh>
    <rPh sb="33" eb="34">
      <t>ノゾ</t>
    </rPh>
    <rPh sb="36" eb="37">
      <t>カズ</t>
    </rPh>
    <phoneticPr fontId="129"/>
  </si>
  <si>
    <r>
      <t>３歳児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3">
      <t>サイジ</t>
    </rPh>
    <rPh sb="4" eb="6">
      <t>トクレイ</t>
    </rPh>
    <rPh sb="6" eb="8">
      <t>キュウフ</t>
    </rPh>
    <rPh sb="8" eb="10">
      <t>タイショウ</t>
    </rPh>
    <rPh sb="10" eb="12">
      <t>ジドウ</t>
    </rPh>
    <rPh sb="15" eb="18">
      <t>ショウガイジ</t>
    </rPh>
    <rPh sb="18" eb="20">
      <t>ホイク</t>
    </rPh>
    <rPh sb="20" eb="22">
      <t>カサン</t>
    </rPh>
    <rPh sb="25" eb="27">
      <t>バアイ</t>
    </rPh>
    <rPh sb="27" eb="30">
      <t>ショウガイジ</t>
    </rPh>
    <rPh sb="31" eb="32">
      <t>ノゾ</t>
    </rPh>
    <rPh sb="34" eb="35">
      <t>カズ</t>
    </rPh>
    <phoneticPr fontId="129"/>
  </si>
  <si>
    <r>
      <t xml:space="preserve">１，２歳児
</t>
    </r>
    <r>
      <rPr>
        <sz val="10"/>
        <color theme="1"/>
        <rFont val="HG丸ｺﾞｼｯｸM-PRO"/>
        <family val="3"/>
        <charset val="128"/>
      </rPr>
      <t>※障害児保育加算ありの場合障害児を除いた数</t>
    </r>
    <rPh sb="3" eb="5">
      <t>サイジ</t>
    </rPh>
    <rPh sb="7" eb="10">
      <t>ショウガイジ</t>
    </rPh>
    <rPh sb="10" eb="12">
      <t>ホイク</t>
    </rPh>
    <rPh sb="12" eb="14">
      <t>カサン</t>
    </rPh>
    <rPh sb="17" eb="19">
      <t>バアイ</t>
    </rPh>
    <rPh sb="19" eb="22">
      <t>ショウガイジ</t>
    </rPh>
    <rPh sb="23" eb="24">
      <t>ノゾ</t>
    </rPh>
    <rPh sb="26" eb="27">
      <t>カズ</t>
    </rPh>
    <phoneticPr fontId="129"/>
  </si>
  <si>
    <r>
      <t xml:space="preserve">０歳児
</t>
    </r>
    <r>
      <rPr>
        <sz val="10"/>
        <color theme="1"/>
        <rFont val="HG丸ｺﾞｼｯｸM-PRO"/>
        <family val="3"/>
        <charset val="128"/>
      </rPr>
      <t>※障害児保育加算ありの場合障害児を除いた数</t>
    </r>
    <rPh sb="1" eb="3">
      <t>サイジ</t>
    </rPh>
    <phoneticPr fontId="23"/>
  </si>
  <si>
    <t>調整</t>
    <rPh sb="0" eb="2">
      <t>チョウセイ</t>
    </rPh>
    <phoneticPr fontId="23"/>
  </si>
  <si>
    <t>食事の提供について自園調理又は連携施設
からの搬入以外に方法による減算</t>
    <rPh sb="0" eb="2">
      <t>ショクジ</t>
    </rPh>
    <rPh sb="3" eb="5">
      <t>テイキョウ</t>
    </rPh>
    <rPh sb="9" eb="10">
      <t>ジ</t>
    </rPh>
    <rPh sb="10" eb="11">
      <t>エン</t>
    </rPh>
    <rPh sb="11" eb="13">
      <t>チョウリ</t>
    </rPh>
    <rPh sb="13" eb="14">
      <t>マタ</t>
    </rPh>
    <rPh sb="15" eb="17">
      <t>レンケイ</t>
    </rPh>
    <rPh sb="17" eb="19">
      <t>シセツ</t>
    </rPh>
    <rPh sb="23" eb="25">
      <t>ハンニュウ</t>
    </rPh>
    <rPh sb="25" eb="27">
      <t>イガイ</t>
    </rPh>
    <rPh sb="28" eb="30">
      <t>ホウホウ</t>
    </rPh>
    <rPh sb="33" eb="35">
      <t>ゲンサン</t>
    </rPh>
    <phoneticPr fontId="23"/>
  </si>
  <si>
    <t>加算</t>
    <rPh sb="0" eb="2">
      <t>カサン</t>
    </rPh>
    <phoneticPr fontId="23"/>
  </si>
  <si>
    <r>
      <t xml:space="preserve">１，２歳児
</t>
    </r>
    <r>
      <rPr>
        <sz val="10"/>
        <color theme="1"/>
        <rFont val="HG丸ｺﾞｼｯｸM-PRO"/>
        <family val="3"/>
        <charset val="128"/>
      </rPr>
      <t>※障害児保育加算ありの場合障害児を除いた数</t>
    </r>
    <rPh sb="3" eb="5">
      <t>サイジ</t>
    </rPh>
    <rPh sb="7" eb="10">
      <t>ショウガイジ</t>
    </rPh>
    <rPh sb="10" eb="12">
      <t>ホイク</t>
    </rPh>
    <rPh sb="12" eb="14">
      <t>カサン</t>
    </rPh>
    <rPh sb="17" eb="19">
      <t>バアイ</t>
    </rPh>
    <rPh sb="19" eb="22">
      <t>ショウガイジ</t>
    </rPh>
    <rPh sb="23" eb="24">
      <t>ノゾ</t>
    </rPh>
    <rPh sb="26" eb="27">
      <t>カズ</t>
    </rPh>
    <phoneticPr fontId="23"/>
  </si>
  <si>
    <t>利用定員数に基づく職員数</t>
  </si>
  <si>
    <t>障害児保育加算</t>
    <rPh sb="0" eb="3">
      <t>ショウガイジ</t>
    </rPh>
    <rPh sb="3" eb="5">
      <t>ホイク</t>
    </rPh>
    <rPh sb="5" eb="7">
      <t>カサン</t>
    </rPh>
    <phoneticPr fontId="23"/>
  </si>
  <si>
    <t>処遇改善等加算区分３　加算算定対象人数計算表（幼稚園）</t>
    <rPh sb="0" eb="2">
      <t>ショグウ</t>
    </rPh>
    <rPh sb="2" eb="4">
      <t>カイゼン</t>
    </rPh>
    <rPh sb="4" eb="5">
      <t>トウ</t>
    </rPh>
    <rPh sb="5" eb="7">
      <t>カサン</t>
    </rPh>
    <rPh sb="7" eb="9">
      <t>クブン</t>
    </rPh>
    <rPh sb="11" eb="13">
      <t>カサン</t>
    </rPh>
    <rPh sb="13" eb="15">
      <t>サンテイ</t>
    </rPh>
    <rPh sb="15" eb="17">
      <t>タイショウ</t>
    </rPh>
    <rPh sb="17" eb="19">
      <t>ニンズウ</t>
    </rPh>
    <rPh sb="19" eb="21">
      <t>ケイサン</t>
    </rPh>
    <rPh sb="21" eb="22">
      <t>オモテ</t>
    </rPh>
    <rPh sb="23" eb="26">
      <t>ヨウチエン</t>
    </rPh>
    <phoneticPr fontId="23"/>
  </si>
  <si>
    <r>
      <t>年齢別配置基準</t>
    </r>
    <r>
      <rPr>
        <sz val="11"/>
        <rFont val="HG丸ｺﾞｼｯｸM-PRO"/>
        <family val="3"/>
        <charset val="128"/>
      </rPr>
      <t>を下回る場合</t>
    </r>
    <rPh sb="0" eb="2">
      <t>ネンレイ</t>
    </rPh>
    <rPh sb="2" eb="3">
      <t>ベツ</t>
    </rPh>
    <rPh sb="3" eb="5">
      <t>ハイチ</t>
    </rPh>
    <rPh sb="5" eb="7">
      <t>キジュン</t>
    </rPh>
    <phoneticPr fontId="23"/>
  </si>
  <si>
    <t>２．加算算定対象人数（人）</t>
    <rPh sb="2" eb="4">
      <t>カサン</t>
    </rPh>
    <rPh sb="4" eb="6">
      <t>サンテイ</t>
    </rPh>
    <rPh sb="6" eb="8">
      <t>タイショウ</t>
    </rPh>
    <rPh sb="8" eb="10">
      <t>ニンズウ</t>
    </rPh>
    <rPh sb="11" eb="12">
      <t>ニン</t>
    </rPh>
    <phoneticPr fontId="23"/>
  </si>
  <si>
    <t>算定人数</t>
    <rPh sb="0" eb="2">
      <t>サンテイ</t>
    </rPh>
    <rPh sb="2" eb="4">
      <t>ニンズウ</t>
    </rPh>
    <phoneticPr fontId="23"/>
  </si>
  <si>
    <t>実人数</t>
    <rPh sb="0" eb="3">
      <t>ジツニンズウ</t>
    </rPh>
    <phoneticPr fontId="23"/>
  </si>
  <si>
    <t>処遇改善等加算区分３　加算算定対象人数計算表（保育所）</t>
    <rPh sb="0" eb="2">
      <t>ショグウ</t>
    </rPh>
    <rPh sb="2" eb="5">
      <t>カイゼンナド</t>
    </rPh>
    <rPh sb="5" eb="7">
      <t>カサン</t>
    </rPh>
    <rPh sb="7" eb="9">
      <t>クブン</t>
    </rPh>
    <rPh sb="11" eb="13">
      <t>カサン</t>
    </rPh>
    <rPh sb="13" eb="15">
      <t>サンテイ</t>
    </rPh>
    <rPh sb="15" eb="17">
      <t>タイショウ</t>
    </rPh>
    <rPh sb="17" eb="19">
      <t>ニンズウ</t>
    </rPh>
    <rPh sb="19" eb="21">
      <t>ケイサン</t>
    </rPh>
    <rPh sb="21" eb="22">
      <t>ヒョウ</t>
    </rPh>
    <rPh sb="22" eb="24">
      <t>ケイサン</t>
    </rPh>
    <rPh sb="24" eb="25">
      <t>オモテホイクショ</t>
    </rPh>
    <phoneticPr fontId="23"/>
  </si>
  <si>
    <t>　うち１歳児</t>
    <rPh sb="4" eb="6">
      <t>サイジ</t>
    </rPh>
    <phoneticPr fontId="23"/>
  </si>
  <si>
    <t xml:space="preserve">  1歳児配置改善加算</t>
    <rPh sb="3" eb="5">
      <t>サイジ</t>
    </rPh>
    <rPh sb="5" eb="7">
      <t>ハイチ</t>
    </rPh>
    <rPh sb="7" eb="9">
      <t>カイゼン</t>
    </rPh>
    <rPh sb="9" eb="11">
      <t>カサン</t>
    </rPh>
    <phoneticPr fontId="23"/>
  </si>
  <si>
    <r>
      <t>保育標準時間認定の</t>
    </r>
    <r>
      <rPr>
        <sz val="11"/>
        <rFont val="HG丸ｺﾞｼｯｸM-PRO"/>
        <family val="3"/>
        <charset val="128"/>
      </rPr>
      <t>子ども</t>
    </r>
    <rPh sb="0" eb="2">
      <t>ホイク</t>
    </rPh>
    <rPh sb="2" eb="4">
      <t>ヒョウジュン</t>
    </rPh>
    <rPh sb="4" eb="6">
      <t>ジカン</t>
    </rPh>
    <rPh sb="6" eb="8">
      <t>ニンテイ</t>
    </rPh>
    <rPh sb="9" eb="10">
      <t>コ</t>
    </rPh>
    <phoneticPr fontId="23"/>
  </si>
  <si>
    <t>事務職員雇上費加算</t>
    <rPh sb="0" eb="2">
      <t>ジム</t>
    </rPh>
    <rPh sb="2" eb="4">
      <t>ショクイン</t>
    </rPh>
    <rPh sb="4" eb="5">
      <t>ヤト</t>
    </rPh>
    <rPh sb="5" eb="6">
      <t>ア</t>
    </rPh>
    <rPh sb="6" eb="7">
      <t>ヒ</t>
    </rPh>
    <rPh sb="7" eb="9">
      <t>カサン</t>
    </rPh>
    <phoneticPr fontId="23"/>
  </si>
  <si>
    <t>処遇改善等加算区分３　加算算定対象人数計算表（認定こども園）</t>
    <rPh sb="0" eb="2">
      <t>ショグウ</t>
    </rPh>
    <rPh sb="2" eb="4">
      <t>カイゼン</t>
    </rPh>
    <rPh sb="4" eb="5">
      <t>トウ</t>
    </rPh>
    <rPh sb="5" eb="7">
      <t>カサン</t>
    </rPh>
    <rPh sb="11" eb="13">
      <t>カサン</t>
    </rPh>
    <rPh sb="13" eb="15">
      <t>サンテイ</t>
    </rPh>
    <rPh sb="15" eb="17">
      <t>タイショウ</t>
    </rPh>
    <rPh sb="17" eb="19">
      <t>ニンズウ</t>
    </rPh>
    <rPh sb="19" eb="21">
      <t>ケイサン</t>
    </rPh>
    <rPh sb="21" eb="22">
      <t>ヒョウ</t>
    </rPh>
    <rPh sb="23" eb="25">
      <t>ニン</t>
    </rPh>
    <phoneticPr fontId="23"/>
  </si>
  <si>
    <t>　１歳児配置改善加算</t>
    <phoneticPr fontId="23"/>
  </si>
  <si>
    <t>主幹保育教諭等の専任化により子育て支援の取組を実施していない場合であって、代替保育教諭等を配置していない場合</t>
    <rPh sb="0" eb="2">
      <t>シュカン</t>
    </rPh>
    <rPh sb="2" eb="4">
      <t>ホイク</t>
    </rPh>
    <rPh sb="4" eb="6">
      <t>キョウユ</t>
    </rPh>
    <rPh sb="6" eb="7">
      <t>トウ</t>
    </rPh>
    <rPh sb="8" eb="10">
      <t>センニン</t>
    </rPh>
    <rPh sb="10" eb="11">
      <t>カ</t>
    </rPh>
    <rPh sb="14" eb="17">
      <t>コソ</t>
    </rPh>
    <rPh sb="17" eb="19">
      <t>シエン</t>
    </rPh>
    <rPh sb="20" eb="22">
      <t>トリクミ</t>
    </rPh>
    <rPh sb="23" eb="25">
      <t>ジッシ</t>
    </rPh>
    <rPh sb="30" eb="32">
      <t>バアイ</t>
    </rPh>
    <rPh sb="37" eb="39">
      <t>ダイタイ</t>
    </rPh>
    <rPh sb="39" eb="41">
      <t>ホイク</t>
    </rPh>
    <rPh sb="41" eb="43">
      <t>キョウユ</t>
    </rPh>
    <rPh sb="43" eb="44">
      <t>トウ</t>
    </rPh>
    <rPh sb="45" eb="47">
      <t>ハイチ</t>
    </rPh>
    <rPh sb="52" eb="54">
      <t>バアイ</t>
    </rPh>
    <phoneticPr fontId="23"/>
  </si>
  <si>
    <t>処遇改善等加算区分３　加算算定対象人数計算表</t>
    <rPh sb="0" eb="2">
      <t>ショグウ</t>
    </rPh>
    <rPh sb="2" eb="4">
      <t>カイゼン</t>
    </rPh>
    <rPh sb="4" eb="5">
      <t>トウ</t>
    </rPh>
    <rPh sb="5" eb="7">
      <t>カサン</t>
    </rPh>
    <rPh sb="11" eb="13">
      <t>カサン</t>
    </rPh>
    <rPh sb="13" eb="15">
      <t>サンテイ</t>
    </rPh>
    <rPh sb="15" eb="17">
      <t>タイショウ</t>
    </rPh>
    <rPh sb="17" eb="19">
      <t>ニンズウ</t>
    </rPh>
    <rPh sb="19" eb="21">
      <t>ケイサン</t>
    </rPh>
    <rPh sb="21" eb="22">
      <t>ヒョウ</t>
    </rPh>
    <phoneticPr fontId="23"/>
  </si>
  <si>
    <t>（小規模保育事業A型、Ｂ型）</t>
    <rPh sb="6" eb="8">
      <t>ジギョウ</t>
    </rPh>
    <phoneticPr fontId="23"/>
  </si>
  <si>
    <t>（事業所内保育事業　定員６人以上　小規模A型、Ｂ型適用）</t>
    <rPh sb="1" eb="4">
      <t>ジギョウショ</t>
    </rPh>
    <rPh sb="4" eb="5">
      <t>ナイ</t>
    </rPh>
    <rPh sb="10" eb="12">
      <t>テイイン</t>
    </rPh>
    <rPh sb="13" eb="14">
      <t>ニン</t>
    </rPh>
    <rPh sb="14" eb="16">
      <t>イジョウ</t>
    </rPh>
    <rPh sb="17" eb="20">
      <t>ショウキボ</t>
    </rPh>
    <rPh sb="25" eb="27">
      <t>テキヨウ</t>
    </rPh>
    <phoneticPr fontId="23"/>
  </si>
  <si>
    <t>障害児（障害児保育加算ありの場合）</t>
    <rPh sb="0" eb="3">
      <t>ショウガイジ</t>
    </rPh>
    <rPh sb="4" eb="7">
      <t>ショウガイジ</t>
    </rPh>
    <rPh sb="7" eb="9">
      <t>ホイク</t>
    </rPh>
    <rPh sb="9" eb="11">
      <t>カサン</t>
    </rPh>
    <rPh sb="14" eb="16">
      <t>バアイ</t>
    </rPh>
    <phoneticPr fontId="23"/>
  </si>
  <si>
    <t>保育標準時間認定の子ども</t>
    <rPh sb="0" eb="2">
      <t>ホイク</t>
    </rPh>
    <rPh sb="2" eb="4">
      <t>ヒョウジュン</t>
    </rPh>
    <rPh sb="4" eb="6">
      <t>ジカン</t>
    </rPh>
    <rPh sb="6" eb="8">
      <t>ニンテイ</t>
    </rPh>
    <rPh sb="9" eb="10">
      <t>コ</t>
    </rPh>
    <phoneticPr fontId="23"/>
  </si>
  <si>
    <t>（事業所内保育事業　定員２０人以上）</t>
    <rPh sb="1" eb="4">
      <t>ジギョウショ</t>
    </rPh>
    <rPh sb="4" eb="5">
      <t>ナイ</t>
    </rPh>
    <rPh sb="10" eb="12">
      <t>テイイン</t>
    </rPh>
    <rPh sb="14" eb="17">
      <t>ニンイジョウ</t>
    </rPh>
    <phoneticPr fontId="23"/>
  </si>
  <si>
    <t>（小規模保育事業Ｃ型）</t>
    <phoneticPr fontId="23"/>
  </si>
  <si>
    <r>
      <t>利用子ども数</t>
    </r>
    <r>
      <rPr>
        <sz val="11"/>
        <color rgb="FFFF0000"/>
        <rFont val="HG丸ｺﾞｼｯｸM-PRO"/>
        <family val="3"/>
        <charset val="128"/>
      </rPr>
      <t>（特例給付対象児童含む）</t>
    </r>
    <rPh sb="0" eb="3">
      <t>リヨウコ</t>
    </rPh>
    <phoneticPr fontId="23"/>
  </si>
  <si>
    <t>　家庭的保育補助者配置</t>
    <rPh sb="1" eb="4">
      <t>カテイテキ</t>
    </rPh>
    <rPh sb="4" eb="6">
      <t>ホイク</t>
    </rPh>
    <rPh sb="6" eb="9">
      <t>ホジョシャ</t>
    </rPh>
    <rPh sb="9" eb="11">
      <t>ハイチ</t>
    </rPh>
    <phoneticPr fontId="23"/>
  </si>
  <si>
    <t xml:space="preserve"> グループの利用子ども数（障害児除く）</t>
    <rPh sb="6" eb="8">
      <t>リヨウ</t>
    </rPh>
    <rPh sb="8" eb="9">
      <t>コ</t>
    </rPh>
    <rPh sb="11" eb="12">
      <t>スウ</t>
    </rPh>
    <rPh sb="13" eb="16">
      <t>ショウガイジ</t>
    </rPh>
    <rPh sb="16" eb="17">
      <t>ノゾ</t>
    </rPh>
    <phoneticPr fontId="23"/>
  </si>
  <si>
    <t xml:space="preserve"> 障害児</t>
    <rPh sb="1" eb="4">
      <t>ショウガイジ</t>
    </rPh>
    <phoneticPr fontId="23"/>
  </si>
  <si>
    <t>(参考）ひと月あたりの加算見込額</t>
    <rPh sb="1" eb="3">
      <t>サンコウ</t>
    </rPh>
    <rPh sb="6" eb="7">
      <t>ツキ</t>
    </rPh>
    <rPh sb="11" eb="13">
      <t>カサン</t>
    </rPh>
    <rPh sb="13" eb="15">
      <t>ミコ</t>
    </rPh>
    <rPh sb="15" eb="16">
      <t>ガク</t>
    </rPh>
    <phoneticPr fontId="8"/>
  </si>
  <si>
    <t>×</t>
    <phoneticPr fontId="8"/>
  </si>
  <si>
    <t>人数Ａ</t>
    <rPh sb="0" eb="2">
      <t>ニンズウ</t>
    </rPh>
    <phoneticPr fontId="8"/>
  </si>
  <si>
    <t>人数Ｂ</t>
    <rPh sb="0" eb="2">
      <t>ニンズウ</t>
    </rPh>
    <phoneticPr fontId="8"/>
  </si>
  <si>
    <r>
      <t>　　うち１歳児
　　</t>
    </r>
    <r>
      <rPr>
        <sz val="9"/>
        <color theme="1"/>
        <rFont val="HG丸ｺﾞｼｯｸM-PRO"/>
        <family val="3"/>
        <charset val="128"/>
      </rPr>
      <t>※障害児保育加算ありの場合障害児を除いた数</t>
    </r>
    <rPh sb="5" eb="7">
      <t>サイジ</t>
    </rPh>
    <rPh sb="11" eb="13">
      <t>ショウガイ</t>
    </rPh>
    <rPh sb="13" eb="14">
      <t>ジ</t>
    </rPh>
    <rPh sb="14" eb="16">
      <t>ホイク</t>
    </rPh>
    <rPh sb="16" eb="18">
      <t>カサン</t>
    </rPh>
    <rPh sb="21" eb="23">
      <t>バアイ</t>
    </rPh>
    <rPh sb="23" eb="26">
      <t>ショウガイジ</t>
    </rPh>
    <rPh sb="27" eb="28">
      <t>ノゾ</t>
    </rPh>
    <rPh sb="30" eb="31">
      <t>カズ</t>
    </rPh>
    <phoneticPr fontId="8"/>
  </si>
  <si>
    <t>（c）基準翌年度から加算当年度までの公定価格における人件費の改定部分</t>
    <rPh sb="3" eb="5">
      <t>キジュン</t>
    </rPh>
    <rPh sb="5" eb="8">
      <t>ヨクネンド</t>
    </rPh>
    <rPh sb="10" eb="12">
      <t>カサン</t>
    </rPh>
    <rPh sb="12" eb="15">
      <t>トウネンド</t>
    </rPh>
    <rPh sb="18" eb="20">
      <t>コウテイ</t>
    </rPh>
    <rPh sb="20" eb="22">
      <t>カカク</t>
    </rPh>
    <rPh sb="26" eb="29">
      <t>ジンケンヒ</t>
    </rPh>
    <rPh sb="30" eb="32">
      <t>カイテイ</t>
    </rPh>
    <rPh sb="32" eb="34">
      <t>ブブン</t>
    </rPh>
    <phoneticPr fontId="8"/>
  </si>
  <si>
    <t>（d）加算当年度の前年度に支払うべき残額に対応した支払い賃金額</t>
    <rPh sb="3" eb="5">
      <t>カサン</t>
    </rPh>
    <rPh sb="5" eb="8">
      <t>トウネンド</t>
    </rPh>
    <rPh sb="9" eb="11">
      <t>ゼンネン</t>
    </rPh>
    <rPh sb="11" eb="12">
      <t>ド</t>
    </rPh>
    <rPh sb="13" eb="15">
      <t>シハラ</t>
    </rPh>
    <rPh sb="18" eb="20">
      <t>ザンガク</t>
    </rPh>
    <rPh sb="21" eb="23">
      <t>タイオウ</t>
    </rPh>
    <rPh sb="25" eb="27">
      <t>シハラ</t>
    </rPh>
    <rPh sb="28" eb="30">
      <t>チンギン</t>
    </rPh>
    <rPh sb="30" eb="31">
      <t>ガク</t>
    </rPh>
    <phoneticPr fontId="8"/>
  </si>
  <si>
    <t>加算当年度の加算による改善額等の影響を除いた賃金見込総額（④を下回らないこと） (a)-(b)-(c)-(d)</t>
    <rPh sb="0" eb="2">
      <t>カサン</t>
    </rPh>
    <rPh sb="2" eb="5">
      <t>トウネンド</t>
    </rPh>
    <rPh sb="6" eb="8">
      <t>カサン</t>
    </rPh>
    <rPh sb="11" eb="13">
      <t>カイゼン</t>
    </rPh>
    <rPh sb="13" eb="14">
      <t>ガク</t>
    </rPh>
    <rPh sb="14" eb="15">
      <t>トウ</t>
    </rPh>
    <rPh sb="16" eb="18">
      <t>エイキョウ</t>
    </rPh>
    <rPh sb="19" eb="20">
      <t>ノゾ</t>
    </rPh>
    <rPh sb="22" eb="24">
      <t>チンギン</t>
    </rPh>
    <rPh sb="24" eb="26">
      <t>ミコ</t>
    </rPh>
    <rPh sb="26" eb="28">
      <t>ソウガク</t>
    </rPh>
    <phoneticPr fontId="8"/>
  </si>
  <si>
    <t>（e）基準年度の支払賃金の総額</t>
    <rPh sb="3" eb="5">
      <t>キジュン</t>
    </rPh>
    <rPh sb="5" eb="7">
      <t>ネンド</t>
    </rPh>
    <rPh sb="8" eb="10">
      <t>シハラ</t>
    </rPh>
    <rPh sb="10" eb="12">
      <t>チンギン</t>
    </rPh>
    <rPh sb="13" eb="15">
      <t>ソウガク</t>
    </rPh>
    <phoneticPr fontId="8"/>
  </si>
  <si>
    <t>（f）基準年度の処遇改善等加算の加算額</t>
    <rPh sb="3" eb="5">
      <t>キジュン</t>
    </rPh>
    <rPh sb="5" eb="7">
      <t>ネンド</t>
    </rPh>
    <rPh sb="8" eb="12">
      <t>ショグウカイゼン</t>
    </rPh>
    <rPh sb="12" eb="13">
      <t>トウ</t>
    </rPh>
    <rPh sb="13" eb="15">
      <t>カサン</t>
    </rPh>
    <rPh sb="16" eb="18">
      <t>カサン</t>
    </rPh>
    <rPh sb="18" eb="19">
      <t>ガク</t>
    </rPh>
    <phoneticPr fontId="8"/>
  </si>
  <si>
    <t>（g）基準年度の処遇改善等加算の加算額に係る法定福利費分</t>
    <rPh sb="3" eb="5">
      <t>キジュン</t>
    </rPh>
    <rPh sb="5" eb="7">
      <t>ネンド</t>
    </rPh>
    <rPh sb="8" eb="10">
      <t>ショグウ</t>
    </rPh>
    <rPh sb="10" eb="12">
      <t>カイゼン</t>
    </rPh>
    <rPh sb="12" eb="13">
      <t>トウ</t>
    </rPh>
    <rPh sb="13" eb="15">
      <t>カサン</t>
    </rPh>
    <rPh sb="16" eb="18">
      <t>カサン</t>
    </rPh>
    <rPh sb="18" eb="19">
      <t>ガク</t>
    </rPh>
    <rPh sb="20" eb="21">
      <t>カカ</t>
    </rPh>
    <rPh sb="22" eb="24">
      <t>ホウテイ</t>
    </rPh>
    <rPh sb="24" eb="26">
      <t>フクリ</t>
    </rPh>
    <rPh sb="26" eb="27">
      <t>ヒ</t>
    </rPh>
    <rPh sb="27" eb="28">
      <t>ブン</t>
    </rPh>
    <phoneticPr fontId="8"/>
  </si>
  <si>
    <t>（h）施設独自の改善額</t>
    <phoneticPr fontId="8"/>
  </si>
  <si>
    <t>（i）基準年度の前年度に支払うべき残額に対応した支払い賃金額</t>
    <rPh sb="3" eb="7">
      <t>キジュンネンド</t>
    </rPh>
    <rPh sb="8" eb="11">
      <t>ゼンネンド</t>
    </rPh>
    <rPh sb="12" eb="14">
      <t>シハラ</t>
    </rPh>
    <rPh sb="17" eb="19">
      <t>ザンガク</t>
    </rPh>
    <rPh sb="20" eb="22">
      <t>タイオウ</t>
    </rPh>
    <rPh sb="24" eb="26">
      <t>シハラ</t>
    </rPh>
    <rPh sb="27" eb="29">
      <t>チンギン</t>
    </rPh>
    <rPh sb="29" eb="30">
      <t>ガク</t>
    </rPh>
    <phoneticPr fontId="8"/>
  </si>
  <si>
    <t>（j）基準年度に支払うべき残額に対応した翌年度の賃金額</t>
    <rPh sb="3" eb="5">
      <t>キジュン</t>
    </rPh>
    <rPh sb="5" eb="7">
      <t>ネンド</t>
    </rPh>
    <rPh sb="8" eb="10">
      <t>シハラ</t>
    </rPh>
    <rPh sb="13" eb="15">
      <t>ザンガク</t>
    </rPh>
    <rPh sb="16" eb="18">
      <t>タイオウ</t>
    </rPh>
    <rPh sb="20" eb="23">
      <t>ヨクネンド</t>
    </rPh>
    <rPh sb="24" eb="26">
      <t>チンギン</t>
    </rPh>
    <rPh sb="26" eb="27">
      <t>ガク</t>
    </rPh>
    <phoneticPr fontId="8"/>
  </si>
  <si>
    <t>基準年度における加算額等の影響を除いた支払賃金総額 (e)-｛(f)-(g)｝-(h)-(i)+(j)</t>
    <rPh sb="0" eb="4">
      <t>キジュンネンド</t>
    </rPh>
    <rPh sb="8" eb="10">
      <t>カサン</t>
    </rPh>
    <rPh sb="10" eb="11">
      <t>ガク</t>
    </rPh>
    <rPh sb="11" eb="12">
      <t>トウ</t>
    </rPh>
    <rPh sb="13" eb="15">
      <t>エイキョウ</t>
    </rPh>
    <rPh sb="16" eb="17">
      <t>ノゾ</t>
    </rPh>
    <rPh sb="19" eb="21">
      <t>シハラ</t>
    </rPh>
    <rPh sb="21" eb="23">
      <t>チンギン</t>
    </rPh>
    <rPh sb="23" eb="25">
      <t>ソウガク</t>
    </rPh>
    <phoneticPr fontId="8"/>
  </si>
  <si>
    <t>確認欄
（2）① ≧ （3）②</t>
    <rPh sb="0" eb="2">
      <t>カクニン</t>
    </rPh>
    <rPh sb="2" eb="3">
      <t>ラン</t>
    </rPh>
    <phoneticPr fontId="8"/>
  </si>
  <si>
    <t>年度　賃金改善の誓約書</t>
    <rPh sb="0" eb="2">
      <t>ネンド</t>
    </rPh>
    <rPh sb="3" eb="5">
      <t>チンギン</t>
    </rPh>
    <rPh sb="5" eb="7">
      <t>カイゼン</t>
    </rPh>
    <rPh sb="8" eb="11">
      <t>セイヤクショ</t>
    </rPh>
    <phoneticPr fontId="8"/>
  </si>
  <si>
    <t>※「【様式２】キャリアパス届出書」シートは区分３を受ける場合および過年度に提出をしていて、その内容に変更がない場合は作成・提出不要です。</t>
    <rPh sb="21" eb="23">
      <t>クブン</t>
    </rPh>
    <rPh sb="33" eb="36">
      <t>カネンド</t>
    </rPh>
    <rPh sb="37" eb="39">
      <t>テイシュツ</t>
    </rPh>
    <rPh sb="47" eb="49">
      <t>ナイヨウ</t>
    </rPh>
    <rPh sb="50" eb="52">
      <t>ヘンコウ</t>
    </rPh>
    <rPh sb="55" eb="57">
      <t>バアイ</t>
    </rPh>
    <phoneticPr fontId="8"/>
  </si>
  <si>
    <t>まず初めに、</t>
    <rPh sb="2" eb="3">
      <t>ハジ</t>
    </rPh>
    <phoneticPr fontId="8"/>
  </si>
  <si>
    <t>下の表から、貴園の施設コードを選択してください。</t>
    <rPh sb="0" eb="1">
      <t>シタ</t>
    </rPh>
    <rPh sb="2" eb="3">
      <t>ヒョウ</t>
    </rPh>
    <rPh sb="6" eb="7">
      <t>キ</t>
    </rPh>
    <rPh sb="7" eb="8">
      <t>エン</t>
    </rPh>
    <rPh sb="9" eb="11">
      <t>シセツ</t>
    </rPh>
    <rPh sb="15" eb="17">
      <t>センタク</t>
    </rPh>
    <phoneticPr fontId="8"/>
  </si>
  <si>
    <t>これによって、自動的に施設名や年度等が申請書に入力されますので、申請書の黄色の網掛けになっているセルのみ入力してください。
（青色のセルはプルダウンより選択してください。）</t>
    <rPh sb="7" eb="10">
      <t>ジドウテキ</t>
    </rPh>
    <rPh sb="11" eb="13">
      <t>シセツ</t>
    </rPh>
    <rPh sb="13" eb="14">
      <t>メイ</t>
    </rPh>
    <rPh sb="15" eb="17">
      <t>ネンド</t>
    </rPh>
    <rPh sb="17" eb="18">
      <t>ナド</t>
    </rPh>
    <rPh sb="19" eb="22">
      <t>シンセイショ</t>
    </rPh>
    <rPh sb="23" eb="25">
      <t>ニュウリョク</t>
    </rPh>
    <rPh sb="32" eb="34">
      <t>シンセイ</t>
    </rPh>
    <rPh sb="34" eb="35">
      <t>ショ</t>
    </rPh>
    <rPh sb="36" eb="38">
      <t>キイロ</t>
    </rPh>
    <rPh sb="63" eb="64">
      <t>アオ</t>
    </rPh>
    <rPh sb="64" eb="65">
      <t>イロ</t>
    </rPh>
    <rPh sb="76" eb="78">
      <t>センタク</t>
    </rPh>
    <phoneticPr fontId="8"/>
  </si>
  <si>
    <t>「【様式1】加算率」に自動入力されている法人の情報等を確認し、申請年月日・代表者職名・代表者名・担当者・連絡先等を入力してください。
法人において、代表者職名について入力のないケースが多くなっております。氏名の前に「理事長」等の入力がされているか、ご確認いただきますようお願いいたします。</t>
    <rPh sb="2" eb="4">
      <t>ヨウシキ</t>
    </rPh>
    <rPh sb="6" eb="8">
      <t>カサン</t>
    </rPh>
    <rPh sb="8" eb="9">
      <t>リツ</t>
    </rPh>
    <rPh sb="11" eb="13">
      <t>ジドウ</t>
    </rPh>
    <rPh sb="13" eb="15">
      <t>ニュウリョク</t>
    </rPh>
    <rPh sb="20" eb="22">
      <t>ホウジン</t>
    </rPh>
    <rPh sb="23" eb="25">
      <t>ジョウホウ</t>
    </rPh>
    <rPh sb="25" eb="26">
      <t>トウ</t>
    </rPh>
    <rPh sb="27" eb="29">
      <t>カクニン</t>
    </rPh>
    <rPh sb="31" eb="33">
      <t>シンセイ</t>
    </rPh>
    <rPh sb="33" eb="36">
      <t>ネンガッピ</t>
    </rPh>
    <rPh sb="37" eb="39">
      <t>ダイヒョウ</t>
    </rPh>
    <rPh sb="39" eb="40">
      <t>シャ</t>
    </rPh>
    <rPh sb="40" eb="41">
      <t>ショク</t>
    </rPh>
    <rPh sb="41" eb="42">
      <t>メイ</t>
    </rPh>
    <rPh sb="43" eb="46">
      <t>ダイヒョウシャ</t>
    </rPh>
    <rPh sb="46" eb="47">
      <t>メイ</t>
    </rPh>
    <rPh sb="48" eb="51">
      <t>タントウシャ</t>
    </rPh>
    <rPh sb="52" eb="55">
      <t>レンラクサキ</t>
    </rPh>
    <rPh sb="55" eb="56">
      <t>トウ</t>
    </rPh>
    <rPh sb="57" eb="59">
      <t>ニュウリョク</t>
    </rPh>
    <rPh sb="67" eb="69">
      <t>ホウジン</t>
    </rPh>
    <rPh sb="74" eb="77">
      <t>ダイヒョウシャ</t>
    </rPh>
    <rPh sb="77" eb="79">
      <t>ショクメイ</t>
    </rPh>
    <rPh sb="83" eb="85">
      <t>ニュウリョク</t>
    </rPh>
    <rPh sb="92" eb="93">
      <t>オオ</t>
    </rPh>
    <rPh sb="102" eb="104">
      <t>シメイ</t>
    </rPh>
    <rPh sb="105" eb="106">
      <t>マエ</t>
    </rPh>
    <rPh sb="108" eb="111">
      <t>リジチョウ</t>
    </rPh>
    <rPh sb="112" eb="113">
      <t>ナド</t>
    </rPh>
    <rPh sb="114" eb="116">
      <t>ニュウリョク</t>
    </rPh>
    <rPh sb="125" eb="127">
      <t>カクニン</t>
    </rPh>
    <rPh sb="136" eb="137">
      <t>ネガ</t>
    </rPh>
    <phoneticPr fontId="8"/>
  </si>
  <si>
    <r>
      <t>※「【様式４】賃金改善計画書(まとめ)」シート、「【様式４別添１】賃金改善明細書（職員別）」、「【様式４別添２】一覧表」シートは、下記に当てはまる施設のみ入力してください。
　・令和７年度新規施設
　・令和６年度に処遇改善Ⅰの賃金改善要件分、処遇改善Ⅲを</t>
    </r>
    <r>
      <rPr>
        <b/>
        <u/>
        <sz val="11"/>
        <color rgb="FFFF0000"/>
        <rFont val="HGSｺﾞｼｯｸM"/>
        <family val="3"/>
        <charset val="128"/>
      </rPr>
      <t>両方とも</t>
    </r>
    <r>
      <rPr>
        <sz val="11"/>
        <color rgb="FFFF0000"/>
        <rFont val="HGSｺﾞｼｯｸM"/>
        <family val="3"/>
        <charset val="128"/>
      </rPr>
      <t>適用しておらず、令和７年度に区分２を申請する施設
　・令和６年度に処遇改善Ⅱを適用しておらず、令和７年度に区分３を申請する施設</t>
    </r>
    <rPh sb="65" eb="67">
      <t>カキ</t>
    </rPh>
    <rPh sb="68" eb="69">
      <t>ア</t>
    </rPh>
    <rPh sb="73" eb="75">
      <t>シセツ</t>
    </rPh>
    <rPh sb="77" eb="79">
      <t>ニュウリョク</t>
    </rPh>
    <phoneticPr fontId="8"/>
  </si>
  <si>
    <t>最後に、年度、法人名、内容、金額等に間違いがないことを確認してご提出ください。</t>
    <rPh sb="0" eb="2">
      <t>サイゴ</t>
    </rPh>
    <rPh sb="4" eb="6">
      <t>ネンド</t>
    </rPh>
    <rPh sb="7" eb="9">
      <t>ホウジン</t>
    </rPh>
    <rPh sb="9" eb="10">
      <t>メイ</t>
    </rPh>
    <rPh sb="11" eb="13">
      <t>ナイヨウ</t>
    </rPh>
    <rPh sb="14" eb="16">
      <t>キンガク</t>
    </rPh>
    <rPh sb="16" eb="17">
      <t>トウ</t>
    </rPh>
    <rPh sb="18" eb="20">
      <t>マチガ</t>
    </rPh>
    <rPh sb="27" eb="29">
      <t>カクニン</t>
    </rPh>
    <rPh sb="32" eb="34">
      <t>テイシュツ</t>
    </rPh>
    <phoneticPr fontId="8"/>
  </si>
  <si>
    <t>ウ　合計
（ア＋イ）</t>
    <rPh sb="2" eb="4">
      <t>ゴウケイ</t>
    </rPh>
    <phoneticPr fontId="8"/>
  </si>
  <si>
    <r>
      <t>③が「否」の場合、令和７年度に限り、②の割合から２％減じること。</t>
    </r>
    <r>
      <rPr>
        <u/>
        <sz val="9"/>
        <color rgb="FFFF0000"/>
        <rFont val="HGｺﾞｼｯｸM"/>
        <family val="3"/>
        <charset val="128"/>
      </rPr>
      <t>（令和８年度以降、③が「否」の場合、区分１の適用ができません。）</t>
    </r>
    <rPh sb="9" eb="11">
      <t>レイワ</t>
    </rPh>
    <rPh sb="12" eb="14">
      <t>ネンド</t>
    </rPh>
    <rPh sb="15" eb="16">
      <t>カギ</t>
    </rPh>
    <rPh sb="33" eb="35">
      <t>レイワ</t>
    </rPh>
    <rPh sb="36" eb="38">
      <t>ネンド</t>
    </rPh>
    <rPh sb="38" eb="40">
      <t>イコウ</t>
    </rPh>
    <rPh sb="44" eb="45">
      <t>イナ</t>
    </rPh>
    <rPh sb="47" eb="49">
      <t>バアイ</t>
    </rPh>
    <rPh sb="50" eb="52">
      <t>クブン</t>
    </rPh>
    <rPh sb="54" eb="56">
      <t>テキヨウ</t>
    </rPh>
    <phoneticPr fontId="8"/>
  </si>
  <si>
    <t>様</t>
    <rPh sb="0" eb="1">
      <t>サマ</t>
    </rPh>
    <phoneticPr fontId="8"/>
  </si>
  <si>
    <r>
      <t>各シート枠外のコメントを参考に</t>
    </r>
    <r>
      <rPr>
        <b/>
        <sz val="11"/>
        <rFont val="HGSｺﾞｼｯｸM"/>
        <family val="3"/>
        <charset val="128"/>
      </rPr>
      <t>「【様式１】加算率」シート</t>
    </r>
    <r>
      <rPr>
        <sz val="11"/>
        <rFont val="HGSｺﾞｼｯｸM"/>
        <family val="3"/>
        <charset val="128"/>
      </rPr>
      <t>及び「【様式２】ｷｬﾘｱﾊﾟｽ要件」シート（※1）、</t>
    </r>
    <r>
      <rPr>
        <b/>
        <sz val="11"/>
        <rFont val="HGSｺﾞｼｯｸM"/>
        <family val="3"/>
        <charset val="128"/>
      </rPr>
      <t>「計算表」シート</t>
    </r>
    <r>
      <rPr>
        <sz val="11"/>
        <rFont val="HGSｺﾞｼｯｸM"/>
        <family val="3"/>
        <charset val="128"/>
      </rPr>
      <t>、</t>
    </r>
    <r>
      <rPr>
        <b/>
        <sz val="11"/>
        <rFont val="HGSｺﾞｼｯｸM"/>
        <family val="3"/>
        <charset val="128"/>
      </rPr>
      <t>「【様式３】加算人数認定」シート</t>
    </r>
    <r>
      <rPr>
        <sz val="11"/>
        <rFont val="HGSｺﾞｼｯｸM"/>
        <family val="3"/>
        <charset val="128"/>
      </rPr>
      <t>、「【様式４】賃金改善計画書(まとめ)」シート（※2）、「【様式４別添１】賃金改善明細書（職員別）」シート（※2）、「【様式４別添２】一覧表」シート（※2）、</t>
    </r>
    <r>
      <rPr>
        <b/>
        <sz val="11"/>
        <rFont val="HGSｺﾞｼｯｸM"/>
        <family val="3"/>
        <charset val="128"/>
      </rPr>
      <t>「【様式５】誓約書」シート</t>
    </r>
    <r>
      <rPr>
        <sz val="11"/>
        <rFont val="HGSｺﾞｼｯｸM"/>
        <family val="3"/>
        <charset val="128"/>
      </rPr>
      <t>を入力します。</t>
    </r>
    <rPh sb="0" eb="1">
      <t>カク</t>
    </rPh>
    <rPh sb="4" eb="6">
      <t>ワクガイ</t>
    </rPh>
    <rPh sb="12" eb="14">
      <t>サンコウ</t>
    </rPh>
    <rPh sb="21" eb="23">
      <t>カサン</t>
    </rPh>
    <rPh sb="23" eb="24">
      <t>リツ</t>
    </rPh>
    <rPh sb="28" eb="29">
      <t>オヨ</t>
    </rPh>
    <rPh sb="32" eb="34">
      <t>ヨウシキ</t>
    </rPh>
    <rPh sb="43" eb="45">
      <t>ヨウケン</t>
    </rPh>
    <rPh sb="55" eb="57">
      <t>ケイサン</t>
    </rPh>
    <rPh sb="57" eb="58">
      <t>ヒョウ</t>
    </rPh>
    <rPh sb="172" eb="174">
      <t>ニュウリョク</t>
    </rPh>
    <phoneticPr fontId="8"/>
  </si>
  <si>
    <t>③が「適」で前年度から取組内容に変更がない場合又は、「区分３」が適用されている場合を除き、別紙様式２を添付すること。</t>
    <rPh sb="27" eb="29">
      <t>クブン</t>
    </rPh>
    <rPh sb="32" eb="34">
      <t>テキヨウ</t>
    </rPh>
    <rPh sb="45" eb="47">
      <t>ベッシ</t>
    </rPh>
    <phoneticPr fontId="8"/>
  </si>
  <si>
    <t>②賃金改善分（b）　区分２</t>
    <rPh sb="1" eb="3">
      <t>チンギン</t>
    </rPh>
    <rPh sb="3" eb="5">
      <t>カイゼン</t>
    </rPh>
    <rPh sb="10" eb="12">
      <t>クブン</t>
    </rPh>
    <phoneticPr fontId="8"/>
  </si>
  <si>
    <t>ⅰ　中核リーダー等（人数Ａ）</t>
    <rPh sb="2" eb="4">
      <t>チュウカク</t>
    </rPh>
    <rPh sb="8" eb="9">
      <t>トウ</t>
    </rPh>
    <phoneticPr fontId="8"/>
  </si>
  <si>
    <t>ⅱ　若手リーダー等（人数Ｂ）</t>
    <rPh sb="2" eb="4">
      <t>ワカテ</t>
    </rPh>
    <phoneticPr fontId="8"/>
  </si>
  <si>
    <t>ⅲ　園長又は副園長、教頭、
　　主幹教諭、主幹保育教諭等（人数Ａ）</t>
    <rPh sb="29" eb="31">
      <t>ニンズウ</t>
    </rPh>
    <phoneticPr fontId="8"/>
  </si>
  <si>
    <t>チーム人数</t>
    <rPh sb="3" eb="5">
      <t>ニンズウ</t>
    </rPh>
    <phoneticPr fontId="8"/>
  </si>
  <si>
    <t>両方減算</t>
    <rPh sb="0" eb="2">
      <t>リョウホウ</t>
    </rPh>
    <rPh sb="2" eb="4">
      <t>ゲンサン</t>
    </rPh>
    <phoneticPr fontId="8"/>
  </si>
  <si>
    <t>教育減算</t>
    <rPh sb="0" eb="2">
      <t>キョウイク</t>
    </rPh>
    <rPh sb="2" eb="4">
      <t>ゲンサン</t>
    </rPh>
    <phoneticPr fontId="8"/>
  </si>
  <si>
    <t>保育減算</t>
    <rPh sb="0" eb="2">
      <t>ホイク</t>
    </rPh>
    <rPh sb="2" eb="4">
      <t>ゲンサン</t>
    </rPh>
    <phoneticPr fontId="8"/>
  </si>
  <si>
    <t xml:space="preserve">※1.「加算額を賃金の改善に充てます」とは、区分２「賃金改善分」と区分３「質の向上分」のそれぞれ
　　において、「加算による改善等見込総額」が「加算見込額」を下回らないことを意味します。
※2.「加算以外の部分で賃金水準を下げない」とは、「①加算当年度の加算による改善額等の影響を除い
　　た賃金見込総額」が「②基準年度における加算額等の影響を除いた支払賃金総額」を下回っていない
　　ことを意味します。
※3.誓約書の提出後に状況等が変わり、加算額が変わった場合でも改めて提出することは不要です。
</t>
    <phoneticPr fontId="8"/>
  </si>
  <si>
    <t>法人名</t>
    <rPh sb="0" eb="2">
      <t>ホウジン</t>
    </rPh>
    <rPh sb="2" eb="3">
      <t>メイ</t>
    </rPh>
    <phoneticPr fontId="8"/>
  </si>
  <si>
    <t>定員数
（2・3号）</t>
    <rPh sb="0" eb="2">
      <t>テイイン</t>
    </rPh>
    <rPh sb="2" eb="3">
      <t>スウ</t>
    </rPh>
    <rPh sb="8" eb="9">
      <t>ゴウ</t>
    </rPh>
    <phoneticPr fontId="15"/>
  </si>
  <si>
    <t>定員数
（1号）</t>
    <rPh sb="0" eb="3">
      <t>テイインスウ</t>
    </rPh>
    <rPh sb="6" eb="7">
      <t>ゴウ</t>
    </rPh>
    <phoneticPr fontId="8"/>
  </si>
  <si>
    <t>類型↓の表記に合わせる</t>
    <rPh sb="0" eb="2">
      <t>ルイケイ</t>
    </rPh>
    <rPh sb="4" eb="6">
      <t>ヒョウキ</t>
    </rPh>
    <rPh sb="7" eb="8">
      <t>ア</t>
    </rPh>
    <phoneticPr fontId="8"/>
  </si>
  <si>
    <t>保育所</t>
    <rPh sb="0" eb="2">
      <t>ホイク</t>
    </rPh>
    <rPh sb="2" eb="3">
      <t>ショ</t>
    </rPh>
    <phoneticPr fontId="8"/>
  </si>
  <si>
    <t>事業所内保育事業（保育所型）</t>
  </si>
  <si>
    <t>04126</t>
    <phoneticPr fontId="23"/>
  </si>
  <si>
    <t>チャイルドスクエア仙台荒井南</t>
    <rPh sb="11" eb="12">
      <t>アラ</t>
    </rPh>
    <rPh sb="12" eb="13">
      <t>イ</t>
    </rPh>
    <rPh sb="13" eb="14">
      <t>ミナミ</t>
    </rPh>
    <phoneticPr fontId="23"/>
  </si>
  <si>
    <t>もりのなかま保育園六丁の目駅前園サイエンス＋</t>
    <rPh sb="6" eb="9">
      <t>ホイクエン</t>
    </rPh>
    <rPh sb="9" eb="11">
      <t>ロクチョウ</t>
    </rPh>
    <rPh sb="12" eb="13">
      <t>メ</t>
    </rPh>
    <rPh sb="13" eb="15">
      <t>エキマエ</t>
    </rPh>
    <rPh sb="15" eb="16">
      <t>エン</t>
    </rPh>
    <phoneticPr fontId="8"/>
  </si>
  <si>
    <t>04139</t>
    <phoneticPr fontId="66"/>
  </si>
  <si>
    <t>保育園あみ</t>
    <rPh sb="0" eb="3">
      <t>ホイクエン</t>
    </rPh>
    <phoneticPr fontId="8"/>
  </si>
  <si>
    <t>NOVAバイリンガル仙台八木山保育園</t>
    <rPh sb="10" eb="12">
      <t>センダイ</t>
    </rPh>
    <rPh sb="12" eb="15">
      <t>ヤギヤマ</t>
    </rPh>
    <rPh sb="15" eb="18">
      <t>ホイクエン</t>
    </rPh>
    <phoneticPr fontId="15"/>
  </si>
  <si>
    <t>幼保連携型認定こども園</t>
    <rPh sb="0" eb="2">
      <t>ヨウホ</t>
    </rPh>
    <rPh sb="2" eb="7">
      <t>レンケイガタニンテイ</t>
    </rPh>
    <rPh sb="10" eb="11">
      <t>エン</t>
    </rPh>
    <phoneticPr fontId="23"/>
  </si>
  <si>
    <t>カール英会話プリスクール</t>
    <phoneticPr fontId="15"/>
  </si>
  <si>
    <t>ちゃいるどらんど荒井こども園</t>
    <rPh sb="8" eb="10">
      <t>アライ</t>
    </rPh>
    <rPh sb="13" eb="14">
      <t>エン</t>
    </rPh>
    <phoneticPr fontId="15"/>
  </si>
  <si>
    <t>泉チェリーこども園　</t>
    <rPh sb="0" eb="1">
      <t>イズミ</t>
    </rPh>
    <rPh sb="8" eb="9">
      <t>エン</t>
    </rPh>
    <phoneticPr fontId="15"/>
  </si>
  <si>
    <t>蒲町おもちゃばここども園</t>
    <phoneticPr fontId="15"/>
  </si>
  <si>
    <t>宮城学院女子大学附属認定こども園　森のこども園　</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5"/>
  </si>
  <si>
    <t>六丁の目こども園</t>
    <phoneticPr fontId="15"/>
  </si>
  <si>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5"/>
  </si>
  <si>
    <t>ロリポップクラブマザーズ電力ビル園</t>
    <rPh sb="12" eb="14">
      <t>デンリョク</t>
    </rPh>
    <rPh sb="16" eb="17">
      <t>エン</t>
    </rPh>
    <phoneticPr fontId="15"/>
  </si>
  <si>
    <t>カール英会話ほいくえん</t>
    <phoneticPr fontId="15"/>
  </si>
  <si>
    <t>幼保連携型認定こども園　高森サーラこども園　</t>
    <rPh sb="0" eb="2">
      <t>ヨウホ</t>
    </rPh>
    <rPh sb="2" eb="7">
      <t>レンケイガタニンテイ</t>
    </rPh>
    <rPh sb="10" eb="11">
      <t>エン</t>
    </rPh>
    <rPh sb="12" eb="14">
      <t>タカモリ</t>
    </rPh>
    <rPh sb="20" eb="21">
      <t>エン</t>
    </rPh>
    <phoneticPr fontId="15"/>
  </si>
  <si>
    <t>認定こども園 八幡こばと園</t>
    <rPh sb="7" eb="9">
      <t>ヤハタ</t>
    </rPh>
    <rPh sb="12" eb="13">
      <t>エン</t>
    </rPh>
    <phoneticPr fontId="15"/>
  </si>
  <si>
    <t>カール英会話こども園</t>
    <phoneticPr fontId="15"/>
  </si>
  <si>
    <t>ミッキー北仙台こども園</t>
    <phoneticPr fontId="15"/>
  </si>
  <si>
    <t>ちゃいるどらんどなないろの里こども園</t>
    <phoneticPr fontId="15"/>
  </si>
  <si>
    <t>食と森のこども園小松島</t>
    <phoneticPr fontId="15"/>
  </si>
  <si>
    <t>73108</t>
  </si>
  <si>
    <t>杜のみらい保育園</t>
    <rPh sb="0" eb="1">
      <t>モリ</t>
    </rPh>
    <rPh sb="5" eb="8">
      <t>ホイクエン</t>
    </rPh>
    <phoneticPr fontId="15"/>
  </si>
  <si>
    <t>あそびまショーこども園</t>
    <phoneticPr fontId="15"/>
  </si>
  <si>
    <t>幼保連携型認定こども園　中山保育園</t>
    <phoneticPr fontId="15"/>
  </si>
  <si>
    <t>幼保連携型認定こども園　明石南こどもの城</t>
    <phoneticPr fontId="15"/>
  </si>
  <si>
    <t>73109</t>
  </si>
  <si>
    <t>マザーズ・ばんすいこども園</t>
    <rPh sb="12" eb="13">
      <t>エン</t>
    </rPh>
    <phoneticPr fontId="15"/>
  </si>
  <si>
    <t>71112</t>
  </si>
  <si>
    <t>堤町あしぐろこども園</t>
    <rPh sb="0" eb="1">
      <t>ツツミ</t>
    </rPh>
    <rPh sb="1" eb="2">
      <t>マチ</t>
    </rPh>
    <rPh sb="9" eb="10">
      <t>エン</t>
    </rPh>
    <phoneticPr fontId="15"/>
  </si>
  <si>
    <t>幼保連携型認定こども園　桂こどもの城</t>
    <phoneticPr fontId="15"/>
  </si>
  <si>
    <t>73110</t>
  </si>
  <si>
    <t>マザーズ・かみすぎこども園</t>
    <rPh sb="12" eb="13">
      <t>エン</t>
    </rPh>
    <phoneticPr fontId="15"/>
  </si>
  <si>
    <t>73311</t>
  </si>
  <si>
    <t>マザーズ・サンピアこども園</t>
    <rPh sb="12" eb="13">
      <t>エン</t>
    </rPh>
    <phoneticPr fontId="15"/>
  </si>
  <si>
    <t>認定こども園　ろりぽっぷ泉中央南園</t>
    <phoneticPr fontId="15"/>
  </si>
  <si>
    <t>73111</t>
  </si>
  <si>
    <t>マザーズ・エスパルこども園</t>
    <rPh sb="12" eb="13">
      <t>エン</t>
    </rPh>
    <phoneticPr fontId="15"/>
  </si>
  <si>
    <t>ひまわりこども園</t>
    <phoneticPr fontId="15"/>
  </si>
  <si>
    <t>認定こども園　ろりぽっぷ赤い屋根の保育園</t>
    <phoneticPr fontId="15"/>
  </si>
  <si>
    <t>あすと長町こぶたの城こども園</t>
    <phoneticPr fontId="15"/>
  </si>
  <si>
    <t>YMCA加茂こども園</t>
    <phoneticPr fontId="15"/>
  </si>
  <si>
    <t>ちゃいるどらんど岩切こども園</t>
    <rPh sb="8" eb="10">
      <t>イワキリ</t>
    </rPh>
    <rPh sb="13" eb="14">
      <t>エン</t>
    </rPh>
    <phoneticPr fontId="15"/>
  </si>
  <si>
    <t>仙台ちびっこひろばこども園</t>
    <phoneticPr fontId="15"/>
  </si>
  <si>
    <t>南光台すいせんこども園</t>
    <phoneticPr fontId="15"/>
  </si>
  <si>
    <t>ニューフィールド保育園</t>
    <phoneticPr fontId="15"/>
  </si>
  <si>
    <t>ぷらざこども園長町</t>
    <phoneticPr fontId="15"/>
  </si>
  <si>
    <t>認定こども園ナザレト愛児園</t>
    <rPh sb="0" eb="2">
      <t>ニンテイ</t>
    </rPh>
    <rPh sb="5" eb="6">
      <t>エン</t>
    </rPh>
    <rPh sb="10" eb="11">
      <t>アイ</t>
    </rPh>
    <rPh sb="11" eb="12">
      <t>ジ</t>
    </rPh>
    <rPh sb="12" eb="13">
      <t>エン</t>
    </rPh>
    <phoneticPr fontId="15"/>
  </si>
  <si>
    <t>ピースフル保育園</t>
    <phoneticPr fontId="15"/>
  </si>
  <si>
    <t>ロリポップクラブマザリーズ柳生</t>
    <rPh sb="13" eb="15">
      <t>ヤギュウ</t>
    </rPh>
    <phoneticPr fontId="15"/>
  </si>
  <si>
    <t>さゆりこども園　</t>
    <rPh sb="6" eb="7">
      <t>エン</t>
    </rPh>
    <phoneticPr fontId="15"/>
  </si>
  <si>
    <t>落合はぐくみこども園</t>
    <phoneticPr fontId="15"/>
  </si>
  <si>
    <t>八木山あおばこども園</t>
    <rPh sb="0" eb="3">
      <t>ヤギヤマ</t>
    </rPh>
    <rPh sb="9" eb="10">
      <t>エン</t>
    </rPh>
    <phoneticPr fontId="15"/>
  </si>
  <si>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15"/>
  </si>
  <si>
    <t>愛子すぎのここども園</t>
    <phoneticPr fontId="15"/>
  </si>
  <si>
    <t>アスク長町南こども園</t>
    <rPh sb="3" eb="5">
      <t>ナガマチ</t>
    </rPh>
    <rPh sb="5" eb="6">
      <t>ミナミ</t>
    </rPh>
    <rPh sb="9" eb="10">
      <t>エン</t>
    </rPh>
    <phoneticPr fontId="15"/>
  </si>
  <si>
    <t>認定こども園　東盛マイトリー幼稚園</t>
    <rPh sb="0" eb="2">
      <t>ニンテイ</t>
    </rPh>
    <rPh sb="5" eb="6">
      <t>エン</t>
    </rPh>
    <rPh sb="7" eb="8">
      <t>ヒガシ</t>
    </rPh>
    <rPh sb="8" eb="9">
      <t>モリ</t>
    </rPh>
    <rPh sb="14" eb="17">
      <t>ヨウチエン</t>
    </rPh>
    <phoneticPr fontId="15"/>
  </si>
  <si>
    <t>つつじがおかもりのいえこども園</t>
    <phoneticPr fontId="15"/>
  </si>
  <si>
    <t>73409</t>
  </si>
  <si>
    <t>YMCA長町こども園</t>
    <phoneticPr fontId="15"/>
  </si>
  <si>
    <t>幼保連携型認定こども園　中野栄あしぐろこども園</t>
    <phoneticPr fontId="15"/>
  </si>
  <si>
    <t>幸町すいせんこども園</t>
    <phoneticPr fontId="15"/>
  </si>
  <si>
    <t>認定こども園　ろりぽっぷ出花園</t>
    <phoneticPr fontId="15"/>
  </si>
  <si>
    <t>ちいさなこどもえん</t>
    <phoneticPr fontId="15"/>
  </si>
  <si>
    <t>ミッキー泉中央こども園</t>
    <phoneticPr fontId="15"/>
  </si>
  <si>
    <t>71212</t>
  </si>
  <si>
    <t>福田町あしぐろこども園</t>
    <rPh sb="0" eb="2">
      <t>フクダ</t>
    </rPh>
    <rPh sb="2" eb="3">
      <t>マチ</t>
    </rPh>
    <rPh sb="10" eb="11">
      <t>エン</t>
    </rPh>
    <phoneticPr fontId="15"/>
  </si>
  <si>
    <t>72105</t>
  </si>
  <si>
    <t>認定こども園　東二番丁幼稚園</t>
    <rPh sb="0" eb="2">
      <t>ニンテイ</t>
    </rPh>
    <rPh sb="5" eb="6">
      <t>エン</t>
    </rPh>
    <rPh sb="7" eb="8">
      <t>ヒガシ</t>
    </rPh>
    <rPh sb="8" eb="10">
      <t>ニバン</t>
    </rPh>
    <rPh sb="10" eb="11">
      <t>チョウ</t>
    </rPh>
    <rPh sb="11" eb="14">
      <t>ヨウチエン</t>
    </rPh>
    <phoneticPr fontId="15"/>
  </si>
  <si>
    <t>認定こども園　東仙台幼稚園</t>
    <rPh sb="0" eb="2">
      <t>ニンテイ</t>
    </rPh>
    <rPh sb="5" eb="6">
      <t>エン</t>
    </rPh>
    <rPh sb="7" eb="8">
      <t>ヒガシ</t>
    </rPh>
    <rPh sb="8" eb="10">
      <t>センダイ</t>
    </rPh>
    <rPh sb="10" eb="13">
      <t>ヨウチエン</t>
    </rPh>
    <phoneticPr fontId="15"/>
  </si>
  <si>
    <t>小田原ことりのうたこども園</t>
    <phoneticPr fontId="15"/>
  </si>
  <si>
    <t>泉すぎのここども園</t>
    <phoneticPr fontId="15"/>
  </si>
  <si>
    <t>そらのここども園</t>
    <phoneticPr fontId="15"/>
  </si>
  <si>
    <t>幼保連携型認定こども園　荒井マーヤこども園</t>
    <rPh sb="0" eb="2">
      <t>ヨウホ</t>
    </rPh>
    <rPh sb="2" eb="7">
      <t>レンケイガタニンテイ</t>
    </rPh>
    <rPh sb="10" eb="11">
      <t>エン</t>
    </rPh>
    <rPh sb="12" eb="14">
      <t>アライ</t>
    </rPh>
    <rPh sb="20" eb="21">
      <t>エン</t>
    </rPh>
    <phoneticPr fontId="15"/>
  </si>
  <si>
    <t>72203</t>
  </si>
  <si>
    <t>ふくだまち幼稚園</t>
    <rPh sb="5" eb="8">
      <t>ヨウチエン</t>
    </rPh>
    <phoneticPr fontId="15"/>
  </si>
  <si>
    <t>認定こども園 新田こばと園</t>
    <rPh sb="7" eb="9">
      <t>シンデン</t>
    </rPh>
    <rPh sb="12" eb="13">
      <t>エン</t>
    </rPh>
    <phoneticPr fontId="15"/>
  </si>
  <si>
    <t>ミッキー八乙女中央こども園</t>
    <phoneticPr fontId="15"/>
  </si>
  <si>
    <t>72204</t>
  </si>
  <si>
    <t>幼稚園型認定こども園　鶴ケ谷幼稚園</t>
    <rPh sb="0" eb="3">
      <t>ヨウチエン</t>
    </rPh>
    <rPh sb="3" eb="4">
      <t>ガタ</t>
    </rPh>
    <rPh sb="4" eb="6">
      <t>ニンテイ</t>
    </rPh>
    <rPh sb="9" eb="10">
      <t>エン</t>
    </rPh>
    <rPh sb="11" eb="14">
      <t>ツルガヤ</t>
    </rPh>
    <rPh sb="14" eb="17">
      <t>ヨウチエン</t>
    </rPh>
    <phoneticPr fontId="15"/>
  </si>
  <si>
    <t>アスク小鶴新田こども園</t>
    <rPh sb="3" eb="4">
      <t>チイ</t>
    </rPh>
    <rPh sb="4" eb="5">
      <t>ツル</t>
    </rPh>
    <rPh sb="5" eb="7">
      <t>シンデン</t>
    </rPh>
    <rPh sb="10" eb="11">
      <t>エン</t>
    </rPh>
    <phoneticPr fontId="15"/>
  </si>
  <si>
    <t>まつもりこども園</t>
    <phoneticPr fontId="15"/>
  </si>
  <si>
    <t>認定こども園　るり幼稚園</t>
    <rPh sb="0" eb="2">
      <t>ニンテイ</t>
    </rPh>
    <rPh sb="5" eb="6">
      <t>エン</t>
    </rPh>
    <rPh sb="9" eb="12">
      <t>ヨウチエン</t>
    </rPh>
    <phoneticPr fontId="15"/>
  </si>
  <si>
    <t>つばめこども園</t>
    <rPh sb="6" eb="7">
      <t>エン</t>
    </rPh>
    <phoneticPr fontId="15"/>
  </si>
  <si>
    <t>ミッキー八乙女こども園</t>
    <phoneticPr fontId="15"/>
  </si>
  <si>
    <t>認定こども園　ろりぽっぷ保育園</t>
    <phoneticPr fontId="15"/>
  </si>
  <si>
    <t>カール英会話チルドレン</t>
    <phoneticPr fontId="15"/>
  </si>
  <si>
    <t>荒井あおばこども園</t>
    <phoneticPr fontId="15"/>
  </si>
  <si>
    <t>学校法人六郷学園　幼稚園型認定こども園ドリーム幼稚園</t>
    <rPh sb="0" eb="2">
      <t>ガッコウ</t>
    </rPh>
    <rPh sb="2" eb="4">
      <t>ホウジン</t>
    </rPh>
    <rPh sb="4" eb="6">
      <t>ロクゴウ</t>
    </rPh>
    <rPh sb="6" eb="8">
      <t>ガクエン</t>
    </rPh>
    <rPh sb="9" eb="12">
      <t>ヨウチエン</t>
    </rPh>
    <rPh sb="12" eb="13">
      <t>ガタ</t>
    </rPh>
    <rPh sb="13" eb="15">
      <t>ニンテイ</t>
    </rPh>
    <rPh sb="18" eb="19">
      <t>エン</t>
    </rPh>
    <rPh sb="23" eb="26">
      <t>ヨウチエン</t>
    </rPh>
    <phoneticPr fontId="15"/>
  </si>
  <si>
    <t>幼保連携型認定こども園　光の子</t>
    <phoneticPr fontId="15"/>
  </si>
  <si>
    <t>学校法人七郷学園　七郷こども園</t>
    <rPh sb="0" eb="2">
      <t>ガッコウ</t>
    </rPh>
    <rPh sb="2" eb="4">
      <t>ホウジン</t>
    </rPh>
    <rPh sb="4" eb="6">
      <t>シチゴウ</t>
    </rPh>
    <rPh sb="6" eb="8">
      <t>ガクエン</t>
    </rPh>
    <rPh sb="9" eb="11">
      <t>シチゴウ</t>
    </rPh>
    <rPh sb="14" eb="15">
      <t>エン</t>
    </rPh>
    <phoneticPr fontId="15"/>
  </si>
  <si>
    <t>73604</t>
  </si>
  <si>
    <t>コスモス錦こども園</t>
    <rPh sb="4" eb="5">
      <t>ニシキ</t>
    </rPh>
    <rPh sb="8" eb="9">
      <t>エン</t>
    </rPh>
    <phoneticPr fontId="15"/>
  </si>
  <si>
    <t>71309</t>
  </si>
  <si>
    <t>幼保連携型認定こども園　能仁保児園</t>
    <rPh sb="0" eb="2">
      <t>ヨウホ</t>
    </rPh>
    <rPh sb="2" eb="5">
      <t>レンケイガタ</t>
    </rPh>
    <rPh sb="5" eb="7">
      <t>ニンテイ</t>
    </rPh>
    <rPh sb="10" eb="11">
      <t>エン</t>
    </rPh>
    <rPh sb="12" eb="14">
      <t>ノウニン</t>
    </rPh>
    <rPh sb="14" eb="15">
      <t>ホ</t>
    </rPh>
    <rPh sb="15" eb="16">
      <t>ジ</t>
    </rPh>
    <rPh sb="16" eb="17">
      <t>エン</t>
    </rPh>
    <phoneticPr fontId="15"/>
  </si>
  <si>
    <t>73606</t>
  </si>
  <si>
    <t>コスモスひろせこども園</t>
    <rPh sb="10" eb="11">
      <t>エン</t>
    </rPh>
    <phoneticPr fontId="15"/>
  </si>
  <si>
    <t>幼稚園型認定こども園　いずみ松陵幼稚園</t>
    <phoneticPr fontId="15"/>
  </si>
  <si>
    <t>幼稚園型認定こども園　南光幼稚園</t>
    <phoneticPr fontId="15"/>
  </si>
  <si>
    <t>幼稚園型認定こども園　南光第二幼稚園</t>
    <phoneticPr fontId="15"/>
  </si>
  <si>
    <t>太白すぎのここども園　</t>
    <rPh sb="0" eb="2">
      <t>タイハク</t>
    </rPh>
    <rPh sb="9" eb="10">
      <t>エン</t>
    </rPh>
    <phoneticPr fontId="15"/>
  </si>
  <si>
    <t>幼稚園型認定こども園　南光シオン幼稚園</t>
    <phoneticPr fontId="15"/>
  </si>
  <si>
    <t>バンビの森こども園　</t>
    <rPh sb="4" eb="5">
      <t>モリ</t>
    </rPh>
    <rPh sb="8" eb="9">
      <t>エン</t>
    </rPh>
    <phoneticPr fontId="15"/>
  </si>
  <si>
    <t>幼稚園型認定こども園　南光紫陽幼稚園</t>
    <phoneticPr fontId="15"/>
  </si>
  <si>
    <t>幼稚園型認定こども園　こどもの国幼稚園</t>
    <rPh sb="0" eb="3">
      <t>ヨウチエン</t>
    </rPh>
    <rPh sb="3" eb="4">
      <t>ガタ</t>
    </rPh>
    <rPh sb="4" eb="6">
      <t>ニンテイ</t>
    </rPh>
    <rPh sb="9" eb="10">
      <t>エン</t>
    </rPh>
    <rPh sb="15" eb="16">
      <t>クニ</t>
    </rPh>
    <rPh sb="16" eb="19">
      <t>ヨウチエン</t>
    </rPh>
    <phoneticPr fontId="15"/>
  </si>
  <si>
    <t>YMCA西中田こども園</t>
    <phoneticPr fontId="15"/>
  </si>
  <si>
    <t>YMCA南大野田こども園</t>
    <phoneticPr fontId="15"/>
  </si>
  <si>
    <t>濱中　明美</t>
    <rPh sb="0" eb="1">
      <t>ハマ</t>
    </rPh>
    <rPh sb="1" eb="2">
      <t>ナカ</t>
    </rPh>
    <rPh sb="3" eb="5">
      <t>アケミ</t>
    </rPh>
    <phoneticPr fontId="75"/>
  </si>
  <si>
    <t>皆川　舞</t>
    <rPh sb="0" eb="2">
      <t>ミナカワ</t>
    </rPh>
    <rPh sb="3" eb="4">
      <t>マイ</t>
    </rPh>
    <phoneticPr fontId="66"/>
  </si>
  <si>
    <t>武藤　由姫</t>
    <rPh sb="0" eb="2">
      <t>ムトウ</t>
    </rPh>
    <rPh sb="3" eb="4">
      <t>ユ</t>
    </rPh>
    <rPh sb="4" eb="5">
      <t>ヒメ</t>
    </rPh>
    <phoneticPr fontId="75"/>
  </si>
  <si>
    <t>髙橋　加奈</t>
    <rPh sb="0" eb="2">
      <t>タカハシ</t>
    </rPh>
    <rPh sb="3" eb="5">
      <t>カナ</t>
    </rPh>
    <phoneticPr fontId="66"/>
  </si>
  <si>
    <t>五十嵐　綾芳</t>
    <rPh sb="0" eb="3">
      <t>イガラシ</t>
    </rPh>
    <rPh sb="4" eb="5">
      <t>アヤ</t>
    </rPh>
    <rPh sb="5" eb="6">
      <t>ヨシ</t>
    </rPh>
    <phoneticPr fontId="75"/>
  </si>
  <si>
    <t>菊地　由美子</t>
    <rPh sb="0" eb="2">
      <t>キクチ</t>
    </rPh>
    <rPh sb="3" eb="6">
      <t>ユミコ</t>
    </rPh>
    <phoneticPr fontId="66"/>
  </si>
  <si>
    <t>小野　恵理</t>
    <rPh sb="0" eb="2">
      <t>オノ</t>
    </rPh>
    <rPh sb="3" eb="5">
      <t>エリ</t>
    </rPh>
    <phoneticPr fontId="66"/>
  </si>
  <si>
    <t>ぽっかぽか栞保育園</t>
    <phoneticPr fontId="66"/>
  </si>
  <si>
    <t>スクルドエンジェル保育園仙台長町園</t>
  </si>
  <si>
    <t>星の子保育園</t>
  </si>
  <si>
    <t>32113</t>
    <phoneticPr fontId="66"/>
  </si>
  <si>
    <t>はっぱのおうち</t>
    <phoneticPr fontId="66"/>
  </si>
  <si>
    <t>バンビのおうち保育園</t>
  </si>
  <si>
    <t>アテナ保育園</t>
  </si>
  <si>
    <t>砂押こころ保育園</t>
  </si>
  <si>
    <t>KIDS-Kan</t>
    <phoneticPr fontId="66"/>
  </si>
  <si>
    <t>時のかけはし保育園</t>
  </si>
  <si>
    <t>ぶんぶん保育園二日町園</t>
    <rPh sb="7" eb="11">
      <t>フツカマチエン</t>
    </rPh>
    <phoneticPr fontId="66"/>
  </si>
  <si>
    <t>袋原ちびっこひろば保育園</t>
  </si>
  <si>
    <t>こぶたの城おおのだ保育園</t>
  </si>
  <si>
    <t>杜のぽかぽか保育園</t>
  </si>
  <si>
    <t>富沢こころ保育園</t>
  </si>
  <si>
    <t>朝市っこ保育園</t>
    <phoneticPr fontId="66"/>
  </si>
  <si>
    <t>大野田こころ保育園</t>
  </si>
  <si>
    <t>りありのきっず仙台郡山</t>
    <rPh sb="9" eb="11">
      <t>コオリヤマ</t>
    </rPh>
    <phoneticPr fontId="66"/>
  </si>
  <si>
    <t>キッズフィールド富沢園</t>
  </si>
  <si>
    <t>ピーターパン東勝山</t>
  </si>
  <si>
    <t>リトルキッズガーデン</t>
    <phoneticPr fontId="66"/>
  </si>
  <si>
    <t>もりのなかま保育園富沢駅前園</t>
    <phoneticPr fontId="66"/>
  </si>
  <si>
    <t>事業祖内保育事業</t>
    <rPh sb="0" eb="2">
      <t>ジギョウ</t>
    </rPh>
    <rPh sb="2" eb="3">
      <t>ソ</t>
    </rPh>
    <rPh sb="3" eb="4">
      <t>ナイ</t>
    </rPh>
    <rPh sb="4" eb="6">
      <t>ホイク</t>
    </rPh>
    <rPh sb="6" eb="8">
      <t>ジギョウ</t>
    </rPh>
    <phoneticPr fontId="66"/>
  </si>
  <si>
    <t>ビックママランドあすと長町園</t>
  </si>
  <si>
    <t>長町南こころ保育園</t>
  </si>
  <si>
    <t>太陽と大地の長町南保育園</t>
  </si>
  <si>
    <t>ぶんぶん保育園小田原園</t>
    <rPh sb="7" eb="10">
      <t>オダワラ</t>
    </rPh>
    <rPh sb="10" eb="11">
      <t>エン</t>
    </rPh>
    <phoneticPr fontId="66"/>
  </si>
  <si>
    <t>31425</t>
    <phoneticPr fontId="66"/>
  </si>
  <si>
    <t>こころの杜保育園</t>
    <rPh sb="4" eb="5">
      <t>モリ</t>
    </rPh>
    <rPh sb="5" eb="8">
      <t>ホイクエン</t>
    </rPh>
    <phoneticPr fontId="66"/>
  </si>
  <si>
    <t>りありのきっず仙台勾当台</t>
    <rPh sb="9" eb="12">
      <t>コウトウダイ</t>
    </rPh>
    <phoneticPr fontId="66"/>
  </si>
  <si>
    <t>31426</t>
    <phoneticPr fontId="66"/>
  </si>
  <si>
    <t>こころの星保育園</t>
    <rPh sb="4" eb="5">
      <t>ホシ</t>
    </rPh>
    <rPh sb="5" eb="8">
      <t>ホイクエン</t>
    </rPh>
    <phoneticPr fontId="66"/>
  </si>
  <si>
    <t>61302</t>
    <phoneticPr fontId="66"/>
  </si>
  <si>
    <t>ライフの学校　保育園　六郷キャンパス</t>
    <rPh sb="4" eb="6">
      <t>ガッコウ</t>
    </rPh>
    <rPh sb="7" eb="10">
      <t>ホイクエン</t>
    </rPh>
    <phoneticPr fontId="66"/>
  </si>
  <si>
    <t>りありのきっず仙台錦町公園</t>
    <phoneticPr fontId="66"/>
  </si>
  <si>
    <t>りっきーぱーくあすと長町</t>
    <rPh sb="10" eb="12">
      <t>ナガマチ</t>
    </rPh>
    <phoneticPr fontId="61"/>
  </si>
  <si>
    <t>61403</t>
    <phoneticPr fontId="66"/>
  </si>
  <si>
    <t>おひさまの杜保育園</t>
    <phoneticPr fontId="66"/>
  </si>
  <si>
    <t>アートチャイルドケア仙台泉中央</t>
  </si>
  <si>
    <t>61601</t>
    <phoneticPr fontId="66"/>
  </si>
  <si>
    <t>ピーターパン北中山</t>
  </si>
  <si>
    <t>31517</t>
    <phoneticPr fontId="66"/>
  </si>
  <si>
    <t>泉ヶ丘保育園</t>
    <phoneticPr fontId="66"/>
  </si>
  <si>
    <t>ハピネス保育園市名坂</t>
    <phoneticPr fontId="66"/>
  </si>
  <si>
    <t>いろは園</t>
    <rPh sb="3" eb="4">
      <t>エン</t>
    </rPh>
    <phoneticPr fontId="66"/>
  </si>
  <si>
    <t>しらとり幼稚園</t>
    <rPh sb="4" eb="7">
      <t>ヨ</t>
    </rPh>
    <phoneticPr fontId="157"/>
  </si>
  <si>
    <t>エコールノワール幼稚園</t>
    <rPh sb="8" eb="11">
      <t>ヨウチエン</t>
    </rPh>
    <phoneticPr fontId="157"/>
  </si>
  <si>
    <t>聖ルカ幼稚園</t>
    <rPh sb="0" eb="1">
      <t>セイ</t>
    </rPh>
    <rPh sb="3" eb="6">
      <t>ヨウチエン</t>
    </rPh>
    <phoneticPr fontId="157"/>
  </si>
  <si>
    <t>仙台バプテスト教会幼稚園</t>
    <rPh sb="0" eb="2">
      <t>センダイ</t>
    </rPh>
    <rPh sb="7" eb="9">
      <t>キョウカイ</t>
    </rPh>
    <rPh sb="9" eb="12">
      <t>ヨウチエン</t>
    </rPh>
    <phoneticPr fontId="157"/>
  </si>
  <si>
    <t>ふくむろ幼稚園</t>
    <rPh sb="4" eb="7">
      <t>ヨ</t>
    </rPh>
    <phoneticPr fontId="157"/>
  </si>
  <si>
    <t>やまと幼稚園</t>
    <rPh sb="3" eb="6">
      <t>ヨウチエン</t>
    </rPh>
    <phoneticPr fontId="157"/>
  </si>
  <si>
    <t>太陽幼稚園</t>
    <rPh sb="0" eb="2">
      <t>タイヨウ</t>
    </rPh>
    <rPh sb="2" eb="5">
      <t>ヨウチエン</t>
    </rPh>
    <phoneticPr fontId="157"/>
  </si>
  <si>
    <t>双葉幼稚園</t>
    <rPh sb="0" eb="2">
      <t>フタバ</t>
    </rPh>
    <rPh sb="2" eb="5">
      <t>ヨ</t>
    </rPh>
    <phoneticPr fontId="64"/>
  </si>
  <si>
    <t>はなぶさ幼稚園</t>
    <rPh sb="4" eb="7">
      <t>ヨ</t>
    </rPh>
    <phoneticPr fontId="157"/>
  </si>
  <si>
    <t>小さき花幼稚園</t>
    <rPh sb="0" eb="1">
      <t>チイ</t>
    </rPh>
    <rPh sb="3" eb="4">
      <t>ハナ</t>
    </rPh>
    <rPh sb="4" eb="7">
      <t>ヨ</t>
    </rPh>
    <phoneticPr fontId="157"/>
  </si>
  <si>
    <t>中田幼稚園</t>
    <rPh sb="0" eb="2">
      <t>ナカタ</t>
    </rPh>
    <rPh sb="2" eb="5">
      <t>ヨウチエン</t>
    </rPh>
    <phoneticPr fontId="157"/>
  </si>
  <si>
    <t>ふたばバンビ幼稚園</t>
    <rPh sb="6" eb="9">
      <t>ヨ</t>
    </rPh>
    <phoneticPr fontId="64"/>
  </si>
  <si>
    <t>東岡幼稚園</t>
    <rPh sb="0" eb="1">
      <t>トウ</t>
    </rPh>
    <rPh sb="1" eb="2">
      <t>オカ</t>
    </rPh>
    <rPh sb="2" eb="5">
      <t>ヨ</t>
    </rPh>
    <phoneticPr fontId="64"/>
  </si>
  <si>
    <t>若林幼稚園</t>
    <rPh sb="0" eb="2">
      <t>ワカバヤシ</t>
    </rPh>
    <rPh sb="2" eb="5">
      <t>ヨ</t>
    </rPh>
    <phoneticPr fontId="157"/>
  </si>
  <si>
    <t>八木山カトリック幼稚園</t>
    <rPh sb="0" eb="3">
      <t>ヤギヤマ</t>
    </rPh>
    <rPh sb="8" eb="11">
      <t>ヨ</t>
    </rPh>
    <phoneticPr fontId="157"/>
  </si>
  <si>
    <t>わかくさ幼稚園</t>
    <rPh sb="4" eb="7">
      <t>ヨ</t>
    </rPh>
    <phoneticPr fontId="64"/>
  </si>
  <si>
    <t>なかの幼稚園</t>
    <rPh sb="3" eb="6">
      <t>ヨ</t>
    </rPh>
    <phoneticPr fontId="64"/>
  </si>
  <si>
    <t>古城幼稚園</t>
    <rPh sb="0" eb="1">
      <t>フル</t>
    </rPh>
    <rPh sb="1" eb="2">
      <t>シロ</t>
    </rPh>
    <rPh sb="2" eb="5">
      <t>ヨ</t>
    </rPh>
    <phoneticPr fontId="157"/>
  </si>
  <si>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64"/>
  </si>
  <si>
    <t>聖ドミニコ学院幼稚園</t>
    <rPh sb="0" eb="1">
      <t>セイ</t>
    </rPh>
    <rPh sb="5" eb="7">
      <t>ガクイン</t>
    </rPh>
    <rPh sb="7" eb="10">
      <t>ヨ</t>
    </rPh>
    <phoneticPr fontId="64"/>
  </si>
  <si>
    <t>あけぼの幼稚園</t>
    <rPh sb="4" eb="7">
      <t>ヨ</t>
    </rPh>
    <phoneticPr fontId="64"/>
  </si>
  <si>
    <t>六郷幼稚園</t>
    <rPh sb="0" eb="2">
      <t>ロクゴウ</t>
    </rPh>
    <rPh sb="2" eb="5">
      <t>ヨ</t>
    </rPh>
    <phoneticPr fontId="64"/>
  </si>
  <si>
    <t>茂庭幼稚園</t>
    <rPh sb="0" eb="2">
      <t>モニワ</t>
    </rPh>
    <rPh sb="2" eb="5">
      <t>ヨ</t>
    </rPh>
    <phoneticPr fontId="64"/>
  </si>
  <si>
    <t>聖ドミニコ学院北仙台幼稚園</t>
    <rPh sb="0" eb="1">
      <t>セイ</t>
    </rPh>
    <rPh sb="5" eb="7">
      <t>ガクイン</t>
    </rPh>
    <rPh sb="7" eb="10">
      <t>キタセンダイ</t>
    </rPh>
    <rPh sb="10" eb="13">
      <t>ヨ</t>
    </rPh>
    <phoneticPr fontId="64"/>
  </si>
  <si>
    <t>みやぎ幼稚園</t>
    <rPh sb="3" eb="6">
      <t>ヨ</t>
    </rPh>
    <phoneticPr fontId="64"/>
  </si>
  <si>
    <t>ふたばエンゼル幼稚園</t>
    <rPh sb="7" eb="10">
      <t>ヨ</t>
    </rPh>
    <phoneticPr fontId="64"/>
  </si>
  <si>
    <t>おたまや幼稚園</t>
    <rPh sb="4" eb="7">
      <t>ヨ</t>
    </rPh>
    <phoneticPr fontId="64"/>
  </si>
  <si>
    <t>さいわい幼稚園</t>
  </si>
  <si>
    <t>ふたばハイジ幼稚園</t>
    <rPh sb="6" eb="9">
      <t>ヨ</t>
    </rPh>
    <phoneticPr fontId="64"/>
  </si>
  <si>
    <t>音の光幼稚園</t>
  </si>
  <si>
    <t>清水幼稚園</t>
  </si>
  <si>
    <t>大沢幼稚園</t>
    <rPh sb="0" eb="2">
      <t>オオサワ</t>
    </rPh>
    <rPh sb="2" eb="5">
      <t>ヨ</t>
    </rPh>
    <phoneticPr fontId="64"/>
  </si>
  <si>
    <t>お人形社幼稚園</t>
  </si>
  <si>
    <t>お人形社第二幼稚園</t>
  </si>
  <si>
    <t>31425</t>
  </si>
  <si>
    <t>31426</t>
  </si>
  <si>
    <t>31605</t>
  </si>
  <si>
    <t>仙台市青葉区柏木1丁目3-23</t>
    <rPh sb="0" eb="3">
      <t>センダイシ</t>
    </rPh>
    <rPh sb="3" eb="6">
      <t>アオバク</t>
    </rPh>
    <rPh sb="6" eb="8">
      <t>カシワギ</t>
    </rPh>
    <rPh sb="9" eb="11">
      <t>チョウメ</t>
    </rPh>
    <phoneticPr fontId="18"/>
  </si>
  <si>
    <t>株式会社　アドマイア</t>
    <rPh sb="0" eb="4">
      <t>カブシキガイシャ</t>
    </rPh>
    <phoneticPr fontId="12"/>
  </si>
  <si>
    <t>東京都千代田区神田駿河台4-6 御茶ノ水ソラシティ</t>
    <rPh sb="16" eb="18">
      <t>オチャ</t>
    </rPh>
    <rPh sb="19" eb="20">
      <t>ミズ</t>
    </rPh>
    <phoneticPr fontId="3"/>
  </si>
  <si>
    <t>株式会社　ニチイ学館</t>
    <rPh sb="8" eb="10">
      <t>ガッカン</t>
    </rPh>
    <phoneticPr fontId="12"/>
  </si>
  <si>
    <t>ＷＡＣまごころ保育園</t>
    <rPh sb="7" eb="10">
      <t>ホイクエン</t>
    </rPh>
    <phoneticPr fontId="6"/>
  </si>
  <si>
    <t>仙台市青葉区上杉1-16-4ｾﾝﾁｭﾘｰ青葉601</t>
    <rPh sb="0" eb="3">
      <t>センダイシ</t>
    </rPh>
    <rPh sb="3" eb="6">
      <t>アオバク</t>
    </rPh>
    <rPh sb="6" eb="8">
      <t>カミスギ</t>
    </rPh>
    <rPh sb="20" eb="22">
      <t>アオバ</t>
    </rPh>
    <phoneticPr fontId="18"/>
  </si>
  <si>
    <t>特定非営利活動法人　WACまごころサービスみやぎ</t>
    <rPh sb="0" eb="2">
      <t>トクテイ</t>
    </rPh>
    <rPh sb="2" eb="5">
      <t>ヒエイリ</t>
    </rPh>
    <rPh sb="5" eb="7">
      <t>カツドウ</t>
    </rPh>
    <rPh sb="7" eb="9">
      <t>ホウジン</t>
    </rPh>
    <phoneticPr fontId="12"/>
  </si>
  <si>
    <t>おひさま原っぱ保育園</t>
    <rPh sb="4" eb="5">
      <t>ハラ</t>
    </rPh>
    <rPh sb="7" eb="10">
      <t>ホイクエン</t>
    </rPh>
    <phoneticPr fontId="12"/>
  </si>
  <si>
    <t>仙台市青葉区角五郎1丁目9-5</t>
    <rPh sb="0" eb="3">
      <t>センダイシ</t>
    </rPh>
    <rPh sb="3" eb="6">
      <t>アオバク</t>
    </rPh>
    <rPh sb="6" eb="7">
      <t>カク</t>
    </rPh>
    <rPh sb="7" eb="9">
      <t>ゴロウ</t>
    </rPh>
    <rPh sb="10" eb="12">
      <t>チョウメ</t>
    </rPh>
    <phoneticPr fontId="19"/>
  </si>
  <si>
    <t>一般社団法人　おひさま原っぱ保育園</t>
    <rPh sb="0" eb="2">
      <t>イッパン</t>
    </rPh>
    <rPh sb="2" eb="4">
      <t>シャダン</t>
    </rPh>
    <rPh sb="4" eb="6">
      <t>ホウジン</t>
    </rPh>
    <rPh sb="11" eb="12">
      <t>ハラ</t>
    </rPh>
    <rPh sb="14" eb="17">
      <t>ホイクエン</t>
    </rPh>
    <phoneticPr fontId="11"/>
  </si>
  <si>
    <t>おうち保育園木町どおり</t>
    <rPh sb="3" eb="6">
      <t>ホイクエン</t>
    </rPh>
    <rPh sb="6" eb="8">
      <t>キマチ</t>
    </rPh>
    <phoneticPr fontId="11"/>
  </si>
  <si>
    <t>東京都千代田区神田神保町1-14-1</t>
    <rPh sb="0" eb="3">
      <t>トウキョウト</t>
    </rPh>
    <rPh sb="3" eb="7">
      <t>チヨダク</t>
    </rPh>
    <rPh sb="7" eb="9">
      <t>カンダ</t>
    </rPh>
    <rPh sb="9" eb="12">
      <t>ジンボウチョウ</t>
    </rPh>
    <phoneticPr fontId="18"/>
  </si>
  <si>
    <t>特定非営利活動法人　フローレンス</t>
    <rPh sb="0" eb="2">
      <t>トクテイ</t>
    </rPh>
    <rPh sb="2" eb="3">
      <t>ヒ</t>
    </rPh>
    <rPh sb="3" eb="5">
      <t>エイリ</t>
    </rPh>
    <rPh sb="5" eb="7">
      <t>カツドウ</t>
    </rPh>
    <rPh sb="7" eb="9">
      <t>ホウジン</t>
    </rPh>
    <phoneticPr fontId="11"/>
  </si>
  <si>
    <t>小規模保育事業所ココカラ荒巻</t>
    <rPh sb="0" eb="3">
      <t>ショウキボ</t>
    </rPh>
    <rPh sb="3" eb="5">
      <t>ホイク</t>
    </rPh>
    <rPh sb="5" eb="7">
      <t>ジギョウ</t>
    </rPh>
    <rPh sb="7" eb="8">
      <t>ショ</t>
    </rPh>
    <rPh sb="12" eb="14">
      <t>アラマキ</t>
    </rPh>
    <phoneticPr fontId="11"/>
  </si>
  <si>
    <t>福島県郡山市開成4-9-17 あさか102</t>
    <rPh sb="0" eb="3">
      <t>フクシマケン</t>
    </rPh>
    <rPh sb="3" eb="6">
      <t>コオリヤマシ</t>
    </rPh>
    <rPh sb="6" eb="8">
      <t>カイセイ</t>
    </rPh>
    <phoneticPr fontId="19"/>
  </si>
  <si>
    <t>株式会社　ピーエイケア</t>
    <rPh sb="0" eb="2">
      <t>カブシキ</t>
    </rPh>
    <rPh sb="2" eb="4">
      <t>カイシャ</t>
    </rPh>
    <phoneticPr fontId="11"/>
  </si>
  <si>
    <t>かみすぎさくら保育園</t>
    <rPh sb="7" eb="10">
      <t>ホイクエン</t>
    </rPh>
    <phoneticPr fontId="3"/>
  </si>
  <si>
    <t>有限会社　グローアップ</t>
    <rPh sb="0" eb="2">
      <t>ユウゲン</t>
    </rPh>
    <rPh sb="2" eb="4">
      <t>カイシャ</t>
    </rPh>
    <phoneticPr fontId="11"/>
  </si>
  <si>
    <t>すまいる立町保育園</t>
    <rPh sb="4" eb="6">
      <t>タチマチ</t>
    </rPh>
    <rPh sb="6" eb="9">
      <t>ホイクエン</t>
    </rPh>
    <phoneticPr fontId="3"/>
  </si>
  <si>
    <t>神奈川県横浜市西区平沼1-13-14</t>
    <rPh sb="0" eb="3">
      <t>カナガワ</t>
    </rPh>
    <rPh sb="3" eb="4">
      <t>ケン</t>
    </rPh>
    <rPh sb="4" eb="7">
      <t>ヨコハマシ</t>
    </rPh>
    <rPh sb="7" eb="9">
      <t>ニシク</t>
    </rPh>
    <rPh sb="9" eb="11">
      <t>ヒラヌマ</t>
    </rPh>
    <phoneticPr fontId="19"/>
  </si>
  <si>
    <t>株式会社　スマイルクルー</t>
    <rPh sb="0" eb="2">
      <t>カブシキ</t>
    </rPh>
    <rPh sb="2" eb="4">
      <t>カイシャ</t>
    </rPh>
    <phoneticPr fontId="11"/>
  </si>
  <si>
    <t>ぷりえ～る保育園あらまき</t>
    <rPh sb="5" eb="8">
      <t>ホイクエン</t>
    </rPh>
    <phoneticPr fontId="3"/>
  </si>
  <si>
    <t>仙台市泉区南中山4-27-16</t>
    <rPh sb="0" eb="3">
      <t>センダイシ</t>
    </rPh>
    <rPh sb="3" eb="4">
      <t>イズミ</t>
    </rPh>
    <rPh sb="4" eb="5">
      <t>ク</t>
    </rPh>
    <rPh sb="5" eb="6">
      <t>ミナミ</t>
    </rPh>
    <rPh sb="6" eb="8">
      <t>ナカヤマ</t>
    </rPh>
    <phoneticPr fontId="19"/>
  </si>
  <si>
    <t>株式会社　オードリー</t>
    <rPh sb="0" eb="2">
      <t>カブシキ</t>
    </rPh>
    <rPh sb="2" eb="4">
      <t>カイシャ</t>
    </rPh>
    <phoneticPr fontId="11"/>
  </si>
  <si>
    <t>仙台市青葉区中央2丁目5-9</t>
    <rPh sb="0" eb="3">
      <t>センダイシ</t>
    </rPh>
    <rPh sb="3" eb="6">
      <t>アオバク</t>
    </rPh>
    <rPh sb="6" eb="8">
      <t>チュウオウ</t>
    </rPh>
    <rPh sb="9" eb="11">
      <t>チョウメ</t>
    </rPh>
    <phoneticPr fontId="19"/>
  </si>
  <si>
    <t>株式会社　庄文堂</t>
    <rPh sb="5" eb="6">
      <t>ショウ</t>
    </rPh>
    <rPh sb="6" eb="7">
      <t>ブン</t>
    </rPh>
    <rPh sb="7" eb="8">
      <t>ドウ</t>
    </rPh>
    <phoneticPr fontId="11"/>
  </si>
  <si>
    <t>仙台市青葉区柏木1-1-36</t>
    <rPh sb="0" eb="3">
      <t>センダイシ</t>
    </rPh>
    <rPh sb="3" eb="6">
      <t>アオバク</t>
    </rPh>
    <rPh sb="6" eb="7">
      <t>カシワ</t>
    </rPh>
    <rPh sb="7" eb="8">
      <t>キ</t>
    </rPh>
    <phoneticPr fontId="19"/>
  </si>
  <si>
    <t>社会福祉法人　柏木福祉会</t>
    <rPh sb="0" eb="2">
      <t>シャカイ</t>
    </rPh>
    <rPh sb="2" eb="4">
      <t>フクシ</t>
    </rPh>
    <rPh sb="4" eb="6">
      <t>ホウジン</t>
    </rPh>
    <rPh sb="7" eb="9">
      <t>カシワギ</t>
    </rPh>
    <rPh sb="9" eb="11">
      <t>フクシ</t>
    </rPh>
    <rPh sb="11" eb="12">
      <t>カイ</t>
    </rPh>
    <phoneticPr fontId="11"/>
  </si>
  <si>
    <t>共同保育所ちろりん村</t>
    <rPh sb="0" eb="2">
      <t>キョウドウ</t>
    </rPh>
    <rPh sb="2" eb="4">
      <t>ホイク</t>
    </rPh>
    <rPh sb="4" eb="5">
      <t>ショ</t>
    </rPh>
    <rPh sb="9" eb="10">
      <t>ムラ</t>
    </rPh>
    <phoneticPr fontId="3"/>
  </si>
  <si>
    <t>仙台市青葉区東勝山1-19-7</t>
    <rPh sb="0" eb="3">
      <t>センダイシ</t>
    </rPh>
    <rPh sb="3" eb="6">
      <t>アオバク</t>
    </rPh>
    <rPh sb="6" eb="7">
      <t>ヒガシ</t>
    </rPh>
    <rPh sb="7" eb="9">
      <t>カツヤマ</t>
    </rPh>
    <phoneticPr fontId="3"/>
  </si>
  <si>
    <t>きまちこころ保育園</t>
    <rPh sb="6" eb="9">
      <t>ホイクエン</t>
    </rPh>
    <phoneticPr fontId="3"/>
  </si>
  <si>
    <t>仙台市青葉区木町通2-4-16</t>
    <rPh sb="0" eb="3">
      <t>センダイシ</t>
    </rPh>
    <rPh sb="3" eb="6">
      <t>アオバク</t>
    </rPh>
    <rPh sb="6" eb="8">
      <t>キマチ</t>
    </rPh>
    <rPh sb="8" eb="9">
      <t>トオリ</t>
    </rPh>
    <phoneticPr fontId="3"/>
  </si>
  <si>
    <t>こどもの家エミール</t>
    <rPh sb="4" eb="5">
      <t>イエ</t>
    </rPh>
    <phoneticPr fontId="3"/>
  </si>
  <si>
    <t>株式会社　エミール</t>
    <rPh sb="0" eb="4">
      <t>カブシキガイシャ</t>
    </rPh>
    <phoneticPr fontId="15"/>
  </si>
  <si>
    <t>朝市っこ保育園</t>
    <rPh sb="0" eb="2">
      <t>アサイチ</t>
    </rPh>
    <rPh sb="4" eb="7">
      <t>ホイクエン</t>
    </rPh>
    <phoneticPr fontId="3"/>
  </si>
  <si>
    <t>仙台市青葉区中央4-3-28-3F</t>
    <rPh sb="0" eb="3">
      <t>センダイシ</t>
    </rPh>
    <phoneticPr fontId="3"/>
  </si>
  <si>
    <t>特定非営利活動法人　朝市センター保育園</t>
    <rPh sb="0" eb="2">
      <t>トクテイ</t>
    </rPh>
    <rPh sb="2" eb="5">
      <t>ヒエイリ</t>
    </rPh>
    <rPh sb="5" eb="7">
      <t>カツドウ</t>
    </rPh>
    <rPh sb="7" eb="9">
      <t>ホウジン</t>
    </rPh>
    <rPh sb="10" eb="12">
      <t>アサイチ</t>
    </rPh>
    <rPh sb="16" eb="19">
      <t>ホイクエン</t>
    </rPh>
    <phoneticPr fontId="15"/>
  </si>
  <si>
    <t>かみすぎさくら第2保育園</t>
    <rPh sb="7" eb="8">
      <t>ダイ</t>
    </rPh>
    <rPh sb="9" eb="12">
      <t>ホイクエン</t>
    </rPh>
    <phoneticPr fontId="3"/>
  </si>
  <si>
    <t>有限会社　グローアップ</t>
    <rPh sb="0" eb="4">
      <t>ユウゲンガイシャ</t>
    </rPh>
    <phoneticPr fontId="15"/>
  </si>
  <si>
    <t>さくらっこ保育園</t>
    <rPh sb="5" eb="8">
      <t>ホイクエン</t>
    </rPh>
    <phoneticPr fontId="3"/>
  </si>
  <si>
    <t>東京都立川市砂川町2-36-13</t>
    <rPh sb="0" eb="3">
      <t>トウキョウト</t>
    </rPh>
    <rPh sb="3" eb="6">
      <t>タチカワシ</t>
    </rPh>
    <rPh sb="6" eb="7">
      <t>スナ</t>
    </rPh>
    <rPh sb="7" eb="8">
      <t>カワ</t>
    </rPh>
    <rPh sb="8" eb="9">
      <t>マチ</t>
    </rPh>
    <phoneticPr fontId="3"/>
  </si>
  <si>
    <t>一般社団法人　ほっとステーション</t>
    <rPh sb="0" eb="2">
      <t>イッパン</t>
    </rPh>
    <rPh sb="2" eb="4">
      <t>シャダン</t>
    </rPh>
    <rPh sb="4" eb="6">
      <t>ホウジン</t>
    </rPh>
    <phoneticPr fontId="15"/>
  </si>
  <si>
    <t>ピーターパン東勝山園</t>
    <rPh sb="6" eb="7">
      <t>ヒガシ</t>
    </rPh>
    <rPh sb="7" eb="9">
      <t>カツヤマ</t>
    </rPh>
    <rPh sb="9" eb="10">
      <t>エン</t>
    </rPh>
    <phoneticPr fontId="3"/>
  </si>
  <si>
    <t>栃木県宇都宮市中河原町３－１９　宇都宮セントラルビル８Ｆ</t>
    <rPh sb="0" eb="3">
      <t>トチギケン</t>
    </rPh>
    <rPh sb="3" eb="7">
      <t>ウツノミヤシ</t>
    </rPh>
    <rPh sb="7" eb="11">
      <t>ナカガワラマチ</t>
    </rPh>
    <rPh sb="16" eb="19">
      <t>ウツノミヤ</t>
    </rPh>
    <phoneticPr fontId="3"/>
  </si>
  <si>
    <t>株式会社　キッズコーポレーション</t>
    <rPh sb="0" eb="4">
      <t>カブシキガイシャ</t>
    </rPh>
    <phoneticPr fontId="15"/>
  </si>
  <si>
    <t>たっこの家</t>
    <rPh sb="4" eb="5">
      <t>イエ</t>
    </rPh>
    <phoneticPr fontId="11"/>
  </si>
  <si>
    <t>仙台市青葉区西花苑1丁目10-7</t>
    <rPh sb="0" eb="3">
      <t>センダイシ</t>
    </rPh>
    <rPh sb="3" eb="6">
      <t>アオバク</t>
    </rPh>
    <rPh sb="6" eb="7">
      <t>ニシ</t>
    </rPh>
    <rPh sb="7" eb="8">
      <t>ハナ</t>
    </rPh>
    <rPh sb="8" eb="9">
      <t>エン</t>
    </rPh>
    <rPh sb="10" eb="12">
      <t>チョウメ</t>
    </rPh>
    <phoneticPr fontId="19"/>
  </si>
  <si>
    <t>合同会社　Ｔ．Ｋ</t>
    <rPh sb="0" eb="2">
      <t>ゴウドウ</t>
    </rPh>
    <rPh sb="2" eb="4">
      <t>カイシャ</t>
    </rPh>
    <phoneticPr fontId="12"/>
  </si>
  <si>
    <t>仙台市青葉区高松1丁目11番13号</t>
    <rPh sb="0" eb="3">
      <t>センダイシ</t>
    </rPh>
    <phoneticPr fontId="19"/>
  </si>
  <si>
    <t>愛児園　株式会社</t>
    <rPh sb="0" eb="2">
      <t>アイジ</t>
    </rPh>
    <rPh sb="2" eb="3">
      <t>エン</t>
    </rPh>
    <rPh sb="4" eb="8">
      <t>カブシキガイシャ</t>
    </rPh>
    <phoneticPr fontId="11"/>
  </si>
  <si>
    <t>カール高松ナーサリー</t>
    <rPh sb="3" eb="4">
      <t>タカ</t>
    </rPh>
    <phoneticPr fontId="3"/>
  </si>
  <si>
    <t>仙台市若林区卸町3丁目1-4</t>
    <rPh sb="0" eb="3">
      <t>センダイシ</t>
    </rPh>
    <rPh sb="3" eb="6">
      <t>ワカバヤシク</t>
    </rPh>
    <rPh sb="6" eb="8">
      <t>オロシマチ</t>
    </rPh>
    <rPh sb="9" eb="11">
      <t>チョウメ</t>
    </rPh>
    <phoneticPr fontId="19"/>
  </si>
  <si>
    <t>有限会社　カール英会話ほいくえん</t>
    <rPh sb="0" eb="4">
      <t>ユウゲンガイシャ</t>
    </rPh>
    <rPh sb="8" eb="11">
      <t>エイカイワ</t>
    </rPh>
    <phoneticPr fontId="15"/>
  </si>
  <si>
    <t>りありのきっず仙台勾当台</t>
    <rPh sb="7" eb="9">
      <t>センダイ</t>
    </rPh>
    <rPh sb="9" eb="12">
      <t>コウトウダイ</t>
    </rPh>
    <phoneticPr fontId="2"/>
  </si>
  <si>
    <t>株式会社　リアリノ</t>
    <rPh sb="0" eb="2">
      <t>カブシキ</t>
    </rPh>
    <rPh sb="2" eb="4">
      <t>カイシャ</t>
    </rPh>
    <phoneticPr fontId="2"/>
  </si>
  <si>
    <t>りありのきっず仙台錦町公園</t>
    <rPh sb="7" eb="9">
      <t>センダイ</t>
    </rPh>
    <rPh sb="9" eb="13">
      <t>ニシキチョウコウエン</t>
    </rPh>
    <phoneticPr fontId="3"/>
  </si>
  <si>
    <t>仙台市宮城野区萩野町3-8-11</t>
    <rPh sb="0" eb="3">
      <t>センダイシ</t>
    </rPh>
    <phoneticPr fontId="19"/>
  </si>
  <si>
    <t>一般社団法人　アイルアーク</t>
    <rPh sb="0" eb="2">
      <t>イッパン</t>
    </rPh>
    <rPh sb="2" eb="4">
      <t>シャダン</t>
    </rPh>
    <rPh sb="4" eb="6">
      <t>ホウジン</t>
    </rPh>
    <phoneticPr fontId="11"/>
  </si>
  <si>
    <t>仙台市宮城野区中野字阿弥陀堂39</t>
    <rPh sb="0" eb="3">
      <t>センダイシ</t>
    </rPh>
    <rPh sb="7" eb="9">
      <t>ナカノ</t>
    </rPh>
    <rPh sb="9" eb="10">
      <t>アザ</t>
    </rPh>
    <rPh sb="10" eb="13">
      <t>アミダ</t>
    </rPh>
    <rPh sb="13" eb="14">
      <t>ドウ</t>
    </rPh>
    <phoneticPr fontId="19"/>
  </si>
  <si>
    <t>学校法人　中埜山学園</t>
    <rPh sb="5" eb="7">
      <t>ナカノ</t>
    </rPh>
    <rPh sb="7" eb="8">
      <t>ヤマ</t>
    </rPh>
    <rPh sb="8" eb="10">
      <t>ガクエン</t>
    </rPh>
    <phoneticPr fontId="11"/>
  </si>
  <si>
    <t>もりのなかま保育園宮城野園</t>
    <rPh sb="6" eb="9">
      <t>ホイクエン</t>
    </rPh>
    <rPh sb="9" eb="12">
      <t>ミヤギノ</t>
    </rPh>
    <rPh sb="12" eb="13">
      <t>エン</t>
    </rPh>
    <phoneticPr fontId="11"/>
  </si>
  <si>
    <t>仙台市青葉区一番町2-5-22　GC青葉通りプラザ2階</t>
    <rPh sb="6" eb="9">
      <t>イチバンチョウ</t>
    </rPh>
    <rPh sb="18" eb="21">
      <t>アオバドオ</t>
    </rPh>
    <rPh sb="26" eb="27">
      <t>カイ</t>
    </rPh>
    <phoneticPr fontId="19"/>
  </si>
  <si>
    <t>株式会社　Lateral Kids</t>
    <rPh sb="0" eb="2">
      <t>カブシキ</t>
    </rPh>
    <rPh sb="2" eb="4">
      <t>カイシャ</t>
    </rPh>
    <phoneticPr fontId="11"/>
  </si>
  <si>
    <t>ハニー保育園</t>
    <rPh sb="3" eb="6">
      <t>ホイクエン</t>
    </rPh>
    <phoneticPr fontId="3"/>
  </si>
  <si>
    <t>仙台市宮城野区萩野町3丁目8-12</t>
    <rPh sb="0" eb="3">
      <t>センダイシ</t>
    </rPh>
    <rPh sb="3" eb="7">
      <t>ミヤギノク</t>
    </rPh>
    <rPh sb="7" eb="9">
      <t>ハギノ</t>
    </rPh>
    <rPh sb="9" eb="10">
      <t>マチ</t>
    </rPh>
    <rPh sb="11" eb="13">
      <t>チョウメ</t>
    </rPh>
    <phoneticPr fontId="19"/>
  </si>
  <si>
    <t>株式会社　ハニー保育園</t>
    <rPh sb="0" eb="2">
      <t>カブシキ</t>
    </rPh>
    <rPh sb="2" eb="4">
      <t>カイシャ</t>
    </rPh>
    <rPh sb="8" eb="11">
      <t>ホイクエン</t>
    </rPh>
    <phoneticPr fontId="11"/>
  </si>
  <si>
    <t>スクルドエンジェル保育園仙台宮城野原園</t>
    <rPh sb="9" eb="12">
      <t>ホイクエン</t>
    </rPh>
    <rPh sb="12" eb="14">
      <t>センダイ</t>
    </rPh>
    <rPh sb="14" eb="18">
      <t>ミヤギノハラ</t>
    </rPh>
    <rPh sb="18" eb="19">
      <t>エン</t>
    </rPh>
    <phoneticPr fontId="11"/>
  </si>
  <si>
    <t>東京都中央区日本橋3-12-2　朝日ビルヂング4Ｆ-Ａ</t>
    <rPh sb="3" eb="6">
      <t>チュウオウク</t>
    </rPh>
    <rPh sb="6" eb="9">
      <t>ニホンバシ</t>
    </rPh>
    <rPh sb="16" eb="18">
      <t>アサヒ</t>
    </rPh>
    <phoneticPr fontId="3"/>
  </si>
  <si>
    <t>ＳＯＵキッズケア株式会社</t>
    <rPh sb="8" eb="10">
      <t>カブシキ</t>
    </rPh>
    <rPh sb="10" eb="12">
      <t>カイシャ</t>
    </rPh>
    <phoneticPr fontId="11"/>
  </si>
  <si>
    <t>ちゃいるどらんど岩切駅前保育園</t>
    <rPh sb="8" eb="12">
      <t>イワキリエキマエ</t>
    </rPh>
    <phoneticPr fontId="3"/>
  </si>
  <si>
    <t>仙台市若林区六丁の目西町3-41</t>
    <rPh sb="0" eb="3">
      <t>センダイシ</t>
    </rPh>
    <rPh sb="3" eb="6">
      <t>ワカバヤシク</t>
    </rPh>
    <rPh sb="6" eb="8">
      <t>ロクチョウ</t>
    </rPh>
    <rPh sb="9" eb="10">
      <t>メ</t>
    </rPh>
    <rPh sb="10" eb="11">
      <t>ニシ</t>
    </rPh>
    <rPh sb="11" eb="12">
      <t>マチ</t>
    </rPh>
    <phoneticPr fontId="19"/>
  </si>
  <si>
    <t>株式会社　ちゃいるどらんど</t>
    <rPh sb="0" eb="2">
      <t>カブシキ</t>
    </rPh>
    <rPh sb="2" eb="4">
      <t>カイシャ</t>
    </rPh>
    <phoneticPr fontId="12"/>
  </si>
  <si>
    <t>仙台市宮城野区白鳥2-11-24</t>
    <rPh sb="0" eb="3">
      <t>センダイシ</t>
    </rPh>
    <rPh sb="3" eb="7">
      <t>ミヤギノク</t>
    </rPh>
    <rPh sb="7" eb="9">
      <t>シラトリ</t>
    </rPh>
    <phoneticPr fontId="18"/>
  </si>
  <si>
    <t>学校法人　蒲生学園</t>
    <rPh sb="5" eb="7">
      <t>ガモウ</t>
    </rPh>
    <rPh sb="7" eb="9">
      <t>ガクエン</t>
    </rPh>
    <phoneticPr fontId="12"/>
  </si>
  <si>
    <t>仙台市宮城野区出花1-3-10</t>
    <rPh sb="7" eb="9">
      <t>イデカ</t>
    </rPh>
    <phoneticPr fontId="19"/>
  </si>
  <si>
    <t>株式会社　さくらんぼ保育園</t>
    <rPh sb="0" eb="2">
      <t>カブシキ</t>
    </rPh>
    <rPh sb="2" eb="4">
      <t>カイシャ</t>
    </rPh>
    <rPh sb="10" eb="13">
      <t>ホイクエン</t>
    </rPh>
    <phoneticPr fontId="11"/>
  </si>
  <si>
    <t>キッズフィールド新田東園</t>
    <rPh sb="8" eb="10">
      <t>シンデン</t>
    </rPh>
    <rPh sb="10" eb="11">
      <t>ヒガシ</t>
    </rPh>
    <rPh sb="11" eb="12">
      <t>エン</t>
    </rPh>
    <phoneticPr fontId="3"/>
  </si>
  <si>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
  </si>
  <si>
    <t>つつじがおか保育園</t>
    <rPh sb="6" eb="9">
      <t>ホイクエン</t>
    </rPh>
    <phoneticPr fontId="3"/>
  </si>
  <si>
    <t>仙台市宮城野区萩野町3-8-11 木村ビル1F</t>
    <rPh sb="17" eb="19">
      <t>キムラ</t>
    </rPh>
    <phoneticPr fontId="3"/>
  </si>
  <si>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
  </si>
  <si>
    <t>株式会社　ペンギンエデュケーション</t>
    <rPh sb="0" eb="2">
      <t>カブシキ</t>
    </rPh>
    <rPh sb="2" eb="4">
      <t>カイシャ</t>
    </rPh>
    <phoneticPr fontId="3"/>
  </si>
  <si>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
  </si>
  <si>
    <t>株式会社　エルプレイス</t>
    <rPh sb="0" eb="4">
      <t>カブシキガイシャ</t>
    </rPh>
    <phoneticPr fontId="15"/>
  </si>
  <si>
    <t>パリス榴岡保育園</t>
    <rPh sb="3" eb="5">
      <t>ツツジガオカ</t>
    </rPh>
    <rPh sb="5" eb="7">
      <t>ホイク</t>
    </rPh>
    <rPh sb="7" eb="8">
      <t>エン</t>
    </rPh>
    <phoneticPr fontId="3"/>
  </si>
  <si>
    <t>山形県新庄市金沢1917-7</t>
    <rPh sb="0" eb="3">
      <t>ヤマガタケン</t>
    </rPh>
    <rPh sb="3" eb="6">
      <t>シンジョウシ</t>
    </rPh>
    <rPh sb="6" eb="8">
      <t>カナザワ</t>
    </rPh>
    <phoneticPr fontId="3"/>
  </si>
  <si>
    <t>しあわせいっぱい保育園　新田</t>
    <rPh sb="8" eb="10">
      <t>ホイク</t>
    </rPh>
    <rPh sb="10" eb="11">
      <t>エン</t>
    </rPh>
    <rPh sb="12" eb="14">
      <t>シンデン</t>
    </rPh>
    <phoneticPr fontId="3"/>
  </si>
  <si>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3"/>
  </si>
  <si>
    <t>株式会社ハンドシェイク</t>
    <rPh sb="0" eb="2">
      <t>カブシキ</t>
    </rPh>
    <rPh sb="2" eb="4">
      <t>カイシャ</t>
    </rPh>
    <phoneticPr fontId="3"/>
  </si>
  <si>
    <t>もりのなかま保育園小田原園もぐもぐ＋</t>
    <rPh sb="9" eb="12">
      <t>オダワラ</t>
    </rPh>
    <rPh sb="12" eb="13">
      <t>エン</t>
    </rPh>
    <phoneticPr fontId="3"/>
  </si>
  <si>
    <t>ぽっかぽか彩保育園</t>
    <rPh sb="5" eb="6">
      <t>アヤ</t>
    </rPh>
    <rPh sb="6" eb="9">
      <t>ホイクエン</t>
    </rPh>
    <phoneticPr fontId="3"/>
  </si>
  <si>
    <t>仙台市宮城野区幸町2丁目16-13</t>
    <rPh sb="0" eb="3">
      <t>センダイシ</t>
    </rPh>
    <phoneticPr fontId="3"/>
  </si>
  <si>
    <t>ライクキッズ株式会社</t>
    <rPh sb="6" eb="7">
      <t>カブ</t>
    </rPh>
    <rPh sb="7" eb="8">
      <t>シキ</t>
    </rPh>
    <rPh sb="8" eb="10">
      <t>ガイシャ</t>
    </rPh>
    <phoneticPr fontId="3"/>
  </si>
  <si>
    <t>小規模保育事業所ココカラ五橋</t>
    <rPh sb="0" eb="3">
      <t>ショウキボ</t>
    </rPh>
    <rPh sb="3" eb="5">
      <t>ホイク</t>
    </rPh>
    <rPh sb="5" eb="7">
      <t>ジギョウ</t>
    </rPh>
    <rPh sb="7" eb="8">
      <t>ショ</t>
    </rPh>
    <rPh sb="12" eb="14">
      <t>イツツバシ</t>
    </rPh>
    <phoneticPr fontId="11"/>
  </si>
  <si>
    <t>すまいる新寺保育園</t>
    <rPh sb="4" eb="5">
      <t>シン</t>
    </rPh>
    <rPh sb="5" eb="6">
      <t>テラ</t>
    </rPh>
    <rPh sb="6" eb="9">
      <t>ホイクエン</t>
    </rPh>
    <phoneticPr fontId="3"/>
  </si>
  <si>
    <t>ろりぽっぷ小規模保育園おほしさま館</t>
    <rPh sb="5" eb="8">
      <t>ショウキボ</t>
    </rPh>
    <rPh sb="8" eb="11">
      <t>ホイクエン</t>
    </rPh>
    <rPh sb="16" eb="17">
      <t>カン</t>
    </rPh>
    <phoneticPr fontId="3"/>
  </si>
  <si>
    <t>仙台市若林区沖野字高野南197-1</t>
    <rPh sb="0" eb="3">
      <t>センダイシ</t>
    </rPh>
    <rPh sb="3" eb="6">
      <t>ワカバヤシク</t>
    </rPh>
    <rPh sb="6" eb="8">
      <t>オキノ</t>
    </rPh>
    <rPh sb="8" eb="9">
      <t>アザ</t>
    </rPh>
    <rPh sb="9" eb="11">
      <t>タカノ</t>
    </rPh>
    <rPh sb="11" eb="12">
      <t>ミナミ</t>
    </rPh>
    <phoneticPr fontId="19"/>
  </si>
  <si>
    <t>学校法人　ろりぽっぷ学園</t>
    <rPh sb="0" eb="2">
      <t>ガッコウ</t>
    </rPh>
    <rPh sb="2" eb="4">
      <t>ホウジン</t>
    </rPh>
    <rPh sb="10" eb="12">
      <t>ガクエン</t>
    </rPh>
    <phoneticPr fontId="11"/>
  </si>
  <si>
    <t>仙台市若林区若林1丁目6-17</t>
    <rPh sb="0" eb="3">
      <t>センダイシ</t>
    </rPh>
    <rPh sb="3" eb="6">
      <t>ワカバヤシク</t>
    </rPh>
    <rPh sb="6" eb="8">
      <t>ワカバヤシ</t>
    </rPh>
    <rPh sb="9" eb="11">
      <t>チョウメ</t>
    </rPh>
    <phoneticPr fontId="19"/>
  </si>
  <si>
    <t>株式会社　ちびっこひろば保育園</t>
    <rPh sb="12" eb="15">
      <t>ホイクエン</t>
    </rPh>
    <phoneticPr fontId="12"/>
  </si>
  <si>
    <t>バイリンガル保育園なないろの里</t>
    <rPh sb="6" eb="9">
      <t>ホイクエン</t>
    </rPh>
    <rPh sb="14" eb="15">
      <t>サト</t>
    </rPh>
    <phoneticPr fontId="3"/>
  </si>
  <si>
    <t>宮城県大崎市古川穂波3-8-50</t>
    <rPh sb="0" eb="3">
      <t>ミヤギケン</t>
    </rPh>
    <rPh sb="3" eb="5">
      <t>オオサキ</t>
    </rPh>
    <rPh sb="5" eb="6">
      <t>シ</t>
    </rPh>
    <rPh sb="6" eb="8">
      <t>フルカワ</t>
    </rPh>
    <rPh sb="8" eb="9">
      <t>ホ</t>
    </rPh>
    <rPh sb="9" eb="10">
      <t>ナミ</t>
    </rPh>
    <phoneticPr fontId="3"/>
  </si>
  <si>
    <t>カラマンディ　株式会社</t>
    <rPh sb="7" eb="11">
      <t>カブシキガイシャ</t>
    </rPh>
    <phoneticPr fontId="15"/>
  </si>
  <si>
    <t>空飛ぶくぢら保育所</t>
    <rPh sb="0" eb="1">
      <t>ソラ</t>
    </rPh>
    <rPh sb="1" eb="2">
      <t>ト</t>
    </rPh>
    <rPh sb="6" eb="8">
      <t>ホイク</t>
    </rPh>
    <rPh sb="8" eb="9">
      <t>ショ</t>
    </rPh>
    <phoneticPr fontId="3"/>
  </si>
  <si>
    <t>仙台市若林区木ノ下4-8-6</t>
    <rPh sb="0" eb="3">
      <t>センダイシ</t>
    </rPh>
    <rPh sb="3" eb="6">
      <t>ワカバヤシク</t>
    </rPh>
    <rPh sb="6" eb="7">
      <t>キ</t>
    </rPh>
    <rPh sb="8" eb="9">
      <t>シタ</t>
    </rPh>
    <phoneticPr fontId="3"/>
  </si>
  <si>
    <t>ろりぽっぷ第2小規模保育園おひさま館</t>
    <rPh sb="5" eb="6">
      <t>ダイ</t>
    </rPh>
    <rPh sb="7" eb="10">
      <t>ショウキボ</t>
    </rPh>
    <rPh sb="10" eb="13">
      <t>ホイクエン</t>
    </rPh>
    <rPh sb="17" eb="18">
      <t>カン</t>
    </rPh>
    <phoneticPr fontId="3"/>
  </si>
  <si>
    <t>仙台市若林区沖野字高野南197-1</t>
    <rPh sb="0" eb="3">
      <t>センダイシ</t>
    </rPh>
    <rPh sb="3" eb="6">
      <t>ワカバヤシク</t>
    </rPh>
    <rPh sb="6" eb="8">
      <t>オキノ</t>
    </rPh>
    <rPh sb="8" eb="9">
      <t>アザ</t>
    </rPh>
    <rPh sb="9" eb="11">
      <t>タカノ</t>
    </rPh>
    <rPh sb="11" eb="12">
      <t>ミナミ</t>
    </rPh>
    <phoneticPr fontId="3"/>
  </si>
  <si>
    <t>グレース保育園</t>
    <rPh sb="4" eb="7">
      <t>ホイクエン</t>
    </rPh>
    <phoneticPr fontId="3"/>
  </si>
  <si>
    <t>宮城県岩沼市桜3-8-15</t>
    <rPh sb="0" eb="3">
      <t>ミヤギケン</t>
    </rPh>
    <rPh sb="3" eb="6">
      <t>イワヌマシ</t>
    </rPh>
    <rPh sb="6" eb="7">
      <t>サクラ</t>
    </rPh>
    <phoneticPr fontId="3"/>
  </si>
  <si>
    <t>六丁の目保育園中町園</t>
    <rPh sb="0" eb="2">
      <t>ロクチョウ</t>
    </rPh>
    <rPh sb="3" eb="4">
      <t>メ</t>
    </rPh>
    <rPh sb="4" eb="7">
      <t>ホイクエン</t>
    </rPh>
    <rPh sb="7" eb="9">
      <t>ナカマチ</t>
    </rPh>
    <rPh sb="9" eb="10">
      <t>エン</t>
    </rPh>
    <phoneticPr fontId="3"/>
  </si>
  <si>
    <t>仙台市若林区六丁の目東町3-17</t>
    <rPh sb="3" eb="6">
      <t>ワカバヤシク</t>
    </rPh>
    <rPh sb="6" eb="8">
      <t>ロクチョウ</t>
    </rPh>
    <rPh sb="9" eb="10">
      <t>メ</t>
    </rPh>
    <rPh sb="10" eb="11">
      <t>ヒガシ</t>
    </rPh>
    <rPh sb="11" eb="12">
      <t>マチ</t>
    </rPh>
    <phoneticPr fontId="3"/>
  </si>
  <si>
    <t>一般社団法人　六丁の目保育園</t>
    <rPh sb="0" eb="2">
      <t>イッパン</t>
    </rPh>
    <rPh sb="2" eb="4">
      <t>シャダン</t>
    </rPh>
    <rPh sb="4" eb="6">
      <t>ホウジン</t>
    </rPh>
    <rPh sb="7" eb="9">
      <t>ロクチョウ</t>
    </rPh>
    <rPh sb="10" eb="11">
      <t>メ</t>
    </rPh>
    <rPh sb="11" eb="14">
      <t>ホイクエン</t>
    </rPh>
    <phoneticPr fontId="3"/>
  </si>
  <si>
    <t>アスイク保育園　薬師堂前</t>
    <rPh sb="4" eb="7">
      <t>ホイクエン</t>
    </rPh>
    <rPh sb="8" eb="11">
      <t>ヤクシドウ</t>
    </rPh>
    <rPh sb="11" eb="12">
      <t>マエ</t>
    </rPh>
    <phoneticPr fontId="3"/>
  </si>
  <si>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3"/>
  </si>
  <si>
    <t>仙台市泉区上谷刈1-6-30</t>
    <rPh sb="0" eb="3">
      <t>センダイシ</t>
    </rPh>
    <rPh sb="3" eb="4">
      <t>イズミ</t>
    </rPh>
    <rPh sb="4" eb="5">
      <t>ク</t>
    </rPh>
    <rPh sb="5" eb="7">
      <t>ウエタニ</t>
    </rPh>
    <rPh sb="7" eb="8">
      <t>カリ</t>
    </rPh>
    <phoneticPr fontId="18"/>
  </si>
  <si>
    <t>特定非営利活動法人　こどもステーション・MIYAGI</t>
    <rPh sb="0" eb="2">
      <t>トクテイ</t>
    </rPh>
    <rPh sb="2" eb="5">
      <t>ヒエイリ</t>
    </rPh>
    <rPh sb="5" eb="7">
      <t>カツドウ</t>
    </rPh>
    <rPh sb="7" eb="9">
      <t>ホウジン</t>
    </rPh>
    <phoneticPr fontId="12"/>
  </si>
  <si>
    <t>札幌市豊平区月寒東5条10-3-3</t>
    <rPh sb="0" eb="3">
      <t>サッポロシ</t>
    </rPh>
    <rPh sb="3" eb="5">
      <t>トヨヒラ</t>
    </rPh>
    <rPh sb="5" eb="6">
      <t>ク</t>
    </rPh>
    <rPh sb="6" eb="7">
      <t>ツキ</t>
    </rPh>
    <rPh sb="7" eb="8">
      <t>サム</t>
    </rPh>
    <rPh sb="8" eb="9">
      <t>ヒガシ</t>
    </rPh>
    <rPh sb="10" eb="11">
      <t>ジョウ</t>
    </rPh>
    <phoneticPr fontId="18"/>
  </si>
  <si>
    <t>スクルドエンジェル保育園仙台長町園</t>
    <rPh sb="9" eb="12">
      <t>ホイクエン</t>
    </rPh>
    <rPh sb="12" eb="14">
      <t>センダイ</t>
    </rPh>
    <rPh sb="14" eb="16">
      <t>ナガマチ</t>
    </rPh>
    <rPh sb="16" eb="17">
      <t>エン</t>
    </rPh>
    <phoneticPr fontId="11"/>
  </si>
  <si>
    <t>星の子保育園</t>
    <rPh sb="0" eb="1">
      <t>ホシ</t>
    </rPh>
    <rPh sb="2" eb="3">
      <t>コ</t>
    </rPh>
    <rPh sb="3" eb="6">
      <t>ホイクエン</t>
    </rPh>
    <phoneticPr fontId="11"/>
  </si>
  <si>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9"/>
  </si>
  <si>
    <t>株式会社　星の子保育園</t>
    <rPh sb="5" eb="6">
      <t>ホシ</t>
    </rPh>
    <rPh sb="7" eb="8">
      <t>コ</t>
    </rPh>
    <rPh sb="8" eb="11">
      <t>ホイクエン</t>
    </rPh>
    <phoneticPr fontId="12"/>
  </si>
  <si>
    <t>バンビのおうち保育園</t>
    <rPh sb="7" eb="10">
      <t>ホイクエン</t>
    </rPh>
    <phoneticPr fontId="3"/>
  </si>
  <si>
    <t>仙台市太白区中田4丁目1-3-1</t>
    <rPh sb="0" eb="3">
      <t>センダイシ</t>
    </rPh>
    <rPh sb="3" eb="6">
      <t>タイハクク</t>
    </rPh>
    <rPh sb="6" eb="8">
      <t>ナカタ</t>
    </rPh>
    <rPh sb="9" eb="11">
      <t>チョウメ</t>
    </rPh>
    <phoneticPr fontId="19"/>
  </si>
  <si>
    <t>社会福祉法人　銀杏の会</t>
    <rPh sb="0" eb="2">
      <t>シャカイ</t>
    </rPh>
    <rPh sb="2" eb="4">
      <t>フクシ</t>
    </rPh>
    <rPh sb="4" eb="6">
      <t>ホウジン</t>
    </rPh>
    <rPh sb="7" eb="9">
      <t>イチョウ</t>
    </rPh>
    <rPh sb="10" eb="11">
      <t>カイ</t>
    </rPh>
    <phoneticPr fontId="11"/>
  </si>
  <si>
    <t>アテナ保育園</t>
    <rPh sb="3" eb="6">
      <t>ホイクエン</t>
    </rPh>
    <phoneticPr fontId="3"/>
  </si>
  <si>
    <t>宮城県岩沼市桜3-8-15</t>
    <rPh sb="0" eb="3">
      <t>ミヤギケン</t>
    </rPh>
    <rPh sb="3" eb="6">
      <t>イワヌマシ</t>
    </rPh>
    <rPh sb="6" eb="7">
      <t>サクラ</t>
    </rPh>
    <phoneticPr fontId="19"/>
  </si>
  <si>
    <t>学校法人　岩沼学園</t>
    <rPh sb="0" eb="2">
      <t>ガッコウ</t>
    </rPh>
    <rPh sb="2" eb="4">
      <t>ホウジン</t>
    </rPh>
    <rPh sb="5" eb="7">
      <t>イワヌマ</t>
    </rPh>
    <rPh sb="7" eb="9">
      <t>ガクエン</t>
    </rPh>
    <phoneticPr fontId="15"/>
  </si>
  <si>
    <t>砂押こころ保育園</t>
    <rPh sb="0" eb="2">
      <t>スナオシ</t>
    </rPh>
    <rPh sb="5" eb="8">
      <t>ホイクエン</t>
    </rPh>
    <phoneticPr fontId="3"/>
  </si>
  <si>
    <t>仙台市青葉区木町通2-4-16</t>
    <rPh sb="3" eb="6">
      <t>アオバク</t>
    </rPh>
    <rPh sb="6" eb="8">
      <t>キマチ</t>
    </rPh>
    <rPh sb="8" eb="9">
      <t>ドオ</t>
    </rPh>
    <phoneticPr fontId="3"/>
  </si>
  <si>
    <t>株式会社　F＆S</t>
    <rPh sb="0" eb="4">
      <t>カブシキカイシャ</t>
    </rPh>
    <phoneticPr fontId="3"/>
  </si>
  <si>
    <t>時のかけはし保育園</t>
    <rPh sb="0" eb="1">
      <t>トキ</t>
    </rPh>
    <rPh sb="6" eb="9">
      <t>ホイクエン</t>
    </rPh>
    <phoneticPr fontId="3"/>
  </si>
  <si>
    <t>仙台市若林区六丁の目西町3-41-201</t>
    <rPh sb="3" eb="6">
      <t>ワカバヤシク</t>
    </rPh>
    <rPh sb="6" eb="8">
      <t>ロクチョウ</t>
    </rPh>
    <rPh sb="9" eb="10">
      <t>メ</t>
    </rPh>
    <rPh sb="10" eb="11">
      <t>ニシ</t>
    </rPh>
    <rPh sb="11" eb="12">
      <t>マチ</t>
    </rPh>
    <phoneticPr fontId="3"/>
  </si>
  <si>
    <t>宮城県岩沼市土ヶ崎1-7-8</t>
    <rPh sb="0" eb="3">
      <t>ミヤギケン</t>
    </rPh>
    <rPh sb="3" eb="6">
      <t>イワヌマシ</t>
    </rPh>
    <rPh sb="6" eb="7">
      <t>ツチ</t>
    </rPh>
    <rPh sb="8" eb="9">
      <t>サキ</t>
    </rPh>
    <phoneticPr fontId="19"/>
  </si>
  <si>
    <t>袋原ちびっこひろば保育園</t>
    <rPh sb="0" eb="1">
      <t>フクロ</t>
    </rPh>
    <rPh sb="1" eb="2">
      <t>ハラ</t>
    </rPh>
    <rPh sb="9" eb="12">
      <t>ホイクエン</t>
    </rPh>
    <phoneticPr fontId="3"/>
  </si>
  <si>
    <t>仙台市若林区若林1丁目6-17</t>
    <rPh sb="3" eb="6">
      <t>ワカバヤシク</t>
    </rPh>
    <rPh sb="6" eb="8">
      <t>ワカバヤシ</t>
    </rPh>
    <rPh sb="9" eb="11">
      <t>チョウメ</t>
    </rPh>
    <phoneticPr fontId="3"/>
  </si>
  <si>
    <t>こぶたの城おおのだ保育園</t>
    <rPh sb="4" eb="5">
      <t>シロ</t>
    </rPh>
    <rPh sb="9" eb="12">
      <t>ホイクエン</t>
    </rPh>
    <phoneticPr fontId="3"/>
  </si>
  <si>
    <t>仙台市太白区あすと長町3丁目2-23</t>
    <rPh sb="9" eb="11">
      <t>ナガマチ</t>
    </rPh>
    <rPh sb="12" eb="14">
      <t>チョウメ</t>
    </rPh>
    <phoneticPr fontId="3"/>
  </si>
  <si>
    <t>株式会社　ラヴィエール</t>
    <rPh sb="0" eb="2">
      <t>カブシキ</t>
    </rPh>
    <rPh sb="2" eb="4">
      <t>カイシャ</t>
    </rPh>
    <phoneticPr fontId="3"/>
  </si>
  <si>
    <t>杜のぽかぽか保育園</t>
    <rPh sb="0" eb="1">
      <t>モリ</t>
    </rPh>
    <rPh sb="6" eb="9">
      <t>ホイクエン</t>
    </rPh>
    <phoneticPr fontId="3"/>
  </si>
  <si>
    <t>仙台市太白区大野田5-30-1</t>
    <rPh sb="0" eb="3">
      <t>センダイシ</t>
    </rPh>
    <rPh sb="3" eb="6">
      <t>タイハクク</t>
    </rPh>
    <rPh sb="6" eb="9">
      <t>オオノダ</t>
    </rPh>
    <phoneticPr fontId="3"/>
  </si>
  <si>
    <t>合同会社　もりぽか舎</t>
    <rPh sb="0" eb="2">
      <t>ゴウドウ</t>
    </rPh>
    <rPh sb="2" eb="4">
      <t>カイシャ</t>
    </rPh>
    <rPh sb="9" eb="10">
      <t>シャ</t>
    </rPh>
    <phoneticPr fontId="3"/>
  </si>
  <si>
    <t>富沢こころ保育園</t>
    <rPh sb="0" eb="2">
      <t>トミザワ</t>
    </rPh>
    <rPh sb="5" eb="8">
      <t>ホイクエン</t>
    </rPh>
    <phoneticPr fontId="3"/>
  </si>
  <si>
    <t>仙台市青葉区木町通2丁目4-16</t>
    <rPh sb="0" eb="3">
      <t>センダイシ</t>
    </rPh>
    <rPh sb="3" eb="6">
      <t>アオバク</t>
    </rPh>
    <rPh sb="6" eb="8">
      <t>キマチ</t>
    </rPh>
    <rPh sb="8" eb="9">
      <t>ドオリ</t>
    </rPh>
    <rPh sb="10" eb="12">
      <t>チョウメ</t>
    </rPh>
    <phoneticPr fontId="3"/>
  </si>
  <si>
    <t>大野田こころ保育園</t>
    <rPh sb="0" eb="3">
      <t>オオノダ</t>
    </rPh>
    <rPh sb="6" eb="9">
      <t>ホイクエン</t>
    </rPh>
    <phoneticPr fontId="2"/>
  </si>
  <si>
    <t>りありのきっず仙台郡山</t>
    <rPh sb="7" eb="9">
      <t>センダイ</t>
    </rPh>
    <rPh sb="9" eb="11">
      <t>コオリヤマ</t>
    </rPh>
    <phoneticPr fontId="2"/>
  </si>
  <si>
    <t>キッズフィールド富沢園</t>
    <rPh sb="8" eb="10">
      <t>トミザワ</t>
    </rPh>
    <rPh sb="10" eb="11">
      <t>エン</t>
    </rPh>
    <phoneticPr fontId="3"/>
  </si>
  <si>
    <t>もりのなかま保育園富沢駅前園</t>
    <rPh sb="6" eb="9">
      <t>ホイクエン</t>
    </rPh>
    <rPh sb="9" eb="11">
      <t>トミザワ</t>
    </rPh>
    <rPh sb="11" eb="13">
      <t>エキマエ</t>
    </rPh>
    <rPh sb="13" eb="14">
      <t>エン</t>
    </rPh>
    <phoneticPr fontId="2"/>
  </si>
  <si>
    <t>ビックママランドあすと長町園</t>
    <rPh sb="11" eb="13">
      <t>ナガマチ</t>
    </rPh>
    <rPh sb="13" eb="14">
      <t>エン</t>
    </rPh>
    <phoneticPr fontId="3"/>
  </si>
  <si>
    <t>長町南こころ保育園</t>
    <rPh sb="0" eb="2">
      <t>ナガマチ</t>
    </rPh>
    <rPh sb="2" eb="3">
      <t>ミナミ</t>
    </rPh>
    <rPh sb="6" eb="8">
      <t>ホイク</t>
    </rPh>
    <rPh sb="8" eb="9">
      <t>エン</t>
    </rPh>
    <phoneticPr fontId="3"/>
  </si>
  <si>
    <t>太陽と大地の長町南保育園</t>
    <rPh sb="0" eb="2">
      <t>タイヨウ</t>
    </rPh>
    <rPh sb="3" eb="5">
      <t>ダイチ</t>
    </rPh>
    <rPh sb="6" eb="8">
      <t>ナガマチ</t>
    </rPh>
    <rPh sb="8" eb="9">
      <t>ミナミ</t>
    </rPh>
    <rPh sb="9" eb="11">
      <t>ホイク</t>
    </rPh>
    <rPh sb="11" eb="12">
      <t>エン</t>
    </rPh>
    <phoneticPr fontId="3"/>
  </si>
  <si>
    <t>仙台市青葉区北山3-9-20</t>
    <rPh sb="0" eb="3">
      <t>センダイシ</t>
    </rPh>
    <rPh sb="3" eb="6">
      <t>アオバク</t>
    </rPh>
    <rPh sb="6" eb="8">
      <t>キタヤマ</t>
    </rPh>
    <phoneticPr fontId="3"/>
  </si>
  <si>
    <t>株式会社　明和</t>
    <rPh sb="0" eb="2">
      <t>カブシキ</t>
    </rPh>
    <rPh sb="2" eb="4">
      <t>カイシャ</t>
    </rPh>
    <rPh sb="5" eb="7">
      <t>メイワ</t>
    </rPh>
    <phoneticPr fontId="3"/>
  </si>
  <si>
    <t>こころの杜保育園</t>
    <rPh sb="4" eb="5">
      <t>モリ</t>
    </rPh>
    <rPh sb="5" eb="8">
      <t>ホイクエン</t>
    </rPh>
    <phoneticPr fontId="6"/>
  </si>
  <si>
    <t>こころの星保育園</t>
    <rPh sb="4" eb="5">
      <t>ホシ</t>
    </rPh>
    <rPh sb="5" eb="7">
      <t>ホイク</t>
    </rPh>
    <rPh sb="7" eb="8">
      <t>エン</t>
    </rPh>
    <phoneticPr fontId="6"/>
  </si>
  <si>
    <t>サン・キッズ保育園</t>
    <rPh sb="6" eb="9">
      <t>ホイクエン</t>
    </rPh>
    <phoneticPr fontId="11"/>
  </si>
  <si>
    <t>仙台市泉区将監10丁目33-17</t>
    <rPh sb="0" eb="3">
      <t>センダイシ</t>
    </rPh>
    <rPh sb="9" eb="11">
      <t>チョウメ</t>
    </rPh>
    <phoneticPr fontId="19"/>
  </si>
  <si>
    <t>特定非営利活動法人　サン・キッズ保育園</t>
    <rPh sb="0" eb="2">
      <t>トクテイ</t>
    </rPh>
    <rPh sb="2" eb="5">
      <t>ヒエイリ</t>
    </rPh>
    <rPh sb="5" eb="7">
      <t>カツドウ</t>
    </rPh>
    <rPh sb="7" eb="9">
      <t>ホウジン</t>
    </rPh>
    <rPh sb="16" eb="19">
      <t>ホイクエン</t>
    </rPh>
    <phoneticPr fontId="11"/>
  </si>
  <si>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9"/>
  </si>
  <si>
    <t>社会福祉法人　やまとみらい福祉会</t>
    <rPh sb="13" eb="15">
      <t>フクシ</t>
    </rPh>
    <rPh sb="15" eb="16">
      <t>カイ</t>
    </rPh>
    <phoneticPr fontId="11"/>
  </si>
  <si>
    <t>アートチャイルドケア仙台泉中央保育園</t>
    <rPh sb="10" eb="12">
      <t>センダイ</t>
    </rPh>
    <rPh sb="12" eb="13">
      <t>イズミ</t>
    </rPh>
    <rPh sb="13" eb="15">
      <t>チュウオウ</t>
    </rPh>
    <rPh sb="15" eb="18">
      <t>ホイクエン</t>
    </rPh>
    <phoneticPr fontId="3"/>
  </si>
  <si>
    <t>東京都品川区東品川1-3-10</t>
    <rPh sb="0" eb="3">
      <t>トウキョウト</t>
    </rPh>
    <rPh sb="3" eb="6">
      <t>シナガワク</t>
    </rPh>
    <rPh sb="6" eb="9">
      <t>ヒガシシナガワ</t>
    </rPh>
    <phoneticPr fontId="19"/>
  </si>
  <si>
    <t>アートチャイルドケア　株式会社</t>
    <rPh sb="11" eb="13">
      <t>カブシキ</t>
    </rPh>
    <rPh sb="13" eb="15">
      <t>カイシャ</t>
    </rPh>
    <phoneticPr fontId="11"/>
  </si>
  <si>
    <t>リコリコ保育園</t>
    <rPh sb="4" eb="7">
      <t>ホイクエン</t>
    </rPh>
    <phoneticPr fontId="3"/>
  </si>
  <si>
    <t>一般社団法人　みらいとわ</t>
    <rPh sb="0" eb="6">
      <t>イッパンシャダンホウジン</t>
    </rPh>
    <phoneticPr fontId="11"/>
  </si>
  <si>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9"/>
  </si>
  <si>
    <t>株式会社　森のプーさん保育園</t>
    <rPh sb="5" eb="6">
      <t>モリ</t>
    </rPh>
    <rPh sb="11" eb="14">
      <t>ホイクエン</t>
    </rPh>
    <phoneticPr fontId="12"/>
  </si>
  <si>
    <t>ハピネス保育園南光台東</t>
    <rPh sb="4" eb="7">
      <t>ホイクエン</t>
    </rPh>
    <rPh sb="7" eb="9">
      <t>ナンコウ</t>
    </rPh>
    <rPh sb="9" eb="10">
      <t>ダイ</t>
    </rPh>
    <rPh sb="10" eb="11">
      <t>ヒガシ</t>
    </rPh>
    <phoneticPr fontId="3"/>
  </si>
  <si>
    <t>ピーターパン北中山園</t>
    <rPh sb="6" eb="7">
      <t>キタ</t>
    </rPh>
    <rPh sb="7" eb="9">
      <t>ナカヤマ</t>
    </rPh>
    <rPh sb="9" eb="10">
      <t>エン</t>
    </rPh>
    <phoneticPr fontId="3"/>
  </si>
  <si>
    <t>泉中央さんさん保育室</t>
    <rPh sb="0" eb="3">
      <t>イズミチュウオウ</t>
    </rPh>
    <rPh sb="7" eb="10">
      <t>ホイクシツ</t>
    </rPh>
    <phoneticPr fontId="3"/>
  </si>
  <si>
    <t>仙台市泉区将監13-1-1</t>
    <rPh sb="0" eb="3">
      <t>センダイシ</t>
    </rPh>
    <rPh sb="3" eb="5">
      <t>イズミク</t>
    </rPh>
    <rPh sb="5" eb="7">
      <t>ショウゲン</t>
    </rPh>
    <phoneticPr fontId="3"/>
  </si>
  <si>
    <t>学校法人　庄司学園</t>
    <rPh sb="0" eb="2">
      <t>ガッコウ</t>
    </rPh>
    <rPh sb="2" eb="4">
      <t>ホウジン</t>
    </rPh>
    <rPh sb="5" eb="7">
      <t>ショウジ</t>
    </rPh>
    <rPh sb="7" eb="9">
      <t>ガクエン</t>
    </rPh>
    <phoneticPr fontId="15"/>
  </si>
  <si>
    <t>泉ヶ丘保育園</t>
    <rPh sb="0" eb="3">
      <t>イズミガオカ</t>
    </rPh>
    <rPh sb="3" eb="6">
      <t>ホイクエン</t>
    </rPh>
    <phoneticPr fontId="3"/>
  </si>
  <si>
    <t>宮城県富谷市上桜木2丁目1-9</t>
    <rPh sb="0" eb="3">
      <t>ミヤギケン</t>
    </rPh>
    <rPh sb="3" eb="5">
      <t>トミヤ</t>
    </rPh>
    <rPh sb="5" eb="6">
      <t>シ</t>
    </rPh>
    <rPh sb="6" eb="7">
      <t>ウエ</t>
    </rPh>
    <rPh sb="7" eb="8">
      <t>サクラ</t>
    </rPh>
    <rPh sb="8" eb="9">
      <t>キ</t>
    </rPh>
    <rPh sb="10" eb="11">
      <t>チョウ</t>
    </rPh>
    <rPh sb="11" eb="12">
      <t>メ</t>
    </rPh>
    <phoneticPr fontId="19"/>
  </si>
  <si>
    <t>社会福祉法人　三矢会</t>
    <rPh sb="0" eb="2">
      <t>シャカイ</t>
    </rPh>
    <rPh sb="2" eb="4">
      <t>フクシ</t>
    </rPh>
    <rPh sb="4" eb="6">
      <t>ホウジン</t>
    </rPh>
    <rPh sb="7" eb="9">
      <t>ミツヤ</t>
    </rPh>
    <rPh sb="9" eb="10">
      <t>カイ</t>
    </rPh>
    <phoneticPr fontId="11"/>
  </si>
  <si>
    <t>ハピネス保育園市名坂</t>
    <rPh sb="4" eb="7">
      <t>ホイクエン</t>
    </rPh>
    <rPh sb="7" eb="10">
      <t>イチナザカ</t>
    </rPh>
    <phoneticPr fontId="4"/>
  </si>
  <si>
    <t>仙台市青葉区落合2-6-8-1F</t>
    <rPh sb="0" eb="3">
      <t>センダイシ</t>
    </rPh>
    <rPh sb="3" eb="6">
      <t>アオバク</t>
    </rPh>
    <rPh sb="6" eb="8">
      <t>オチアイ</t>
    </rPh>
    <phoneticPr fontId="18"/>
  </si>
  <si>
    <t>株式会社　スプラウト</t>
    <rPh sb="0" eb="2">
      <t>カブシキ</t>
    </rPh>
    <rPh sb="2" eb="4">
      <t>カイシャ</t>
    </rPh>
    <phoneticPr fontId="12"/>
  </si>
  <si>
    <t>いろは園</t>
    <rPh sb="3" eb="4">
      <t>エン</t>
    </rPh>
    <phoneticPr fontId="6"/>
  </si>
  <si>
    <t>仙台市青葉区西花苑1丁目10-7</t>
  </si>
  <si>
    <t>一般社団法人　祉</t>
    <rPh sb="0" eb="6">
      <t>イッパンシャダンホウジン</t>
    </rPh>
    <rPh sb="7" eb="8">
      <t>サイ</t>
    </rPh>
    <phoneticPr fontId="6"/>
  </si>
  <si>
    <t>京都府長岡京市下海印寺樽井２－１　パデシオン長岡京西山天王山駅前１Ｆ</t>
    <rPh sb="0" eb="3">
      <t>キョウトフ</t>
    </rPh>
    <rPh sb="3" eb="7">
      <t>ナガオカキョウシ</t>
    </rPh>
    <rPh sb="7" eb="8">
      <t>シモ</t>
    </rPh>
    <rPh sb="8" eb="11">
      <t>カイインジ</t>
    </rPh>
    <rPh sb="11" eb="13">
      <t>タルイ</t>
    </rPh>
    <rPh sb="22" eb="25">
      <t>ナガオカキョウ</t>
    </rPh>
    <rPh sb="25" eb="27">
      <t>ニシヤマ</t>
    </rPh>
    <rPh sb="27" eb="30">
      <t>テンノウザン</t>
    </rPh>
    <rPh sb="30" eb="32">
      <t>エキマエ</t>
    </rPh>
    <phoneticPr fontId="20"/>
  </si>
  <si>
    <t>京都府長岡京市下海印寺樽井２－１　パデシオン長岡京西山天王山駅前１Ｆ</t>
  </si>
  <si>
    <t>32113</t>
  </si>
  <si>
    <t>ぽっかぽか栞保育園</t>
    <rPh sb="5" eb="6">
      <t>シオリ</t>
    </rPh>
    <rPh sb="6" eb="8">
      <t>ホイク</t>
    </rPh>
    <rPh sb="8" eb="9">
      <t>エン</t>
    </rPh>
    <phoneticPr fontId="3"/>
  </si>
  <si>
    <t>ひよこ保育園</t>
    <rPh sb="3" eb="6">
      <t>ホイクエン</t>
    </rPh>
    <phoneticPr fontId="11"/>
  </si>
  <si>
    <t>まんまる保育園</t>
    <rPh sb="4" eb="7">
      <t>ホイクエン</t>
    </rPh>
    <phoneticPr fontId="3"/>
  </si>
  <si>
    <t>はっぱのおうち</t>
  </si>
  <si>
    <t>パパママ保育園</t>
    <rPh sb="4" eb="7">
      <t>ホイクエン</t>
    </rPh>
    <phoneticPr fontId="3"/>
  </si>
  <si>
    <t>愛子つぼみ保育園</t>
    <rPh sb="0" eb="2">
      <t>アヤシ</t>
    </rPh>
    <rPh sb="5" eb="8">
      <t>ホイクエン</t>
    </rPh>
    <phoneticPr fontId="11"/>
  </si>
  <si>
    <t>仙台市青葉区宮町5-10-10-106</t>
    <rPh sb="0" eb="3">
      <t>センダイシ</t>
    </rPh>
    <rPh sb="3" eb="6">
      <t>アオバク</t>
    </rPh>
    <rPh sb="6" eb="8">
      <t>ミヤマチ</t>
    </rPh>
    <phoneticPr fontId="3"/>
  </si>
  <si>
    <t>仙台市青葉区錦町1-12-1　錦町パークマンション105</t>
    <rPh sb="0" eb="3">
      <t>センダイシ</t>
    </rPh>
    <rPh sb="3" eb="6">
      <t>アオバク</t>
    </rPh>
    <rPh sb="6" eb="8">
      <t>ニシキチョウ</t>
    </rPh>
    <phoneticPr fontId="19"/>
  </si>
  <si>
    <t>仙台市青葉区大町2-7-20</t>
    <rPh sb="0" eb="3">
      <t>センダイシ</t>
    </rPh>
    <rPh sb="3" eb="6">
      <t>アオバク</t>
    </rPh>
    <rPh sb="6" eb="8">
      <t>オオマチ</t>
    </rPh>
    <phoneticPr fontId="19"/>
  </si>
  <si>
    <t>仙台市若林区若林6丁目10番35号</t>
    <rPh sb="0" eb="3">
      <t>センダイシ</t>
    </rPh>
    <rPh sb="3" eb="5">
      <t>ワカバヤシ</t>
    </rPh>
    <rPh sb="5" eb="6">
      <t>ク</t>
    </rPh>
    <rPh sb="6" eb="8">
      <t>ワカバヤシ</t>
    </rPh>
    <rPh sb="9" eb="11">
      <t>チョウメ</t>
    </rPh>
    <rPh sb="13" eb="14">
      <t>バン</t>
    </rPh>
    <rPh sb="16" eb="17">
      <t>ゴウ</t>
    </rPh>
    <phoneticPr fontId="19"/>
  </si>
  <si>
    <t>仙台市青葉区川平４－１２－２８</t>
  </si>
  <si>
    <t>仙台市青葉区中江2丁目9-7</t>
    <rPh sb="0" eb="3">
      <t>センダイシ</t>
    </rPh>
    <rPh sb="3" eb="6">
      <t>アオバク</t>
    </rPh>
    <rPh sb="6" eb="8">
      <t>ナカエ</t>
    </rPh>
    <rPh sb="9" eb="11">
      <t>チョウメ</t>
    </rPh>
    <phoneticPr fontId="19"/>
  </si>
  <si>
    <t>仙台市宮城野区岩切字洞ノ口43-1</t>
    <rPh sb="0" eb="3">
      <t>センダイシ</t>
    </rPh>
    <phoneticPr fontId="19"/>
  </si>
  <si>
    <t>仙台市泉区高森3丁目4-169</t>
    <rPh sb="0" eb="3">
      <t>センダイシ</t>
    </rPh>
    <rPh sb="3" eb="4">
      <t>イズミ</t>
    </rPh>
    <rPh sb="4" eb="5">
      <t>ク</t>
    </rPh>
    <rPh sb="5" eb="7">
      <t>タカモリ</t>
    </rPh>
    <rPh sb="8" eb="10">
      <t>チョウメ</t>
    </rPh>
    <phoneticPr fontId="19"/>
  </si>
  <si>
    <t>仙台市泉区山の寺3丁目27-10</t>
    <rPh sb="0" eb="3">
      <t>センダイシ</t>
    </rPh>
    <rPh sb="5" eb="6">
      <t>ヤマ</t>
    </rPh>
    <rPh sb="7" eb="8">
      <t>テラ</t>
    </rPh>
    <rPh sb="9" eb="11">
      <t>チョウメ</t>
    </rPh>
    <phoneticPr fontId="19"/>
  </si>
  <si>
    <t>仙台市青葉区郷六字沼田45-6</t>
    <rPh sb="0" eb="3">
      <t>センダイシ</t>
    </rPh>
    <rPh sb="3" eb="6">
      <t>アオバク</t>
    </rPh>
    <rPh sb="6" eb="7">
      <t>ゴウ</t>
    </rPh>
    <rPh sb="7" eb="8">
      <t>ロク</t>
    </rPh>
    <rPh sb="8" eb="9">
      <t>アザ</t>
    </rPh>
    <rPh sb="9" eb="11">
      <t>ヌマタ</t>
    </rPh>
    <phoneticPr fontId="19"/>
  </si>
  <si>
    <t>株式会社　ひよこ保育園</t>
    <rPh sb="8" eb="10">
      <t>ホイク</t>
    </rPh>
    <rPh sb="10" eb="11">
      <t>エン</t>
    </rPh>
    <phoneticPr fontId="11"/>
  </si>
  <si>
    <t>一般社団法人　アンサンブル</t>
    <rPh sb="0" eb="2">
      <t>イッパン</t>
    </rPh>
    <rPh sb="2" eb="4">
      <t>シャダン</t>
    </rPh>
    <rPh sb="4" eb="6">
      <t>ホウジン</t>
    </rPh>
    <phoneticPr fontId="11"/>
  </si>
  <si>
    <t>株式会社　はっぱのおうち</t>
    <rPh sb="0" eb="4">
      <t>カブシキカイシャ</t>
    </rPh>
    <phoneticPr fontId="6"/>
  </si>
  <si>
    <t>一般社団法人　アンファンソレイユ</t>
    <rPh sb="0" eb="2">
      <t>イッパン</t>
    </rPh>
    <rPh sb="2" eb="4">
      <t>シャダン</t>
    </rPh>
    <rPh sb="4" eb="6">
      <t>ホウジン</t>
    </rPh>
    <phoneticPr fontId="12"/>
  </si>
  <si>
    <t>株式会社　にこにこハウス</t>
    <rPh sb="0" eb="2">
      <t>カブシキ</t>
    </rPh>
    <rPh sb="2" eb="4">
      <t>カイシャ</t>
    </rPh>
    <phoneticPr fontId="11"/>
  </si>
  <si>
    <t>労働者協同組合ワーカーズコープ・センター事業団</t>
    <rPh sb="0" eb="3">
      <t>ロウドウシャ</t>
    </rPh>
    <rPh sb="3" eb="5">
      <t>キョウドウ</t>
    </rPh>
    <rPh sb="5" eb="7">
      <t>クミアイ</t>
    </rPh>
    <rPh sb="20" eb="23">
      <t>ジギョウダン</t>
    </rPh>
    <phoneticPr fontId="11"/>
  </si>
  <si>
    <t>一般社団法人　小羊園</t>
    <rPh sb="0" eb="2">
      <t>イッパン</t>
    </rPh>
    <rPh sb="2" eb="4">
      <t>シャダン</t>
    </rPh>
    <rPh sb="4" eb="6">
      <t>ホウジン</t>
    </rPh>
    <rPh sb="7" eb="8">
      <t>ショウ</t>
    </rPh>
    <rPh sb="8" eb="9">
      <t>ヒツジ</t>
    </rPh>
    <rPh sb="9" eb="10">
      <t>エン</t>
    </rPh>
    <phoneticPr fontId="11"/>
  </si>
  <si>
    <t>合同会社　パパママ保育園</t>
    <rPh sb="0" eb="2">
      <t>ゴウドウ</t>
    </rPh>
    <rPh sb="2" eb="4">
      <t>ガイシャ</t>
    </rPh>
    <rPh sb="9" eb="12">
      <t>ホイクエン</t>
    </rPh>
    <phoneticPr fontId="15"/>
  </si>
  <si>
    <t>特定非営利活動法人　つぼみっこ</t>
    <rPh sb="0" eb="2">
      <t>トクテイ</t>
    </rPh>
    <rPh sb="2" eb="5">
      <t>ヒエイリ</t>
    </rPh>
    <rPh sb="5" eb="7">
      <t>カツドウ</t>
    </rPh>
    <rPh sb="7" eb="9">
      <t>ホウジン</t>
    </rPh>
    <phoneticPr fontId="11"/>
  </si>
  <si>
    <t>阿部　嘉子</t>
    <rPh sb="0" eb="2">
      <t>アベ</t>
    </rPh>
    <rPh sb="3" eb="5">
      <t>ヨシコ</t>
    </rPh>
    <phoneticPr fontId="8"/>
  </si>
  <si>
    <t>猪野　育夫</t>
    <rPh sb="0" eb="2">
      <t>イノ</t>
    </rPh>
    <rPh sb="3" eb="5">
      <t>イクオ</t>
    </rPh>
    <phoneticPr fontId="8"/>
  </si>
  <si>
    <t>髙橋　真由美・鈴木　めぐみ</t>
    <rPh sb="0" eb="2">
      <t>タカハシ</t>
    </rPh>
    <rPh sb="3" eb="6">
      <t>マユミ</t>
    </rPh>
    <rPh sb="7" eb="9">
      <t>スズキ</t>
    </rPh>
    <phoneticPr fontId="1"/>
  </si>
  <si>
    <t>遊佐　ひろ子・畠山　祐子</t>
    <rPh sb="0" eb="2">
      <t>ユサ</t>
    </rPh>
    <rPh sb="5" eb="6">
      <t>コ</t>
    </rPh>
    <rPh sb="7" eb="9">
      <t>ハタケヤマ</t>
    </rPh>
    <rPh sb="10" eb="12">
      <t>ユウコ</t>
    </rPh>
    <phoneticPr fontId="1"/>
  </si>
  <si>
    <t>岸　麻記子・天間　千栄子</t>
    <rPh sb="0" eb="1">
      <t>キシ</t>
    </rPh>
    <rPh sb="2" eb="5">
      <t>マキコ</t>
    </rPh>
    <rPh sb="6" eb="8">
      <t>テンマ</t>
    </rPh>
    <rPh sb="9" eb="12">
      <t>チエコ</t>
    </rPh>
    <phoneticPr fontId="1"/>
  </si>
  <si>
    <t>菅野　淳・菅野　美紀</t>
    <rPh sb="0" eb="2">
      <t>カンノ</t>
    </rPh>
    <rPh sb="3" eb="4">
      <t>ジュン</t>
    </rPh>
    <rPh sb="5" eb="7">
      <t>カンノ</t>
    </rPh>
    <rPh sb="8" eb="10">
      <t>ミキ</t>
    </rPh>
    <phoneticPr fontId="1"/>
  </si>
  <si>
    <t>小野　敬子・酒井　リエ子</t>
    <rPh sb="0" eb="2">
      <t>オノ</t>
    </rPh>
    <rPh sb="3" eb="5">
      <t>ケイコ</t>
    </rPh>
    <rPh sb="6" eb="8">
      <t>サカイ</t>
    </rPh>
    <rPh sb="11" eb="12">
      <t>コ</t>
    </rPh>
    <phoneticPr fontId="1"/>
  </si>
  <si>
    <t>41118</t>
  </si>
  <si>
    <t>41309</t>
  </si>
  <si>
    <t>41521</t>
  </si>
  <si>
    <t>石川　信子</t>
    <rPh sb="0" eb="2">
      <t>イシカワ</t>
    </rPh>
    <rPh sb="3" eb="5">
      <t>ノブコ</t>
    </rPh>
    <phoneticPr fontId="1"/>
  </si>
  <si>
    <t>木村　和子</t>
    <rPh sb="0" eb="2">
      <t>キムラ</t>
    </rPh>
    <rPh sb="3" eb="5">
      <t>カズコ</t>
    </rPh>
    <phoneticPr fontId="1"/>
  </si>
  <si>
    <t>濱中　明美</t>
    <rPh sb="0" eb="2">
      <t>ハマナカ</t>
    </rPh>
    <rPh sb="3" eb="5">
      <t>アケミ</t>
    </rPh>
    <phoneticPr fontId="1"/>
  </si>
  <si>
    <t>佐藤　弘美</t>
    <rPh sb="0" eb="2">
      <t>サトウ</t>
    </rPh>
    <rPh sb="3" eb="5">
      <t>ヒロミ</t>
    </rPh>
    <phoneticPr fontId="1"/>
  </si>
  <si>
    <t>小出　美知子</t>
    <rPh sb="0" eb="2">
      <t>コイデ</t>
    </rPh>
    <rPh sb="3" eb="6">
      <t>ミチコ</t>
    </rPh>
    <phoneticPr fontId="1"/>
  </si>
  <si>
    <t>皆川　舞</t>
    <rPh sb="0" eb="2">
      <t>ミナカワ</t>
    </rPh>
    <rPh sb="3" eb="4">
      <t>マイ</t>
    </rPh>
    <phoneticPr fontId="3"/>
  </si>
  <si>
    <t>鈴木　史子</t>
    <rPh sb="0" eb="2">
      <t>スズキ</t>
    </rPh>
    <rPh sb="3" eb="5">
      <t>フミコ</t>
    </rPh>
    <phoneticPr fontId="1"/>
  </si>
  <si>
    <t>仲　恵美</t>
    <rPh sb="0" eb="1">
      <t>ナカ</t>
    </rPh>
    <rPh sb="2" eb="4">
      <t>エミ</t>
    </rPh>
    <phoneticPr fontId="1"/>
  </si>
  <si>
    <t>齋藤　眞弓</t>
    <rPh sb="0" eb="2">
      <t>サイトウ</t>
    </rPh>
    <rPh sb="3" eb="4">
      <t>マ</t>
    </rPh>
    <rPh sb="4" eb="5">
      <t>ユミ</t>
    </rPh>
    <phoneticPr fontId="1"/>
  </si>
  <si>
    <t>菊地　恵子</t>
    <rPh sb="0" eb="2">
      <t>キクチ</t>
    </rPh>
    <rPh sb="3" eb="5">
      <t>ケイコ</t>
    </rPh>
    <phoneticPr fontId="1"/>
  </si>
  <si>
    <t>岸　麻記子</t>
    <rPh sb="0" eb="1">
      <t>キシ</t>
    </rPh>
    <rPh sb="2" eb="3">
      <t>マ</t>
    </rPh>
    <rPh sb="3" eb="4">
      <t>キ</t>
    </rPh>
    <rPh sb="4" eb="5">
      <t>コ</t>
    </rPh>
    <phoneticPr fontId="3"/>
  </si>
  <si>
    <t>菊地　美夏</t>
    <rPh sb="0" eb="2">
      <t>キクチ</t>
    </rPh>
    <rPh sb="3" eb="5">
      <t>ミカ</t>
    </rPh>
    <phoneticPr fontId="1"/>
  </si>
  <si>
    <t>戸田　由美</t>
    <rPh sb="0" eb="2">
      <t>トダ</t>
    </rPh>
    <rPh sb="3" eb="5">
      <t>ユミ</t>
    </rPh>
    <phoneticPr fontId="1"/>
  </si>
  <si>
    <t>矢澤　要子</t>
    <rPh sb="0" eb="2">
      <t>ヤザワ</t>
    </rPh>
    <rPh sb="3" eb="5">
      <t>ヨウコ</t>
    </rPh>
    <phoneticPr fontId="1"/>
  </si>
  <si>
    <t xml:space="preserve">鎌田　優子 </t>
    <rPh sb="0" eb="2">
      <t>カマタ</t>
    </rPh>
    <rPh sb="3" eb="5">
      <t>ユウコ</t>
    </rPh>
    <phoneticPr fontId="1"/>
  </si>
  <si>
    <t>佐藤　勇介</t>
    <rPh sb="0" eb="2">
      <t>サトウ</t>
    </rPh>
    <rPh sb="3" eb="5">
      <t>ユウスケ</t>
    </rPh>
    <phoneticPr fontId="1"/>
  </si>
  <si>
    <t>飛内　侑里</t>
    <rPh sb="0" eb="2">
      <t>ヒウチ</t>
    </rPh>
    <rPh sb="3" eb="4">
      <t>ユウ</t>
    </rPh>
    <rPh sb="4" eb="5">
      <t>サト</t>
    </rPh>
    <phoneticPr fontId="1"/>
  </si>
  <si>
    <t>齊藤　あゆみ</t>
    <rPh sb="0" eb="2">
      <t>サイトウ</t>
    </rPh>
    <phoneticPr fontId="1"/>
  </si>
  <si>
    <t>藤垣　祐子</t>
    <rPh sb="0" eb="2">
      <t>フジガキ</t>
    </rPh>
    <rPh sb="3" eb="5">
      <t>ユウコ</t>
    </rPh>
    <phoneticPr fontId="1"/>
  </si>
  <si>
    <t>石山　立身</t>
    <rPh sb="0" eb="2">
      <t>イシヤマ</t>
    </rPh>
    <rPh sb="3" eb="4">
      <t>タ</t>
    </rPh>
    <rPh sb="4" eb="5">
      <t>ミ</t>
    </rPh>
    <phoneticPr fontId="1"/>
  </si>
  <si>
    <t>髙橋　加奈</t>
    <rPh sb="0" eb="2">
      <t>タカハシ</t>
    </rPh>
    <rPh sb="3" eb="5">
      <t>カナ</t>
    </rPh>
    <phoneticPr fontId="1"/>
  </si>
  <si>
    <t>菊地　由美子</t>
    <rPh sb="0" eb="2">
      <t>キクチ</t>
    </rPh>
    <rPh sb="3" eb="6">
      <t>ユミコ</t>
    </rPh>
    <phoneticPr fontId="2"/>
  </si>
  <si>
    <t>佐藤　恵美子</t>
    <rPh sb="0" eb="2">
      <t>サトウ</t>
    </rPh>
    <rPh sb="3" eb="6">
      <t>エミコ</t>
    </rPh>
    <phoneticPr fontId="1"/>
  </si>
  <si>
    <t>伊藤　由美子</t>
    <rPh sb="0" eb="2">
      <t>イトウ</t>
    </rPh>
    <rPh sb="3" eb="6">
      <t>ユミコ</t>
    </rPh>
    <phoneticPr fontId="1"/>
  </si>
  <si>
    <t>宇佐美　恵子</t>
    <rPh sb="0" eb="3">
      <t>ウサミ</t>
    </rPh>
    <rPh sb="4" eb="6">
      <t>ケイコ</t>
    </rPh>
    <phoneticPr fontId="1"/>
  </si>
  <si>
    <t>多田　直美</t>
    <rPh sb="0" eb="2">
      <t>タダ</t>
    </rPh>
    <rPh sb="3" eb="5">
      <t>ナオミ</t>
    </rPh>
    <phoneticPr fontId="1"/>
  </si>
  <si>
    <t>小林　希</t>
    <rPh sb="0" eb="2">
      <t>コバヤシ</t>
    </rPh>
    <rPh sb="3" eb="4">
      <t>ノゾミ</t>
    </rPh>
    <phoneticPr fontId="1"/>
  </si>
  <si>
    <t>及川　文子</t>
    <rPh sb="0" eb="2">
      <t>オイカワ</t>
    </rPh>
    <rPh sb="3" eb="5">
      <t>フミコ</t>
    </rPh>
    <phoneticPr fontId="1"/>
  </si>
  <si>
    <t>鈴木　明子</t>
    <rPh sb="0" eb="2">
      <t>スズキ</t>
    </rPh>
    <rPh sb="3" eb="5">
      <t>アキコ</t>
    </rPh>
    <phoneticPr fontId="1"/>
  </si>
  <si>
    <t>志小田　舞子</t>
    <rPh sb="0" eb="1">
      <t>ココロザシ</t>
    </rPh>
    <rPh sb="1" eb="2">
      <t>ショウ</t>
    </rPh>
    <rPh sb="2" eb="3">
      <t>タ</t>
    </rPh>
    <rPh sb="4" eb="6">
      <t>マイコ</t>
    </rPh>
    <phoneticPr fontId="1"/>
  </si>
  <si>
    <t>村田　寿恵</t>
    <rPh sb="0" eb="2">
      <t>ムラタ</t>
    </rPh>
    <rPh sb="3" eb="4">
      <t>コトブキ</t>
    </rPh>
    <rPh sb="4" eb="5">
      <t>メグ</t>
    </rPh>
    <phoneticPr fontId="1"/>
  </si>
  <si>
    <t>伊藤　美樹</t>
    <rPh sb="0" eb="2">
      <t>イトウ</t>
    </rPh>
    <rPh sb="3" eb="5">
      <t>ミキ</t>
    </rPh>
    <phoneticPr fontId="1"/>
  </si>
  <si>
    <t>小野　恵理</t>
    <rPh sb="0" eb="2">
      <t>オノ</t>
    </rPh>
    <rPh sb="3" eb="5">
      <t>エリ</t>
    </rPh>
    <phoneticPr fontId="3"/>
  </si>
  <si>
    <t>佐藤　礼子</t>
    <rPh sb="0" eb="2">
      <t>サトウ</t>
    </rPh>
    <rPh sb="3" eb="5">
      <t>レイコ</t>
    </rPh>
    <phoneticPr fontId="1"/>
  </si>
  <si>
    <t>佐藤　かおり</t>
    <rPh sb="0" eb="2">
      <t>サトウ</t>
    </rPh>
    <phoneticPr fontId="1"/>
  </si>
  <si>
    <t>佐藤　久美子</t>
    <rPh sb="0" eb="2">
      <t>サトウ</t>
    </rPh>
    <rPh sb="3" eb="6">
      <t>クミコ</t>
    </rPh>
    <phoneticPr fontId="1"/>
  </si>
  <si>
    <t>五十嵐　綾芳</t>
    <rPh sb="0" eb="3">
      <t>イガラシ</t>
    </rPh>
    <rPh sb="4" eb="5">
      <t>アヤ</t>
    </rPh>
    <rPh sb="5" eb="6">
      <t>ホウ</t>
    </rPh>
    <phoneticPr fontId="2"/>
  </si>
  <si>
    <t>石川　信子</t>
  </si>
  <si>
    <t>和家庭保育室　木村　和子</t>
  </si>
  <si>
    <t>濱中　明美</t>
  </si>
  <si>
    <t>佐藤　弘美</t>
  </si>
  <si>
    <t>小出　美知子</t>
  </si>
  <si>
    <t>鈴木　史子</t>
  </si>
  <si>
    <t>仲　　恵美</t>
  </si>
  <si>
    <t>齋藤　眞弓</t>
  </si>
  <si>
    <t>菊地　恵子</t>
  </si>
  <si>
    <t>菊地　美夏</t>
  </si>
  <si>
    <t>戸田　由美</t>
  </si>
  <si>
    <t>矢澤　要子</t>
  </si>
  <si>
    <t>鎌田　優子</t>
  </si>
  <si>
    <t>佐藤　勇介</t>
  </si>
  <si>
    <t>飛内　侑里</t>
  </si>
  <si>
    <t>齊藤　あゆみ</t>
  </si>
  <si>
    <t>藤垣　祐子</t>
  </si>
  <si>
    <t>石山　立身</t>
  </si>
  <si>
    <t>家庭的保育事業　髙橋　加奈　施設長　髙橋　加奈</t>
  </si>
  <si>
    <t>菊地　由美子</t>
  </si>
  <si>
    <t>佐藤　恵美子</t>
  </si>
  <si>
    <t>伊藤　由美子</t>
  </si>
  <si>
    <t>宇佐美　恵子</t>
  </si>
  <si>
    <t>多田　直美</t>
  </si>
  <si>
    <t>子育てサポート　ばんそうこう　小林　希</t>
  </si>
  <si>
    <t>及川　文子</t>
  </si>
  <si>
    <t>鈴木　明子</t>
  </si>
  <si>
    <t>志小田　舞子</t>
  </si>
  <si>
    <t>村田　寿恵</t>
  </si>
  <si>
    <t>伊藤　美樹</t>
  </si>
  <si>
    <t>小野　恵理</t>
    <rPh sb="3" eb="5">
      <t>エリ</t>
    </rPh>
    <phoneticPr fontId="3"/>
  </si>
  <si>
    <t>佐藤　礼子</t>
  </si>
  <si>
    <t>佐藤　かおり</t>
  </si>
  <si>
    <t>佐藤　久美子</t>
  </si>
  <si>
    <t>家庭的保育事業　五十嵐　綾芳 家庭的保育者　五十嵐　綾芳</t>
  </si>
  <si>
    <t>61403</t>
  </si>
  <si>
    <t>61601</t>
  </si>
  <si>
    <t>ワタキュー保育園北四番丁園</t>
    <rPh sb="5" eb="8">
      <t>ホイクエン</t>
    </rPh>
    <rPh sb="8" eb="12">
      <t>キタヨバンチョウ</t>
    </rPh>
    <rPh sb="12" eb="13">
      <t>エン</t>
    </rPh>
    <phoneticPr fontId="6"/>
  </si>
  <si>
    <t>ビックママランド支倉園</t>
    <rPh sb="8" eb="10">
      <t>ハセクラ</t>
    </rPh>
    <rPh sb="10" eb="11">
      <t>エン</t>
    </rPh>
    <phoneticPr fontId="6"/>
  </si>
  <si>
    <t>わくわくモリモリ保育所</t>
    <rPh sb="8" eb="10">
      <t>ホイク</t>
    </rPh>
    <rPh sb="10" eb="11">
      <t>ショ</t>
    </rPh>
    <phoneticPr fontId="3"/>
  </si>
  <si>
    <t>ライフの学校　保育園　六郷キャンパス</t>
    <rPh sb="4" eb="6">
      <t>ガッコウ</t>
    </rPh>
    <rPh sb="7" eb="9">
      <t>ホイク</t>
    </rPh>
    <rPh sb="9" eb="10">
      <t>エン</t>
    </rPh>
    <phoneticPr fontId="6"/>
  </si>
  <si>
    <t>あすと長町保育所</t>
    <rPh sb="3" eb="5">
      <t>ナガマチ</t>
    </rPh>
    <rPh sb="5" eb="7">
      <t>ホイク</t>
    </rPh>
    <rPh sb="7" eb="8">
      <t>ショ</t>
    </rPh>
    <phoneticPr fontId="6"/>
  </si>
  <si>
    <t>りっきーぱーく保育園あすと長町</t>
    <rPh sb="7" eb="10">
      <t>ホイクエン</t>
    </rPh>
    <rPh sb="13" eb="15">
      <t>ナガマチ</t>
    </rPh>
    <phoneticPr fontId="3"/>
  </si>
  <si>
    <t>おひさまの杜保育園</t>
    <rPh sb="5" eb="6">
      <t>モリ</t>
    </rPh>
    <rPh sb="6" eb="9">
      <t>ホイクエン</t>
    </rPh>
    <phoneticPr fontId="6"/>
  </si>
  <si>
    <t>もりのひろば保育園</t>
    <rPh sb="6" eb="9">
      <t>ホイクエン</t>
    </rPh>
    <phoneticPr fontId="6"/>
  </si>
  <si>
    <t>せせらぎ保育園</t>
    <rPh sb="4" eb="7">
      <t>ホイクエン</t>
    </rPh>
    <phoneticPr fontId="6"/>
  </si>
  <si>
    <t>ヤクルト二日町つばめ保育園</t>
    <rPh sb="4" eb="7">
      <t>フツカマチ</t>
    </rPh>
    <rPh sb="10" eb="13">
      <t>ホイクエン</t>
    </rPh>
    <phoneticPr fontId="3"/>
  </si>
  <si>
    <t>きらきら保育園</t>
    <rPh sb="4" eb="7">
      <t>ホイクエン</t>
    </rPh>
    <phoneticPr fontId="3"/>
  </si>
  <si>
    <t>ヤクルトあやしつばめ保育園</t>
    <rPh sb="10" eb="13">
      <t>ホイクエン</t>
    </rPh>
    <phoneticPr fontId="3"/>
  </si>
  <si>
    <t>エスパルキッズ保育園</t>
    <rPh sb="7" eb="10">
      <t>ホイクエン</t>
    </rPh>
    <phoneticPr fontId="6"/>
  </si>
  <si>
    <t>東北大学川内けやき保育園</t>
    <rPh sb="0" eb="2">
      <t>トウホク</t>
    </rPh>
    <rPh sb="2" eb="4">
      <t>ダイガク</t>
    </rPh>
    <rPh sb="4" eb="6">
      <t>カワウチ</t>
    </rPh>
    <rPh sb="9" eb="11">
      <t>ホイク</t>
    </rPh>
    <rPh sb="11" eb="12">
      <t>エン</t>
    </rPh>
    <phoneticPr fontId="3"/>
  </si>
  <si>
    <t>ワタキューセイモア　株式会社</t>
    <rPh sb="10" eb="12">
      <t>カブシキ</t>
    </rPh>
    <rPh sb="12" eb="14">
      <t>カイシャ</t>
    </rPh>
    <phoneticPr fontId="11"/>
  </si>
  <si>
    <t>株式会社　ビック・ママ</t>
    <rPh sb="0" eb="2">
      <t>カブシキ</t>
    </rPh>
    <rPh sb="2" eb="4">
      <t>カイシャ</t>
    </rPh>
    <phoneticPr fontId="11"/>
  </si>
  <si>
    <t>医療法人社団　裕歯会</t>
    <rPh sb="0" eb="2">
      <t>イリョウ</t>
    </rPh>
    <rPh sb="2" eb="4">
      <t>ホウジン</t>
    </rPh>
    <rPh sb="4" eb="6">
      <t>シャダン</t>
    </rPh>
    <rPh sb="7" eb="8">
      <t>ユウ</t>
    </rPh>
    <rPh sb="8" eb="9">
      <t>ハ</t>
    </rPh>
    <rPh sb="9" eb="10">
      <t>カイ</t>
    </rPh>
    <phoneticPr fontId="11"/>
  </si>
  <si>
    <t>社会福祉法人　ライフの学校</t>
    <rPh sb="0" eb="6">
      <t>シャカイフクシホウジン</t>
    </rPh>
    <rPh sb="11" eb="13">
      <t>ガッコウ</t>
    </rPh>
    <phoneticPr fontId="6"/>
  </si>
  <si>
    <t>医療法人　徳真会</t>
    <rPh sb="0" eb="2">
      <t>イリョウ</t>
    </rPh>
    <rPh sb="2" eb="4">
      <t>ホウジン</t>
    </rPh>
    <rPh sb="5" eb="6">
      <t>トク</t>
    </rPh>
    <rPh sb="6" eb="7">
      <t>マコト</t>
    </rPh>
    <rPh sb="7" eb="8">
      <t>カイ</t>
    </rPh>
    <phoneticPr fontId="11"/>
  </si>
  <si>
    <t>株式会社　ミツイ</t>
    <rPh sb="0" eb="2">
      <t>カブシキ</t>
    </rPh>
    <rPh sb="2" eb="4">
      <t>カイシャ</t>
    </rPh>
    <phoneticPr fontId="3"/>
  </si>
  <si>
    <t>労働者協同組合ワーカーズコープ・センター事業団</t>
  </si>
  <si>
    <t>有限会社　ＡＫＩ</t>
    <rPh sb="0" eb="2">
      <t>ユウゲン</t>
    </rPh>
    <rPh sb="2" eb="4">
      <t>カイシャ</t>
    </rPh>
    <phoneticPr fontId="11"/>
  </si>
  <si>
    <t>社会福祉法人　陽光福祉会</t>
    <rPh sb="0" eb="2">
      <t>シャカイ</t>
    </rPh>
    <rPh sb="2" eb="4">
      <t>フクシ</t>
    </rPh>
    <rPh sb="4" eb="6">
      <t>ホウジン</t>
    </rPh>
    <rPh sb="7" eb="8">
      <t>ヨウ</t>
    </rPh>
    <rPh sb="8" eb="9">
      <t>ヒカリ</t>
    </rPh>
    <rPh sb="9" eb="11">
      <t>フクシ</t>
    </rPh>
    <rPh sb="11" eb="12">
      <t>カイ</t>
    </rPh>
    <phoneticPr fontId="3"/>
  </si>
  <si>
    <t>有限会社　ひだまり介護</t>
    <rPh sb="0" eb="4">
      <t>ユウゲンガイシャ</t>
    </rPh>
    <rPh sb="9" eb="11">
      <t>カイゴ</t>
    </rPh>
    <phoneticPr fontId="3"/>
  </si>
  <si>
    <t>仙台ターミナルビル　株式会社</t>
    <rPh sb="0" eb="2">
      <t>センダイ</t>
    </rPh>
    <rPh sb="10" eb="12">
      <t>カブシキ</t>
    </rPh>
    <rPh sb="12" eb="14">
      <t>カイシャ</t>
    </rPh>
    <phoneticPr fontId="11"/>
  </si>
  <si>
    <t>国立大学法人　東北大学</t>
    <rPh sb="0" eb="2">
      <t>コクリツ</t>
    </rPh>
    <rPh sb="2" eb="4">
      <t>ダイガク</t>
    </rPh>
    <rPh sb="4" eb="6">
      <t>ホウジン</t>
    </rPh>
    <rPh sb="7" eb="9">
      <t>トウホク</t>
    </rPh>
    <rPh sb="9" eb="11">
      <t>ダイガク</t>
    </rPh>
    <phoneticPr fontId="3"/>
  </si>
  <si>
    <t>社会福祉法人　幸生会</t>
    <rPh sb="0" eb="2">
      <t>シャカイ</t>
    </rPh>
    <rPh sb="2" eb="4">
      <t>フクシ</t>
    </rPh>
    <rPh sb="4" eb="6">
      <t>ホウジン</t>
    </rPh>
    <rPh sb="7" eb="8">
      <t>コウ</t>
    </rPh>
    <rPh sb="8" eb="9">
      <t>セイ</t>
    </rPh>
    <rPh sb="9" eb="10">
      <t>カイ</t>
    </rPh>
    <phoneticPr fontId="3"/>
  </si>
  <si>
    <t>医療法人　松田会</t>
    <rPh sb="0" eb="2">
      <t>イリョウ</t>
    </rPh>
    <rPh sb="2" eb="4">
      <t>ホウジン</t>
    </rPh>
    <rPh sb="5" eb="7">
      <t>マツダ</t>
    </rPh>
    <rPh sb="7" eb="8">
      <t>カイ</t>
    </rPh>
    <phoneticPr fontId="3"/>
  </si>
  <si>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3"/>
  </si>
  <si>
    <t>仙台市若林区東八番丁183BM本社ビル</t>
    <rPh sb="0" eb="3">
      <t>センダイシ</t>
    </rPh>
    <rPh sb="3" eb="6">
      <t>ワカバヤシク</t>
    </rPh>
    <rPh sb="6" eb="7">
      <t>ヒガシ</t>
    </rPh>
    <rPh sb="15" eb="17">
      <t>ホンシャ</t>
    </rPh>
    <phoneticPr fontId="3"/>
  </si>
  <si>
    <t>仙台市青葉区五橋1－6－2</t>
    <rPh sb="0" eb="3">
      <t>センダイシ</t>
    </rPh>
    <rPh sb="3" eb="6">
      <t>アオバク</t>
    </rPh>
    <rPh sb="6" eb="8">
      <t>イツツバシ</t>
    </rPh>
    <phoneticPr fontId="3"/>
  </si>
  <si>
    <t>仙台市泉区南光台東2-11-26</t>
    <rPh sb="0" eb="3">
      <t>センダイシ</t>
    </rPh>
    <rPh sb="3" eb="5">
      <t>イズミク</t>
    </rPh>
    <rPh sb="5" eb="7">
      <t>ナンコウ</t>
    </rPh>
    <rPh sb="7" eb="8">
      <t>ダイ</t>
    </rPh>
    <rPh sb="8" eb="9">
      <t>ヒガシ</t>
    </rPh>
    <phoneticPr fontId="3"/>
  </si>
  <si>
    <t>仙台市太白区長町7丁目19-39　ＣＯＭビル101</t>
    <rPh sb="6" eb="8">
      <t>ナガマチ</t>
    </rPh>
    <rPh sb="9" eb="11">
      <t>チョウメ</t>
    </rPh>
    <phoneticPr fontId="3"/>
  </si>
  <si>
    <t>仙台市宮城野区幸町2-22-37</t>
    <rPh sb="7" eb="9">
      <t>サイワイチョウ</t>
    </rPh>
    <phoneticPr fontId="3"/>
  </si>
  <si>
    <t>仙台市青葉区芋沢字横前1-1</t>
    <rPh sb="0" eb="3">
      <t>センダイシ</t>
    </rPh>
    <rPh sb="3" eb="6">
      <t>アオバク</t>
    </rPh>
    <rPh sb="6" eb="7">
      <t>イモ</t>
    </rPh>
    <rPh sb="7" eb="8">
      <t>ザワ</t>
    </rPh>
    <rPh sb="8" eb="9">
      <t>アザ</t>
    </rPh>
    <rPh sb="9" eb="10">
      <t>ヨコ</t>
    </rPh>
    <rPh sb="10" eb="11">
      <t>マエ</t>
    </rPh>
    <phoneticPr fontId="3"/>
  </si>
  <si>
    <t>宮城県名取市植松字宮島77</t>
    <rPh sb="0" eb="3">
      <t>ミヤギケン</t>
    </rPh>
    <rPh sb="3" eb="6">
      <t>ナトリシ</t>
    </rPh>
    <rPh sb="6" eb="8">
      <t>ウエマツ</t>
    </rPh>
    <rPh sb="8" eb="9">
      <t>アザ</t>
    </rPh>
    <rPh sb="9" eb="10">
      <t>ミヤ</t>
    </rPh>
    <rPh sb="10" eb="11">
      <t>シマ</t>
    </rPh>
    <phoneticPr fontId="3"/>
  </si>
  <si>
    <t>仙台市泉区住吉台東5-5-8</t>
    <rPh sb="0" eb="3">
      <t>センダイシ</t>
    </rPh>
    <rPh sb="3" eb="5">
      <t>イズミク</t>
    </rPh>
    <rPh sb="5" eb="7">
      <t>スミヨシ</t>
    </rPh>
    <rPh sb="7" eb="8">
      <t>ダイ</t>
    </rPh>
    <rPh sb="8" eb="9">
      <t>ヒガシ</t>
    </rPh>
    <phoneticPr fontId="3"/>
  </si>
  <si>
    <t>仙台市青葉区中央1-1-1</t>
    <rPh sb="0" eb="6">
      <t>センダイシアオバク</t>
    </rPh>
    <rPh sb="6" eb="8">
      <t>チュウオウ</t>
    </rPh>
    <phoneticPr fontId="3"/>
  </si>
  <si>
    <t>仙台市青葉区片平2-1-1</t>
    <rPh sb="0" eb="3">
      <t>センダイシ</t>
    </rPh>
    <rPh sb="3" eb="6">
      <t>アオバク</t>
    </rPh>
    <rPh sb="6" eb="8">
      <t>カタヒラ</t>
    </rPh>
    <phoneticPr fontId="3"/>
  </si>
  <si>
    <t>仙台市青葉区栗生1-25-1</t>
    <rPh sb="0" eb="3">
      <t>センダイシ</t>
    </rPh>
    <rPh sb="3" eb="6">
      <t>アオバク</t>
    </rPh>
    <rPh sb="6" eb="7">
      <t>クリ</t>
    </rPh>
    <rPh sb="7" eb="8">
      <t>ショウ</t>
    </rPh>
    <phoneticPr fontId="3"/>
  </si>
  <si>
    <t>仙台市泉区実沢字立田屋敷17-1</t>
    <rPh sb="5" eb="7">
      <t>サネザワ</t>
    </rPh>
    <rPh sb="7" eb="8">
      <t>アザ</t>
    </rPh>
    <rPh sb="8" eb="10">
      <t>タツタ</t>
    </rPh>
    <rPh sb="10" eb="12">
      <t>ヤシキ</t>
    </rPh>
    <phoneticPr fontId="19"/>
  </si>
  <si>
    <t>岸　麻記子</t>
    <phoneticPr fontId="8"/>
  </si>
  <si>
    <t>施設コード</t>
    <rPh sb="0" eb="2">
      <t>シセツ</t>
    </rPh>
    <phoneticPr fontId="3"/>
  </si>
  <si>
    <t>04139</t>
  </si>
  <si>
    <t>保育園名</t>
    <rPh sb="0" eb="3">
      <t>ホイクエン</t>
    </rPh>
    <rPh sb="3" eb="4">
      <t>メイ</t>
    </rPh>
    <phoneticPr fontId="3"/>
  </si>
  <si>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</si>
  <si>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</si>
  <si>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</si>
  <si>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ファニーハート保育園</t>
    <rPh sb="7" eb="10">
      <t>ホイクエン</t>
    </rPh>
    <phoneticPr fontId="1"/>
  </si>
  <si>
    <t>ふれあい保育園</t>
    <rPh sb="4" eb="6">
      <t>ホイク</t>
    </rPh>
    <rPh sb="6" eb="7">
      <t>エン</t>
    </rPh>
    <phoneticPr fontId="4"/>
  </si>
  <si>
    <t>富沢南なないろ保育園</t>
    <rPh sb="2" eb="3">
      <t>ミナミ</t>
    </rPh>
    <phoneticPr fontId="6"/>
  </si>
  <si>
    <t>クリムスポーツ保育園</t>
    <rPh sb="7" eb="10">
      <t>ホイクエン</t>
    </rPh>
    <phoneticPr fontId="1"/>
  </si>
  <si>
    <t>アスク山田かぎとり保育園</t>
    <rPh sb="3" eb="5">
      <t>ヤマダ</t>
    </rPh>
    <rPh sb="9" eb="11">
      <t>ホイク</t>
    </rPh>
    <rPh sb="11" eb="12">
      <t>エン</t>
    </rPh>
    <phoneticPr fontId="1"/>
  </si>
  <si>
    <t>あすと長町めぐみ保育園</t>
    <rPh sb="3" eb="5">
      <t>ナガマチ</t>
    </rPh>
    <rPh sb="8" eb="11">
      <t>ホイクエン</t>
    </rPh>
    <phoneticPr fontId="18"/>
  </si>
  <si>
    <t>諏訪ぱれっと保育園</t>
    <rPh sb="0" eb="2">
      <t>スワ</t>
    </rPh>
    <phoneticPr fontId="1"/>
  </si>
  <si>
    <t>NOVAバイリンガル仙台八木山保育園</t>
    <rPh sb="10" eb="12">
      <t>センダイ</t>
    </rPh>
    <rPh sb="15" eb="17">
      <t>ホイク</t>
    </rPh>
    <rPh sb="17" eb="18">
      <t>エン</t>
    </rPh>
    <phoneticPr fontId="6"/>
  </si>
  <si>
    <t>アスイク保育園中田町</t>
    <rPh sb="4" eb="7">
      <t>ホイクエン</t>
    </rPh>
    <rPh sb="7" eb="9">
      <t>ナカタ</t>
    </rPh>
    <rPh sb="9" eb="10">
      <t>マチ</t>
    </rPh>
    <phoneticPr fontId="6"/>
  </si>
  <si>
    <t>NOVAバイリンガル仙台富沢保育園</t>
    <rPh sb="10" eb="12">
      <t>センダイ</t>
    </rPh>
    <rPh sb="12" eb="14">
      <t>トミザワ</t>
    </rPh>
    <rPh sb="14" eb="17">
      <t>ホイクエン</t>
    </rPh>
    <phoneticPr fontId="6"/>
  </si>
  <si>
    <t>もりのなかま保育園四郎丸園もぐもぐ＋</t>
    <rPh sb="6" eb="9">
      <t>ホイクエン</t>
    </rPh>
    <rPh sb="9" eb="12">
      <t>シロウマル</t>
    </rPh>
    <rPh sb="12" eb="13">
      <t>エン</t>
    </rPh>
    <phoneticPr fontId="6"/>
  </si>
  <si>
    <t>中田なないろ保育園</t>
    <rPh sb="0" eb="2">
      <t>ナカタ</t>
    </rPh>
    <phoneticPr fontId="6"/>
  </si>
  <si>
    <t>恵和町いちにいさん保育園</t>
    <rPh sb="0" eb="3">
      <t>ケイワマチ</t>
    </rPh>
    <rPh sb="9" eb="12">
      <t>ホイクエン</t>
    </rPh>
    <phoneticPr fontId="6"/>
  </si>
  <si>
    <t>岩切どろんこ保育園</t>
    <rPh sb="0" eb="2">
      <t>イワキリ</t>
    </rPh>
    <rPh sb="6" eb="9">
      <t>ホイクエン</t>
    </rPh>
    <phoneticPr fontId="1"/>
  </si>
  <si>
    <t>榴岡はるかぜ保育園</t>
    <rPh sb="0" eb="2">
      <t>ツツジガオカ</t>
    </rPh>
    <rPh sb="6" eb="9">
      <t>ホイクエン</t>
    </rPh>
    <phoneticPr fontId="1"/>
  </si>
  <si>
    <t>岩切たんぽぽ保育園</t>
    <rPh sb="0" eb="2">
      <t>イワキリ</t>
    </rPh>
    <phoneticPr fontId="8"/>
  </si>
  <si>
    <t>榴岡なないろ保育園</t>
    <rPh sb="0" eb="2">
      <t>ツツジガオカナナ</t>
    </rPh>
    <rPh sb="2" eb="9">
      <t>イロホイクエン</t>
    </rPh>
    <phoneticPr fontId="4"/>
  </si>
  <si>
    <t>ぽっかぽか紬保育園</t>
    <rPh sb="5" eb="9">
      <t>ツムギホイクエン</t>
    </rPh>
    <phoneticPr fontId="12"/>
  </si>
  <si>
    <t>仙台こども保育園</t>
    <rPh sb="0" eb="2">
      <t>センダイ</t>
    </rPh>
    <rPh sb="5" eb="8">
      <t>ホイクエン</t>
    </rPh>
    <phoneticPr fontId="1"/>
  </si>
  <si>
    <t>六郷ぱれっと保育園</t>
    <rPh sb="0" eb="2">
      <t>ロクゴウ</t>
    </rPh>
    <rPh sb="6" eb="9">
      <t>ホイクエン</t>
    </rPh>
    <phoneticPr fontId="6"/>
  </si>
  <si>
    <t>六郷保育園</t>
    <rPh sb="0" eb="2">
      <t>ロクゴウ</t>
    </rPh>
    <rPh sb="2" eb="5">
      <t>ホイクエン</t>
    </rPh>
    <phoneticPr fontId="6"/>
  </si>
  <si>
    <t>もりのなかま保育園六丁の目駅前園サイエンス＋</t>
    <rPh sb="6" eb="9">
      <t>ホイクエン</t>
    </rPh>
    <rPh sb="9" eb="11">
      <t>ロクチョウ</t>
    </rPh>
    <rPh sb="12" eb="13">
      <t>メ</t>
    </rPh>
    <rPh sb="13" eb="15">
      <t>エキマエ</t>
    </rPh>
    <rPh sb="15" eb="16">
      <t>エン</t>
    </rPh>
    <phoneticPr fontId="4"/>
  </si>
  <si>
    <t>保育園あみ</t>
    <rPh sb="0" eb="3">
      <t>ホイクエン</t>
    </rPh>
    <phoneticPr fontId="6"/>
  </si>
  <si>
    <t>コスモス将監保育園</t>
    <rPh sb="4" eb="6">
      <t>ショウゲン</t>
    </rPh>
    <rPh sb="6" eb="9">
      <t>ホイクエン</t>
    </rPh>
    <phoneticPr fontId="1"/>
  </si>
  <si>
    <t>向陽台はるかぜ保育園</t>
    <rPh sb="0" eb="3">
      <t>コウヨウダイ</t>
    </rPh>
    <rPh sb="7" eb="10">
      <t>ホイクエン</t>
    </rPh>
    <phoneticPr fontId="4"/>
  </si>
  <si>
    <t>いずみ保育園</t>
    <rPh sb="3" eb="6">
      <t>ホイクエン</t>
    </rPh>
    <phoneticPr fontId="6"/>
  </si>
  <si>
    <t>川前ぱれっと保育園</t>
    <rPh sb="0" eb="2">
      <t>カワマエ</t>
    </rPh>
    <rPh sb="6" eb="9">
      <t>ホイクエン</t>
    </rPh>
    <phoneticPr fontId="4"/>
  </si>
  <si>
    <t>南吉成すぎのこ保育園</t>
    <rPh sb="0" eb="1">
      <t>ミナミ</t>
    </rPh>
    <rPh sb="1" eb="3">
      <t>ヨシナリ</t>
    </rPh>
    <phoneticPr fontId="2"/>
  </si>
  <si>
    <t>相手方住所　方書名</t>
    <rPh sb="0" eb="2">
      <t>アイテ</t>
    </rPh>
    <rPh sb="2" eb="3">
      <t>カタ</t>
    </rPh>
    <rPh sb="3" eb="5">
      <t>ジュウショ</t>
    </rPh>
    <rPh sb="6" eb="7">
      <t>ホウ</t>
    </rPh>
    <rPh sb="7" eb="9">
      <t>ショメイ</t>
    </rPh>
    <phoneticPr fontId="3"/>
  </si>
  <si>
    <t>仙台市青葉区通町一丁目４－１</t>
    <rPh sb="3" eb="6">
      <t>アオバク</t>
    </rPh>
    <rPh sb="6" eb="8">
      <t>トオリチョウ</t>
    </rPh>
    <rPh sb="8" eb="11">
      <t>イッチョウメ</t>
    </rPh>
    <phoneticPr fontId="6"/>
  </si>
  <si>
    <t>大阪市北区堂島１－５－３０　堂島プラザビル９Ｆ</t>
    <rPh sb="5" eb="7">
      <t>ドウジマ</t>
    </rPh>
    <rPh sb="14" eb="16">
      <t>ドウジマ</t>
    </rPh>
    <phoneticPr fontId="6"/>
  </si>
  <si>
    <t>東京都港区港南１丁目２－７０</t>
    <rPh sb="0" eb="3">
      <t>トウキョウト</t>
    </rPh>
    <rPh sb="3" eb="5">
      <t>ミナトク</t>
    </rPh>
    <rPh sb="5" eb="7">
      <t>コウナン</t>
    </rPh>
    <rPh sb="8" eb="10">
      <t>チョウメ</t>
    </rPh>
    <phoneticPr fontId="6"/>
  </si>
  <si>
    <t>仙台市宮城野区中野５－７－８</t>
    <rPh sb="3" eb="7">
      <t>ミヤギノク</t>
    </rPh>
    <rPh sb="7" eb="9">
      <t>ナカノ</t>
    </rPh>
    <phoneticPr fontId="6"/>
  </si>
  <si>
    <t>仙台市太白区柳生４－１２－１１</t>
    <rPh sb="6" eb="8">
      <t>ヤナギュウ</t>
    </rPh>
    <phoneticPr fontId="6"/>
  </si>
  <si>
    <t>富谷市成田１－５－３</t>
    <rPh sb="0" eb="2">
      <t>トミヤ</t>
    </rPh>
    <rPh sb="2" eb="3">
      <t>シ</t>
    </rPh>
    <rPh sb="3" eb="5">
      <t>ナリタ</t>
    </rPh>
    <phoneticPr fontId="6"/>
  </si>
  <si>
    <t>愛知県名古屋市中村区名駅4－6－17－12F</t>
    <rPh sb="7" eb="10">
      <t>ナカムラク</t>
    </rPh>
    <rPh sb="10" eb="11">
      <t>ナ</t>
    </rPh>
    <rPh sb="11" eb="12">
      <t>エキ</t>
    </rPh>
    <phoneticPr fontId="1"/>
  </si>
  <si>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6"/>
  </si>
  <si>
    <t>仙台市青葉区一番町２－５－２２－２F</t>
    <rPh sb="6" eb="9">
      <t>イチバンチョウ</t>
    </rPh>
    <phoneticPr fontId="6"/>
  </si>
  <si>
    <t>東京都千代田区神田駿河台４－６　御茶ノ水ソラシティ</t>
    <rPh sb="16" eb="18">
      <t>オチャ</t>
    </rPh>
    <rPh sb="19" eb="20">
      <t>ミズ</t>
    </rPh>
    <phoneticPr fontId="6"/>
  </si>
  <si>
    <t>埼玉県さいたま市大宮区仲町１－５４－３　</t>
    <rPh sb="0" eb="3">
      <t>サイタマケン</t>
    </rPh>
    <phoneticPr fontId="6"/>
  </si>
  <si>
    <t>仙台市若林区東八番丁１８３</t>
    <rPh sb="6" eb="7">
      <t>ヒガシ</t>
    </rPh>
    <rPh sb="7" eb="9">
      <t>ハチバン</t>
    </rPh>
    <rPh sb="9" eb="10">
      <t>チョウ</t>
    </rPh>
    <phoneticPr fontId="6"/>
  </si>
  <si>
    <t>仙台市若林区六郷７－１０</t>
    <rPh sb="0" eb="3">
      <t>センダイシ</t>
    </rPh>
    <rPh sb="3" eb="6">
      <t>ワカバヤシク</t>
    </rPh>
    <rPh sb="6" eb="8">
      <t>ロクゴウ</t>
    </rPh>
    <phoneticPr fontId="5"/>
  </si>
  <si>
    <t>仙台市若林区長喜城字山神５６－１</t>
    <rPh sb="0" eb="3">
      <t>センダイシ</t>
    </rPh>
    <rPh sb="3" eb="6">
      <t>ワカバヤシク</t>
    </rPh>
    <rPh sb="6" eb="9">
      <t>チョウキジョウ</t>
    </rPh>
    <rPh sb="9" eb="10">
      <t>アザ</t>
    </rPh>
    <rPh sb="10" eb="12">
      <t>ヤマガミ</t>
    </rPh>
    <phoneticPr fontId="6"/>
  </si>
  <si>
    <t>仙台市泉区上谷刈字向原３－３０</t>
    <rPh sb="0" eb="3">
      <t>センダイシ</t>
    </rPh>
    <rPh sb="3" eb="5">
      <t>イズミク</t>
    </rPh>
    <rPh sb="5" eb="8">
      <t>カミヤガリ</t>
    </rPh>
    <rPh sb="8" eb="9">
      <t>アザ</t>
    </rPh>
    <rPh sb="9" eb="11">
      <t>ムコウバラ</t>
    </rPh>
    <phoneticPr fontId="6"/>
  </si>
  <si>
    <t>仙台市泉区泉中央３－２８－１１　</t>
    <rPh sb="0" eb="2">
      <t>センダイ</t>
    </rPh>
    <rPh sb="2" eb="3">
      <t>シ</t>
    </rPh>
    <rPh sb="3" eb="5">
      <t>イズミク</t>
    </rPh>
    <rPh sb="5" eb="8">
      <t>イズミチュウオウ</t>
    </rPh>
    <phoneticPr fontId="6"/>
  </si>
  <si>
    <t>法人名（正式）</t>
    <rPh sb="0" eb="2">
      <t>ホウジン</t>
    </rPh>
    <rPh sb="2" eb="3">
      <t>メイ</t>
    </rPh>
    <rPh sb="4" eb="6">
      <t>セイシキ</t>
    </rPh>
    <phoneticPr fontId="3"/>
  </si>
  <si>
    <t>綾君株式会社</t>
    <rPh sb="0" eb="1">
      <t>リョウ</t>
    </rPh>
    <rPh sb="1" eb="2">
      <t>クン</t>
    </rPh>
    <rPh sb="2" eb="4">
      <t>カブシキ</t>
    </rPh>
    <rPh sb="4" eb="6">
      <t>カイシャ</t>
    </rPh>
    <phoneticPr fontId="1"/>
  </si>
  <si>
    <t>一般社団法人ふれあいファミリーパートナー</t>
    <rPh sb="0" eb="2">
      <t>イッパン</t>
    </rPh>
    <rPh sb="2" eb="4">
      <t>シャダン</t>
    </rPh>
    <rPh sb="4" eb="5">
      <t>ホウ</t>
    </rPh>
    <rPh sb="5" eb="6">
      <t>ジン</t>
    </rPh>
    <phoneticPr fontId="6"/>
  </si>
  <si>
    <t>社会福祉法人あおば厚生福祉会</t>
    <rPh sb="9" eb="14">
      <t>コウセイフクシカイ</t>
    </rPh>
    <phoneticPr fontId="4"/>
  </si>
  <si>
    <r>
      <rPr>
        <sz val="11"/>
        <rFont val="ＭＳ ゴシック"/>
        <family val="3"/>
        <charset val="128"/>
      </rPr>
      <t>株式会社アリスカンパニー</t>
    </r>
    <rPh sb="0" eb="2">
      <t>カブシキ</t>
    </rPh>
    <phoneticPr fontId="1"/>
  </si>
  <si>
    <t>社会福祉法人埼玉現成会</t>
    <rPh sb="0" eb="2">
      <t>シャカイ</t>
    </rPh>
    <rPh sb="2" eb="4">
      <t>フクシ</t>
    </rPh>
    <rPh sb="4" eb="6">
      <t>ホウジン</t>
    </rPh>
    <rPh sb="6" eb="8">
      <t>サイタマ</t>
    </rPh>
    <rPh sb="8" eb="11">
      <t>ゲンセイカイ</t>
    </rPh>
    <phoneticPr fontId="1"/>
  </si>
  <si>
    <t>社会福祉法人仙台ぱれっと福祉会</t>
    <rPh sb="6" eb="8">
      <t>センダイ</t>
    </rPh>
    <rPh sb="12" eb="14">
      <t>フクシ</t>
    </rPh>
    <rPh sb="14" eb="15">
      <t>カイ</t>
    </rPh>
    <phoneticPr fontId="6"/>
  </si>
  <si>
    <t>株式会社NOVA</t>
    <rPh sb="0" eb="4">
      <t>カブシキガイシャ</t>
    </rPh>
    <phoneticPr fontId="6"/>
  </si>
  <si>
    <t>株式会社Lateral Kids</t>
    <rPh sb="0" eb="4">
      <t>カブシキガイシャ</t>
    </rPh>
    <phoneticPr fontId="6"/>
  </si>
  <si>
    <t>一般社団法人ぽっかぽか</t>
    <rPh sb="0" eb="6">
      <t>イッパンシャダンホウジン</t>
    </rPh>
    <phoneticPr fontId="6"/>
  </si>
  <si>
    <t>株式会社ビック・ママ</t>
    <rPh sb="0" eb="4">
      <t>カブシキガイシャ</t>
    </rPh>
    <phoneticPr fontId="1"/>
  </si>
  <si>
    <t>一般社団法人保育アートラボ</t>
    <rPh sb="0" eb="6">
      <t>イッパンシャダンホウジン</t>
    </rPh>
    <rPh sb="6" eb="8">
      <t>ホイク</t>
    </rPh>
    <phoneticPr fontId="6"/>
  </si>
  <si>
    <t>一般社団法人祐紀会</t>
    <rPh sb="0" eb="2">
      <t>イッパン</t>
    </rPh>
    <rPh sb="2" eb="7">
      <t>シャダンホウジンユウ</t>
    </rPh>
    <rPh sb="7" eb="8">
      <t>キ</t>
    </rPh>
    <rPh sb="8" eb="9">
      <t>カイ</t>
    </rPh>
    <phoneticPr fontId="6"/>
  </si>
  <si>
    <t>社会福祉法人はるかぜ福祉会</t>
    <rPh sb="10" eb="12">
      <t>フクシ</t>
    </rPh>
    <rPh sb="12" eb="13">
      <t>カイ</t>
    </rPh>
    <phoneticPr fontId="4"/>
  </si>
  <si>
    <t>施設コード</t>
    <rPh sb="0" eb="2">
      <t>シセツ</t>
    </rPh>
    <phoneticPr fontId="5"/>
  </si>
  <si>
    <t>施設名</t>
    <rPh sb="0" eb="2">
      <t>シセツ</t>
    </rPh>
    <rPh sb="2" eb="3">
      <t>メイ</t>
    </rPh>
    <phoneticPr fontId="5"/>
  </si>
  <si>
    <t>定員</t>
    <rPh sb="0" eb="2">
      <t>テイイン</t>
    </rPh>
    <phoneticPr fontId="5"/>
  </si>
  <si>
    <t>コスモス大手町保育園</t>
    <rPh sb="4" eb="7">
      <t>オオテマチ</t>
    </rPh>
    <rPh sb="9" eb="10">
      <t>エン</t>
    </rPh>
    <phoneticPr fontId="4"/>
  </si>
  <si>
    <t>メリーポピンズエスパル仙台ルーム</t>
    <rPh sb="11" eb="13">
      <t>センダイ</t>
    </rPh>
    <phoneticPr fontId="4"/>
  </si>
  <si>
    <t>パリス錦町保育園</t>
    <rPh sb="3" eb="5">
      <t>ニシキチョウ</t>
    </rPh>
    <rPh sb="5" eb="8">
      <t>ホイクエン</t>
    </rPh>
    <phoneticPr fontId="4"/>
  </si>
  <si>
    <t>ファニーハート保育園</t>
    <rPh sb="7" eb="10">
      <t>ホイクエン</t>
    </rPh>
    <phoneticPr fontId="4"/>
  </si>
  <si>
    <t>ふれあい保育園</t>
    <rPh sb="4" eb="7">
      <t>ホイクエン</t>
    </rPh>
    <phoneticPr fontId="5"/>
  </si>
  <si>
    <t>富沢南なないろ保育園</t>
  </si>
  <si>
    <t>クリムスポーツ保育園</t>
    <rPh sb="7" eb="10">
      <t>ホイクエン</t>
    </rPh>
    <phoneticPr fontId="4"/>
  </si>
  <si>
    <t>アスク山田かぎとり保育園</t>
    <rPh sb="3" eb="5">
      <t>ヤマダ</t>
    </rPh>
    <rPh sb="9" eb="11">
      <t>ホイク</t>
    </rPh>
    <rPh sb="11" eb="12">
      <t>エン</t>
    </rPh>
    <phoneticPr fontId="4"/>
  </si>
  <si>
    <t>あすと長町めぐみ保育園</t>
    <rPh sb="3" eb="5">
      <t>ナガマチ</t>
    </rPh>
    <rPh sb="8" eb="11">
      <t>ホイクエン</t>
    </rPh>
    <phoneticPr fontId="31"/>
  </si>
  <si>
    <t>諏訪ぱれっと保育園</t>
    <rPh sb="0" eb="2">
      <t>スワ</t>
    </rPh>
    <phoneticPr fontId="4"/>
  </si>
  <si>
    <t>NOVAバイリンガル仙台八木山保育園</t>
    <rPh sb="10" eb="12">
      <t>センダイ</t>
    </rPh>
    <rPh sb="12" eb="15">
      <t>ヤギヤマ</t>
    </rPh>
    <rPh sb="15" eb="18">
      <t>ホイクエン</t>
    </rPh>
    <phoneticPr fontId="5"/>
  </si>
  <si>
    <t>アスイク保育園中田町</t>
  </si>
  <si>
    <t>NOVAバイリンガル仙台富沢保育園</t>
  </si>
  <si>
    <t>もりのなかま保育園四郎丸園もぐもぐ＋</t>
  </si>
  <si>
    <t>中田なないろ保育園</t>
  </si>
  <si>
    <t>恵和町いちにいさん保育園</t>
    <rPh sb="0" eb="12">
      <t>ケイワチョウイチニイサンホイクエン</t>
    </rPh>
    <phoneticPr fontId="5"/>
  </si>
  <si>
    <t>岩切どろんこ保育園</t>
    <rPh sb="0" eb="2">
      <t>イワキリ</t>
    </rPh>
    <rPh sb="6" eb="9">
      <t>ホイクエン</t>
    </rPh>
    <phoneticPr fontId="4"/>
  </si>
  <si>
    <t>榴岡はるかぜ保育園</t>
    <rPh sb="0" eb="2">
      <t>ツツジガオカ</t>
    </rPh>
    <rPh sb="6" eb="9">
      <t>ホイクエン</t>
    </rPh>
    <phoneticPr fontId="4"/>
  </si>
  <si>
    <t>岩切たんぽぽ保育園</t>
    <rPh sb="0" eb="2">
      <t>イワキリ</t>
    </rPh>
    <phoneticPr fontId="30"/>
  </si>
  <si>
    <t>榴岡なないろ保育園</t>
    <rPh sb="0" eb="2">
      <t>ツツジガオカ</t>
    </rPh>
    <rPh sb="6" eb="9">
      <t>ホイクエン</t>
    </rPh>
    <phoneticPr fontId="3"/>
  </si>
  <si>
    <t>鶴ケ谷はぐくみ保育園</t>
    <rPh sb="0" eb="3">
      <t>ツルガヤ</t>
    </rPh>
    <phoneticPr fontId="5"/>
  </si>
  <si>
    <t>仙台こども保育園</t>
    <rPh sb="0" eb="2">
      <t>センダイ</t>
    </rPh>
    <rPh sb="5" eb="8">
      <t>ホイクエン</t>
    </rPh>
    <phoneticPr fontId="4"/>
  </si>
  <si>
    <t>六郷ぱれっと保育園</t>
  </si>
  <si>
    <t>六郷保育園</t>
  </si>
  <si>
    <t>保育園　あみ</t>
  </si>
  <si>
    <t>コスモス将監保育園</t>
    <rPh sb="4" eb="6">
      <t>ショウゲン</t>
    </rPh>
    <rPh sb="6" eb="9">
      <t>ホイクエン</t>
    </rPh>
    <phoneticPr fontId="4"/>
  </si>
  <si>
    <t>やまとみらい南光台東保育園</t>
    <rPh sb="6" eb="9">
      <t>ナンコウダイ</t>
    </rPh>
    <rPh sb="9" eb="10">
      <t>ヒガシ</t>
    </rPh>
    <rPh sb="10" eb="13">
      <t>ホイクエン</t>
    </rPh>
    <phoneticPr fontId="3"/>
  </si>
  <si>
    <t>向陽台はるかぜ保育園</t>
    <rPh sb="0" eb="3">
      <t>コウヨウダイ</t>
    </rPh>
    <rPh sb="7" eb="10">
      <t>ホイクエン</t>
    </rPh>
    <phoneticPr fontId="3"/>
  </si>
  <si>
    <t>いずみ保育園</t>
    <rPh sb="3" eb="6">
      <t>ホイクエン</t>
    </rPh>
    <phoneticPr fontId="8"/>
  </si>
  <si>
    <t>06102</t>
  </si>
  <si>
    <t>国見ケ丘せんだんの杜保育園（分園）</t>
    <rPh sb="14" eb="16">
      <t>ブンエン</t>
    </rPh>
    <phoneticPr fontId="5"/>
  </si>
  <si>
    <t>川前ぱれっと保育園</t>
    <rPh sb="0" eb="2">
      <t>カワマエ</t>
    </rPh>
    <rPh sb="6" eb="9">
      <t>ホイクエン</t>
    </rPh>
    <phoneticPr fontId="3"/>
  </si>
  <si>
    <t>コスモス大手町保育園</t>
  </si>
  <si>
    <t>メリーポピンズエスパル仙台ルーム</t>
  </si>
  <si>
    <t>パリス錦町保育園</t>
  </si>
  <si>
    <t>仙台市青葉区通町一丁目４－１</t>
  </si>
  <si>
    <t>ファニーハート保育園</t>
  </si>
  <si>
    <t>綾君株式会社</t>
  </si>
  <si>
    <t>ふれあい保育園</t>
  </si>
  <si>
    <t>一般社団法人ふれあいファミリーパートナー</t>
  </si>
  <si>
    <t>大阪市北区堂島１－５－３０　堂島プラザビル９Ｆ</t>
  </si>
  <si>
    <t>東京都港区港南１丁目２－７０</t>
  </si>
  <si>
    <t>仙台市宮城野区中野５－７－８</t>
  </si>
  <si>
    <t>社会福祉法人あおば厚生福祉会</t>
  </si>
  <si>
    <t>クリムスポーツ保育園</t>
  </si>
  <si>
    <t>アスク山田かぎとり保育園</t>
  </si>
  <si>
    <t>仙台市太白区柳生４－１２－１１</t>
  </si>
  <si>
    <t>株式会社アリスカンパニー</t>
  </si>
  <si>
    <t>あすと長町めぐみ保育園</t>
  </si>
  <si>
    <t>社会福祉法人埼玉現成会</t>
  </si>
  <si>
    <t>諏訪ぱれっと保育園</t>
  </si>
  <si>
    <t>富谷市成田１－５－３</t>
  </si>
  <si>
    <t>社会福祉法人仙台ぱれっと福祉会</t>
  </si>
  <si>
    <t>NOVAバイリンガル仙台八木山保育園</t>
  </si>
  <si>
    <t>愛知県名古屋市中村区名駅4－6－17－12F</t>
  </si>
  <si>
    <t>株式会社NOVA</t>
  </si>
  <si>
    <t>仙台市宮城野区鉄砲町中３－１４　テラス仙台駅東口２階</t>
  </si>
  <si>
    <t>仙台市青葉区一番町２－５－２２－２F</t>
  </si>
  <si>
    <t>株式会社Lateral Kids</t>
  </si>
  <si>
    <t>恵和町いちにいさん保育園</t>
  </si>
  <si>
    <t>東京都千代田区神田駿河台４－６　御茶ノ水ソラシティ</t>
  </si>
  <si>
    <t>岩切どろんこ保育園</t>
  </si>
  <si>
    <t>榴岡はるかぜ保育園</t>
  </si>
  <si>
    <t>岩切たんぽぽ保育園</t>
  </si>
  <si>
    <t>ぽっかぽか紬保育園</t>
  </si>
  <si>
    <t>一般社団法人ぽっかぽか</t>
  </si>
  <si>
    <t>仙台こども保育園</t>
  </si>
  <si>
    <t>埼玉県さいたま市大宮区仲町１－５４－３　</t>
  </si>
  <si>
    <t>仙台市若林区東八番丁１８３</t>
  </si>
  <si>
    <t>株式会社ビック・ママ</t>
  </si>
  <si>
    <t>仙台市若林区六郷７－１０</t>
  </si>
  <si>
    <t>一般社団法人保育アートラボ</t>
  </si>
  <si>
    <t>もりのなかま保育園六丁の目駅前園サイエンス＋</t>
  </si>
  <si>
    <t>保育園あみ</t>
  </si>
  <si>
    <t>仙台市若林区長喜城字山神５６－１</t>
  </si>
  <si>
    <t>一般社団法人祐紀会</t>
  </si>
  <si>
    <t>コスモス将監保育園</t>
  </si>
  <si>
    <t>仙台市泉区上谷刈字向原３－３０</t>
  </si>
  <si>
    <t>いずみ保育園</t>
  </si>
  <si>
    <t>仙台市泉区泉中央３－２８－１１　</t>
  </si>
  <si>
    <t>南吉成すぎのこ保育園</t>
  </si>
  <si>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</si>
  <si>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福聚幼稚園</t>
    <rPh sb="0" eb="2">
      <t>フクジュ</t>
    </rPh>
    <rPh sb="2" eb="5">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</si>
  <si>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</si>
  <si>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t>幼保連携型認定こども園　はせくらまち杜のこども園</t>
    <rPh sb="0" eb="7">
      <t>ヨウホレンケイガタニンテイ</t>
    </rPh>
    <rPh sb="10" eb="11">
      <t>エン</t>
    </rPh>
    <rPh sb="18" eb="19">
      <t>モリ</t>
    </rPh>
    <rPh sb="23" eb="24">
      <t>エン</t>
    </rPh>
    <phoneticPr fontId="1"/>
  </si>
  <si>
    <t>青葉こども園</t>
    <rPh sb="0" eb="2">
      <t>アオバ</t>
    </rPh>
    <rPh sb="5" eb="6">
      <t>エン</t>
    </rPh>
    <phoneticPr fontId="1"/>
  </si>
  <si>
    <t>幼保連携型認定こども園　折立幼稚園・ナーサリールーム</t>
    <rPh sb="0" eb="7">
      <t>ヨウホレンケイガタニンテイ</t>
    </rPh>
    <rPh sb="10" eb="11">
      <t>エン</t>
    </rPh>
    <rPh sb="12" eb="14">
      <t>オリタテ</t>
    </rPh>
    <rPh sb="14" eb="17">
      <t>ヨウチエン</t>
    </rPh>
    <phoneticPr fontId="1"/>
  </si>
  <si>
    <t>堤町あしぐろこども園</t>
    <rPh sb="0" eb="1">
      <t>ツツミ</t>
    </rPh>
    <rPh sb="1" eb="2">
      <t>マチ</t>
    </rPh>
    <rPh sb="9" eb="10">
      <t>エン</t>
    </rPh>
    <phoneticPr fontId="7"/>
  </si>
  <si>
    <t>立華認定こども園</t>
    <rPh sb="0" eb="2">
      <t>タチバナ</t>
    </rPh>
    <rPh sb="2" eb="4">
      <t>ニンテイ</t>
    </rPh>
    <rPh sb="7" eb="8">
      <t>エン</t>
    </rPh>
    <phoneticPr fontId="1"/>
  </si>
  <si>
    <t>新田すいせんこども園</t>
    <rPh sb="0" eb="2">
      <t>シンデン</t>
    </rPh>
    <rPh sb="9" eb="10">
      <t>エン</t>
    </rPh>
    <phoneticPr fontId="1"/>
  </si>
  <si>
    <t>原町すいせんこども園</t>
    <rPh sb="0" eb="2">
      <t>ハラマチ</t>
    </rPh>
    <rPh sb="9" eb="10">
      <t>エン</t>
    </rPh>
    <phoneticPr fontId="1"/>
  </si>
  <si>
    <t>新田東すいせんこども園</t>
    <rPh sb="0" eb="2">
      <t>シンデン</t>
    </rPh>
    <rPh sb="2" eb="3">
      <t>ヒガシ</t>
    </rPh>
    <rPh sb="10" eb="11">
      <t>エン</t>
    </rPh>
    <phoneticPr fontId="1"/>
  </si>
  <si>
    <t>認定こども園ナザレト愛児園</t>
    <rPh sb="0" eb="2">
      <t>ニンテイ</t>
    </rPh>
    <rPh sb="5" eb="6">
      <t>エン</t>
    </rPh>
    <rPh sb="10" eb="11">
      <t>アイ</t>
    </rPh>
    <rPh sb="11" eb="12">
      <t>ジ</t>
    </rPh>
    <rPh sb="12" eb="13">
      <t>エン</t>
    </rPh>
    <phoneticPr fontId="2"/>
  </si>
  <si>
    <t>さゆりこども園</t>
    <rPh sb="6" eb="7">
      <t>エン</t>
    </rPh>
    <phoneticPr fontId="2"/>
  </si>
  <si>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3"/>
  </si>
  <si>
    <t>認定こども園　東盛マイトリー幼稚園</t>
    <rPh sb="0" eb="2">
      <t>ニンテイ</t>
    </rPh>
    <rPh sb="5" eb="6">
      <t>エン</t>
    </rPh>
    <rPh sb="7" eb="8">
      <t>ヒガシ</t>
    </rPh>
    <rPh sb="8" eb="9">
      <t>モリ</t>
    </rPh>
    <rPh sb="14" eb="17">
      <t>ヨウチエン</t>
    </rPh>
    <phoneticPr fontId="2"/>
  </si>
  <si>
    <t>福田町あしぐろこども園</t>
    <rPh sb="0" eb="3">
      <t>フクダマチ</t>
    </rPh>
    <rPh sb="10" eb="11">
      <t>エン</t>
    </rPh>
    <phoneticPr fontId="7"/>
  </si>
  <si>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</si>
  <si>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河原町すいせんこども園</t>
    <rPh sb="0" eb="3">
      <t>カワラマチ</t>
    </rPh>
    <rPh sb="10" eb="11">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</si>
  <si>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2"/>
  </si>
  <si>
    <t>幼保連携型認定こども園　仙台保育園</t>
    <rPh sb="0" eb="7">
      <t>ヨウホレンケイガタニンテイ</t>
    </rPh>
    <rPh sb="10" eb="11">
      <t>エン</t>
    </rPh>
    <rPh sb="12" eb="14">
      <t>センダイ</t>
    </rPh>
    <rPh sb="14" eb="17">
      <t>ホイクエン</t>
    </rPh>
    <phoneticPr fontId="1"/>
  </si>
  <si>
    <t>認定ろりぽっぷこども園</t>
    <rPh sb="0" eb="2">
      <t>ニンテイ</t>
    </rPh>
    <rPh sb="10" eb="11">
      <t>エン</t>
    </rPh>
    <phoneticPr fontId="1"/>
  </si>
  <si>
    <t>幼保連携型認定こども園　能仁保児園</t>
    <rPh sb="0" eb="7">
      <t>ヨウホレンケイガタニンテイ</t>
    </rPh>
    <rPh sb="10" eb="11">
      <t>エン</t>
    </rPh>
    <rPh sb="12" eb="14">
      <t>ノウニン</t>
    </rPh>
    <rPh sb="14" eb="15">
      <t>ホ</t>
    </rPh>
    <rPh sb="15" eb="16">
      <t>ジ</t>
    </rPh>
    <rPh sb="16" eb="17">
      <t>エン</t>
    </rPh>
    <phoneticPr fontId="7"/>
  </si>
  <si>
    <t>認定こども園くり幼稚園・くりっこ保育園</t>
    <rPh sb="0" eb="2">
      <t>ニンテイ</t>
    </rPh>
    <rPh sb="5" eb="6">
      <t>エン</t>
    </rPh>
    <rPh sb="8" eb="11">
      <t>ヨウチエン</t>
    </rPh>
    <rPh sb="16" eb="19">
      <t>ホイクエン</t>
    </rPh>
    <phoneticPr fontId="1"/>
  </si>
  <si>
    <t>認定向山こども園</t>
    <rPh sb="0" eb="2">
      <t>ニンテイ</t>
    </rPh>
    <rPh sb="2" eb="4">
      <t>ムカイヤマ</t>
    </rPh>
    <rPh sb="7" eb="8">
      <t>エン</t>
    </rPh>
    <phoneticPr fontId="1"/>
  </si>
  <si>
    <t>ゆりかご認定こども園</t>
    <rPh sb="4" eb="6">
      <t>ニンテイ</t>
    </rPh>
    <rPh sb="9" eb="10">
      <t>エン</t>
    </rPh>
    <phoneticPr fontId="1"/>
  </si>
  <si>
    <t>西多賀チェリーこども園</t>
    <rPh sb="0" eb="3">
      <t>ニシタガ</t>
    </rPh>
    <rPh sb="10" eb="11">
      <t>エン</t>
    </rPh>
    <phoneticPr fontId="1"/>
  </si>
  <si>
    <t>太子堂すいせんこども園</t>
    <rPh sb="0" eb="3">
      <t>タイシドウ</t>
    </rPh>
    <rPh sb="10" eb="11">
      <t>エン</t>
    </rPh>
    <phoneticPr fontId="1"/>
  </si>
  <si>
    <t>太白すぎのここども園</t>
    <rPh sb="0" eb="2">
      <t>タイハク</t>
    </rPh>
    <rPh sb="9" eb="10">
      <t>エン</t>
    </rPh>
    <phoneticPr fontId="2"/>
  </si>
  <si>
    <t>バンビの森こども園</t>
    <rPh sb="4" eb="5">
      <t>モリ</t>
    </rPh>
    <rPh sb="8" eb="9">
      <t>エン</t>
    </rPh>
    <phoneticPr fontId="2"/>
  </si>
  <si>
    <t>大野田すぎのここども園</t>
    <rPh sb="0" eb="3">
      <t>オオノダ</t>
    </rPh>
    <rPh sb="10" eb="11">
      <t>エン</t>
    </rPh>
    <phoneticPr fontId="1"/>
  </si>
  <si>
    <t>泉第2チェリーこども園</t>
    <rPh sb="0" eb="1">
      <t>イズミ</t>
    </rPh>
    <rPh sb="1" eb="2">
      <t>ダイ</t>
    </rPh>
    <rPh sb="10" eb="11">
      <t>エン</t>
    </rPh>
    <phoneticPr fontId="1"/>
  </si>
  <si>
    <t>幼保連携型認定こども園　やかまし村</t>
    <rPh sb="0" eb="2">
      <t>ヨウホ</t>
    </rPh>
    <rPh sb="2" eb="5">
      <t>レンケイガタ</t>
    </rPh>
    <rPh sb="5" eb="7">
      <t>ニンテイ</t>
    </rPh>
    <rPh sb="10" eb="11">
      <t>エン</t>
    </rPh>
    <rPh sb="16" eb="17">
      <t>ムラ</t>
    </rPh>
    <phoneticPr fontId="1"/>
  </si>
  <si>
    <t>泉チェリーこども園</t>
    <rPh sb="0" eb="1">
      <t>イズミ</t>
    </rPh>
    <rPh sb="8" eb="9">
      <t>エン</t>
    </rPh>
    <phoneticPr fontId="1"/>
  </si>
  <si>
    <t>寺岡すいせんこども園</t>
    <rPh sb="0" eb="2">
      <t>テラオカ</t>
    </rPh>
    <rPh sb="9" eb="10">
      <t>エン</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</si>
  <si>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
  </si>
  <si>
    <t>幼保連携型認定こども園　高森サーラこども園</t>
    <rPh sb="0" eb="2">
      <t>ヨウホ</t>
    </rPh>
    <rPh sb="2" eb="7">
      <t>レンケイガタニンテイ</t>
    </rPh>
    <rPh sb="10" eb="11">
      <t>エン</t>
    </rPh>
    <rPh sb="12" eb="14">
      <t>タカモリ</t>
    </rPh>
    <rPh sb="20" eb="21">
      <t>エン</t>
    </rPh>
    <phoneticPr fontId="2"/>
  </si>
  <si>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</si>
  <si>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</si>
  <si>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栗生あおばこども園</t>
    <rPh sb="0" eb="2">
      <t>クリュウ</t>
    </rPh>
    <rPh sb="8" eb="9">
      <t>エン</t>
    </rPh>
    <phoneticPr fontId="1"/>
  </si>
  <si>
    <t>認定こども園　仙台YMCA幼稚園</t>
    <rPh sb="0" eb="2">
      <t>ニンテイ</t>
    </rPh>
    <rPh sb="5" eb="6">
      <t>エン</t>
    </rPh>
    <rPh sb="7" eb="9">
      <t>センダイ</t>
    </rPh>
    <rPh sb="13" eb="16">
      <t>ヨウチエン</t>
    </rPh>
    <phoneticPr fontId="1"/>
  </si>
  <si>
    <t>認定こども園　旭ケ丘幼稚園</t>
    <rPh sb="0" eb="2">
      <t>ニンテイ</t>
    </rPh>
    <rPh sb="5" eb="6">
      <t>エン</t>
    </rPh>
    <rPh sb="7" eb="8">
      <t>アサヒ</t>
    </rPh>
    <rPh sb="9" eb="10">
      <t>オカ</t>
    </rPh>
    <rPh sb="10" eb="13">
      <t>ヨウチエン</t>
    </rPh>
    <phoneticPr fontId="1"/>
  </si>
  <si>
    <t>認定こども園　東二番丁幼稚園</t>
    <rPh sb="0" eb="2">
      <t>ニンテイ</t>
    </rPh>
    <rPh sb="5" eb="6">
      <t>エン</t>
    </rPh>
    <rPh sb="7" eb="8">
      <t>ヒガシ</t>
    </rPh>
    <rPh sb="8" eb="10">
      <t>ニバン</t>
    </rPh>
    <rPh sb="10" eb="11">
      <t>チョウ</t>
    </rPh>
    <rPh sb="11" eb="14">
      <t>ヨウチエン</t>
    </rPh>
    <phoneticPr fontId="7"/>
  </si>
  <si>
    <t>認定こども園　東仙台幼稚園</t>
    <rPh sb="0" eb="2">
      <t>ニンテイ</t>
    </rPh>
    <rPh sb="5" eb="6">
      <t>エン</t>
    </rPh>
    <rPh sb="7" eb="8">
      <t>ヒガシ</t>
    </rPh>
    <rPh sb="8" eb="10">
      <t>センダイ</t>
    </rPh>
    <rPh sb="10" eb="13">
      <t>ヨウチエン</t>
    </rPh>
    <phoneticPr fontId="2"/>
  </si>
  <si>
    <t>上田子幼稚園</t>
    <rPh sb="0" eb="1">
      <t>カミ</t>
    </rPh>
    <rPh sb="1" eb="3">
      <t>タゴ</t>
    </rPh>
    <rPh sb="3" eb="6">
      <t>ヨウチエン</t>
    </rPh>
    <phoneticPr fontId="2"/>
  </si>
  <si>
    <t>ふくだまち幼稚園</t>
    <rPh sb="5" eb="8">
      <t>ヨウチエン</t>
    </rPh>
    <phoneticPr fontId="7"/>
  </si>
  <si>
    <t>幼稚園型認定こども園　鶴ケ谷幼稚園</t>
    <rPh sb="0" eb="3">
      <t>ヨウチエン</t>
    </rPh>
    <rPh sb="3" eb="4">
      <t>ガタ</t>
    </rPh>
    <rPh sb="4" eb="6">
      <t>ニンテイ</t>
    </rPh>
    <rPh sb="9" eb="10">
      <t>エン</t>
    </rPh>
    <rPh sb="11" eb="14">
      <t>ツルガヤ</t>
    </rPh>
    <rPh sb="14" eb="17">
      <t>ヨウチエン</t>
    </rPh>
    <phoneticPr fontId="7"/>
  </si>
  <si>
    <t>認定こども園　るり幼稚園</t>
    <rPh sb="0" eb="2">
      <t>ニンテイ</t>
    </rPh>
    <rPh sb="5" eb="6">
      <t>エン</t>
    </rPh>
    <rPh sb="9" eb="12">
      <t>ヨウチエン</t>
    </rPh>
    <phoneticPr fontId="2"/>
  </si>
  <si>
    <t xml:space="preserve">幼稚園型認定こども園 聖ウルスラ学院英智幼稚園 </t>
    <rPh sb="0" eb="3">
      <t>ヨウチエン</t>
    </rPh>
    <rPh sb="3" eb="4">
      <t>ガタ</t>
    </rPh>
    <phoneticPr fontId="1"/>
  </si>
  <si>
    <t>認定こども園ドリーム幼稚園</t>
    <rPh sb="0" eb="2">
      <t>ニンテイ</t>
    </rPh>
    <rPh sb="5" eb="6">
      <t>エン</t>
    </rPh>
    <rPh sb="10" eb="13">
      <t>ヨウチエン</t>
    </rPh>
    <phoneticPr fontId="4"/>
  </si>
  <si>
    <t>学校法人七郷学園　七郷こども園</t>
    <rPh sb="0" eb="2">
      <t>ガッコウ</t>
    </rPh>
    <rPh sb="2" eb="4">
      <t>ホウジン</t>
    </rPh>
    <rPh sb="4" eb="6">
      <t>シチゴウ</t>
    </rPh>
    <rPh sb="6" eb="8">
      <t>ガクエン</t>
    </rPh>
    <rPh sb="9" eb="11">
      <t>シチゴウ</t>
    </rPh>
    <rPh sb="14" eb="15">
      <t>エン</t>
    </rPh>
    <phoneticPr fontId="4"/>
  </si>
  <si>
    <t>幼稚園型認定こども園　若竹幼稚園</t>
    <rPh sb="0" eb="3">
      <t>ヨウチエン</t>
    </rPh>
    <rPh sb="3" eb="4">
      <t>ガタ</t>
    </rPh>
    <rPh sb="4" eb="6">
      <t>ニンテイ</t>
    </rPh>
    <rPh sb="9" eb="10">
      <t>エン</t>
    </rPh>
    <rPh sb="11" eb="13">
      <t>ワカタケ</t>
    </rPh>
    <rPh sb="13" eb="16">
      <t>ヨウチエン</t>
    </rPh>
    <phoneticPr fontId="1"/>
  </si>
  <si>
    <t>泉第二幼稚園</t>
    <rPh sb="0" eb="1">
      <t>イズミ</t>
    </rPh>
    <rPh sb="1" eb="3">
      <t>ダイニ</t>
    </rPh>
    <rPh sb="3" eb="6">
      <t>ヨウチエン</t>
    </rPh>
    <phoneticPr fontId="1"/>
  </si>
  <si>
    <t>ねのしろいし幼稚園</t>
    <rPh sb="6" eb="9">
      <t>ヨウチエン</t>
    </rPh>
    <phoneticPr fontId="1"/>
  </si>
  <si>
    <t>幼稚園型認定こども園　こどもの国幼稚園</t>
    <rPh sb="0" eb="3">
      <t>ヨウチエン</t>
    </rPh>
    <rPh sb="3" eb="4">
      <t>ガタ</t>
    </rPh>
    <rPh sb="4" eb="6">
      <t>ニンテイ</t>
    </rPh>
    <rPh sb="9" eb="10">
      <t>エン</t>
    </rPh>
    <rPh sb="15" eb="16">
      <t>クニ</t>
    </rPh>
    <rPh sb="16" eb="19">
      <t>ヨウチエン</t>
    </rPh>
    <phoneticPr fontId="4"/>
  </si>
  <si>
    <t>認定こども園友愛幼稚園</t>
    <rPh sb="0" eb="2">
      <t>ニンテイ</t>
    </rPh>
    <rPh sb="5" eb="6">
      <t>エン</t>
    </rPh>
    <rPh sb="6" eb="8">
      <t>ユウアイ</t>
    </rPh>
    <rPh sb="8" eb="11">
      <t>ヨウチエン</t>
    </rPh>
    <phoneticPr fontId="1"/>
  </si>
  <si>
    <t>みのりこども園</t>
    <rPh sb="6" eb="7">
      <t>エン</t>
    </rPh>
    <phoneticPr fontId="1"/>
  </si>
  <si>
    <t>認定こども園　TOBINOKO</t>
    <rPh sb="0" eb="2">
      <t>ニンテイ</t>
    </rPh>
    <rPh sb="5" eb="6">
      <t>エン</t>
    </rPh>
    <phoneticPr fontId="1"/>
  </si>
  <si>
    <t>仙台らぴあこども園</t>
    <rPh sb="0" eb="2">
      <t>センダイ</t>
    </rPh>
    <rPh sb="8" eb="9">
      <t>エン</t>
    </rPh>
    <phoneticPr fontId="1"/>
  </si>
  <si>
    <t>ロリポップクラブマザリーズ電力ビル園</t>
    <rPh sb="13" eb="15">
      <t>デンリョク</t>
    </rPh>
    <rPh sb="17" eb="18">
      <t>エン</t>
    </rPh>
    <phoneticPr fontId="12"/>
  </si>
  <si>
    <t>認定こども園　八幡こばと園</t>
    <rPh sb="7" eb="9">
      <t>ヤハタ</t>
    </rPh>
    <rPh sb="12" eb="13">
      <t>エン</t>
    </rPh>
    <phoneticPr fontId="4"/>
  </si>
  <si>
    <t>ますえの森どうわこども園</t>
    <rPh sb="4" eb="5">
      <t>モリ</t>
    </rPh>
    <rPh sb="11" eb="12">
      <t>エン</t>
    </rPh>
    <phoneticPr fontId="1"/>
  </si>
  <si>
    <t>ちゃいるどらんど岩切こども園</t>
    <rPh sb="8" eb="10">
      <t>イワキリ</t>
    </rPh>
    <rPh sb="13" eb="14">
      <t>エン</t>
    </rPh>
    <phoneticPr fontId="2"/>
  </si>
  <si>
    <t>認定こども園　れいんぼーなーさりー原ノ町館</t>
    <rPh sb="0" eb="2">
      <t>ニンテイ</t>
    </rPh>
    <rPh sb="5" eb="6">
      <t>エン</t>
    </rPh>
    <phoneticPr fontId="1"/>
  </si>
  <si>
    <t>ミッキー榴岡公園前こども園</t>
    <rPh sb="8" eb="9">
      <t>マエ</t>
    </rPh>
    <phoneticPr fontId="1"/>
  </si>
  <si>
    <t>認定こども園れいんぼーなーさりー田子館</t>
    <rPh sb="0" eb="2">
      <t>ニンテイ</t>
    </rPh>
    <rPh sb="5" eb="6">
      <t>エン</t>
    </rPh>
    <phoneticPr fontId="1"/>
  </si>
  <si>
    <t>ありすの国こども園</t>
    <rPh sb="4" eb="5">
      <t>クニ</t>
    </rPh>
    <rPh sb="8" eb="9">
      <t>エン</t>
    </rPh>
    <phoneticPr fontId="1"/>
  </si>
  <si>
    <t>認定こども園　新田こばと園</t>
    <rPh sb="7" eb="9">
      <t>シンデン</t>
    </rPh>
    <rPh sb="12" eb="13">
      <t>エン</t>
    </rPh>
    <phoneticPr fontId="4"/>
  </si>
  <si>
    <t>アスク小鶴新田こども園</t>
    <rPh sb="3" eb="4">
      <t>チイ</t>
    </rPh>
    <rPh sb="4" eb="5">
      <t>ツル</t>
    </rPh>
    <rPh sb="5" eb="7">
      <t>シンデン</t>
    </rPh>
    <rPh sb="10" eb="11">
      <t>エン</t>
    </rPh>
    <phoneticPr fontId="4"/>
  </si>
  <si>
    <t>つばめこども園</t>
    <rPh sb="6" eb="7">
      <t>エン</t>
    </rPh>
    <phoneticPr fontId="4"/>
  </si>
  <si>
    <t>ちゃいるどらんど荒井こども園</t>
    <rPh sb="8" eb="10">
      <t>アライ</t>
    </rPh>
    <rPh sb="13" eb="14">
      <t>エン</t>
    </rPh>
    <phoneticPr fontId="2"/>
  </si>
  <si>
    <t>六丁の目マザーグースこども園</t>
    <rPh sb="0" eb="2">
      <t>ロクチョウ</t>
    </rPh>
    <rPh sb="3" eb="4">
      <t>メ</t>
    </rPh>
    <rPh sb="13" eb="14">
      <t>エン</t>
    </rPh>
    <phoneticPr fontId="1"/>
  </si>
  <si>
    <t>あっぷる荒井こども園</t>
    <rPh sb="4" eb="6">
      <t>アライ</t>
    </rPh>
    <rPh sb="9" eb="10">
      <t>エン</t>
    </rPh>
    <phoneticPr fontId="1"/>
  </si>
  <si>
    <t>ロリポップクラブマザリーズ柳生</t>
    <rPh sb="13" eb="15">
      <t>ヤギュウ</t>
    </rPh>
    <phoneticPr fontId="12"/>
  </si>
  <si>
    <t>八木山あおばこども園</t>
    <rPh sb="0" eb="3">
      <t>ヤギヤマ</t>
    </rPh>
    <rPh sb="9" eb="10">
      <t>エン</t>
    </rPh>
    <phoneticPr fontId="4"/>
  </si>
  <si>
    <t>アスク長町南こども園</t>
    <rPh sb="3" eb="5">
      <t>ナガマチ</t>
    </rPh>
    <rPh sb="5" eb="6">
      <t>ミナミ</t>
    </rPh>
    <rPh sb="9" eb="10">
      <t>エン</t>
    </rPh>
    <phoneticPr fontId="4"/>
  </si>
  <si>
    <t>YMCA長町こども園</t>
    <rPh sb="4" eb="6">
      <t>ナガマチ</t>
    </rPh>
    <rPh sb="9" eb="10">
      <t>エン</t>
    </rPh>
    <phoneticPr fontId="7"/>
  </si>
  <si>
    <t>鶴が丘マミーこども園</t>
    <rPh sb="0" eb="1">
      <t>ツル</t>
    </rPh>
    <rPh sb="2" eb="3">
      <t>オカ</t>
    </rPh>
    <rPh sb="9" eb="10">
      <t>エン</t>
    </rPh>
    <phoneticPr fontId="1"/>
  </si>
  <si>
    <t>ぷりえ～る南中山認定こども園</t>
    <rPh sb="8" eb="10">
      <t>ニンテイ</t>
    </rPh>
    <phoneticPr fontId="1"/>
  </si>
  <si>
    <t>あっぷる愛子こども園</t>
    <rPh sb="4" eb="6">
      <t>アヤシ</t>
    </rPh>
    <rPh sb="9" eb="10">
      <t>エン</t>
    </rPh>
    <phoneticPr fontId="1"/>
  </si>
  <si>
    <t>コスモス錦こども園</t>
    <rPh sb="4" eb="5">
      <t>ニシキ</t>
    </rPh>
    <rPh sb="8" eb="9">
      <t>エン</t>
    </rPh>
    <phoneticPr fontId="7"/>
  </si>
  <si>
    <t>コスモスひろせこども園</t>
    <rPh sb="10" eb="11">
      <t>エン</t>
    </rPh>
    <phoneticPr fontId="7"/>
  </si>
  <si>
    <t>宮城学院女子大学附属認定こども園　森のこども園</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</si>
  <si>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r>
      <t>杜のみらい</t>
    </r>
    <r>
      <rPr>
        <sz val="10"/>
        <color theme="1"/>
        <rFont val="游ゴシック"/>
        <family val="3"/>
        <charset val="128"/>
      </rPr>
      <t>こども園</t>
    </r>
    <rPh sb="0" eb="1">
      <t>モリ</t>
    </rPh>
    <rPh sb="8" eb="9">
      <t>エン</t>
    </rPh>
    <phoneticPr fontId="7"/>
  </si>
  <si>
    <r>
      <rPr>
        <sz val="10"/>
        <color theme="1"/>
        <rFont val="游ゴシック"/>
        <family val="3"/>
        <charset val="128"/>
      </rPr>
      <t>認定マザーズ・ばんすいこども園</t>
    </r>
    <rPh sb="0" eb="2">
      <t>ニンテイ</t>
    </rPh>
    <rPh sb="14" eb="15">
      <t>エン</t>
    </rPh>
    <phoneticPr fontId="7"/>
  </si>
  <si>
    <r>
      <rPr>
        <sz val="10"/>
        <color theme="1"/>
        <rFont val="游ゴシック"/>
        <family val="3"/>
        <charset val="128"/>
      </rPr>
      <t>認定マザーズ・かみすぎこども園</t>
    </r>
    <rPh sb="0" eb="2">
      <t>ニンテイ</t>
    </rPh>
    <rPh sb="14" eb="15">
      <t>エン</t>
    </rPh>
    <phoneticPr fontId="7"/>
  </si>
  <si>
    <r>
      <rPr>
        <sz val="10"/>
        <color theme="1"/>
        <rFont val="游ゴシック"/>
        <family val="3"/>
        <charset val="128"/>
      </rPr>
      <t>認定マザーズ・エスパルこども園</t>
    </r>
    <rPh sb="0" eb="2">
      <t>ニンテイ</t>
    </rPh>
    <rPh sb="14" eb="15">
      <t>エン</t>
    </rPh>
    <phoneticPr fontId="7"/>
  </si>
  <si>
    <r>
      <rPr>
        <sz val="10"/>
        <color theme="1"/>
        <rFont val="游ゴシック"/>
        <family val="3"/>
        <charset val="128"/>
      </rPr>
      <t>認定マザーズ・サンピアこども園</t>
    </r>
    <rPh sb="0" eb="2">
      <t>ニンテイ</t>
    </rPh>
    <rPh sb="14" eb="15">
      <t>エン</t>
    </rPh>
    <phoneticPr fontId="7"/>
  </si>
  <si>
    <t>71101</t>
    <phoneticPr fontId="8"/>
  </si>
  <si>
    <t>71107</t>
    <phoneticPr fontId="8"/>
  </si>
  <si>
    <t>71108</t>
    <phoneticPr fontId="8"/>
  </si>
  <si>
    <t>71201</t>
    <phoneticPr fontId="8"/>
  </si>
  <si>
    <t>71202</t>
    <phoneticPr fontId="8"/>
  </si>
  <si>
    <t>71203</t>
    <phoneticPr fontId="8"/>
  </si>
  <si>
    <t>71204</t>
    <phoneticPr fontId="8"/>
  </si>
  <si>
    <t>71205</t>
    <phoneticPr fontId="8"/>
  </si>
  <si>
    <t>71206</t>
    <phoneticPr fontId="8"/>
  </si>
  <si>
    <t>71207</t>
    <phoneticPr fontId="8"/>
  </si>
  <si>
    <t>71208</t>
    <phoneticPr fontId="8"/>
  </si>
  <si>
    <t>仙台市青葉区葉山町８－１</t>
    <rPh sb="0" eb="3">
      <t>センダイシ</t>
    </rPh>
    <rPh sb="3" eb="6">
      <t>アオバク</t>
    </rPh>
    <phoneticPr fontId="18"/>
  </si>
  <si>
    <t>仙台市宮城野区出花１丁目２７９番地　</t>
  </si>
  <si>
    <t>仙台市宮城野区出花１－２７９　</t>
  </si>
  <si>
    <t>仙台市青葉区宮町１－４－４７</t>
    <rPh sb="0" eb="3">
      <t>センダイシ</t>
    </rPh>
    <rPh sb="3" eb="6">
      <t>アオバク</t>
    </rPh>
    <phoneticPr fontId="18"/>
  </si>
  <si>
    <t>仙台市若林区卸町2-1-17</t>
    <rPh sb="0" eb="3">
      <t>センダイシ</t>
    </rPh>
    <rPh sb="3" eb="6">
      <t>ワカバヤシク</t>
    </rPh>
    <rPh sb="6" eb="8">
      <t>オロシマチ</t>
    </rPh>
    <phoneticPr fontId="18"/>
  </si>
  <si>
    <t>仙台市若林区新寺３－８－５　</t>
  </si>
  <si>
    <t>仙台市太白区袋原6-6-10</t>
    <rPh sb="0" eb="3">
      <t>センダイシ</t>
    </rPh>
    <rPh sb="3" eb="6">
      <t>タイハクク</t>
    </rPh>
    <rPh sb="6" eb="8">
      <t>フクロバラ</t>
    </rPh>
    <phoneticPr fontId="18"/>
  </si>
  <si>
    <t>仙台市青葉区中央四丁目７-20</t>
    <rPh sb="3" eb="6">
      <t>アオバク</t>
    </rPh>
    <rPh sb="6" eb="8">
      <t>チュウオウ</t>
    </rPh>
    <rPh sb="8" eb="11">
      <t>４チョウメ</t>
    </rPh>
    <phoneticPr fontId="18"/>
  </si>
  <si>
    <t>仙台市青葉区栗生１－２５－１</t>
    <rPh sb="0" eb="3">
      <t>センダイシ</t>
    </rPh>
    <rPh sb="3" eb="6">
      <t>アオバク</t>
    </rPh>
    <phoneticPr fontId="18"/>
  </si>
  <si>
    <t>仙台市青葉区一番町2-1-4</t>
    <rPh sb="6" eb="9">
      <t>イチバンチョウ</t>
    </rPh>
    <phoneticPr fontId="18"/>
  </si>
  <si>
    <t>仙台市宮城野区田子3-13-36</t>
    <rPh sb="0" eb="3">
      <t>センダイシ</t>
    </rPh>
    <rPh sb="3" eb="7">
      <t>ミヤギノク</t>
    </rPh>
    <rPh sb="7" eb="9">
      <t>タゴ</t>
    </rPh>
    <phoneticPr fontId="18"/>
  </si>
  <si>
    <t>仙台市宮城野区福田町二丁目26-1</t>
  </si>
  <si>
    <t xml:space="preserve"> 仙台市青葉区本町２－１１－１０ </t>
  </si>
  <si>
    <t>仙台市若林区木ノ下1-25-25</t>
    <rPh sb="0" eb="3">
      <t>センダイシ</t>
    </rPh>
    <rPh sb="3" eb="6">
      <t>ワカバヤシク</t>
    </rPh>
    <rPh sb="6" eb="7">
      <t>キ</t>
    </rPh>
    <rPh sb="8" eb="9">
      <t>シタ</t>
    </rPh>
    <phoneticPr fontId="18"/>
  </si>
  <si>
    <t>仙台市若林区下飯田字築道11</t>
    <rPh sb="0" eb="3">
      <t>センダイシ</t>
    </rPh>
    <rPh sb="3" eb="6">
      <t>ワカバヤシク</t>
    </rPh>
    <rPh sb="6" eb="7">
      <t>シモ</t>
    </rPh>
    <rPh sb="7" eb="9">
      <t>イイダ</t>
    </rPh>
    <rPh sb="9" eb="10">
      <t>アザ</t>
    </rPh>
    <rPh sb="10" eb="12">
      <t>ツイドウ</t>
    </rPh>
    <phoneticPr fontId="18"/>
  </si>
  <si>
    <t>仙台市若林区荒井３－１５－９</t>
    <rPh sb="0" eb="3">
      <t>センダイシ</t>
    </rPh>
    <rPh sb="3" eb="6">
      <t>ワカバヤシク</t>
    </rPh>
    <phoneticPr fontId="18"/>
  </si>
  <si>
    <t xml:space="preserve"> 仙台市青葉区本町２－１１－１０ </t>
    <rPh sb="1" eb="4">
      <t>センダイシ</t>
    </rPh>
    <rPh sb="4" eb="7">
      <t>アオバク</t>
    </rPh>
    <rPh sb="7" eb="9">
      <t>ホンマチ</t>
    </rPh>
    <phoneticPr fontId="18"/>
  </si>
  <si>
    <t>仙台市青葉区木町通2-3-39</t>
    <rPh sb="0" eb="3">
      <t>センダイシ</t>
    </rPh>
    <rPh sb="3" eb="6">
      <t>アオバク</t>
    </rPh>
    <rPh sb="6" eb="8">
      <t>キマチ</t>
    </rPh>
    <rPh sb="8" eb="9">
      <t>ドオリ</t>
    </rPh>
    <phoneticPr fontId="18"/>
  </si>
  <si>
    <t>仙台市青葉区中山2-17-1</t>
    <rPh sb="0" eb="3">
      <t>センダイシ</t>
    </rPh>
    <rPh sb="3" eb="6">
      <t>アオバク</t>
    </rPh>
    <rPh sb="6" eb="8">
      <t>ナカヤマ</t>
    </rPh>
    <phoneticPr fontId="18"/>
  </si>
  <si>
    <t>仙台市泉区上谷刈1-6-30</t>
    <rPh sb="0" eb="3">
      <t>センダイシ</t>
    </rPh>
    <rPh sb="3" eb="5">
      <t>イズミク</t>
    </rPh>
    <rPh sb="5" eb="6">
      <t>カミ</t>
    </rPh>
    <rPh sb="6" eb="7">
      <t>タニ</t>
    </rPh>
    <rPh sb="7" eb="8">
      <t>カリ</t>
    </rPh>
    <phoneticPr fontId="18"/>
  </si>
  <si>
    <t>仙台市宮城野区新田東2-5-5</t>
    <rPh sb="0" eb="3">
      <t>センダイシ</t>
    </rPh>
    <rPh sb="3" eb="7">
      <t>ミヤギノク</t>
    </rPh>
    <rPh sb="7" eb="9">
      <t>シンデン</t>
    </rPh>
    <rPh sb="9" eb="10">
      <t>ヒガシ</t>
    </rPh>
    <phoneticPr fontId="18"/>
  </si>
  <si>
    <t>仙台市青葉区柏木１－１－３６　</t>
  </si>
  <si>
    <t>仙台市青葉区春日町５－２５</t>
  </si>
  <si>
    <t>仙台市青葉区春日町５－２５　</t>
  </si>
  <si>
    <t>仙台市青葉区昭和町４－１１</t>
    <rPh sb="0" eb="3">
      <t>センダイシ</t>
    </rPh>
    <rPh sb="3" eb="6">
      <t>アオバク</t>
    </rPh>
    <rPh sb="6" eb="9">
      <t>ショウワマチ</t>
    </rPh>
    <phoneticPr fontId="18"/>
  </si>
  <si>
    <t>仙台市泉区北中山4-26-18</t>
    <rPh sb="0" eb="3">
      <t>センダイシ</t>
    </rPh>
    <rPh sb="3" eb="5">
      <t>イズミク</t>
    </rPh>
    <rPh sb="5" eb="8">
      <t>キタナカヤマ</t>
    </rPh>
    <phoneticPr fontId="18"/>
  </si>
  <si>
    <t>仙台市宮城野区新田東１－８－４</t>
    <rPh sb="0" eb="3">
      <t>センダイシ</t>
    </rPh>
    <rPh sb="3" eb="7">
      <t>ミヤギノク</t>
    </rPh>
    <rPh sb="7" eb="9">
      <t>シンデン</t>
    </rPh>
    <phoneticPr fontId="18"/>
  </si>
  <si>
    <t>仙台市宮城野区田子２－１０－２</t>
    <rPh sb="0" eb="3">
      <t>センダイシ</t>
    </rPh>
    <rPh sb="3" eb="7">
      <t>ミヤギノク</t>
    </rPh>
    <phoneticPr fontId="18"/>
  </si>
  <si>
    <t>仙台市宮城野区小田原2-1-32</t>
    <rPh sb="0" eb="3">
      <t>センダイシ</t>
    </rPh>
    <rPh sb="3" eb="7">
      <t>ミヤギノク</t>
    </rPh>
    <rPh sb="7" eb="10">
      <t>オダワラ</t>
    </rPh>
    <phoneticPr fontId="18"/>
  </si>
  <si>
    <t>東京都港区港南１－２－７０</t>
    <rPh sb="0" eb="2">
      <t>トウキョウ</t>
    </rPh>
    <rPh sb="2" eb="3">
      <t>ト</t>
    </rPh>
    <rPh sb="3" eb="5">
      <t>ミナトク</t>
    </rPh>
    <rPh sb="5" eb="7">
      <t>コウナン</t>
    </rPh>
    <phoneticPr fontId="18"/>
  </si>
  <si>
    <t>仙台市若林区伊在3-9-4</t>
    <rPh sb="0" eb="3">
      <t>センダイシ</t>
    </rPh>
    <rPh sb="3" eb="6">
      <t>ワカバヤシク</t>
    </rPh>
    <rPh sb="6" eb="8">
      <t>イザイ</t>
    </rPh>
    <phoneticPr fontId="18"/>
  </si>
  <si>
    <t>仙台市青葉区芋沢字畑前北62</t>
    <rPh sb="0" eb="3">
      <t>センダイシ</t>
    </rPh>
    <rPh sb="3" eb="6">
      <t>アオバク</t>
    </rPh>
    <rPh sb="6" eb="7">
      <t>イモ</t>
    </rPh>
    <rPh sb="7" eb="8">
      <t>サワ</t>
    </rPh>
    <rPh sb="8" eb="9">
      <t>アザ</t>
    </rPh>
    <rPh sb="9" eb="10">
      <t>ハタ</t>
    </rPh>
    <rPh sb="10" eb="11">
      <t>マエ</t>
    </rPh>
    <rPh sb="11" eb="12">
      <t>キタ</t>
    </rPh>
    <phoneticPr fontId="18"/>
  </si>
  <si>
    <t>仙台市若林区土樋104</t>
    <rPh sb="0" eb="3">
      <t>センダイシ</t>
    </rPh>
    <rPh sb="3" eb="6">
      <t>ワカバヤシク</t>
    </rPh>
    <rPh sb="6" eb="7">
      <t>ツチ</t>
    </rPh>
    <rPh sb="7" eb="8">
      <t>トイ</t>
    </rPh>
    <phoneticPr fontId="18"/>
  </si>
  <si>
    <t>仙台市青葉区立町９－７　</t>
  </si>
  <si>
    <t>仙台市青葉区昭和町４－１１－１</t>
  </si>
  <si>
    <t>仙台市泉区東黒松19-34</t>
    <rPh sb="0" eb="3">
      <t>センダイシ</t>
    </rPh>
    <rPh sb="3" eb="5">
      <t>イズミク</t>
    </rPh>
    <rPh sb="5" eb="8">
      <t>ヒガシクロマツ</t>
    </rPh>
    <phoneticPr fontId="18"/>
  </si>
  <si>
    <t>仙台市青葉区昭和町４－１１－１</t>
    <rPh sb="0" eb="3">
      <t>センダイシ</t>
    </rPh>
    <rPh sb="3" eb="6">
      <t>アオバク</t>
    </rPh>
    <rPh sb="6" eb="9">
      <t>ショウワチョウ</t>
    </rPh>
    <phoneticPr fontId="18"/>
  </si>
  <si>
    <t>仙台市泉区松森字中道10</t>
    <rPh sb="0" eb="3">
      <t>センダイシ</t>
    </rPh>
    <rPh sb="3" eb="5">
      <t>イズミク</t>
    </rPh>
    <rPh sb="5" eb="7">
      <t>マツモリ</t>
    </rPh>
    <rPh sb="7" eb="8">
      <t>アザ</t>
    </rPh>
    <rPh sb="8" eb="10">
      <t>ナカミチ</t>
    </rPh>
    <phoneticPr fontId="18"/>
  </si>
  <si>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18"/>
  </si>
  <si>
    <t>学校法人　東都学園</t>
  </si>
  <si>
    <t>学校法人　福聚幼稚園</t>
  </si>
  <si>
    <t>学校法人　仙台みどり学園</t>
  </si>
  <si>
    <t>学校法人　宮城学院</t>
  </si>
  <si>
    <t>学校法人　長谷柳絮学園</t>
  </si>
  <si>
    <t>社会福祉法人　青葉福祉会</t>
  </si>
  <si>
    <t>学校法人　愛子学園　折立幼稚園</t>
  </si>
  <si>
    <t>社会福祉法人　想伝舎</t>
  </si>
  <si>
    <t>社会福祉法人　仙台市社会事業協会</t>
  </si>
  <si>
    <t>社会福祉法人　円周福祉会</t>
  </si>
  <si>
    <t>学校法人　立華学園</t>
  </si>
  <si>
    <t>社会福祉法人　幸生会</t>
  </si>
  <si>
    <t>学校法人　仙台百合学院</t>
  </si>
  <si>
    <t>社会福祉法人　善き牧者会</t>
  </si>
  <si>
    <t>学校法人　本松学園　岩切東光第二幼稚園</t>
  </si>
  <si>
    <t>学校法人　清野学園　東盛幼稚園</t>
  </si>
  <si>
    <t>学校法人　七郷学園</t>
  </si>
  <si>
    <t>社会福祉法人　仙慈会　荒井マーヤこども園</t>
  </si>
  <si>
    <t>社会福祉法人　光の子福祉会</t>
  </si>
  <si>
    <t>社会福祉法人　仙慈会</t>
  </si>
  <si>
    <t>学校法人　前田学園</t>
  </si>
  <si>
    <t>学校法人　仙台こひつじ学園</t>
  </si>
  <si>
    <t>学校法人　清泉学園</t>
  </si>
  <si>
    <t>社会福祉法人　北杜福祉会</t>
  </si>
  <si>
    <t>社会福祉法人　柏松会</t>
  </si>
  <si>
    <t>社会福祉法人　銀杏の会</t>
  </si>
  <si>
    <t>社会福祉法人　仙台ＹＭＣＡ福祉会</t>
  </si>
  <si>
    <t>学校法人　秀志学園</t>
  </si>
  <si>
    <t>社会福祉法人　一寿会</t>
  </si>
  <si>
    <t>社会福祉法人　鼎会</t>
  </si>
  <si>
    <t>社会福祉法人　恵萩会</t>
  </si>
  <si>
    <t>学校法人　仙台ＹＭＣＡ学園　仙台ＹＭＣＡ幼稚園</t>
  </si>
  <si>
    <t>学校法人　旭ケ丘学園</t>
  </si>
  <si>
    <t>学校法人　曽根学園</t>
  </si>
  <si>
    <t>学校法人　清野学園　東仙台幼稚園</t>
  </si>
  <si>
    <t>学校法人　庄司学園　上田子幼稚園</t>
  </si>
  <si>
    <t>学校法人　福田学園</t>
  </si>
  <si>
    <t>学校法人　菅原学園</t>
  </si>
  <si>
    <t>学校法人　陸奥国分寺学園　るり幼稚園</t>
  </si>
  <si>
    <t>学校法人　聖ウルスラ学院　聖ウルスラ学院英智幼稚園</t>
  </si>
  <si>
    <t>学校法人　六郷学園　ドリーム幼稚園</t>
  </si>
  <si>
    <t>学校法人　七郷学園　七郷こども園</t>
  </si>
  <si>
    <t>宗教法人　真宗大谷派宝林寺　若竹幼稚園</t>
  </si>
  <si>
    <t>学校法人　庄司学園　泉第二幼稚園</t>
  </si>
  <si>
    <t>学校法人　庄司学園　根白石幼稚園</t>
  </si>
  <si>
    <t>学校法人　長谷柳絮学園　いずみ松陵幼稚園</t>
  </si>
  <si>
    <t>学校法人　村山学園　南光幼稚園</t>
  </si>
  <si>
    <t>学校法人　村山学園　南光第二幼稚園</t>
  </si>
  <si>
    <t>学校法人　村山学園　南光シオン幼稚園</t>
  </si>
  <si>
    <t>学校法人　おおとり学園　南光紫陽幼稚園</t>
  </si>
  <si>
    <t>学校法人　東北文化学園大学</t>
  </si>
  <si>
    <t>社会福祉法人　中山福祉会</t>
  </si>
  <si>
    <t>特定非営利活動法人　こどもステーション・ＭＩＹＡＧＩ</t>
  </si>
  <si>
    <t>社会福祉法人　仙台市民生児童委員会</t>
  </si>
  <si>
    <t>社会福祉法人　未来福祉会</t>
  </si>
  <si>
    <t>社会福祉法人　柏木福祉会</t>
  </si>
  <si>
    <t>株式会社　マザーズえりあサービス　認定マザーズ・ばんすいこども園</t>
  </si>
  <si>
    <t>社会福祉法人　マザーズ福祉会</t>
  </si>
  <si>
    <t>株式会社　マザーズえりあサービス　認定マザーズ・エスパルこども園</t>
  </si>
  <si>
    <t>株式会社　エコエネルギー普及協会</t>
  </si>
  <si>
    <t>社会福祉法人　太陽の丘福祉会</t>
  </si>
  <si>
    <t>社会福祉法人　喬希会</t>
  </si>
  <si>
    <t>株式会社　日本保育サービス</t>
  </si>
  <si>
    <t>株式会社　マザーグース</t>
  </si>
  <si>
    <t>株式会社　おもちゃばこ保育園</t>
  </si>
  <si>
    <t>一般社団法人　六丁の目保育園</t>
  </si>
  <si>
    <t>社会福祉法人　にじいろ会</t>
  </si>
  <si>
    <t>社会福祉法人　千代福祉会</t>
  </si>
  <si>
    <t>株式会社　マザーズえりあサービス　認定マザーズ・サンピアこども園</t>
  </si>
  <si>
    <t>株式会社　ｌｕｍｉｅｒｅひまわり</t>
  </si>
  <si>
    <t>株式会社　ラヴィエール</t>
  </si>
  <si>
    <t>株式会社　仙台進学プラザ</t>
  </si>
  <si>
    <t>株式会社　マミー保育園</t>
  </si>
  <si>
    <t>株式会社　ウェルフェア</t>
  </si>
  <si>
    <t>株式会社　オードリー</t>
  </si>
  <si>
    <t>社会福祉法人　あおぞら会</t>
  </si>
  <si>
    <t>株式会社　ゆめぽけっと</t>
  </si>
  <si>
    <t>社会福祉法人　勇樹会</t>
  </si>
  <si>
    <t>71301</t>
    <phoneticPr fontId="8"/>
  </si>
  <si>
    <t>71302</t>
    <phoneticPr fontId="8"/>
  </si>
  <si>
    <t>71304</t>
    <phoneticPr fontId="8"/>
  </si>
  <si>
    <t>71305</t>
    <phoneticPr fontId="8"/>
  </si>
  <si>
    <t>71303</t>
    <phoneticPr fontId="8"/>
  </si>
  <si>
    <t>71401</t>
    <phoneticPr fontId="8"/>
  </si>
  <si>
    <t>71402</t>
    <phoneticPr fontId="8"/>
  </si>
  <si>
    <t>71403</t>
    <phoneticPr fontId="8"/>
  </si>
  <si>
    <t>71404</t>
    <phoneticPr fontId="8"/>
  </si>
  <si>
    <t>71405</t>
    <phoneticPr fontId="8"/>
  </si>
  <si>
    <t>71406</t>
    <phoneticPr fontId="8"/>
  </si>
  <si>
    <t>71407</t>
    <phoneticPr fontId="8"/>
  </si>
  <si>
    <t>71408</t>
    <phoneticPr fontId="8"/>
  </si>
  <si>
    <t>71501</t>
    <phoneticPr fontId="8"/>
  </si>
  <si>
    <t>71503</t>
    <phoneticPr fontId="8"/>
  </si>
  <si>
    <t>71504</t>
    <phoneticPr fontId="8"/>
  </si>
  <si>
    <t>71502</t>
    <phoneticPr fontId="8"/>
  </si>
  <si>
    <t>71505</t>
    <phoneticPr fontId="8"/>
  </si>
  <si>
    <t>71506</t>
    <phoneticPr fontId="8"/>
  </si>
  <si>
    <t>71507</t>
    <phoneticPr fontId="8"/>
  </si>
  <si>
    <t>71508</t>
    <phoneticPr fontId="8"/>
  </si>
  <si>
    <t>71614</t>
    <phoneticPr fontId="8"/>
  </si>
  <si>
    <t>72101</t>
    <phoneticPr fontId="8"/>
  </si>
  <si>
    <t>72104</t>
    <phoneticPr fontId="8"/>
  </si>
  <si>
    <t>72201</t>
    <phoneticPr fontId="8"/>
  </si>
  <si>
    <t>72301</t>
    <phoneticPr fontId="8"/>
  </si>
  <si>
    <t>72401</t>
    <phoneticPr fontId="8"/>
  </si>
  <si>
    <t>72501</t>
    <phoneticPr fontId="8"/>
  </si>
  <si>
    <t>72502</t>
    <phoneticPr fontId="8"/>
  </si>
  <si>
    <t>72605</t>
    <phoneticPr fontId="8"/>
  </si>
  <si>
    <t>73201</t>
    <phoneticPr fontId="8"/>
  </si>
  <si>
    <t>73202</t>
    <phoneticPr fontId="8"/>
  </si>
  <si>
    <t>73215</t>
    <phoneticPr fontId="8"/>
  </si>
  <si>
    <t>73216</t>
    <phoneticPr fontId="8"/>
  </si>
  <si>
    <t>73217</t>
    <phoneticPr fontId="8"/>
  </si>
  <si>
    <t>73301</t>
    <phoneticPr fontId="8"/>
  </si>
  <si>
    <t>73302</t>
    <phoneticPr fontId="8"/>
  </si>
  <si>
    <t>73501</t>
    <phoneticPr fontId="8"/>
  </si>
  <si>
    <t>中田幼稚園</t>
  </si>
  <si>
    <t>11141</t>
  </si>
  <si>
    <t>11230</t>
  </si>
  <si>
    <t>11231</t>
  </si>
  <si>
    <t>11232</t>
  </si>
  <si>
    <t>11142</t>
  </si>
  <si>
    <t>11412</t>
    <phoneticPr fontId="8"/>
  </si>
  <si>
    <t>仙台市青葉区木町通二丁目1-48</t>
    <rPh sb="9" eb="12">
      <t>ニチョウメ</t>
    </rPh>
    <phoneticPr fontId="2"/>
  </si>
  <si>
    <t>仙台市宮城野区幸町三丁目3-3</t>
    <rPh sb="9" eb="12">
      <t>サンチョウメ</t>
    </rPh>
    <phoneticPr fontId="2"/>
  </si>
  <si>
    <t>仙台市宮城野区清水沼三丁目4-10</t>
    <rPh sb="10" eb="11">
      <t>サン</t>
    </rPh>
    <phoneticPr fontId="2"/>
  </si>
  <si>
    <t>仙台市宮城野区鶴ケ谷二丁目2</t>
    <rPh sb="10" eb="13">
      <t>ニチョウメ</t>
    </rPh>
    <phoneticPr fontId="2"/>
  </si>
  <si>
    <t>仙台市太白区中田一丁目8-17</t>
    <rPh sb="6" eb="8">
      <t>ナカタ</t>
    </rPh>
    <rPh sb="8" eb="9">
      <t>イッ</t>
    </rPh>
    <rPh sb="9" eb="11">
      <t>チョウメ</t>
    </rPh>
    <phoneticPr fontId="3"/>
  </si>
  <si>
    <t>仙台市青葉区南吉成四丁目13-1</t>
    <phoneticPr fontId="8"/>
  </si>
  <si>
    <t>学校法人東音学園</t>
    <rPh sb="0" eb="4">
      <t>ガッコウホウジン</t>
    </rPh>
    <phoneticPr fontId="8"/>
  </si>
  <si>
    <t>学校法人お人形社学園</t>
    <rPh sb="0" eb="4">
      <t>ガッコウホウジン</t>
    </rPh>
    <rPh sb="5" eb="7">
      <t>ニンギョウ</t>
    </rPh>
    <rPh sb="7" eb="8">
      <t>シャ</t>
    </rPh>
    <rPh sb="8" eb="10">
      <t>ガクエン</t>
    </rPh>
    <phoneticPr fontId="5"/>
  </si>
  <si>
    <t>学校法人幸学園</t>
    <rPh sb="0" eb="4">
      <t>ガッコウホウジン</t>
    </rPh>
    <rPh sb="4" eb="5">
      <t>サイワイ</t>
    </rPh>
    <rPh sb="5" eb="7">
      <t>ガクエン</t>
    </rPh>
    <phoneticPr fontId="5"/>
  </si>
  <si>
    <t>学校法人小野学園</t>
    <rPh sb="0" eb="4">
      <t>ガッコウホウジン</t>
    </rPh>
    <rPh sb="4" eb="6">
      <t>オノ</t>
    </rPh>
    <rPh sb="6" eb="8">
      <t>ガクエン</t>
    </rPh>
    <phoneticPr fontId="5"/>
  </si>
  <si>
    <t>宗教法人宝泉寺</t>
    <rPh sb="0" eb="4">
      <t>シュウキョウホウジン</t>
    </rPh>
    <rPh sb="4" eb="5">
      <t>タカラ</t>
    </rPh>
    <rPh sb="5" eb="6">
      <t>イズミ</t>
    </rPh>
    <rPh sb="6" eb="7">
      <t>テラ</t>
    </rPh>
    <phoneticPr fontId="2"/>
  </si>
  <si>
    <t>11117</t>
    <phoneticPr fontId="8"/>
  </si>
  <si>
    <t>11139</t>
    <phoneticPr fontId="8"/>
  </si>
  <si>
    <t>非該当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</si>
</sst>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176" formatCode="0_ "/>
    <numFmt numFmtId="177" formatCode="#,###"/>
    <numFmt numFmtId="178" formatCode="0.0_ "/>
    <numFmt numFmtId="179" formatCode="#,##0;&quot;▲ &quot;#,##0"/>
    <numFmt numFmtId="180" formatCode="#,##0_ ;[Red]\-#,##0\ "/>
    <numFmt numFmtId="181" formatCode="#,##0&quot;円&quot;"/>
    <numFmt numFmtId="182" formatCode="0.0%"/>
    <numFmt numFmtId="183" formatCode="#,##0_);[Red]\(#,##0\)"/>
    <numFmt numFmtId="184" formatCode="#,##0_ "/>
    <numFmt numFmtId="185" formatCode="#,##0&quot;年&quot;&quot;以&quot;&quot;上&quot;"/>
    <numFmt numFmtId="186" formatCode="0&quot;％&quot;"/>
    <numFmt numFmtId="187" formatCode="#,##0&quot;年&quot;&quot;未&quot;&quot;満&quot;"/>
    <numFmt numFmtId="188" formatCode="0_);[Red]\(0\)"/>
    <numFmt numFmtId="189" formatCode="#,###;\ \-#,###;"/>
    <numFmt numFmtId="190" formatCode="#,##0;\ \-#,##0;\ ;@"/>
    <numFmt numFmtId="191" formatCode="0.0_);[Red]\(0.0\)"/>
    <numFmt numFmtId="192" formatCode="0.0_ ;[Red]\-0.0\ "/>
    <numFmt numFmtId="193" formatCode="0.00_);[Red]\(0.00\)"/>
    <numFmt numFmtId="194" formatCode="0.000_);[Red]\(0.000\)"/>
    <numFmt numFmtId="195" formatCode="#,###;\ \-#,###;\ \ "/>
  </numFmts>
  <fonts count="16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2"/>
      <name val="HGｺﾞｼｯｸM"/>
      <family val="3"/>
      <charset val="128"/>
    </font>
    <font>
      <u/>
      <sz val="12"/>
      <name val="HGｺﾞｼｯｸM"/>
      <family val="3"/>
      <charset val="128"/>
    </font>
    <font>
      <sz val="11"/>
      <name val="HGｺﾞｼｯｸM"/>
      <family val="3"/>
      <charset val="128"/>
    </font>
    <font>
      <sz val="10"/>
      <name val="HGｺﾞｼｯｸM"/>
      <family val="3"/>
      <charset val="128"/>
    </font>
    <font>
      <b/>
      <sz val="14"/>
      <name val="HGｺﾞｼｯｸM"/>
      <family val="3"/>
      <charset val="128"/>
    </font>
    <font>
      <sz val="9"/>
      <name val="HGｺﾞｼｯｸM"/>
      <family val="3"/>
      <charset val="128"/>
    </font>
    <font>
      <sz val="11"/>
      <name val="ＭＳ Ｐゴシック"/>
      <family val="3"/>
      <charset val="128"/>
    </font>
    <font>
      <sz val="14"/>
      <name val="HGｺﾞｼｯｸM"/>
      <family val="3"/>
      <charset val="128"/>
    </font>
    <font>
      <strike/>
      <sz val="12"/>
      <name val="HGｺﾞｼｯｸM"/>
      <family val="3"/>
      <charset val="128"/>
    </font>
    <font>
      <strike/>
      <sz val="12"/>
      <name val="ＭＳ Ｐゴシック"/>
      <family val="3"/>
      <charset val="128"/>
    </font>
    <font>
      <sz val="10.5"/>
      <name val="HGｺﾞｼｯｸM"/>
      <family val="3"/>
      <charset val="128"/>
    </font>
    <font>
      <sz val="12"/>
      <name val="ＭＳ Ｐゴシック"/>
      <family val="3"/>
      <charset val="128"/>
    </font>
    <font>
      <sz val="12"/>
      <name val="HGｺﾞｼｯｸE"/>
      <family val="3"/>
      <charset val="128"/>
    </font>
    <font>
      <sz val="13"/>
      <name val="HGｺﾞｼｯｸE"/>
      <family val="3"/>
      <charset val="128"/>
    </font>
    <font>
      <sz val="6"/>
      <name val="ＭＳ Ｐゴシック"/>
      <family val="2"/>
      <charset val="128"/>
      <scheme val="minor"/>
    </font>
    <font>
      <vertAlign val="superscript"/>
      <sz val="9"/>
      <name val="HGｺﾞｼｯｸM"/>
      <family val="3"/>
      <charset val="128"/>
    </font>
    <font>
      <sz val="10"/>
      <name val="ＭＳ Ｐゴシック"/>
      <family val="3"/>
      <charset val="128"/>
    </font>
    <font>
      <sz val="18"/>
      <name val="HGSｺﾞｼｯｸM"/>
      <family val="3"/>
      <charset val="128"/>
    </font>
    <font>
      <sz val="10"/>
      <name val="ＭＳ Ｐ明朝"/>
      <family val="1"/>
      <charset val="128"/>
    </font>
    <font>
      <sz val="11"/>
      <color indexed="8"/>
      <name val="ＭＳ Ｐゴシック"/>
      <family val="3"/>
      <charset val="128"/>
    </font>
    <font>
      <sz val="14"/>
      <name val="ＭＳ ゴシック"/>
      <family val="3"/>
      <charset val="128"/>
    </font>
    <font>
      <sz val="12"/>
      <name val="ＭＳ ゴシック"/>
      <family val="3"/>
      <charset val="128"/>
    </font>
    <font>
      <sz val="14"/>
      <name val="ＭＳ Ｐ明朝"/>
      <family val="1"/>
      <charset val="128"/>
    </font>
    <font>
      <sz val="11"/>
      <name val="ＭＳ Ｐゴシック"/>
      <family val="3"/>
      <charset val="128"/>
      <scheme val="minor"/>
    </font>
    <font>
      <sz val="10"/>
      <name val="ＭＳ Ｐゴシック"/>
      <family val="3"/>
      <charset val="128"/>
      <scheme val="minor"/>
    </font>
    <font>
      <sz val="16"/>
      <name val="HGｺﾞｼｯｸE"/>
      <family val="3"/>
      <charset val="128"/>
    </font>
    <font>
      <sz val="14"/>
      <name val="ＭＳ Ｐゴシック"/>
      <family val="3"/>
      <charset val="128"/>
    </font>
    <font>
      <sz val="22"/>
      <name val="ＭＳ Ｐゴシック"/>
      <family val="3"/>
      <charset val="128"/>
    </font>
    <font>
      <b/>
      <sz val="14"/>
      <name val="ＭＳ ゴシック"/>
      <family val="3"/>
      <charset val="128"/>
    </font>
    <font>
      <b/>
      <sz val="13"/>
      <name val="HGｺﾞｼｯｸM"/>
      <family val="3"/>
      <charset val="128"/>
    </font>
    <font>
      <vertAlign val="superscript"/>
      <sz val="12"/>
      <name val="HGｺﾞｼｯｸM"/>
      <family val="3"/>
      <charset val="128"/>
    </font>
    <font>
      <sz val="11"/>
      <color theme="1"/>
      <name val="ＭＳ Ｐゴシック"/>
      <family val="3"/>
      <charset val="128"/>
    </font>
    <font>
      <sz val="11"/>
      <name val="HGｺﾞｼｯｸM"/>
      <family val="3"/>
    </font>
    <font>
      <sz val="11"/>
      <name val="ＭＳ ゴシック"/>
      <family val="3"/>
      <charset val="128"/>
    </font>
    <font>
      <sz val="10"/>
      <name val="ＭＳ ゴシック"/>
      <family val="3"/>
      <charset val="128"/>
    </font>
    <font>
      <sz val="20"/>
      <name val="ＭＳ ゴシック"/>
      <family val="3"/>
      <charset val="128"/>
    </font>
    <font>
      <sz val="16"/>
      <name val="ＭＳ ゴシック"/>
      <family val="3"/>
      <charset val="128"/>
    </font>
    <font>
      <b/>
      <sz val="11"/>
      <name val="ＭＳ Ｐゴシック"/>
      <family val="3"/>
      <charset val="128"/>
    </font>
    <font>
      <sz val="10"/>
      <color theme="1"/>
      <name val="ＭＳ Ｐゴシック"/>
      <family val="3"/>
      <charset val="128"/>
    </font>
    <font>
      <sz val="11"/>
      <name val="ＭＳ 明朝"/>
      <family val="1"/>
      <charset val="128"/>
    </font>
    <font>
      <sz val="14"/>
      <color theme="1"/>
      <name val="ＭＳ Ｐゴシック"/>
      <family val="3"/>
      <charset val="128"/>
    </font>
    <font>
      <sz val="18"/>
      <name val="ＭＳ ゴシック"/>
      <family val="3"/>
      <charset val="128"/>
    </font>
    <font>
      <b/>
      <sz val="18"/>
      <name val="ＭＳ Ｐゴシック"/>
      <family val="3"/>
      <charset val="128"/>
    </font>
    <font>
      <sz val="22"/>
      <name val="ＭＳ Ｐ明朝"/>
      <family val="1"/>
      <charset val="128"/>
    </font>
    <font>
      <sz val="10"/>
      <name val="ＭＳ Ｐ明朝"/>
      <family val="1"/>
    </font>
    <font>
      <sz val="11"/>
      <color theme="1"/>
      <name val="HGｺﾞｼｯｸM"/>
      <family val="3"/>
      <charset val="128"/>
    </font>
    <font>
      <sz val="14"/>
      <color theme="1"/>
      <name val="HGｺﾞｼｯｸM"/>
      <family val="3"/>
      <charset val="128"/>
    </font>
    <font>
      <b/>
      <sz val="11"/>
      <color theme="1"/>
      <name val="ＭＳ Ｐゴシック"/>
      <family val="3"/>
      <charset val="128"/>
    </font>
    <font>
      <sz val="20"/>
      <name val="ＭＳ Ｐゴシック"/>
      <family val="3"/>
      <charset val="128"/>
    </font>
    <font>
      <b/>
      <sz val="11"/>
      <name val="HGｺﾞｼｯｸM"/>
      <family val="3"/>
      <charset val="128"/>
    </font>
    <font>
      <b/>
      <sz val="10"/>
      <name val="HGｺﾞｼｯｸM"/>
      <family val="3"/>
      <charset val="128"/>
    </font>
    <font>
      <b/>
      <sz val="12"/>
      <name val="HGｺﾞｼｯｸM"/>
      <family val="3"/>
      <charset val="128"/>
    </font>
    <font>
      <b/>
      <sz val="11"/>
      <color theme="3"/>
      <name val="ＭＳ Ｐゴシック"/>
      <family val="2"/>
      <charset val="128"/>
      <scheme val="minor"/>
    </font>
    <font>
      <sz val="11"/>
      <color rgb="FF006100"/>
      <name val="ＭＳ Ｐゴシック"/>
      <family val="2"/>
      <charset val="128"/>
      <scheme val="minor"/>
    </font>
    <font>
      <b/>
      <sz val="14"/>
      <name val="HGSｺﾞｼｯｸM"/>
      <family val="3"/>
      <charset val="128"/>
    </font>
    <font>
      <sz val="11"/>
      <name val="HGSｺﾞｼｯｸM"/>
      <family val="3"/>
      <charset val="128"/>
    </font>
    <font>
      <sz val="16"/>
      <name val="HGSｺﾞｼｯｸM"/>
      <family val="3"/>
      <charset val="128"/>
    </font>
    <font>
      <sz val="6"/>
      <name val="ＭＳ Ｐゴシック"/>
      <family val="3"/>
      <charset val="128"/>
      <scheme val="minor"/>
    </font>
    <font>
      <sz val="11"/>
      <color rgb="FFFF0000"/>
      <name val="HGSｺﾞｼｯｸM"/>
      <family val="3"/>
      <charset val="128"/>
    </font>
    <font>
      <sz val="12"/>
      <name val="HGSｺﾞｼｯｸM"/>
      <family val="3"/>
      <charset val="128"/>
    </font>
    <font>
      <sz val="11"/>
      <color theme="1"/>
      <name val="HGSｺﾞｼｯｸM"/>
      <family val="3"/>
      <charset val="128"/>
    </font>
    <font>
      <sz val="11"/>
      <color theme="1"/>
      <name val="ＭＳ Ｐゴシック"/>
      <family val="2"/>
      <scheme val="minor"/>
    </font>
    <font>
      <b/>
      <sz val="22"/>
      <name val="ＭＳ 明朝"/>
      <family val="1"/>
      <charset val="128"/>
    </font>
    <font>
      <b/>
      <u/>
      <sz val="12"/>
      <name val="ＭＳ 明朝"/>
      <family val="1"/>
      <charset val="128"/>
    </font>
    <font>
      <sz val="6"/>
      <name val="ＭＳ Ｐゴシック"/>
      <family val="2"/>
      <charset val="128"/>
    </font>
    <font>
      <sz val="11"/>
      <name val="HGPｺﾞｼｯｸM"/>
      <family val="3"/>
      <charset val="128"/>
    </font>
    <font>
      <sz val="22"/>
      <name val="ＭＳ Ｐゴシック"/>
      <family val="2"/>
      <charset val="128"/>
      <scheme val="minor"/>
    </font>
    <font>
      <sz val="11"/>
      <name val="游ゴシック"/>
      <family val="3"/>
      <charset val="128"/>
    </font>
    <font>
      <sz val="10"/>
      <name val="游ゴシック"/>
      <family val="3"/>
      <charset val="128"/>
    </font>
    <font>
      <b/>
      <sz val="9"/>
      <color indexed="81"/>
      <name val="游ゴシック"/>
      <family val="3"/>
      <charset val="128"/>
    </font>
    <font>
      <sz val="11"/>
      <name val="HGｺﾞｼｯｸE"/>
      <family val="3"/>
      <charset val="128"/>
    </font>
    <font>
      <u/>
      <sz val="10"/>
      <name val="HGｺﾞｼｯｸM"/>
      <family val="3"/>
      <charset val="128"/>
    </font>
    <font>
      <b/>
      <sz val="8"/>
      <color rgb="FFFF0000"/>
      <name val="HGｺﾞｼｯｸM"/>
      <family val="3"/>
      <charset val="128"/>
    </font>
    <font>
      <b/>
      <sz val="8"/>
      <color rgb="FFFF0000"/>
      <name val="ＭＳ Ｐゴシック"/>
      <family val="3"/>
      <charset val="128"/>
    </font>
    <font>
      <b/>
      <u/>
      <sz val="10"/>
      <name val="HGｺﾞｼｯｸM"/>
      <family val="3"/>
      <charset val="128"/>
    </font>
    <font>
      <sz val="12"/>
      <color rgb="FFFF0000"/>
      <name val="HGｺﾞｼｯｸM"/>
      <family val="3"/>
      <charset val="128"/>
    </font>
    <font>
      <sz val="12"/>
      <name val="ＭＳ Ｐ明朝"/>
      <family val="1"/>
      <charset val="128"/>
    </font>
    <font>
      <b/>
      <sz val="12"/>
      <name val="ＭＳ ゴシック"/>
      <family val="3"/>
      <charset val="128"/>
    </font>
    <font>
      <sz val="16"/>
      <name val="ＭＳ Ｐゴシック"/>
      <family val="3"/>
      <charset val="128"/>
    </font>
    <font>
      <sz val="16"/>
      <name val="ＭＳ Ｐ明朝"/>
      <family val="1"/>
      <charset val="128"/>
    </font>
    <font>
      <sz val="18"/>
      <color theme="3"/>
      <name val="ＭＳ Ｐゴシック"/>
      <family val="2"/>
      <charset val="128"/>
      <scheme val="major"/>
    </font>
    <font>
      <b/>
      <sz val="11"/>
      <name val="游ゴシック"/>
      <family val="3"/>
      <charset val="128"/>
    </font>
    <font>
      <b/>
      <sz val="14"/>
      <color indexed="81"/>
      <name val="游ゴシック"/>
      <family val="3"/>
      <charset val="128"/>
    </font>
    <font>
      <u/>
      <sz val="12"/>
      <color theme="1"/>
      <name val="HGSｺﾞｼｯｸM"/>
      <family val="3"/>
      <charset val="128"/>
    </font>
    <font>
      <sz val="9"/>
      <color indexed="81"/>
      <name val="游ゴシック"/>
      <family val="3"/>
      <charset val="128"/>
    </font>
    <font>
      <sz val="8"/>
      <name val="HGｺﾞｼｯｸM"/>
      <family val="3"/>
      <charset val="128"/>
    </font>
    <font>
      <sz val="11"/>
      <color rgb="FF00B0F0"/>
      <name val="ＭＳ 明朝"/>
      <family val="1"/>
      <charset val="128"/>
    </font>
    <font>
      <b/>
      <u/>
      <sz val="9"/>
      <color indexed="10"/>
      <name val="游ゴシック"/>
      <family val="3"/>
      <charset val="128"/>
    </font>
    <font>
      <b/>
      <sz val="10"/>
      <color indexed="81"/>
      <name val="游ゴシック"/>
      <family val="3"/>
      <charset val="128"/>
    </font>
    <font>
      <b/>
      <sz val="11"/>
      <color indexed="81"/>
      <name val="游ゴシック"/>
      <family val="3"/>
      <charset val="128"/>
    </font>
    <font>
      <b/>
      <sz val="8"/>
      <color indexed="81"/>
      <name val="游ゴシック"/>
      <family val="3"/>
      <charset val="128"/>
    </font>
    <font>
      <b/>
      <u/>
      <sz val="8"/>
      <color indexed="10"/>
      <name val="游ゴシック"/>
      <family val="3"/>
      <charset val="128"/>
    </font>
    <font>
      <b/>
      <sz val="12"/>
      <color indexed="81"/>
      <name val="游ゴシック"/>
      <family val="3"/>
      <charset val="128"/>
    </font>
    <font>
      <b/>
      <u val="double"/>
      <sz val="14"/>
      <color indexed="10"/>
      <name val="游ゴシック"/>
      <family val="3"/>
      <charset val="128"/>
    </font>
    <font>
      <b/>
      <sz val="11"/>
      <color indexed="10"/>
      <name val="游ゴシック"/>
      <family val="3"/>
      <charset val="128"/>
    </font>
    <font>
      <b/>
      <sz val="14"/>
      <name val="ＭＳ Ｐゴシック"/>
      <family val="3"/>
      <charset val="128"/>
    </font>
    <font>
      <b/>
      <sz val="11"/>
      <name val="ＭＳ Ｐ明朝"/>
      <family val="1"/>
      <charset val="128"/>
    </font>
    <font>
      <b/>
      <sz val="10"/>
      <name val="ＭＳ Ｐ明朝"/>
      <family val="1"/>
      <charset val="128"/>
    </font>
    <font>
      <sz val="16"/>
      <color theme="1"/>
      <name val="HG丸ｺﾞｼｯｸM-PRO"/>
      <family val="3"/>
      <charset val="128"/>
    </font>
    <font>
      <sz val="14"/>
      <color theme="1"/>
      <name val="HG丸ｺﾞｼｯｸM-PRO"/>
      <family val="3"/>
      <charset val="128"/>
    </font>
    <font>
      <sz val="14"/>
      <color theme="1"/>
      <name val="ＭＳ Ｐゴシック"/>
      <family val="2"/>
      <charset val="128"/>
      <scheme val="minor"/>
    </font>
    <font>
      <sz val="11"/>
      <color theme="1"/>
      <name val="HG丸ｺﾞｼｯｸM-PRO"/>
      <family val="3"/>
      <charset val="128"/>
    </font>
    <font>
      <b/>
      <sz val="12"/>
      <color theme="1"/>
      <name val="HG丸ｺﾞｼｯｸM-PRO"/>
      <family val="3"/>
      <charset val="128"/>
    </font>
    <font>
      <sz val="11"/>
      <color rgb="FFFF0000"/>
      <name val="HG丸ｺﾞｼｯｸM-PRO"/>
      <family val="3"/>
      <charset val="128"/>
    </font>
    <font>
      <sz val="11"/>
      <name val="HG丸ｺﾞｼｯｸM-PRO"/>
      <family val="3"/>
      <charset val="128"/>
    </font>
    <font>
      <sz val="11"/>
      <color theme="2" tint="-0.249977111117893"/>
      <name val="HG丸ｺﾞｼｯｸM-PRO"/>
      <family val="3"/>
      <charset val="128"/>
    </font>
    <font>
      <sz val="11"/>
      <color theme="0" tint="-0.249977111117893"/>
      <name val="HG丸ｺﾞｼｯｸM-PRO"/>
      <family val="3"/>
      <charset val="128"/>
    </font>
    <font>
      <sz val="9"/>
      <color theme="1"/>
      <name val="HG丸ｺﾞｼｯｸM-PRO"/>
      <family val="3"/>
      <charset val="128"/>
    </font>
    <font>
      <b/>
      <sz val="12"/>
      <name val="HG丸ｺﾞｼｯｸM-PRO"/>
      <family val="3"/>
      <charset val="128"/>
    </font>
    <font>
      <sz val="12"/>
      <color theme="1"/>
      <name val="HG丸ｺﾞｼｯｸM-PRO"/>
      <family val="3"/>
      <charset val="128"/>
    </font>
    <font>
      <b/>
      <sz val="11"/>
      <name val="HG丸ｺﾞｼｯｸM-PRO"/>
      <family val="3"/>
      <charset val="128"/>
    </font>
    <font>
      <b/>
      <sz val="11"/>
      <color theme="1"/>
      <name val="HG丸ｺﾞｼｯｸM-PRO"/>
      <family val="3"/>
      <charset val="128"/>
    </font>
    <font>
      <sz val="11"/>
      <color theme="0"/>
      <name val="HG丸ｺﾞｼｯｸM-PRO"/>
      <family val="3"/>
      <charset val="128"/>
    </font>
    <font>
      <sz val="11"/>
      <color theme="2" tint="-0.499984740745262"/>
      <name val="HG丸ｺﾞｼｯｸM-PRO"/>
      <family val="3"/>
      <charset val="128"/>
    </font>
    <font>
      <sz val="10"/>
      <name val="HG丸ｺﾞｼｯｸM-PRO"/>
      <family val="3"/>
      <charset val="128"/>
    </font>
    <font>
      <sz val="12"/>
      <color theme="2" tint="-0.249977111117893"/>
      <name val="HG丸ｺﾞｼｯｸM-PRO"/>
      <family val="3"/>
      <charset val="128"/>
    </font>
    <font>
      <sz val="8"/>
      <color theme="1"/>
      <name val="ＭＳ Ｐゴシック"/>
      <family val="2"/>
      <charset val="128"/>
      <scheme val="minor"/>
    </font>
    <font>
      <sz val="11"/>
      <color indexed="10"/>
      <name val="HG丸ｺﾞｼｯｸM-PRO"/>
      <family val="3"/>
      <charset val="128"/>
    </font>
    <font>
      <sz val="11"/>
      <color indexed="8"/>
      <name val="HG丸ｺﾞｼｯｸM-PRO"/>
      <family val="3"/>
      <charset val="128"/>
    </font>
    <font>
      <sz val="10"/>
      <color indexed="8"/>
      <name val="HG丸ｺﾞｼｯｸM-PRO"/>
      <family val="3"/>
      <charset val="128"/>
    </font>
    <font>
      <sz val="6"/>
      <name val="游ゴシック"/>
      <family val="3"/>
      <charset val="128"/>
    </font>
    <font>
      <sz val="10"/>
      <color theme="1"/>
      <name val="HG丸ｺﾞｼｯｸM-PRO"/>
      <family val="3"/>
      <charset val="128"/>
    </font>
    <font>
      <b/>
      <u/>
      <sz val="12"/>
      <color indexed="81"/>
      <name val="游ゴシック"/>
      <family val="3"/>
      <charset val="128"/>
    </font>
    <font>
      <b/>
      <u/>
      <sz val="12"/>
      <color indexed="10"/>
      <name val="游ゴシック"/>
      <family val="3"/>
      <charset val="128"/>
    </font>
    <font>
      <sz val="16"/>
      <name val="HG丸ｺﾞｼｯｸM-PRO"/>
      <family val="3"/>
      <charset val="128"/>
    </font>
    <font>
      <b/>
      <sz val="11"/>
      <name val="HG丸ｺﾞｼｯｸM-PRO"/>
      <family val="3"/>
    </font>
    <font>
      <b/>
      <sz val="11"/>
      <color theme="1"/>
      <name val="HG丸ｺﾞｼｯｸM-PRO"/>
      <family val="3"/>
    </font>
    <font>
      <sz val="14"/>
      <name val="HG丸ｺﾞｼｯｸM-PRO"/>
      <family val="3"/>
      <charset val="128"/>
    </font>
    <font>
      <sz val="11"/>
      <color theme="8"/>
      <name val="HG丸ｺﾞｼｯｸM-PRO"/>
      <family val="3"/>
      <charset val="128"/>
    </font>
    <font>
      <sz val="11"/>
      <name val="ＭＳ Ｐゴシック"/>
      <family val="2"/>
      <charset val="128"/>
      <scheme val="minor"/>
    </font>
    <font>
      <sz val="11"/>
      <color theme="2"/>
      <name val="HG丸ｺﾞｼｯｸM-PRO"/>
      <family val="3"/>
      <charset val="128"/>
    </font>
    <font>
      <sz val="10"/>
      <color theme="2"/>
      <name val="HG丸ｺﾞｼｯｸM-PRO"/>
      <family val="3"/>
      <charset val="128"/>
    </font>
    <font>
      <b/>
      <u/>
      <sz val="14"/>
      <color indexed="10"/>
      <name val="游ゴシック"/>
      <family val="3"/>
      <charset val="128"/>
    </font>
    <font>
      <b/>
      <sz val="9"/>
      <color indexed="10"/>
      <name val="游ゴシック"/>
      <family val="3"/>
      <charset val="128"/>
    </font>
    <font>
      <sz val="10"/>
      <color indexed="81"/>
      <name val="游ゴシック"/>
      <family val="3"/>
      <charset val="128"/>
    </font>
    <font>
      <sz val="11"/>
      <color rgb="FFFF0000"/>
      <name val="HGｺﾞｼｯｸM"/>
      <family val="3"/>
      <charset val="128"/>
    </font>
    <font>
      <sz val="14"/>
      <color rgb="FFFF0000"/>
      <name val="HGｺﾞｼｯｸM"/>
      <family val="3"/>
      <charset val="128"/>
    </font>
    <font>
      <b/>
      <u val="double"/>
      <sz val="18"/>
      <color indexed="10"/>
      <name val="游ゴシック"/>
      <family val="3"/>
      <charset val="128"/>
    </font>
    <font>
      <b/>
      <sz val="18"/>
      <color indexed="81"/>
      <name val="游ゴシック"/>
      <family val="3"/>
      <charset val="128"/>
    </font>
    <font>
      <b/>
      <u/>
      <sz val="11"/>
      <color indexed="81"/>
      <name val="游ゴシック"/>
      <family val="3"/>
      <charset val="128"/>
    </font>
    <font>
      <b/>
      <sz val="12"/>
      <color indexed="10"/>
      <name val="游ゴシック"/>
      <family val="3"/>
      <charset val="128"/>
    </font>
    <font>
      <b/>
      <u/>
      <sz val="11"/>
      <color rgb="FFFF0000"/>
      <name val="HGSｺﾞｼｯｸM"/>
      <family val="3"/>
      <charset val="128"/>
    </font>
    <font>
      <b/>
      <sz val="11"/>
      <name val="HGSｺﾞｼｯｸM"/>
      <family val="3"/>
      <charset val="128"/>
    </font>
    <font>
      <b/>
      <u/>
      <sz val="10"/>
      <color indexed="10"/>
      <name val="游ゴシック"/>
      <family val="3"/>
      <charset val="128"/>
    </font>
    <font>
      <b/>
      <sz val="16"/>
      <name val="ＭＳ Ｐゴシック"/>
      <family val="3"/>
      <charset val="128"/>
    </font>
    <font>
      <b/>
      <u val="double"/>
      <sz val="12"/>
      <color indexed="10"/>
      <name val="游ゴシック"/>
      <family val="3"/>
      <charset val="128"/>
    </font>
    <font>
      <u/>
      <sz val="9"/>
      <color rgb="FFFF0000"/>
      <name val="HGｺﾞｼｯｸM"/>
      <family val="3"/>
      <charset val="128"/>
    </font>
    <font>
      <b/>
      <u/>
      <sz val="9"/>
      <color indexed="81"/>
      <name val="游ゴシック"/>
      <family val="3"/>
      <charset val="128"/>
    </font>
    <font>
      <b/>
      <sz val="16"/>
      <name val="HGSｺﾞｼｯｸM"/>
      <family val="3"/>
      <charset val="128"/>
    </font>
    <font>
      <sz val="8"/>
      <name val="HGSｺﾞｼｯｸM"/>
      <family val="3"/>
      <charset val="128"/>
    </font>
    <font>
      <sz val="9"/>
      <color indexed="81"/>
      <name val="MS P ゴシック"/>
      <family val="3"/>
      <charset val="128"/>
    </font>
    <font>
      <b/>
      <sz val="9"/>
      <color indexed="81"/>
      <name val="MS P ゴシック"/>
      <family val="3"/>
      <charset val="128"/>
    </font>
    <font>
      <sz val="10"/>
      <color theme="1"/>
      <name val="游ゴシック"/>
      <family val="3"/>
      <charset val="128"/>
    </font>
    <font>
      <sz val="11"/>
      <color theme="1"/>
      <name val="游ゴシック"/>
      <family val="3"/>
      <charset val="128"/>
    </font>
  </fonts>
  <fills count="20">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bgColor indexed="64"/>
      </patternFill>
    </fill>
    <fill>
      <patternFill patternType="solid">
        <fgColor rgb="FFFFC000"/>
        <bgColor indexed="64"/>
      </patternFill>
    </fill>
    <fill>
      <patternFill patternType="solid">
        <fgColor rgb="FFFFC000"/>
        <bgColor rgb="FF000000"/>
      </patternFill>
    </fill>
    <fill>
      <patternFill patternType="solid">
        <fgColor theme="9" tint="0.59999389629810485"/>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rgb="FFFFFF69"/>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theme="1" tint="0.34998626667073579"/>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2"/>
        <bgColor indexed="64"/>
      </patternFill>
    </fill>
  </fills>
  <borders count="240">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style="medium">
        <color indexed="64"/>
      </right>
      <top/>
      <bottom/>
      <diagonal/>
    </border>
    <border>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hair">
        <color indexed="64"/>
      </left>
      <right style="hair">
        <color indexed="64"/>
      </right>
      <top/>
      <bottom style="medium">
        <color indexed="64"/>
      </bottom>
      <diagonal/>
    </border>
    <border>
      <left/>
      <right style="hair">
        <color indexed="64"/>
      </right>
      <top/>
      <bottom style="medium">
        <color indexed="64"/>
      </bottom>
      <diagonal/>
    </border>
    <border>
      <left style="hair">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hair">
        <color indexed="64"/>
      </right>
      <top/>
      <bottom/>
      <diagonal/>
    </border>
    <border>
      <left style="thin">
        <color indexed="64"/>
      </left>
      <right style="thin">
        <color indexed="64"/>
      </right>
      <top/>
      <bottom/>
      <diagonal/>
    </border>
    <border>
      <left/>
      <right style="thick">
        <color indexed="64"/>
      </right>
      <top/>
      <bottom/>
      <diagonal/>
    </border>
    <border>
      <left/>
      <right/>
      <top/>
      <bottom style="thick">
        <color indexed="64"/>
      </bottom>
      <diagonal/>
    </border>
    <border>
      <left/>
      <right style="thick">
        <color indexed="64"/>
      </right>
      <top/>
      <bottom style="thick">
        <color indexed="64"/>
      </bottom>
      <diagonal/>
    </border>
    <border>
      <left style="thin">
        <color indexed="64"/>
      </left>
      <right style="medium">
        <color indexed="64"/>
      </right>
      <top style="thin">
        <color indexed="64"/>
      </top>
      <bottom style="thin">
        <color indexed="64"/>
      </bottom>
      <diagonal/>
    </border>
    <border>
      <left/>
      <right/>
      <top style="thick">
        <color indexed="64"/>
      </top>
      <bottom style="thick">
        <color indexed="64"/>
      </bottom>
      <diagonal/>
    </border>
    <border>
      <left/>
      <right/>
      <top style="medium">
        <color indexed="64"/>
      </top>
      <bottom/>
      <diagonal/>
    </border>
    <border>
      <left/>
      <right style="thick">
        <color indexed="64"/>
      </right>
      <top style="medium">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diagonal/>
    </border>
    <border>
      <left style="medium">
        <color indexed="64"/>
      </left>
      <right/>
      <top style="thin">
        <color indexed="64"/>
      </top>
      <bottom/>
      <diagonal/>
    </border>
    <border>
      <left style="thin">
        <color indexed="64"/>
      </left>
      <right/>
      <top style="dotted">
        <color indexed="64"/>
      </top>
      <bottom/>
      <diagonal/>
    </border>
    <border>
      <left/>
      <right style="medium">
        <color indexed="64"/>
      </right>
      <top style="dotted">
        <color indexed="64"/>
      </top>
      <bottom style="dotted">
        <color indexed="64"/>
      </bottom>
      <diagonal/>
    </border>
    <border>
      <left/>
      <right/>
      <top style="dotted">
        <color indexed="64"/>
      </top>
      <bottom style="medium">
        <color indexed="64"/>
      </bottom>
      <diagonal/>
    </border>
    <border>
      <left style="thin">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right style="medium">
        <color indexed="64"/>
      </right>
      <top style="medium">
        <color indexed="64"/>
      </top>
      <bottom style="dotted">
        <color indexed="64"/>
      </bottom>
      <diagonal/>
    </border>
    <border>
      <left style="medium">
        <color indexed="64"/>
      </left>
      <right style="thin">
        <color indexed="64"/>
      </right>
      <top style="medium">
        <color indexed="64"/>
      </top>
      <bottom/>
      <diagonal/>
    </border>
    <border>
      <left/>
      <right/>
      <top/>
      <bottom style="dotted">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dotted">
        <color indexed="64"/>
      </bottom>
      <diagonal/>
    </border>
    <border>
      <left style="medium">
        <color indexed="64"/>
      </left>
      <right/>
      <top style="medium">
        <color indexed="64"/>
      </top>
      <bottom style="thin">
        <color indexed="64"/>
      </bottom>
      <diagonal/>
    </border>
    <border>
      <left style="thin">
        <color indexed="64"/>
      </left>
      <right/>
      <top style="dotted">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ck">
        <color indexed="64"/>
      </right>
      <top style="medium">
        <color indexed="64"/>
      </top>
      <bottom style="thin">
        <color indexed="64"/>
      </bottom>
      <diagonal/>
    </border>
    <border>
      <left/>
      <right style="medium">
        <color indexed="64"/>
      </right>
      <top style="dotted">
        <color indexed="64"/>
      </top>
      <bottom/>
      <diagonal/>
    </border>
    <border>
      <left/>
      <right style="medium">
        <color indexed="64"/>
      </right>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dotted">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thin">
        <color indexed="64"/>
      </right>
      <top style="thin">
        <color indexed="64"/>
      </top>
      <bottom style="hair">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style="thin">
        <color indexed="64"/>
      </left>
      <right/>
      <top/>
      <bottom style="thin">
        <color indexed="64"/>
      </bottom>
      <diagonal style="thin">
        <color indexed="64"/>
      </diagonal>
    </border>
    <border>
      <left style="medium">
        <color indexed="64"/>
      </left>
      <right/>
      <top style="medium">
        <color indexed="64"/>
      </top>
      <bottom style="dotted">
        <color indexed="64"/>
      </bottom>
      <diagonal/>
    </border>
    <border>
      <left style="medium">
        <color indexed="64"/>
      </left>
      <right/>
      <top/>
      <bottom style="dotted">
        <color indexed="64"/>
      </bottom>
      <diagonal/>
    </border>
    <border>
      <left style="medium">
        <color indexed="64"/>
      </left>
      <right/>
      <top style="dotted">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dotted">
        <color indexed="64"/>
      </top>
      <bottom style="dotted">
        <color indexed="64"/>
      </bottom>
      <diagonal/>
    </border>
    <border>
      <left style="medium">
        <color indexed="64"/>
      </left>
      <right/>
      <top style="dotted">
        <color indexed="64"/>
      </top>
      <bottom/>
      <diagonal/>
    </border>
    <border>
      <left style="medium">
        <color indexed="64"/>
      </left>
      <right/>
      <top style="dotted">
        <color indexed="64"/>
      </top>
      <bottom style="hair">
        <color indexed="64"/>
      </bottom>
      <diagonal/>
    </border>
    <border>
      <left/>
      <right/>
      <top style="dotted">
        <color indexed="64"/>
      </top>
      <bottom style="hair">
        <color indexed="64"/>
      </bottom>
      <diagonal/>
    </border>
    <border>
      <left/>
      <right style="medium">
        <color indexed="64"/>
      </right>
      <top style="dotted">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medium">
        <color indexed="64"/>
      </left>
      <right/>
      <top/>
      <bottom style="hair">
        <color indexed="64"/>
      </bottom>
      <diagonal/>
    </border>
    <border>
      <left style="thin">
        <color indexed="64"/>
      </left>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bottom style="hair">
        <color indexed="64"/>
      </bottom>
      <diagonal/>
    </border>
    <border>
      <left/>
      <right/>
      <top/>
      <bottom style="hair">
        <color indexed="64"/>
      </bottom>
      <diagonal/>
    </border>
    <border>
      <left/>
      <right style="thin">
        <color indexed="64"/>
      </right>
      <top style="medium">
        <color indexed="64"/>
      </top>
      <bottom style="medium">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diagonalUp="1">
      <left style="medium">
        <color indexed="64"/>
      </left>
      <right/>
      <top style="medium">
        <color indexed="64"/>
      </top>
      <bottom/>
      <diagonal style="medium">
        <color indexed="64"/>
      </diagonal>
    </border>
    <border diagonalUp="1">
      <left/>
      <right/>
      <top style="medium">
        <color indexed="64"/>
      </top>
      <bottom/>
      <diagonal style="medium">
        <color indexed="64"/>
      </diagonal>
    </border>
    <border diagonalUp="1">
      <left/>
      <right style="medium">
        <color indexed="64"/>
      </right>
      <top style="medium">
        <color indexed="64"/>
      </top>
      <bottom/>
      <diagonal style="medium">
        <color indexed="64"/>
      </diagonal>
    </border>
    <border diagonalUp="1">
      <left style="medium">
        <color indexed="64"/>
      </left>
      <right/>
      <top/>
      <bottom style="medium">
        <color indexed="64"/>
      </bottom>
      <diagonal style="medium">
        <color indexed="64"/>
      </diagonal>
    </border>
    <border diagonalUp="1">
      <left/>
      <right/>
      <top/>
      <bottom style="medium">
        <color indexed="64"/>
      </bottom>
      <diagonal style="medium">
        <color indexed="64"/>
      </diagonal>
    </border>
    <border diagonalUp="1">
      <left/>
      <right style="medium">
        <color indexed="64"/>
      </right>
      <top/>
      <bottom style="medium">
        <color indexed="64"/>
      </bottom>
      <diagonal style="medium">
        <color indexed="64"/>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ck">
        <color indexed="64"/>
      </left>
      <right style="thick">
        <color indexed="64"/>
      </right>
      <top style="thick">
        <color indexed="64"/>
      </top>
      <bottom style="thick">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hair">
        <color indexed="64"/>
      </left>
      <right/>
      <top style="hair">
        <color indexed="64"/>
      </top>
      <bottom/>
      <diagonal/>
    </border>
    <border>
      <left/>
      <right/>
      <top style="hair">
        <color indexed="64"/>
      </top>
      <bottom/>
      <diagonal/>
    </border>
    <border>
      <left style="hair">
        <color auto="1"/>
      </left>
      <right/>
      <top/>
      <bottom/>
      <diagonal/>
    </border>
    <border>
      <left/>
      <right style="hair">
        <color auto="1"/>
      </right>
      <top style="hair">
        <color auto="1"/>
      </top>
      <bottom/>
      <diagonal/>
    </border>
    <border>
      <left style="thin">
        <color indexed="64"/>
      </left>
      <right style="thin">
        <color indexed="64"/>
      </right>
      <top/>
      <bottom style="hair">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medium">
        <color indexed="64"/>
      </left>
      <right style="medium">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style="medium">
        <color indexed="64"/>
      </left>
      <right style="medium">
        <color indexed="64"/>
      </right>
      <top style="thin">
        <color indexed="64"/>
      </top>
      <bottom/>
      <diagonal/>
    </border>
    <border>
      <left style="medium">
        <color indexed="64"/>
      </left>
      <right style="medium">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medium">
        <color indexed="64"/>
      </right>
      <top style="hair">
        <color indexed="64"/>
      </top>
      <bottom style="medium">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hair">
        <color indexed="64"/>
      </top>
      <bottom/>
      <diagonal/>
    </border>
    <border>
      <left style="thin">
        <color indexed="64"/>
      </left>
      <right/>
      <top style="hair">
        <color indexed="64"/>
      </top>
      <bottom style="thin">
        <color indexed="64"/>
      </bottom>
      <diagonal/>
    </border>
    <border diagonalUp="1">
      <left style="thin">
        <color indexed="64"/>
      </left>
      <right style="medium">
        <color indexed="64"/>
      </right>
      <top style="hair">
        <color indexed="64"/>
      </top>
      <bottom style="thin">
        <color indexed="64"/>
      </bottom>
      <diagonal style="thin">
        <color indexed="64"/>
      </diagonal>
    </border>
    <border>
      <left style="medium">
        <color indexed="64"/>
      </left>
      <right/>
      <top style="hair">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bottom style="double">
        <color indexed="64"/>
      </bottom>
      <diagonal style="thin">
        <color indexed="64"/>
      </diagonal>
    </border>
    <border>
      <left style="medium">
        <color indexed="64"/>
      </left>
      <right style="medium">
        <color indexed="64"/>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medium">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style="medium">
        <color indexed="64"/>
      </left>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right style="medium">
        <color indexed="64"/>
      </right>
      <top style="hair">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right style="medium">
        <color indexed="64"/>
      </right>
      <top style="hair">
        <color indexed="64"/>
      </top>
      <bottom/>
      <diagonal/>
    </border>
    <border>
      <left style="medium">
        <color indexed="64"/>
      </left>
      <right/>
      <top style="hair">
        <color indexed="64"/>
      </top>
      <bottom/>
      <diagonal/>
    </border>
    <border>
      <left/>
      <right style="medium">
        <color indexed="64"/>
      </right>
      <top style="medium">
        <color indexed="64"/>
      </top>
      <bottom style="double">
        <color indexed="64"/>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right style="thin">
        <color indexed="64"/>
      </right>
      <top/>
      <bottom style="double">
        <color indexed="64"/>
      </bottom>
      <diagonal/>
    </border>
    <border>
      <left/>
      <right/>
      <top style="double">
        <color indexed="64"/>
      </top>
      <bottom style="medium">
        <color indexed="64"/>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diagonalUp="1">
      <left style="medium">
        <color indexed="64"/>
      </left>
      <right style="medium">
        <color indexed="64"/>
      </right>
      <top style="thin">
        <color indexed="64"/>
      </top>
      <bottom style="medium">
        <color indexed="64"/>
      </bottom>
      <diagonal style="medium">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bottom style="hair">
        <color indexed="64"/>
      </bottom>
      <diagonal style="thin">
        <color indexed="64"/>
      </diagonal>
    </border>
  </borders>
  <cellStyleXfs count="26">
    <xf numFmtId="0" fontId="0" fillId="0" borderId="0">
      <alignment vertical="center"/>
    </xf>
    <xf numFmtId="0" fontId="15" fillId="0" borderId="0"/>
    <xf numFmtId="0" fontId="15" fillId="0" borderId="0"/>
    <xf numFmtId="0" fontId="15" fillId="0" borderId="0"/>
    <xf numFmtId="0" fontId="15" fillId="0" borderId="0">
      <alignment vertical="center"/>
    </xf>
    <xf numFmtId="0" fontId="7" fillId="0" borderId="0">
      <alignment vertical="center"/>
    </xf>
    <xf numFmtId="38" fontId="15" fillId="0" borderId="0" applyFont="0" applyFill="0" applyBorder="0" applyAlignment="0" applyProtection="0">
      <alignment vertical="center"/>
    </xf>
    <xf numFmtId="0" fontId="6" fillId="0" borderId="0">
      <alignment vertical="center"/>
    </xf>
    <xf numFmtId="0" fontId="5" fillId="0" borderId="0">
      <alignment vertical="center"/>
    </xf>
    <xf numFmtId="0" fontId="25" fillId="0" borderId="0"/>
    <xf numFmtId="0" fontId="28" fillId="0" borderId="0">
      <alignment vertical="center"/>
    </xf>
    <xf numFmtId="0" fontId="15" fillId="0" borderId="0"/>
    <xf numFmtId="0" fontId="25" fillId="0" borderId="0"/>
    <xf numFmtId="38" fontId="15" fillId="0" borderId="0" applyFont="0" applyFill="0" applyBorder="0" applyAlignment="0" applyProtection="0">
      <alignment vertical="center"/>
    </xf>
    <xf numFmtId="9" fontId="15" fillId="0" borderId="0" applyFont="0" applyFill="0" applyBorder="0" applyAlignment="0" applyProtection="0">
      <alignment vertical="center"/>
    </xf>
    <xf numFmtId="0" fontId="15" fillId="0" borderId="0">
      <alignment vertical="center"/>
    </xf>
    <xf numFmtId="0" fontId="15" fillId="0" borderId="0">
      <alignment vertical="center"/>
    </xf>
    <xf numFmtId="0" fontId="7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1970">
    <xf numFmtId="0" fontId="0" fillId="0" borderId="0" xfId="0">
      <alignment vertical="center"/>
    </xf>
    <xf numFmtId="0" fontId="9" fillId="0" borderId="0" xfId="0" applyFont="1">
      <alignment vertical="center"/>
    </xf>
    <xf numFmtId="0" fontId="16" fillId="0" borderId="0" xfId="0" applyFont="1" applyAlignment="1">
      <alignment horizontal="center" vertical="center"/>
    </xf>
    <xf numFmtId="0" fontId="10" fillId="0" borderId="0" xfId="0" applyFont="1" applyAlignment="1">
      <alignment horizontal="center" vertical="center"/>
    </xf>
    <xf numFmtId="0" fontId="9" fillId="0" borderId="0" xfId="0" applyFont="1" applyAlignment="1">
      <alignment horizontal="right" vertical="center"/>
    </xf>
    <xf numFmtId="0" fontId="9" fillId="0" borderId="31" xfId="0" applyFont="1" applyBorder="1" applyAlignment="1">
      <alignment horizontal="distributed" vertical="center"/>
    </xf>
    <xf numFmtId="0" fontId="12" fillId="0" borderId="0" xfId="0" applyFont="1" applyAlignment="1">
      <alignment horizontal="left" vertical="center"/>
    </xf>
    <xf numFmtId="0" fontId="9" fillId="0" borderId="0" xfId="0" applyFont="1" applyAlignment="1">
      <alignment horizontal="distributed" vertical="center" wrapText="1"/>
    </xf>
    <xf numFmtId="0" fontId="17" fillId="0" borderId="0" xfId="0" applyFont="1">
      <alignment vertical="center"/>
    </xf>
    <xf numFmtId="0" fontId="18" fillId="0" borderId="0" xfId="0" applyFont="1">
      <alignment vertical="center"/>
    </xf>
    <xf numFmtId="0" fontId="11" fillId="0" borderId="17" xfId="0" applyFont="1" applyBorder="1">
      <alignment vertical="center"/>
    </xf>
    <xf numFmtId="0" fontId="18" fillId="0" borderId="68" xfId="0" applyFont="1" applyBorder="1">
      <alignment vertical="center"/>
    </xf>
    <xf numFmtId="0" fontId="11" fillId="0" borderId="43" xfId="0" applyFont="1" applyBorder="1">
      <alignment vertical="center"/>
    </xf>
    <xf numFmtId="0" fontId="9" fillId="0" borderId="79" xfId="0" applyFont="1" applyBorder="1">
      <alignment vertical="center"/>
    </xf>
    <xf numFmtId="0" fontId="9" fillId="0" borderId="79" xfId="0" applyFont="1" applyBorder="1" applyAlignment="1">
      <alignment horizontal="center" vertical="center" wrapText="1"/>
    </xf>
    <xf numFmtId="0" fontId="9" fillId="0" borderId="79" xfId="0" applyFont="1" applyBorder="1" applyAlignment="1">
      <alignment horizontal="distributed" vertical="center"/>
    </xf>
    <xf numFmtId="0" fontId="9" fillId="0" borderId="81" xfId="0" applyFont="1" applyBorder="1">
      <alignment vertical="center"/>
    </xf>
    <xf numFmtId="0" fontId="9" fillId="0" borderId="81" xfId="0" applyFont="1" applyBorder="1" applyAlignment="1">
      <alignment horizontal="center" vertical="center" wrapText="1"/>
    </xf>
    <xf numFmtId="0" fontId="9" fillId="0" borderId="81" xfId="0" applyFont="1" applyBorder="1" applyAlignment="1">
      <alignment horizontal="distributed" vertical="center"/>
    </xf>
    <xf numFmtId="0" fontId="9" fillId="0" borderId="80" xfId="0" applyFont="1" applyBorder="1">
      <alignment vertical="center"/>
    </xf>
    <xf numFmtId="0" fontId="9" fillId="0" borderId="82" xfId="0" applyFont="1" applyBorder="1" applyAlignment="1">
      <alignment horizontal="center" vertical="center" wrapText="1"/>
    </xf>
    <xf numFmtId="0" fontId="9" fillId="0" borderId="92" xfId="0" applyFont="1" applyBorder="1">
      <alignment vertical="center"/>
    </xf>
    <xf numFmtId="0" fontId="9" fillId="0" borderId="92" xfId="0" applyFont="1" applyBorder="1" applyAlignment="1">
      <alignment horizontal="center" vertical="center" wrapText="1"/>
    </xf>
    <xf numFmtId="0" fontId="9" fillId="0" borderId="92" xfId="0" applyFont="1" applyBorder="1" applyAlignment="1">
      <alignment horizontal="distributed" vertical="center"/>
    </xf>
    <xf numFmtId="0" fontId="9" fillId="0" borderId="83" xfId="0" applyFont="1" applyBorder="1">
      <alignment vertical="center"/>
    </xf>
    <xf numFmtId="0" fontId="9" fillId="0" borderId="83" xfId="0" applyFont="1" applyBorder="1" applyAlignment="1">
      <alignment horizontal="center" vertical="center" wrapText="1"/>
    </xf>
    <xf numFmtId="0" fontId="9" fillId="0" borderId="83" xfId="0" applyFont="1" applyBorder="1" applyAlignment="1">
      <alignment horizontal="distributed" vertical="center"/>
    </xf>
    <xf numFmtId="0" fontId="9" fillId="0" borderId="95" xfId="0" applyFont="1" applyBorder="1">
      <alignment vertical="center"/>
    </xf>
    <xf numFmtId="0" fontId="9" fillId="0" borderId="85" xfId="0" applyFont="1" applyBorder="1">
      <alignment vertical="center"/>
    </xf>
    <xf numFmtId="0" fontId="9" fillId="0" borderId="6" xfId="0" applyFont="1" applyBorder="1">
      <alignment vertical="center"/>
    </xf>
    <xf numFmtId="0" fontId="9" fillId="0" borderId="67" xfId="0" applyFont="1" applyBorder="1">
      <alignment vertical="center"/>
    </xf>
    <xf numFmtId="0" fontId="9" fillId="0" borderId="31" xfId="0" applyFont="1" applyBorder="1">
      <alignment vertical="center"/>
    </xf>
    <xf numFmtId="0" fontId="9" fillId="0" borderId="31" xfId="0" applyFont="1" applyBorder="1" applyAlignment="1">
      <alignment horizontal="center" vertical="center" wrapText="1"/>
    </xf>
    <xf numFmtId="0" fontId="11" fillId="0" borderId="94" xfId="0" applyFont="1" applyBorder="1">
      <alignment vertical="center"/>
    </xf>
    <xf numFmtId="0" fontId="11" fillId="0" borderId="90" xfId="0" applyFont="1" applyBorder="1">
      <alignment vertical="center"/>
    </xf>
    <xf numFmtId="0" fontId="9" fillId="0" borderId="87" xfId="0" applyFont="1" applyBorder="1">
      <alignment vertical="center"/>
    </xf>
    <xf numFmtId="0" fontId="9" fillId="0" borderId="87" xfId="0" applyFont="1" applyBorder="1" applyAlignment="1">
      <alignment horizontal="distributed" vertical="center"/>
    </xf>
    <xf numFmtId="0" fontId="9" fillId="0" borderId="87" xfId="0" applyFont="1" applyBorder="1" applyAlignment="1">
      <alignment horizontal="center" vertical="center" wrapText="1"/>
    </xf>
    <xf numFmtId="0" fontId="11" fillId="0" borderId="89" xfId="0" applyFont="1" applyBorder="1">
      <alignment vertical="center"/>
    </xf>
    <xf numFmtId="0" fontId="12" fillId="0" borderId="0" xfId="0" applyFont="1">
      <alignment vertical="center"/>
    </xf>
    <xf numFmtId="176" fontId="10" fillId="0" borderId="0" xfId="0" applyNumberFormat="1" applyFont="1" applyAlignment="1">
      <alignment horizontal="center" vertical="center"/>
    </xf>
    <xf numFmtId="0" fontId="9" fillId="0" borderId="7" xfId="0" applyFont="1" applyBorder="1">
      <alignment vertical="center"/>
    </xf>
    <xf numFmtId="0" fontId="11" fillId="0" borderId="0" xfId="0" applyFont="1" applyAlignment="1">
      <alignment horizontal="distributed" vertical="center"/>
    </xf>
    <xf numFmtId="0" fontId="9" fillId="2" borderId="18" xfId="0" applyFont="1" applyFill="1" applyBorder="1" applyAlignment="1">
      <alignment horizontal="distributed" vertical="center"/>
    </xf>
    <xf numFmtId="0" fontId="9" fillId="2" borderId="20" xfId="0" applyFont="1" applyFill="1" applyBorder="1" applyAlignment="1">
      <alignment horizontal="distributed" vertical="center"/>
    </xf>
    <xf numFmtId="0" fontId="9" fillId="2" borderId="19" xfId="0" applyFont="1" applyFill="1" applyBorder="1" applyAlignment="1">
      <alignment horizontal="distributed" vertical="center"/>
    </xf>
    <xf numFmtId="0" fontId="9" fillId="2" borderId="21" xfId="0" applyFont="1" applyFill="1" applyBorder="1" applyAlignment="1">
      <alignment horizontal="distributed" vertical="center"/>
    </xf>
    <xf numFmtId="0" fontId="12" fillId="0" borderId="0" xfId="0" applyFont="1" applyAlignment="1">
      <alignment horizontal="left" vertical="top"/>
    </xf>
    <xf numFmtId="0" fontId="9" fillId="3" borderId="54" xfId="0" applyFont="1" applyFill="1" applyBorder="1" applyAlignment="1" applyProtection="1">
      <alignment horizontal="center" vertical="center" shrinkToFit="1"/>
      <protection locked="0"/>
    </xf>
    <xf numFmtId="0" fontId="21" fillId="0" borderId="0" xfId="0" applyFont="1">
      <alignment vertical="center"/>
    </xf>
    <xf numFmtId="0" fontId="18" fillId="0" borderId="23" xfId="0" applyFont="1" applyBorder="1">
      <alignment vertical="center"/>
    </xf>
    <xf numFmtId="0" fontId="9" fillId="0" borderId="81" xfId="0" applyFont="1" applyBorder="1" applyAlignment="1">
      <alignment vertical="center" wrapText="1"/>
    </xf>
    <xf numFmtId="0" fontId="9" fillId="3" borderId="60" xfId="0" applyFont="1" applyFill="1" applyBorder="1" applyAlignment="1" applyProtection="1">
      <alignment horizontal="center" vertical="center" shrinkToFit="1"/>
      <protection locked="0"/>
    </xf>
    <xf numFmtId="0" fontId="9" fillId="3" borderId="72" xfId="0" applyFont="1" applyFill="1" applyBorder="1" applyAlignment="1" applyProtection="1">
      <alignment horizontal="center" vertical="center" shrinkToFit="1"/>
      <protection locked="0"/>
    </xf>
    <xf numFmtId="0" fontId="26" fillId="0" borderId="0" xfId="9" applyFont="1" applyAlignment="1">
      <alignment vertical="top"/>
    </xf>
    <xf numFmtId="0" fontId="27" fillId="0" borderId="0" xfId="9" applyFont="1"/>
    <xf numFmtId="0" fontId="27" fillId="0" borderId="0" xfId="9" applyFont="1" applyAlignment="1">
      <alignment horizontal="center" vertical="center"/>
    </xf>
    <xf numFmtId="0" fontId="32" fillId="0" borderId="0" xfId="9" applyFont="1"/>
    <xf numFmtId="0" fontId="32" fillId="0" borderId="0" xfId="9" applyFont="1" applyAlignment="1">
      <alignment vertical="top"/>
    </xf>
    <xf numFmtId="0" fontId="33" fillId="0" borderId="0" xfId="9" applyFont="1"/>
    <xf numFmtId="0" fontId="11" fillId="0" borderId="0" xfId="0" applyFont="1">
      <alignment vertical="center"/>
    </xf>
    <xf numFmtId="0" fontId="11" fillId="0" borderId="4" xfId="0" applyFont="1" applyBorder="1">
      <alignment vertical="center"/>
    </xf>
    <xf numFmtId="0" fontId="11" fillId="0" borderId="6" xfId="0" applyFont="1" applyBorder="1" applyAlignment="1">
      <alignment horizontal="center" vertical="center"/>
    </xf>
    <xf numFmtId="0" fontId="34" fillId="0" borderId="0" xfId="0" applyFont="1">
      <alignment vertical="center"/>
    </xf>
    <xf numFmtId="0" fontId="0" fillId="0" borderId="0" xfId="10" applyFont="1" applyAlignment="1">
      <alignment horizontal="left" vertical="center"/>
    </xf>
    <xf numFmtId="0" fontId="0" fillId="0" borderId="0" xfId="10" applyFont="1" applyAlignment="1">
      <alignment horizontal="center" vertical="center"/>
    </xf>
    <xf numFmtId="0" fontId="0" fillId="0" borderId="0" xfId="11" applyFont="1" applyAlignment="1">
      <alignment horizontal="center" vertical="center" wrapText="1" shrinkToFit="1"/>
    </xf>
    <xf numFmtId="0" fontId="29" fillId="0" borderId="98" xfId="10" applyFont="1" applyBorder="1" applyAlignment="1">
      <alignment vertical="center" shrinkToFit="1"/>
    </xf>
    <xf numFmtId="0" fontId="29" fillId="0" borderId="61" xfId="10" applyFont="1" applyBorder="1" applyAlignment="1" applyProtection="1">
      <alignment horizontal="center" vertical="center" shrinkToFit="1"/>
      <protection locked="0"/>
    </xf>
    <xf numFmtId="0" fontId="29" fillId="0" borderId="15" xfId="10" applyFont="1" applyBorder="1" applyAlignment="1" applyProtection="1">
      <alignment horizontal="center" vertical="center" shrinkToFit="1"/>
      <protection locked="0"/>
    </xf>
    <xf numFmtId="0" fontId="29" fillId="0" borderId="10" xfId="10" applyFont="1" applyBorder="1" applyAlignment="1" applyProtection="1">
      <alignment horizontal="center" vertical="center" shrinkToFit="1"/>
      <protection locked="0"/>
    </xf>
    <xf numFmtId="178" fontId="29" fillId="0" borderId="15" xfId="10" applyNumberFormat="1" applyFont="1" applyBorder="1" applyAlignment="1" applyProtection="1">
      <alignment horizontal="center" vertical="center" shrinkToFit="1"/>
      <protection locked="0"/>
    </xf>
    <xf numFmtId="0" fontId="29" fillId="0" borderId="54" xfId="10" applyFont="1" applyBorder="1" applyAlignment="1">
      <alignment vertical="center" shrinkToFit="1"/>
    </xf>
    <xf numFmtId="178" fontId="29" fillId="0" borderId="75" xfId="10" applyNumberFormat="1" applyFont="1" applyBorder="1" applyAlignment="1" applyProtection="1">
      <alignment horizontal="center" vertical="center" shrinkToFit="1"/>
      <protection locked="0"/>
    </xf>
    <xf numFmtId="178" fontId="29" fillId="0" borderId="5" xfId="10" applyNumberFormat="1" applyFont="1" applyBorder="1" applyAlignment="1" applyProtection="1">
      <alignment horizontal="center" vertical="center" shrinkToFit="1"/>
      <protection locked="0"/>
    </xf>
    <xf numFmtId="38" fontId="29" fillId="0" borderId="61" xfId="10" applyNumberFormat="1" applyFont="1" applyBorder="1" applyAlignment="1" applyProtection="1">
      <alignment vertical="center" shrinkToFit="1"/>
      <protection locked="0"/>
    </xf>
    <xf numFmtId="38" fontId="29" fillId="0" borderId="54" xfId="10" applyNumberFormat="1" applyFont="1" applyBorder="1" applyAlignment="1" applyProtection="1">
      <alignment vertical="center" shrinkToFit="1"/>
      <protection locked="0"/>
    </xf>
    <xf numFmtId="38" fontId="29" fillId="0" borderId="75" xfId="10" applyNumberFormat="1" applyFont="1" applyBorder="1" applyAlignment="1" applyProtection="1">
      <alignment vertical="center" shrinkToFit="1"/>
      <protection locked="0"/>
    </xf>
    <xf numFmtId="38" fontId="29" fillId="0" borderId="15" xfId="10" applyNumberFormat="1" applyFont="1" applyBorder="1" applyAlignment="1" applyProtection="1">
      <alignment vertical="center" shrinkToFit="1"/>
      <protection locked="0"/>
    </xf>
    <xf numFmtId="38" fontId="29" fillId="0" borderId="77" xfId="10" applyNumberFormat="1" applyFont="1" applyBorder="1" applyAlignment="1" applyProtection="1">
      <alignment vertical="center" shrinkToFit="1"/>
      <protection locked="0"/>
    </xf>
    <xf numFmtId="38" fontId="29" fillId="0" borderId="38" xfId="10" applyNumberFormat="1" applyFont="1" applyBorder="1" applyAlignment="1" applyProtection="1">
      <alignment vertical="center" shrinkToFit="1"/>
      <protection locked="0"/>
    </xf>
    <xf numFmtId="38" fontId="29" fillId="0" borderId="60" xfId="10" applyNumberFormat="1" applyFont="1" applyBorder="1" applyAlignment="1" applyProtection="1">
      <alignment vertical="center" shrinkToFit="1"/>
      <protection locked="0"/>
    </xf>
    <xf numFmtId="38" fontId="29" fillId="0" borderId="6" xfId="10" applyNumberFormat="1" applyFont="1" applyBorder="1" applyAlignment="1" applyProtection="1">
      <alignment vertical="center" shrinkToFit="1"/>
      <protection locked="0"/>
    </xf>
    <xf numFmtId="0" fontId="11" fillId="0" borderId="46" xfId="0" applyFont="1" applyBorder="1" applyAlignment="1">
      <alignment horizontal="right" vertical="center"/>
    </xf>
    <xf numFmtId="0" fontId="9" fillId="3" borderId="15" xfId="0" applyFont="1" applyFill="1" applyBorder="1" applyAlignment="1" applyProtection="1">
      <alignment horizontal="center" vertical="center" shrinkToFit="1"/>
      <protection locked="0"/>
    </xf>
    <xf numFmtId="0" fontId="9" fillId="0" borderId="0" xfId="0" applyFont="1" applyAlignment="1">
      <alignment horizontal="distributed" vertical="center"/>
    </xf>
    <xf numFmtId="0" fontId="11" fillId="0" borderId="74" xfId="0" applyFont="1" applyBorder="1" applyAlignment="1">
      <alignment horizontal="center" vertical="center"/>
    </xf>
    <xf numFmtId="0" fontId="38" fillId="0" borderId="0" xfId="0" applyFont="1">
      <alignment vertical="center"/>
    </xf>
    <xf numFmtId="0" fontId="14" fillId="0" borderId="0" xfId="0" applyFont="1" applyAlignment="1">
      <alignment horizontal="center" vertical="center"/>
    </xf>
    <xf numFmtId="0" fontId="14" fillId="0" borderId="0" xfId="0" applyFont="1">
      <alignment vertical="center"/>
    </xf>
    <xf numFmtId="0" fontId="14" fillId="0" borderId="0" xfId="0" applyFont="1" applyAlignment="1">
      <alignment horizontal="left" vertical="center"/>
    </xf>
    <xf numFmtId="0" fontId="11" fillId="0" borderId="0" xfId="0" applyFont="1" applyAlignment="1">
      <alignment horizontal="right" vertical="center" wrapText="1"/>
    </xf>
    <xf numFmtId="0" fontId="11" fillId="0" borderId="0" xfId="0" applyFont="1" applyAlignment="1">
      <alignment horizontal="center" vertical="center" wrapText="1"/>
    </xf>
    <xf numFmtId="0" fontId="11" fillId="0" borderId="9" xfId="0" applyFont="1" applyBorder="1">
      <alignment vertical="center"/>
    </xf>
    <xf numFmtId="0" fontId="14" fillId="0" borderId="0" xfId="0" applyFont="1" applyAlignment="1">
      <alignment horizontal="left" vertical="top"/>
    </xf>
    <xf numFmtId="0" fontId="14" fillId="0" borderId="0" xfId="0" applyFont="1" applyAlignment="1">
      <alignment vertical="top" wrapText="1"/>
    </xf>
    <xf numFmtId="0" fontId="14" fillId="0" borderId="0" xfId="0" applyFont="1" applyAlignment="1">
      <alignment vertical="top"/>
    </xf>
    <xf numFmtId="0" fontId="11" fillId="0" borderId="29" xfId="0" applyFont="1" applyBorder="1">
      <alignment vertical="center"/>
    </xf>
    <xf numFmtId="0" fontId="11" fillId="0" borderId="30" xfId="0" applyFont="1" applyBorder="1">
      <alignment vertical="center"/>
    </xf>
    <xf numFmtId="0" fontId="12" fillId="0" borderId="84" xfId="0" applyFont="1" applyBorder="1" applyAlignment="1">
      <alignment horizontal="left" vertical="center"/>
    </xf>
    <xf numFmtId="0" fontId="11" fillId="0" borderId="24" xfId="0" applyFont="1" applyBorder="1">
      <alignment vertical="center"/>
    </xf>
    <xf numFmtId="0" fontId="12" fillId="0" borderId="16" xfId="0" applyFont="1" applyBorder="1">
      <alignment vertical="center"/>
    </xf>
    <xf numFmtId="0" fontId="11" fillId="0" borderId="16" xfId="0" applyFont="1" applyBorder="1">
      <alignment vertical="center"/>
    </xf>
    <xf numFmtId="0" fontId="11" fillId="0" borderId="25" xfId="0" applyFont="1" applyBorder="1">
      <alignment vertical="center"/>
    </xf>
    <xf numFmtId="0" fontId="11" fillId="0" borderId="26" xfId="0" applyFont="1" applyBorder="1">
      <alignment vertical="center"/>
    </xf>
    <xf numFmtId="0" fontId="9" fillId="0" borderId="0" xfId="0" applyFont="1" applyAlignment="1">
      <alignment vertical="center" shrinkToFit="1"/>
    </xf>
    <xf numFmtId="0" fontId="11" fillId="0" borderId="0" xfId="0" applyFont="1" applyAlignment="1">
      <alignment horizontal="right" vertical="center"/>
    </xf>
    <xf numFmtId="0" fontId="9" fillId="0" borderId="98" xfId="0" applyFont="1" applyBorder="1" applyAlignment="1">
      <alignment horizontal="center" vertical="center"/>
    </xf>
    <xf numFmtId="0" fontId="9" fillId="0" borderId="61" xfId="0" applyFont="1" applyBorder="1" applyAlignment="1">
      <alignment horizontal="center" vertical="center"/>
    </xf>
    <xf numFmtId="0" fontId="9" fillId="0" borderId="0" xfId="0" applyFont="1" applyAlignment="1">
      <alignment vertical="top" wrapText="1"/>
    </xf>
    <xf numFmtId="0" fontId="9" fillId="0" borderId="0" xfId="0" applyFont="1" applyAlignment="1">
      <alignment vertical="top"/>
    </xf>
    <xf numFmtId="0" fontId="0" fillId="0" borderId="0" xfId="0" applyAlignment="1">
      <alignment horizontal="left" vertical="top" wrapText="1"/>
    </xf>
    <xf numFmtId="0" fontId="11" fillId="0" borderId="0" xfId="0" applyFont="1" applyAlignment="1">
      <alignment horizontal="left" vertical="center" wrapText="1"/>
    </xf>
    <xf numFmtId="0" fontId="9" fillId="0" borderId="67" xfId="0" applyFont="1" applyBorder="1" applyAlignment="1">
      <alignment horizontal="center" vertical="center"/>
    </xf>
    <xf numFmtId="0" fontId="12" fillId="0" borderId="0" xfId="0" applyFont="1" applyAlignment="1">
      <alignment horizontal="left" vertical="top" shrinkToFit="1"/>
    </xf>
    <xf numFmtId="0" fontId="9" fillId="0" borderId="0" xfId="0" applyFont="1" applyAlignment="1" applyProtection="1">
      <alignment vertical="center" shrinkToFit="1"/>
      <protection locked="0"/>
    </xf>
    <xf numFmtId="0" fontId="9" fillId="0" borderId="97" xfId="0" applyFont="1" applyBorder="1">
      <alignment vertical="center"/>
    </xf>
    <xf numFmtId="38" fontId="9" fillId="0" borderId="61" xfId="6" applyFont="1" applyBorder="1" applyAlignment="1" applyProtection="1">
      <alignment horizontal="right" vertical="center"/>
    </xf>
    <xf numFmtId="38" fontId="9" fillId="3" borderId="15" xfId="6" applyFont="1" applyFill="1" applyBorder="1" applyAlignment="1" applyProtection="1">
      <alignment horizontal="right" vertical="center" shrinkToFit="1"/>
      <protection locked="0"/>
    </xf>
    <xf numFmtId="38" fontId="9" fillId="3" borderId="60" xfId="6" applyFont="1" applyFill="1" applyBorder="1" applyAlignment="1" applyProtection="1">
      <alignment horizontal="right" vertical="center" shrinkToFit="1"/>
      <protection locked="0"/>
    </xf>
    <xf numFmtId="38" fontId="9" fillId="2" borderId="36" xfId="6" applyFont="1" applyFill="1" applyBorder="1" applyAlignment="1" applyProtection="1">
      <alignment horizontal="right" vertical="center"/>
    </xf>
    <xf numFmtId="0" fontId="9" fillId="0" borderId="38" xfId="0" applyFont="1" applyBorder="1">
      <alignment vertical="center"/>
    </xf>
    <xf numFmtId="0" fontId="9" fillId="0" borderId="0" xfId="0" applyFont="1" applyAlignment="1">
      <alignment horizontal="center" vertical="center" textRotation="255" shrinkToFit="1"/>
    </xf>
    <xf numFmtId="0" fontId="11" fillId="0" borderId="61" xfId="0" applyFont="1" applyBorder="1" applyAlignment="1">
      <alignment horizontal="center" vertical="center"/>
    </xf>
    <xf numFmtId="0" fontId="11" fillId="0" borderId="5" xfId="0" applyFont="1" applyBorder="1" applyAlignment="1">
      <alignment horizontal="center" vertical="center"/>
    </xf>
    <xf numFmtId="0" fontId="11" fillId="0" borderId="15" xfId="0" applyFont="1" applyBorder="1" applyAlignment="1">
      <alignment horizontal="center" vertical="center"/>
    </xf>
    <xf numFmtId="0" fontId="11" fillId="0" borderId="17" xfId="0" applyFont="1" applyBorder="1" applyAlignment="1">
      <alignment horizontal="right" vertical="center"/>
    </xf>
    <xf numFmtId="0" fontId="11" fillId="0" borderId="2" xfId="0" applyFont="1" applyBorder="1" applyAlignment="1">
      <alignment horizontal="center" vertical="center"/>
    </xf>
    <xf numFmtId="0" fontId="29" fillId="0" borderId="72" xfId="10" applyFont="1" applyBorder="1" applyAlignment="1">
      <alignment vertical="center" shrinkToFit="1"/>
    </xf>
    <xf numFmtId="0" fontId="29" fillId="0" borderId="60" xfId="10" applyFont="1" applyBorder="1" applyAlignment="1" applyProtection="1">
      <alignment horizontal="center" vertical="center" shrinkToFit="1"/>
      <protection locked="0"/>
    </xf>
    <xf numFmtId="178" fontId="29" fillId="0" borderId="2" xfId="10" applyNumberFormat="1" applyFont="1" applyBorder="1" applyAlignment="1" applyProtection="1">
      <alignment horizontal="center" vertical="center" shrinkToFit="1"/>
      <protection locked="0"/>
    </xf>
    <xf numFmtId="0" fontId="29" fillId="0" borderId="15" xfId="10" applyFont="1" applyBorder="1" applyAlignment="1">
      <alignment vertical="center" shrinkToFit="1"/>
    </xf>
    <xf numFmtId="0" fontId="11" fillId="0" borderId="3" xfId="0" applyFont="1" applyBorder="1" applyAlignment="1">
      <alignment horizontal="right" vertical="center"/>
    </xf>
    <xf numFmtId="181" fontId="29" fillId="0" borderId="15" xfId="10" applyNumberFormat="1" applyFont="1" applyBorder="1" applyAlignment="1" applyProtection="1">
      <alignment vertical="center" shrinkToFit="1"/>
      <protection locked="0"/>
    </xf>
    <xf numFmtId="179" fontId="30" fillId="0" borderId="0" xfId="10" applyNumberFormat="1" applyFont="1" applyAlignment="1">
      <alignment vertical="center" shrinkToFit="1"/>
    </xf>
    <xf numFmtId="0" fontId="43" fillId="0" borderId="0" xfId="9" applyFont="1"/>
    <xf numFmtId="0" fontId="42" fillId="0" borderId="0" xfId="9" applyFont="1"/>
    <xf numFmtId="0" fontId="44" fillId="0" borderId="0" xfId="9" applyFont="1" applyAlignment="1">
      <alignment horizontal="center" vertical="top"/>
    </xf>
    <xf numFmtId="0" fontId="29" fillId="0" borderId="0" xfId="10" applyFont="1" applyAlignment="1">
      <alignment vertical="top" shrinkToFit="1"/>
    </xf>
    <xf numFmtId="179" fontId="29" fillId="4" borderId="0" xfId="10" applyNumberFormat="1" applyFont="1" applyFill="1" applyAlignment="1">
      <alignment vertical="center" wrapText="1" shrinkToFit="1"/>
    </xf>
    <xf numFmtId="179" fontId="29" fillId="0" borderId="0" xfId="10" applyNumberFormat="1" applyFont="1" applyAlignment="1">
      <alignment vertical="top" shrinkToFit="1"/>
    </xf>
    <xf numFmtId="0" fontId="29" fillId="0" borderId="0" xfId="9" applyFont="1"/>
    <xf numFmtId="0" fontId="29" fillId="0" borderId="0" xfId="10" applyFont="1" applyAlignment="1">
      <alignment vertical="top" wrapText="1" shrinkToFit="1"/>
    </xf>
    <xf numFmtId="0" fontId="29" fillId="0" borderId="0" xfId="9" applyFont="1" applyAlignment="1">
      <alignment vertical="top" wrapText="1"/>
    </xf>
    <xf numFmtId="0" fontId="29" fillId="0" borderId="0" xfId="9" applyFont="1" applyAlignment="1">
      <alignment vertical="top"/>
    </xf>
    <xf numFmtId="0" fontId="30" fillId="0" borderId="0" xfId="9" applyFont="1"/>
    <xf numFmtId="0" fontId="9" fillId="4" borderId="0" xfId="0" applyFont="1" applyFill="1">
      <alignment vertical="center"/>
    </xf>
    <xf numFmtId="0" fontId="9" fillId="4" borderId="0" xfId="0" applyFont="1" applyFill="1" applyAlignment="1">
      <alignment horizontal="distributed" vertical="center"/>
    </xf>
    <xf numFmtId="0" fontId="12" fillId="4" borderId="0" xfId="0" applyFont="1" applyFill="1">
      <alignment vertical="center"/>
    </xf>
    <xf numFmtId="0" fontId="19" fillId="0" borderId="0" xfId="0" applyFont="1">
      <alignment vertical="center"/>
    </xf>
    <xf numFmtId="0" fontId="44" fillId="0" borderId="0" xfId="9" applyFont="1" applyAlignment="1">
      <alignment horizontal="left" vertical="top"/>
    </xf>
    <xf numFmtId="0" fontId="11" fillId="0" borderId="10" xfId="0" applyFont="1" applyBorder="1" applyAlignment="1">
      <alignment horizontal="right" vertical="center"/>
    </xf>
    <xf numFmtId="38" fontId="29" fillId="0" borderId="1" xfId="10" applyNumberFormat="1" applyFont="1" applyBorder="1" applyAlignment="1" applyProtection="1">
      <alignment vertical="center" shrinkToFit="1"/>
      <protection locked="0"/>
    </xf>
    <xf numFmtId="38" fontId="29" fillId="0" borderId="36" xfId="10" applyNumberFormat="1" applyFont="1" applyBorder="1" applyAlignment="1">
      <alignment vertical="center" shrinkToFit="1"/>
    </xf>
    <xf numFmtId="38" fontId="29" fillId="0" borderId="117" xfId="10" applyNumberFormat="1" applyFont="1" applyBorder="1" applyAlignment="1">
      <alignment vertical="center" shrinkToFit="1"/>
    </xf>
    <xf numFmtId="38" fontId="29" fillId="0" borderId="37" xfId="10" applyNumberFormat="1" applyFont="1" applyBorder="1" applyAlignment="1">
      <alignment vertical="center" shrinkToFit="1"/>
    </xf>
    <xf numFmtId="0" fontId="36" fillId="4" borderId="15" xfId="10" applyFont="1" applyFill="1" applyBorder="1" applyAlignment="1">
      <alignment horizontal="center" vertical="center"/>
    </xf>
    <xf numFmtId="0" fontId="36" fillId="4" borderId="75" xfId="10" applyFont="1" applyFill="1" applyBorder="1" applyAlignment="1">
      <alignment horizontal="center" vertical="center"/>
    </xf>
    <xf numFmtId="38" fontId="29" fillId="0" borderId="55" xfId="10" applyNumberFormat="1" applyFont="1" applyBorder="1" applyAlignment="1" applyProtection="1">
      <alignment vertical="center" shrinkToFit="1"/>
      <protection locked="0"/>
    </xf>
    <xf numFmtId="38" fontId="29" fillId="0" borderId="41" xfId="10" applyNumberFormat="1" applyFont="1" applyBorder="1" applyAlignment="1" applyProtection="1">
      <alignment vertical="center" shrinkToFit="1"/>
      <protection locked="0"/>
    </xf>
    <xf numFmtId="0" fontId="44" fillId="0" borderId="0" xfId="9" applyFont="1" applyAlignment="1">
      <alignment vertical="top"/>
    </xf>
    <xf numFmtId="0" fontId="36" fillId="4" borderId="54" xfId="10" applyFont="1" applyFill="1" applyBorder="1" applyAlignment="1">
      <alignment horizontal="center" vertical="center"/>
    </xf>
    <xf numFmtId="183" fontId="29" fillId="0" borderId="36" xfId="9" applyNumberFormat="1" applyFont="1" applyBorder="1" applyAlignment="1">
      <alignment vertical="center"/>
    </xf>
    <xf numFmtId="180" fontId="29" fillId="0" borderId="0" xfId="9" applyNumberFormat="1" applyFont="1" applyAlignment="1">
      <alignment vertical="top"/>
    </xf>
    <xf numFmtId="0" fontId="9" fillId="0" borderId="75" xfId="0" applyFont="1" applyBorder="1">
      <alignment vertical="center"/>
    </xf>
    <xf numFmtId="38" fontId="16" fillId="4" borderId="0" xfId="6" applyFont="1" applyFill="1" applyBorder="1" applyAlignment="1" applyProtection="1">
      <alignment horizontal="center" vertical="center"/>
      <protection locked="0"/>
    </xf>
    <xf numFmtId="0" fontId="11" fillId="4" borderId="0" xfId="0" applyFont="1" applyFill="1" applyAlignment="1">
      <alignment horizontal="right" vertical="center"/>
    </xf>
    <xf numFmtId="0" fontId="46" fillId="6" borderId="106" xfId="0" applyFont="1" applyFill="1" applyBorder="1">
      <alignment vertical="center"/>
    </xf>
    <xf numFmtId="0" fontId="9" fillId="0" borderId="17" xfId="0" applyFont="1" applyBorder="1">
      <alignment vertical="center"/>
    </xf>
    <xf numFmtId="0" fontId="46" fillId="6" borderId="94" xfId="0" applyFont="1" applyFill="1" applyBorder="1">
      <alignment vertical="center"/>
    </xf>
    <xf numFmtId="0" fontId="11" fillId="0" borderId="60" xfId="0" applyFont="1" applyBorder="1">
      <alignment vertical="center"/>
    </xf>
    <xf numFmtId="38" fontId="16" fillId="4" borderId="0" xfId="0" applyNumberFormat="1" applyFont="1" applyFill="1" applyAlignment="1">
      <alignment horizontal="right"/>
    </xf>
    <xf numFmtId="0" fontId="9" fillId="0" borderId="121" xfId="0" applyFont="1" applyBorder="1">
      <alignment vertical="center"/>
    </xf>
    <xf numFmtId="0" fontId="9" fillId="0" borderId="121" xfId="0" applyFont="1" applyBorder="1" applyAlignment="1">
      <alignment horizontal="center" vertical="center" wrapText="1"/>
    </xf>
    <xf numFmtId="0" fontId="9" fillId="0" borderId="121" xfId="0" applyFont="1" applyBorder="1" applyAlignment="1">
      <alignment horizontal="distributed" vertical="center"/>
    </xf>
    <xf numFmtId="0" fontId="40" fillId="4" borderId="0" xfId="0" applyFont="1" applyFill="1">
      <alignment vertical="center"/>
    </xf>
    <xf numFmtId="0" fontId="47" fillId="4" borderId="0" xfId="0" applyFont="1" applyFill="1">
      <alignment vertical="center"/>
    </xf>
    <xf numFmtId="0" fontId="48" fillId="4" borderId="0" xfId="0" applyFont="1" applyFill="1">
      <alignment vertical="center"/>
    </xf>
    <xf numFmtId="0" fontId="49" fillId="4" borderId="0" xfId="0" applyFont="1" applyFill="1" applyAlignment="1">
      <alignment vertical="center" shrinkToFit="1"/>
    </xf>
    <xf numFmtId="0" fontId="0" fillId="4" borderId="0" xfId="0" applyFill="1">
      <alignment vertical="center"/>
    </xf>
    <xf numFmtId="0" fontId="9" fillId="3" borderId="0" xfId="0" applyFont="1" applyFill="1" applyProtection="1">
      <alignment vertical="center"/>
      <protection locked="0"/>
    </xf>
    <xf numFmtId="38" fontId="29" fillId="2" borderId="36" xfId="10" applyNumberFormat="1" applyFont="1" applyFill="1" applyBorder="1" applyAlignment="1">
      <alignment vertical="center" shrinkToFit="1"/>
    </xf>
    <xf numFmtId="38" fontId="29" fillId="2" borderId="35" xfId="10" applyNumberFormat="1" applyFont="1" applyFill="1" applyBorder="1" applyAlignment="1">
      <alignment vertical="center" shrinkToFit="1"/>
    </xf>
    <xf numFmtId="38" fontId="29" fillId="2" borderId="15" xfId="10" applyNumberFormat="1" applyFont="1" applyFill="1" applyBorder="1" applyAlignment="1">
      <alignment vertical="center" shrinkToFit="1"/>
    </xf>
    <xf numFmtId="38" fontId="29" fillId="2" borderId="37" xfId="10" applyNumberFormat="1" applyFont="1" applyFill="1" applyBorder="1" applyAlignment="1">
      <alignment vertical="center" shrinkToFit="1"/>
    </xf>
    <xf numFmtId="38" fontId="29" fillId="2" borderId="52" xfId="10" applyNumberFormat="1" applyFont="1" applyFill="1" applyBorder="1" applyAlignment="1">
      <alignment vertical="center" shrinkToFit="1"/>
    </xf>
    <xf numFmtId="38" fontId="29" fillId="0" borderId="0" xfId="10" applyNumberFormat="1" applyFont="1" applyAlignment="1" applyProtection="1">
      <alignment vertical="center" shrinkToFit="1"/>
      <protection locked="0"/>
    </xf>
    <xf numFmtId="0" fontId="51" fillId="6" borderId="106" xfId="0" applyFont="1" applyFill="1" applyBorder="1" applyAlignment="1">
      <alignment horizontal="center" vertical="center"/>
    </xf>
    <xf numFmtId="0" fontId="51" fillId="6" borderId="94" xfId="0" applyFont="1" applyFill="1" applyBorder="1" applyAlignment="1">
      <alignment horizontal="center" vertical="center"/>
    </xf>
    <xf numFmtId="0" fontId="50" fillId="4" borderId="60" xfId="11" applyFont="1" applyFill="1" applyBorder="1" applyAlignment="1">
      <alignment horizontal="center" vertical="center" wrapText="1" shrinkToFit="1"/>
    </xf>
    <xf numFmtId="177" fontId="45" fillId="4" borderId="60" xfId="10" applyNumberFormat="1" applyFont="1" applyFill="1" applyBorder="1" applyAlignment="1">
      <alignment horizontal="center" vertical="center" wrapText="1" shrinkToFit="1"/>
    </xf>
    <xf numFmtId="182" fontId="50" fillId="2" borderId="15" xfId="9" applyNumberFormat="1" applyFont="1" applyFill="1" applyBorder="1" applyAlignment="1">
      <alignment horizontal="center" vertical="center"/>
    </xf>
    <xf numFmtId="0" fontId="52" fillId="0" borderId="0" xfId="9" applyFont="1" applyAlignment="1">
      <alignment horizontal="center" vertical="center"/>
    </xf>
    <xf numFmtId="0" fontId="52" fillId="0" borderId="7" xfId="9" applyFont="1" applyBorder="1" applyAlignment="1">
      <alignment horizontal="center" vertical="center"/>
    </xf>
    <xf numFmtId="0" fontId="52" fillId="0" borderId="0" xfId="9" applyFont="1"/>
    <xf numFmtId="0" fontId="9" fillId="0" borderId="48" xfId="0" applyFont="1" applyBorder="1">
      <alignment vertical="center"/>
    </xf>
    <xf numFmtId="0" fontId="9" fillId="0" borderId="48" xfId="0" applyFont="1" applyBorder="1" applyAlignment="1">
      <alignment horizontal="center" vertical="center" wrapText="1"/>
    </xf>
    <xf numFmtId="0" fontId="9" fillId="0" borderId="78" xfId="0" applyFont="1" applyBorder="1">
      <alignment vertical="center"/>
    </xf>
    <xf numFmtId="0" fontId="9" fillId="0" borderId="105" xfId="0" applyFont="1" applyBorder="1" applyAlignment="1">
      <alignment horizontal="distributed" vertical="center"/>
    </xf>
    <xf numFmtId="0" fontId="9" fillId="0" borderId="86" xfId="0" applyFont="1" applyBorder="1" applyAlignment="1">
      <alignment horizontal="distributed" vertical="center"/>
    </xf>
    <xf numFmtId="0" fontId="9" fillId="0" borderId="89" xfId="0" applyFont="1" applyBorder="1" applyAlignment="1">
      <alignment horizontal="distributed" vertical="center"/>
    </xf>
    <xf numFmtId="0" fontId="9" fillId="0" borderId="90" xfId="0" applyFont="1" applyBorder="1" applyAlignment="1">
      <alignment horizontal="distributed" vertical="center"/>
    </xf>
    <xf numFmtId="0" fontId="9" fillId="4" borderId="0" xfId="0" applyFont="1" applyFill="1" applyAlignment="1">
      <alignment horizontal="right" vertical="center"/>
    </xf>
    <xf numFmtId="0" fontId="11" fillId="0" borderId="15" xfId="0" applyFont="1" applyBorder="1">
      <alignment vertical="center"/>
    </xf>
    <xf numFmtId="0" fontId="29" fillId="0" borderId="0" xfId="12" applyFont="1" applyAlignment="1">
      <alignment vertical="top"/>
    </xf>
    <xf numFmtId="0" fontId="53" fillId="0" borderId="0" xfId="9" applyFont="1"/>
    <xf numFmtId="0" fontId="54" fillId="4" borderId="0" xfId="0" applyFont="1" applyFill="1">
      <alignment vertical="center"/>
    </xf>
    <xf numFmtId="0" fontId="11" fillId="4" borderId="0" xfId="0" applyFont="1" applyFill="1">
      <alignment vertical="center"/>
    </xf>
    <xf numFmtId="0" fontId="55" fillId="4" borderId="0" xfId="0" applyFont="1" applyFill="1">
      <alignment vertical="center"/>
    </xf>
    <xf numFmtId="0" fontId="55" fillId="4" borderId="0" xfId="0" applyFont="1" applyFill="1" applyAlignment="1">
      <alignment vertical="center" shrinkToFit="1"/>
    </xf>
    <xf numFmtId="0" fontId="9" fillId="0" borderId="0" xfId="0" applyFont="1" applyAlignment="1">
      <alignment horizontal="left" vertical="center"/>
    </xf>
    <xf numFmtId="0" fontId="11" fillId="0" borderId="0" xfId="0" applyFont="1" applyAlignment="1">
      <alignment horizontal="left" vertical="center"/>
    </xf>
    <xf numFmtId="0" fontId="11" fillId="0" borderId="0" xfId="0" applyFont="1" applyAlignment="1" applyProtection="1">
      <alignment horizontal="center" vertical="center"/>
      <protection locked="0"/>
    </xf>
    <xf numFmtId="0" fontId="11" fillId="0" borderId="23" xfId="0" applyFont="1" applyBorder="1" applyAlignment="1">
      <alignment horizontal="center" vertical="center"/>
    </xf>
    <xf numFmtId="0" fontId="9" fillId="0" borderId="128" xfId="0" applyFont="1" applyBorder="1">
      <alignment vertical="center"/>
    </xf>
    <xf numFmtId="0" fontId="9" fillId="0" borderId="129" xfId="0" applyFont="1" applyBorder="1">
      <alignment vertical="center"/>
    </xf>
    <xf numFmtId="0" fontId="11" fillId="0" borderId="21" xfId="0" applyFont="1" applyBorder="1">
      <alignment vertical="center"/>
    </xf>
    <xf numFmtId="0" fontId="11" fillId="0" borderId="86" xfId="0" applyFont="1" applyBorder="1">
      <alignment vertical="center"/>
    </xf>
    <xf numFmtId="0" fontId="14" fillId="0" borderId="0" xfId="0" applyFont="1" applyAlignment="1">
      <alignment vertical="center" wrapText="1"/>
    </xf>
    <xf numFmtId="0" fontId="11" fillId="0" borderId="31" xfId="0" applyFont="1" applyBorder="1">
      <alignment vertical="center"/>
    </xf>
    <xf numFmtId="0" fontId="11" fillId="0" borderId="7" xfId="0" applyFont="1" applyBorder="1">
      <alignment vertical="center"/>
    </xf>
    <xf numFmtId="0" fontId="9" fillId="0" borderId="104" xfId="0" applyFont="1" applyBorder="1" applyAlignment="1">
      <alignment horizontal="distributed" vertical="center"/>
    </xf>
    <xf numFmtId="0" fontId="9" fillId="0" borderId="86" xfId="0" applyFont="1" applyBorder="1">
      <alignment vertical="center"/>
    </xf>
    <xf numFmtId="0" fontId="9" fillId="0" borderId="83" xfId="0" applyFont="1" applyBorder="1" applyAlignment="1">
      <alignment horizontal="center" vertical="center"/>
    </xf>
    <xf numFmtId="0" fontId="9" fillId="0" borderId="132" xfId="0" applyFont="1" applyBorder="1">
      <alignment vertical="center"/>
    </xf>
    <xf numFmtId="0" fontId="9" fillId="0" borderId="130" xfId="0" applyFont="1" applyBorder="1">
      <alignment vertical="center"/>
    </xf>
    <xf numFmtId="0" fontId="9" fillId="0" borderId="133" xfId="0" applyFont="1" applyBorder="1">
      <alignment vertical="center"/>
    </xf>
    <xf numFmtId="0" fontId="9" fillId="0" borderId="135" xfId="0" applyFont="1" applyBorder="1">
      <alignment vertical="center"/>
    </xf>
    <xf numFmtId="0" fontId="9" fillId="0" borderId="135" xfId="0" applyFont="1" applyBorder="1" applyAlignment="1">
      <alignment horizontal="center" vertical="center" wrapText="1"/>
    </xf>
    <xf numFmtId="0" fontId="9" fillId="0" borderId="135" xfId="0" applyFont="1" applyBorder="1" applyAlignment="1">
      <alignment horizontal="distributed" vertical="center"/>
    </xf>
    <xf numFmtId="0" fontId="14" fillId="0" borderId="0" xfId="0" applyFont="1" applyAlignment="1">
      <alignment horizontal="right" vertical="center"/>
    </xf>
    <xf numFmtId="0" fontId="9" fillId="0" borderId="136" xfId="0" applyFont="1" applyBorder="1" applyAlignment="1">
      <alignment horizontal="distributed" vertical="center"/>
    </xf>
    <xf numFmtId="0" fontId="9" fillId="0" borderId="7" xfId="0" applyFont="1" applyBorder="1" applyAlignment="1">
      <alignment horizontal="distributed" vertical="center"/>
    </xf>
    <xf numFmtId="0" fontId="9" fillId="0" borderId="0" xfId="0" applyFont="1" applyAlignment="1" applyProtection="1">
      <alignment horizontal="center" vertical="center"/>
      <protection locked="0"/>
    </xf>
    <xf numFmtId="0" fontId="9" fillId="0" borderId="0" xfId="0" applyFont="1" applyAlignment="1">
      <alignment horizontal="center" vertical="center" wrapText="1"/>
    </xf>
    <xf numFmtId="0" fontId="9" fillId="0" borderId="16" xfId="0" applyFont="1" applyBorder="1" applyAlignment="1">
      <alignment horizontal="center" vertical="center" wrapText="1"/>
    </xf>
    <xf numFmtId="0" fontId="11" fillId="0" borderId="7" xfId="0" applyFont="1" applyBorder="1" applyAlignment="1">
      <alignment horizontal="center" vertical="center"/>
    </xf>
    <xf numFmtId="0" fontId="11" fillId="0" borderId="0" xfId="0" applyFont="1" applyAlignment="1">
      <alignment horizontal="center" vertical="center"/>
    </xf>
    <xf numFmtId="0" fontId="31" fillId="0" borderId="0" xfId="9" applyFont="1" applyAlignment="1">
      <alignment horizontal="center" vertical="center"/>
    </xf>
    <xf numFmtId="0" fontId="31" fillId="0" borderId="7" xfId="9" applyFont="1" applyBorder="1" applyAlignment="1">
      <alignment horizontal="center" vertical="center"/>
    </xf>
    <xf numFmtId="0" fontId="36" fillId="0" borderId="0" xfId="10" applyFont="1" applyAlignment="1">
      <alignment horizontal="left" vertical="center"/>
    </xf>
    <xf numFmtId="0" fontId="29" fillId="0" borderId="15" xfId="10" applyFont="1" applyBorder="1" applyAlignment="1" applyProtection="1">
      <alignment vertical="center" shrinkToFit="1"/>
      <protection locked="0"/>
    </xf>
    <xf numFmtId="0" fontId="29" fillId="0" borderId="23" xfId="10" applyFont="1" applyBorder="1" applyAlignment="1" applyProtection="1">
      <alignment vertical="center" shrinkToFit="1"/>
      <protection locked="0"/>
    </xf>
    <xf numFmtId="0" fontId="29" fillId="0" borderId="0" xfId="9" applyFont="1" applyAlignment="1">
      <alignment horizontal="left" vertical="top" wrapText="1"/>
    </xf>
    <xf numFmtId="0" fontId="29" fillId="0" borderId="0" xfId="9" applyFont="1" applyAlignment="1">
      <alignment horizontal="left" vertical="top"/>
    </xf>
    <xf numFmtId="0" fontId="29" fillId="0" borderId="0" xfId="10" applyFont="1" applyAlignment="1">
      <alignment horizontal="left" vertical="top" wrapText="1" shrinkToFit="1"/>
    </xf>
    <xf numFmtId="0" fontId="29" fillId="0" borderId="0" xfId="10" applyFont="1" applyAlignment="1">
      <alignment horizontal="left" vertical="top" shrinkToFit="1"/>
    </xf>
    <xf numFmtId="0" fontId="9" fillId="0" borderId="0" xfId="0" applyFont="1" applyAlignment="1">
      <alignment horizontal="left" vertical="center" wrapText="1"/>
    </xf>
    <xf numFmtId="0" fontId="11" fillId="0" borderId="1" xfId="0" applyFont="1" applyBorder="1" applyAlignment="1">
      <alignment horizontal="right" vertical="center"/>
    </xf>
    <xf numFmtId="0" fontId="11" fillId="0" borderId="38" xfId="0" applyFont="1" applyBorder="1" applyAlignment="1">
      <alignment horizontal="right" vertical="center"/>
    </xf>
    <xf numFmtId="0" fontId="12" fillId="0" borderId="23" xfId="0" applyFont="1" applyBorder="1" applyAlignment="1">
      <alignment horizontal="center" vertical="center" wrapText="1"/>
    </xf>
    <xf numFmtId="0" fontId="11" fillId="0" borderId="23" xfId="0" applyFont="1" applyBorder="1" applyAlignment="1">
      <alignment horizontal="right" vertical="center"/>
    </xf>
    <xf numFmtId="0" fontId="9" fillId="2" borderId="138" xfId="0" applyFont="1" applyFill="1" applyBorder="1" applyAlignment="1">
      <alignment horizontal="distributed" vertical="center"/>
    </xf>
    <xf numFmtId="0" fontId="9" fillId="2" borderId="137" xfId="0" applyFont="1" applyFill="1" applyBorder="1" applyAlignment="1">
      <alignment horizontal="distributed" vertical="center"/>
    </xf>
    <xf numFmtId="0" fontId="9" fillId="2" borderId="139" xfId="0" applyFont="1" applyFill="1" applyBorder="1" applyAlignment="1">
      <alignment horizontal="distributed" vertical="center"/>
    </xf>
    <xf numFmtId="0" fontId="9" fillId="2" borderId="140" xfId="0" applyFont="1" applyFill="1" applyBorder="1" applyAlignment="1">
      <alignment horizontal="distributed" vertical="center"/>
    </xf>
    <xf numFmtId="0" fontId="9" fillId="2" borderId="8" xfId="0" applyFont="1" applyFill="1" applyBorder="1" applyAlignment="1">
      <alignment horizontal="distributed" vertical="center"/>
    </xf>
    <xf numFmtId="0" fontId="56" fillId="4" borderId="0" xfId="0" applyFont="1" applyFill="1">
      <alignment vertical="center"/>
    </xf>
    <xf numFmtId="0" fontId="36" fillId="4" borderId="77" xfId="9" applyFont="1" applyFill="1" applyBorder="1" applyAlignment="1">
      <alignment horizontal="center" vertical="center"/>
    </xf>
    <xf numFmtId="0" fontId="36" fillId="4" borderId="15" xfId="9" applyFont="1" applyFill="1" applyBorder="1" applyAlignment="1">
      <alignment horizontal="center" vertical="center"/>
    </xf>
    <xf numFmtId="0" fontId="36" fillId="4" borderId="75" xfId="9" applyFont="1" applyFill="1" applyBorder="1" applyAlignment="1">
      <alignment horizontal="center" vertical="center"/>
    </xf>
    <xf numFmtId="0" fontId="36" fillId="4" borderId="27" xfId="9" applyFont="1" applyFill="1" applyBorder="1" applyAlignment="1">
      <alignment horizontal="center" vertical="center" wrapText="1"/>
    </xf>
    <xf numFmtId="0" fontId="11" fillId="0" borderId="0" xfId="0" applyFont="1" applyAlignment="1">
      <alignment horizontal="center" vertical="top"/>
    </xf>
    <xf numFmtId="0" fontId="11" fillId="0" borderId="0" xfId="0" applyFont="1" applyAlignment="1">
      <alignment horizontal="left" vertical="top" wrapText="1"/>
    </xf>
    <xf numFmtId="0" fontId="11" fillId="0" borderId="0" xfId="0" applyFont="1" applyAlignment="1">
      <alignment horizontal="left" vertical="top"/>
    </xf>
    <xf numFmtId="0" fontId="0" fillId="0" borderId="0" xfId="0" applyAlignment="1">
      <alignment vertical="center" wrapText="1"/>
    </xf>
    <xf numFmtId="0" fontId="0" fillId="0" borderId="79" xfId="0" applyBorder="1">
      <alignment vertical="center"/>
    </xf>
    <xf numFmtId="0" fontId="0" fillId="0" borderId="92" xfId="0" applyBorder="1">
      <alignment vertical="center"/>
    </xf>
    <xf numFmtId="0" fontId="9" fillId="0" borderId="41" xfId="0" applyFont="1" applyBorder="1">
      <alignment vertical="center"/>
    </xf>
    <xf numFmtId="0" fontId="9" fillId="0" borderId="134" xfId="0" applyFont="1" applyBorder="1">
      <alignment vertical="center"/>
    </xf>
    <xf numFmtId="0" fontId="9" fillId="0" borderId="45" xfId="0" applyFont="1" applyBorder="1">
      <alignment vertical="center"/>
    </xf>
    <xf numFmtId="0" fontId="9" fillId="0" borderId="16" xfId="0" applyFont="1" applyBorder="1">
      <alignment vertical="center"/>
    </xf>
    <xf numFmtId="0" fontId="9" fillId="0" borderId="16" xfId="0" applyFont="1" applyBorder="1" applyAlignment="1">
      <alignment horizontal="distributed" vertical="center"/>
    </xf>
    <xf numFmtId="38" fontId="9" fillId="0" borderId="8" xfId="6" applyFont="1" applyBorder="1" applyAlignment="1" applyProtection="1">
      <alignment horizontal="right" vertical="center"/>
    </xf>
    <xf numFmtId="38" fontId="9" fillId="3" borderId="76" xfId="6" applyFont="1" applyFill="1" applyBorder="1" applyAlignment="1" applyProtection="1">
      <alignment horizontal="right" vertical="center" shrinkToFit="1"/>
      <protection locked="0"/>
    </xf>
    <xf numFmtId="38" fontId="9" fillId="3" borderId="11" xfId="6" applyFont="1" applyFill="1" applyBorder="1" applyAlignment="1" applyProtection="1">
      <alignment horizontal="right" vertical="center" shrinkToFit="1"/>
      <protection locked="0"/>
    </xf>
    <xf numFmtId="38" fontId="9" fillId="2" borderId="74" xfId="6" applyFont="1" applyFill="1" applyBorder="1" applyAlignment="1" applyProtection="1">
      <alignment horizontal="right" vertical="center"/>
    </xf>
    <xf numFmtId="0" fontId="12" fillId="0" borderId="29" xfId="0" applyFont="1" applyBorder="1" applyAlignment="1">
      <alignment vertical="center" wrapText="1"/>
    </xf>
    <xf numFmtId="0" fontId="11" fillId="0" borderId="2" xfId="0" applyFont="1" applyBorder="1">
      <alignment vertical="center"/>
    </xf>
    <xf numFmtId="0" fontId="12" fillId="0" borderId="4" xfId="0" applyFont="1" applyBorder="1">
      <alignment vertical="center"/>
    </xf>
    <xf numFmtId="49" fontId="12" fillId="0" borderId="148" xfId="0" applyNumberFormat="1" applyFont="1" applyBorder="1" applyAlignment="1" applyProtection="1">
      <alignment vertical="center" shrinkToFit="1"/>
      <protection locked="0"/>
    </xf>
    <xf numFmtId="0" fontId="12" fillId="0" borderId="3" xfId="0" applyFont="1" applyBorder="1">
      <alignment vertical="center"/>
    </xf>
    <xf numFmtId="49" fontId="12" fillId="0" borderId="147" xfId="0" applyNumberFormat="1" applyFont="1" applyBorder="1" applyAlignment="1" applyProtection="1">
      <alignment vertical="center" shrinkToFit="1"/>
      <protection locked="0"/>
    </xf>
    <xf numFmtId="0" fontId="12" fillId="0" borderId="29" xfId="0" applyFont="1" applyBorder="1">
      <alignment vertical="center"/>
    </xf>
    <xf numFmtId="0" fontId="12" fillId="0" borderId="46" xfId="0" applyFont="1" applyBorder="1">
      <alignment vertical="center"/>
    </xf>
    <xf numFmtId="0" fontId="11" fillId="0" borderId="3" xfId="0" applyFont="1" applyBorder="1" applyAlignment="1">
      <alignment horizontal="center" vertical="center" wrapText="1"/>
    </xf>
    <xf numFmtId="0" fontId="12" fillId="0" borderId="147"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94" xfId="0" applyFont="1" applyBorder="1">
      <alignment vertical="center"/>
    </xf>
    <xf numFmtId="0" fontId="12" fillId="0" borderId="31" xfId="0" applyFont="1" applyBorder="1">
      <alignment vertical="center"/>
    </xf>
    <xf numFmtId="0" fontId="12" fillId="0" borderId="10" xfId="0" applyFont="1" applyBorder="1" applyAlignment="1">
      <alignment horizontal="center" vertical="center" wrapText="1"/>
    </xf>
    <xf numFmtId="0" fontId="0" fillId="7" borderId="15" xfId="0" applyFill="1" applyBorder="1" applyAlignment="1">
      <alignment horizontal="center" vertical="center"/>
    </xf>
    <xf numFmtId="185" fontId="0" fillId="0" borderId="160" xfId="0" applyNumberFormat="1" applyBorder="1">
      <alignment vertical="center"/>
    </xf>
    <xf numFmtId="0" fontId="0" fillId="8" borderId="160" xfId="0" applyFill="1" applyBorder="1">
      <alignment vertical="center"/>
    </xf>
    <xf numFmtId="186" fontId="0" fillId="0" borderId="160" xfId="14" applyNumberFormat="1" applyFont="1" applyBorder="1">
      <alignment vertical="center"/>
    </xf>
    <xf numFmtId="185" fontId="0" fillId="0" borderId="151" xfId="0" applyNumberFormat="1" applyBorder="1">
      <alignment vertical="center"/>
    </xf>
    <xf numFmtId="187" fontId="0" fillId="0" borderId="151" xfId="0" applyNumberFormat="1" applyBorder="1">
      <alignment vertical="center"/>
    </xf>
    <xf numFmtId="186" fontId="0" fillId="0" borderId="151" xfId="14" applyNumberFormat="1" applyFont="1" applyBorder="1">
      <alignment vertical="center"/>
    </xf>
    <xf numFmtId="0" fontId="0" fillId="8" borderId="161" xfId="0" applyFill="1" applyBorder="1">
      <alignment vertical="center"/>
    </xf>
    <xf numFmtId="187" fontId="0" fillId="0" borderId="161" xfId="0" applyNumberFormat="1" applyBorder="1">
      <alignment vertical="center"/>
    </xf>
    <xf numFmtId="186" fontId="0" fillId="0" borderId="161" xfId="14" applyNumberFormat="1" applyFont="1" applyBorder="1">
      <alignment vertical="center"/>
    </xf>
    <xf numFmtId="0" fontId="58" fillId="0" borderId="0" xfId="0" applyFont="1">
      <alignment vertical="center"/>
    </xf>
    <xf numFmtId="0" fontId="12" fillId="0" borderId="74" xfId="0" applyFont="1" applyBorder="1" applyAlignment="1">
      <alignment horizontal="right" vertical="center"/>
    </xf>
    <xf numFmtId="0" fontId="12" fillId="0" borderId="52" xfId="0" applyFont="1" applyBorder="1" applyAlignment="1">
      <alignment horizontal="right" vertical="center"/>
    </xf>
    <xf numFmtId="0" fontId="60" fillId="0" borderId="21" xfId="0" applyFont="1" applyBorder="1" applyAlignment="1">
      <alignment horizontal="center" vertical="center"/>
    </xf>
    <xf numFmtId="0" fontId="12" fillId="0" borderId="0" xfId="0" applyFont="1" applyAlignment="1">
      <alignment horizontal="center" vertical="center" wrapText="1"/>
    </xf>
    <xf numFmtId="0" fontId="9" fillId="0" borderId="0" xfId="0" applyFont="1" applyAlignment="1">
      <alignment horizontal="center" vertical="center"/>
    </xf>
    <xf numFmtId="0" fontId="63" fillId="0" borderId="0" xfId="15" applyFont="1" applyAlignment="1">
      <alignment horizontal="left" vertical="center"/>
    </xf>
    <xf numFmtId="0" fontId="64" fillId="0" borderId="0" xfId="15" applyFont="1">
      <alignment vertical="center"/>
    </xf>
    <xf numFmtId="0" fontId="64" fillId="0" borderId="0" xfId="15" applyFont="1" applyAlignment="1">
      <alignment horizontal="left" vertical="center"/>
    </xf>
    <xf numFmtId="49" fontId="64" fillId="0" borderId="0" xfId="15" applyNumberFormat="1" applyFont="1" applyAlignment="1">
      <alignment horizontal="right" vertical="center"/>
    </xf>
    <xf numFmtId="49" fontId="65" fillId="2" borderId="162" xfId="15" applyNumberFormat="1" applyFont="1" applyFill="1" applyBorder="1" applyAlignment="1" applyProtection="1">
      <alignment horizontal="center" vertical="center" shrinkToFit="1"/>
      <protection locked="0"/>
    </xf>
    <xf numFmtId="49" fontId="64" fillId="0" borderId="0" xfId="15" applyNumberFormat="1" applyFont="1">
      <alignment vertical="center"/>
    </xf>
    <xf numFmtId="49" fontId="64" fillId="0" borderId="0" xfId="15" applyNumberFormat="1" applyFont="1" applyAlignment="1">
      <alignment horizontal="right" vertical="top"/>
    </xf>
    <xf numFmtId="0" fontId="69" fillId="0" borderId="0" xfId="16" applyFont="1">
      <alignment vertical="center"/>
    </xf>
    <xf numFmtId="0" fontId="64" fillId="9" borderId="148" xfId="16" applyFont="1" applyFill="1" applyBorder="1" applyAlignment="1">
      <alignment horizontal="left" vertical="center" shrinkToFit="1"/>
    </xf>
    <xf numFmtId="0" fontId="69" fillId="0" borderId="0" xfId="17" applyFont="1" applyAlignment="1">
      <alignment vertical="center" shrinkToFit="1"/>
    </xf>
    <xf numFmtId="0" fontId="69" fillId="0" borderId="0" xfId="17" applyFont="1" applyAlignment="1">
      <alignment vertical="center"/>
    </xf>
    <xf numFmtId="0" fontId="69" fillId="2" borderId="166" xfId="17" applyFont="1" applyFill="1" applyBorder="1" applyAlignment="1">
      <alignment horizontal="center" vertical="center" shrinkToFit="1"/>
    </xf>
    <xf numFmtId="0" fontId="64" fillId="2" borderId="167" xfId="16" applyFont="1" applyFill="1" applyBorder="1" applyAlignment="1">
      <alignment horizontal="center" vertical="center" shrinkToFit="1"/>
    </xf>
    <xf numFmtId="0" fontId="64" fillId="0" borderId="148" xfId="16" applyFont="1" applyBorder="1" applyAlignment="1">
      <alignment horizontal="left" vertical="center" shrinkToFit="1"/>
    </xf>
    <xf numFmtId="0" fontId="64" fillId="2" borderId="166" xfId="16" applyFont="1" applyFill="1" applyBorder="1" applyAlignment="1">
      <alignment horizontal="center" vertical="center" shrinkToFit="1"/>
    </xf>
    <xf numFmtId="0" fontId="69" fillId="2" borderId="169" xfId="17" applyFont="1" applyFill="1" applyBorder="1" applyAlignment="1">
      <alignment horizontal="center" vertical="center" shrinkToFit="1"/>
    </xf>
    <xf numFmtId="49" fontId="69" fillId="2" borderId="169" xfId="17" applyNumberFormat="1" applyFont="1" applyFill="1" applyBorder="1" applyAlignment="1">
      <alignment horizontal="center" vertical="center" shrinkToFit="1"/>
    </xf>
    <xf numFmtId="0" fontId="69" fillId="2" borderId="167" xfId="17" applyFont="1" applyFill="1" applyBorder="1" applyAlignment="1">
      <alignment horizontal="center" vertical="center" shrinkToFit="1"/>
    </xf>
    <xf numFmtId="49" fontId="69" fillId="2" borderId="166" xfId="17" applyNumberFormat="1" applyFont="1" applyFill="1" applyBorder="1" applyAlignment="1">
      <alignment horizontal="center" vertical="center" shrinkToFit="1"/>
    </xf>
    <xf numFmtId="49" fontId="64" fillId="2" borderId="166" xfId="16" applyNumberFormat="1" applyFont="1" applyFill="1" applyBorder="1" applyAlignment="1">
      <alignment horizontal="center" vertical="center" shrinkToFit="1"/>
    </xf>
    <xf numFmtId="0" fontId="64" fillId="2" borderId="169" xfId="16" applyFont="1" applyFill="1" applyBorder="1" applyAlignment="1">
      <alignment horizontal="center" vertical="center" shrinkToFit="1"/>
    </xf>
    <xf numFmtId="0" fontId="69" fillId="0" borderId="172" xfId="17" applyFont="1" applyBorder="1" applyAlignment="1">
      <alignment horizontal="center" vertical="center" shrinkToFit="1"/>
    </xf>
    <xf numFmtId="0" fontId="64" fillId="0" borderId="0" xfId="16" applyFont="1" applyAlignment="1">
      <alignment horizontal="left" vertical="center" shrinkToFit="1"/>
    </xf>
    <xf numFmtId="49" fontId="64" fillId="2" borderId="169" xfId="16" applyNumberFormat="1" applyFont="1" applyFill="1" applyBorder="1" applyAlignment="1">
      <alignment horizontal="center" vertical="center" shrinkToFit="1"/>
    </xf>
    <xf numFmtId="0" fontId="69" fillId="0" borderId="0" xfId="17" applyFont="1" applyAlignment="1">
      <alignment horizontal="center" vertical="center" shrinkToFit="1"/>
    </xf>
    <xf numFmtId="49" fontId="64" fillId="0" borderId="163" xfId="16" applyNumberFormat="1" applyFont="1" applyBorder="1" applyAlignment="1">
      <alignment horizontal="center" vertical="center" shrinkToFit="1"/>
    </xf>
    <xf numFmtId="0" fontId="69" fillId="0" borderId="148" xfId="18" applyFont="1" applyBorder="1" applyAlignment="1">
      <alignment horizontal="center" vertical="center" shrinkToFit="1"/>
    </xf>
    <xf numFmtId="0" fontId="64" fillId="0" borderId="148" xfId="16" applyFont="1" applyBorder="1" applyAlignment="1">
      <alignment vertical="center" shrinkToFit="1"/>
    </xf>
    <xf numFmtId="0" fontId="64" fillId="0" borderId="0" xfId="16" applyFont="1" applyAlignment="1">
      <alignment vertical="center" shrinkToFit="1"/>
    </xf>
    <xf numFmtId="0" fontId="64" fillId="0" borderId="0" xfId="18" applyFont="1">
      <alignment vertical="center"/>
    </xf>
    <xf numFmtId="0" fontId="69" fillId="0" borderId="0" xfId="16" applyFont="1" applyAlignment="1">
      <alignment vertical="center" shrinkToFit="1"/>
    </xf>
    <xf numFmtId="0" fontId="64" fillId="0" borderId="0" xfId="16" applyFont="1" applyAlignment="1">
      <alignment horizontal="center" vertical="center" shrinkToFit="1"/>
    </xf>
    <xf numFmtId="0" fontId="64" fillId="0" borderId="0" xfId="16" applyFont="1">
      <alignment vertical="center"/>
    </xf>
    <xf numFmtId="188" fontId="74" fillId="0" borderId="0" xfId="18" applyNumberFormat="1" applyFont="1" applyAlignment="1">
      <alignment horizontal="left" vertical="center" shrinkToFit="1"/>
    </xf>
    <xf numFmtId="0" fontId="64" fillId="9" borderId="165" xfId="16" applyFont="1" applyFill="1" applyBorder="1" applyAlignment="1">
      <alignment horizontal="left" vertical="center" shrinkToFit="1"/>
    </xf>
    <xf numFmtId="0" fontId="64" fillId="2" borderId="166" xfId="16" applyFont="1" applyFill="1" applyBorder="1" applyAlignment="1" applyProtection="1">
      <alignment horizontal="center" vertical="center" shrinkToFit="1"/>
      <protection locked="0"/>
    </xf>
    <xf numFmtId="0" fontId="69" fillId="0" borderId="0" xfId="18" applyFont="1" applyAlignment="1">
      <alignment vertical="center" shrinkToFit="1"/>
    </xf>
    <xf numFmtId="0" fontId="69" fillId="0" borderId="0" xfId="18" applyFont="1">
      <alignment vertical="center"/>
    </xf>
    <xf numFmtId="0" fontId="64" fillId="2" borderId="166" xfId="16" applyFont="1" applyFill="1" applyBorder="1" applyAlignment="1">
      <alignment horizontal="center" vertical="center"/>
    </xf>
    <xf numFmtId="49" fontId="69" fillId="2" borderId="166" xfId="0" applyNumberFormat="1" applyFont="1" applyFill="1" applyBorder="1" applyAlignment="1">
      <alignment horizontal="center" vertical="center" shrinkToFit="1"/>
    </xf>
    <xf numFmtId="0" fontId="64" fillId="0" borderId="0" xfId="16" applyFont="1" applyAlignment="1">
      <alignment horizontal="center" vertical="center"/>
    </xf>
    <xf numFmtId="0" fontId="64" fillId="0" borderId="0" xfId="0" applyFont="1">
      <alignment vertical="center"/>
    </xf>
    <xf numFmtId="0" fontId="77" fillId="0" borderId="0" xfId="16" applyFont="1">
      <alignment vertical="center"/>
    </xf>
    <xf numFmtId="0" fontId="22" fillId="0" borderId="0" xfId="0" applyFont="1" applyProtection="1">
      <alignment vertical="center"/>
      <protection locked="0"/>
    </xf>
    <xf numFmtId="58" fontId="9" fillId="0" borderId="0" xfId="0" applyNumberFormat="1" applyFont="1" applyProtection="1">
      <alignment vertical="center"/>
      <protection locked="0"/>
    </xf>
    <xf numFmtId="0" fontId="79" fillId="0" borderId="0" xfId="0" applyFont="1">
      <alignment vertical="center"/>
    </xf>
    <xf numFmtId="0" fontId="79" fillId="0" borderId="0" xfId="0" applyFont="1" applyProtection="1">
      <alignment vertical="center"/>
      <protection locked="0"/>
    </xf>
    <xf numFmtId="0" fontId="80" fillId="0" borderId="0" xfId="0" applyFont="1" applyAlignment="1">
      <alignment horizontal="center" vertical="center"/>
    </xf>
    <xf numFmtId="0" fontId="12" fillId="0" borderId="0" xfId="0" applyFont="1" applyAlignment="1">
      <alignment horizontal="right" vertical="center"/>
    </xf>
    <xf numFmtId="58" fontId="12" fillId="0" borderId="0" xfId="0" applyNumberFormat="1" applyFont="1" applyProtection="1">
      <alignment vertical="center"/>
      <protection locked="0"/>
    </xf>
    <xf numFmtId="0" fontId="12" fillId="0" borderId="15" xfId="0" applyFont="1" applyBorder="1" applyAlignment="1">
      <alignment horizontal="center" vertical="center" wrapText="1"/>
    </xf>
    <xf numFmtId="0" fontId="13" fillId="0" borderId="0" xfId="0" applyFont="1" applyProtection="1">
      <alignment vertical="center"/>
      <protection locked="0"/>
    </xf>
    <xf numFmtId="0" fontId="20" fillId="0" borderId="0" xfId="10" applyFont="1" applyAlignment="1">
      <alignment horizontal="left" vertical="center"/>
    </xf>
    <xf numFmtId="0" fontId="85" fillId="0" borderId="0" xfId="9" applyFont="1" applyAlignment="1">
      <alignment horizontal="center" vertical="center"/>
    </xf>
    <xf numFmtId="0" fontId="20" fillId="4" borderId="54" xfId="10" applyFont="1" applyFill="1" applyBorder="1" applyAlignment="1">
      <alignment horizontal="center" vertical="center"/>
    </xf>
    <xf numFmtId="0" fontId="20" fillId="4" borderId="77" xfId="9" applyFont="1" applyFill="1" applyBorder="1" applyAlignment="1">
      <alignment horizontal="center" vertical="center"/>
    </xf>
    <xf numFmtId="0" fontId="20" fillId="4" borderId="15" xfId="9" applyFont="1" applyFill="1" applyBorder="1" applyAlignment="1">
      <alignment horizontal="center" vertical="center"/>
    </xf>
    <xf numFmtId="0" fontId="30" fillId="4" borderId="60" xfId="11" applyFont="1" applyFill="1" applyBorder="1" applyAlignment="1">
      <alignment horizontal="center" vertical="center" wrapText="1" shrinkToFit="1"/>
    </xf>
    <xf numFmtId="177" fontId="30" fillId="4" borderId="60" xfId="10" applyNumberFormat="1" applyFont="1" applyFill="1" applyBorder="1" applyAlignment="1">
      <alignment horizontal="center" vertical="center" wrapText="1" shrinkToFit="1"/>
    </xf>
    <xf numFmtId="0" fontId="30" fillId="0" borderId="98" xfId="10" applyFont="1" applyBorder="1" applyAlignment="1">
      <alignment vertical="center" shrinkToFit="1"/>
    </xf>
    <xf numFmtId="0" fontId="30" fillId="0" borderId="61" xfId="10" applyFont="1" applyBorder="1" applyAlignment="1" applyProtection="1">
      <alignment horizontal="center" vertical="center" shrinkToFit="1"/>
      <protection locked="0"/>
    </xf>
    <xf numFmtId="178" fontId="30" fillId="0" borderId="5" xfId="10" applyNumberFormat="1" applyFont="1" applyBorder="1" applyAlignment="1" applyProtection="1">
      <alignment horizontal="center" vertical="center" shrinkToFit="1"/>
      <protection locked="0"/>
    </xf>
    <xf numFmtId="0" fontId="30" fillId="0" borderId="54" xfId="10" applyFont="1" applyBorder="1" applyAlignment="1">
      <alignment vertical="center" shrinkToFit="1"/>
    </xf>
    <xf numFmtId="0" fontId="30" fillId="0" borderId="72" xfId="10" applyFont="1" applyBorder="1" applyAlignment="1">
      <alignment vertical="center" shrinkToFit="1"/>
    </xf>
    <xf numFmtId="0" fontId="30" fillId="0" borderId="75" xfId="10" applyFont="1" applyBorder="1" applyAlignment="1">
      <alignment vertical="center" shrinkToFit="1"/>
    </xf>
    <xf numFmtId="0" fontId="87" fillId="0" borderId="0" xfId="10" applyFont="1" applyAlignment="1">
      <alignment horizontal="left" vertical="center"/>
    </xf>
    <xf numFmtId="0" fontId="88" fillId="0" borderId="0" xfId="9" applyFont="1"/>
    <xf numFmtId="0" fontId="88" fillId="0" borderId="0" xfId="9" applyFont="1" applyAlignment="1">
      <alignment horizontal="center" vertical="center"/>
    </xf>
    <xf numFmtId="0" fontId="88" fillId="0" borderId="7" xfId="9" applyFont="1" applyBorder="1" applyAlignment="1">
      <alignment horizontal="center" vertical="center"/>
    </xf>
    <xf numFmtId="0" fontId="35" fillId="0" borderId="0" xfId="10" applyFont="1" applyAlignment="1">
      <alignment horizontal="left" vertical="center"/>
    </xf>
    <xf numFmtId="0" fontId="31" fillId="0" borderId="0" xfId="9" applyFont="1"/>
    <xf numFmtId="0" fontId="30" fillId="0" borderId="5" xfId="10" applyFont="1" applyBorder="1" applyAlignment="1" applyProtection="1">
      <alignment horizontal="center" vertical="center" shrinkToFit="1"/>
      <protection locked="0"/>
    </xf>
    <xf numFmtId="0" fontId="35" fillId="0" borderId="0" xfId="10" applyFont="1" applyAlignment="1">
      <alignment horizontal="center" vertical="center"/>
    </xf>
    <xf numFmtId="0" fontId="35" fillId="0" borderId="1" xfId="10" applyFont="1" applyBorder="1" applyAlignment="1">
      <alignment horizontal="center" vertical="center"/>
    </xf>
    <xf numFmtId="0" fontId="35" fillId="0" borderId="0" xfId="10" applyFont="1">
      <alignment vertical="center"/>
    </xf>
    <xf numFmtId="0" fontId="35" fillId="0" borderId="0" xfId="10" applyFont="1" applyAlignment="1">
      <alignment vertical="center" shrinkToFit="1"/>
    </xf>
    <xf numFmtId="0" fontId="90" fillId="12" borderId="15" xfId="16" applyFont="1" applyFill="1" applyBorder="1" applyAlignment="1">
      <alignment horizontal="center" vertical="center" shrinkToFit="1"/>
    </xf>
    <xf numFmtId="0" fontId="76" fillId="0" borderId="0" xfId="16" applyFont="1" applyAlignment="1">
      <alignment horizontal="center" vertical="center" shrinkToFit="1"/>
    </xf>
    <xf numFmtId="0" fontId="76" fillId="0" borderId="0" xfId="16" applyFont="1" applyAlignment="1">
      <alignment vertical="center" shrinkToFit="1"/>
    </xf>
    <xf numFmtId="0" fontId="76" fillId="9" borderId="161" xfId="16" applyFont="1" applyFill="1" applyBorder="1" applyAlignment="1">
      <alignment vertical="center" shrinkToFit="1"/>
    </xf>
    <xf numFmtId="49" fontId="76" fillId="0" borderId="0" xfId="16" applyNumberFormat="1" applyFont="1" applyAlignment="1">
      <alignment horizontal="center" vertical="center" shrinkToFit="1"/>
    </xf>
    <xf numFmtId="0" fontId="9" fillId="13" borderId="0" xfId="0" applyFont="1" applyFill="1" applyProtection="1">
      <alignment vertical="center"/>
      <protection locked="0"/>
    </xf>
    <xf numFmtId="0" fontId="12" fillId="0" borderId="152" xfId="0" applyFont="1" applyBorder="1" applyAlignment="1">
      <alignment horizontal="center" vertical="center" wrapText="1"/>
    </xf>
    <xf numFmtId="0" fontId="11" fillId="0" borderId="16" xfId="0" applyFont="1" applyBorder="1" applyAlignment="1">
      <alignment horizontal="center" vertical="center"/>
    </xf>
    <xf numFmtId="0" fontId="12" fillId="0" borderId="75" xfId="0" applyFont="1" applyBorder="1" applyAlignment="1">
      <alignment horizontal="center" vertical="top" wrapText="1"/>
    </xf>
    <xf numFmtId="0" fontId="9" fillId="0" borderId="0" xfId="0" applyFont="1" applyAlignment="1">
      <alignment horizontal="center" vertical="center" textRotation="255" wrapText="1" shrinkToFit="1"/>
    </xf>
    <xf numFmtId="0" fontId="11" fillId="14" borderId="17" xfId="0" applyFont="1" applyFill="1" applyBorder="1">
      <alignment vertical="center"/>
    </xf>
    <xf numFmtId="0" fontId="18" fillId="14" borderId="23" xfId="0" applyFont="1" applyFill="1" applyBorder="1">
      <alignment vertical="center"/>
    </xf>
    <xf numFmtId="0" fontId="18" fillId="14" borderId="68" xfId="0" applyFont="1" applyFill="1" applyBorder="1">
      <alignment vertical="center"/>
    </xf>
    <xf numFmtId="0" fontId="11" fillId="14" borderId="43" xfId="0" applyFont="1" applyFill="1" applyBorder="1">
      <alignment vertical="center"/>
    </xf>
    <xf numFmtId="0" fontId="11" fillId="15" borderId="17" xfId="0" applyFont="1" applyFill="1" applyBorder="1">
      <alignment vertical="center"/>
    </xf>
    <xf numFmtId="0" fontId="18" fillId="15" borderId="23" xfId="0" applyFont="1" applyFill="1" applyBorder="1">
      <alignment vertical="center"/>
    </xf>
    <xf numFmtId="0" fontId="18" fillId="15" borderId="68" xfId="0" applyFont="1" applyFill="1" applyBorder="1">
      <alignment vertical="center"/>
    </xf>
    <xf numFmtId="0" fontId="11" fillId="15" borderId="43" xfId="0" applyFont="1" applyFill="1" applyBorder="1">
      <alignment vertical="center"/>
    </xf>
    <xf numFmtId="0" fontId="12" fillId="0" borderId="0" xfId="0" applyFont="1" applyProtection="1">
      <alignment vertical="center"/>
      <protection locked="0"/>
    </xf>
    <xf numFmtId="0" fontId="30" fillId="11" borderId="61" xfId="10" applyFont="1" applyFill="1" applyBorder="1" applyAlignment="1" applyProtection="1">
      <alignment horizontal="center" vertical="center" shrinkToFit="1"/>
      <protection locked="0"/>
    </xf>
    <xf numFmtId="0" fontId="30" fillId="11" borderId="15" xfId="10" applyFont="1" applyFill="1" applyBorder="1" applyAlignment="1" applyProtection="1">
      <alignment horizontal="center" vertical="center" shrinkToFit="1"/>
      <protection locked="0"/>
    </xf>
    <xf numFmtId="0" fontId="30" fillId="11" borderId="15" xfId="10" applyFont="1" applyFill="1" applyBorder="1" applyAlignment="1" applyProtection="1">
      <alignment vertical="center" shrinkToFit="1"/>
      <protection locked="0"/>
    </xf>
    <xf numFmtId="0" fontId="30" fillId="11" borderId="23" xfId="10" applyFont="1" applyFill="1" applyBorder="1" applyAlignment="1" applyProtection="1">
      <alignment vertical="center" shrinkToFit="1"/>
      <protection locked="0"/>
    </xf>
    <xf numFmtId="189" fontId="30" fillId="13" borderId="61" xfId="10" applyNumberFormat="1" applyFont="1" applyFill="1" applyBorder="1" applyAlignment="1" applyProtection="1">
      <alignment horizontal="center" vertical="center" shrinkToFit="1"/>
      <protection locked="0"/>
    </xf>
    <xf numFmtId="0" fontId="30" fillId="11" borderId="10" xfId="10" applyFont="1" applyFill="1" applyBorder="1" applyAlignment="1" applyProtection="1">
      <alignment horizontal="center" vertical="center" shrinkToFit="1"/>
      <protection locked="0"/>
    </xf>
    <xf numFmtId="0" fontId="30" fillId="11" borderId="60" xfId="10" applyFont="1" applyFill="1" applyBorder="1" applyAlignment="1" applyProtection="1">
      <alignment horizontal="center" vertical="center" shrinkToFit="1"/>
      <protection locked="0"/>
    </xf>
    <xf numFmtId="189" fontId="30" fillId="13" borderId="10" xfId="10" applyNumberFormat="1" applyFont="1" applyFill="1" applyBorder="1" applyAlignment="1" applyProtection="1">
      <alignment horizontal="center" vertical="center" shrinkToFit="1"/>
      <protection locked="0"/>
    </xf>
    <xf numFmtId="0" fontId="13" fillId="0" borderId="0" xfId="0" applyFont="1" applyAlignment="1" applyProtection="1">
      <alignment horizontal="center" vertical="center"/>
      <protection locked="0"/>
    </xf>
    <xf numFmtId="49" fontId="13" fillId="0" borderId="0" xfId="0" applyNumberFormat="1" applyFont="1" applyAlignment="1" applyProtection="1">
      <alignment horizontal="center" vertical="center"/>
      <protection locked="0"/>
    </xf>
    <xf numFmtId="38" fontId="30" fillId="13" borderId="54" xfId="6" applyFont="1" applyFill="1" applyBorder="1" applyAlignment="1" applyProtection="1">
      <alignment vertical="center" shrinkToFit="1"/>
      <protection locked="0"/>
    </xf>
    <xf numFmtId="38" fontId="30" fillId="0" borderId="35" xfId="6" applyFont="1" applyFill="1" applyBorder="1" applyAlignment="1">
      <alignment vertical="center" shrinkToFit="1"/>
    </xf>
    <xf numFmtId="0" fontId="20" fillId="16" borderId="15" xfId="10" applyFont="1" applyFill="1" applyBorder="1" applyAlignment="1">
      <alignment horizontal="center" vertical="center"/>
    </xf>
    <xf numFmtId="0" fontId="20" fillId="16" borderId="75" xfId="10" applyFont="1" applyFill="1" applyBorder="1" applyAlignment="1">
      <alignment horizontal="center" vertical="center"/>
    </xf>
    <xf numFmtId="190" fontId="30" fillId="0" borderId="36" xfId="6" applyNumberFormat="1" applyFont="1" applyFill="1" applyBorder="1" applyAlignment="1">
      <alignment vertical="center" shrinkToFit="1"/>
    </xf>
    <xf numFmtId="190" fontId="30" fillId="0" borderId="35" xfId="10" applyNumberFormat="1" applyFont="1" applyBorder="1" applyAlignment="1">
      <alignment vertical="center" shrinkToFit="1"/>
    </xf>
    <xf numFmtId="190" fontId="30" fillId="0" borderId="36" xfId="10" applyNumberFormat="1" applyFont="1" applyBorder="1" applyAlignment="1">
      <alignment vertical="center" shrinkToFit="1"/>
    </xf>
    <xf numFmtId="190" fontId="30" fillId="0" borderId="117" xfId="10" applyNumberFormat="1" applyFont="1" applyBorder="1" applyAlignment="1">
      <alignment vertical="center" shrinkToFit="1"/>
    </xf>
    <xf numFmtId="190" fontId="30" fillId="13" borderId="55" xfId="10" applyNumberFormat="1" applyFont="1" applyFill="1" applyBorder="1" applyAlignment="1" applyProtection="1">
      <alignment vertical="center" shrinkToFit="1"/>
      <protection locked="0"/>
    </xf>
    <xf numFmtId="190" fontId="30" fillId="13" borderId="77" xfId="10" applyNumberFormat="1" applyFont="1" applyFill="1" applyBorder="1" applyAlignment="1" applyProtection="1">
      <alignment vertical="center" shrinkToFit="1"/>
      <protection locked="0"/>
    </xf>
    <xf numFmtId="190" fontId="30" fillId="13" borderId="41" xfId="10" applyNumberFormat="1" applyFont="1" applyFill="1" applyBorder="1" applyAlignment="1" applyProtection="1">
      <alignment vertical="center" shrinkToFit="1"/>
      <protection locked="0"/>
    </xf>
    <xf numFmtId="190" fontId="30" fillId="0" borderId="15" xfId="10" applyNumberFormat="1" applyFont="1" applyBorder="1" applyAlignment="1">
      <alignment vertical="center" shrinkToFit="1"/>
    </xf>
    <xf numFmtId="190" fontId="30" fillId="13" borderId="15" xfId="10" applyNumberFormat="1" applyFont="1" applyFill="1" applyBorder="1" applyAlignment="1" applyProtection="1">
      <alignment vertical="center" shrinkToFit="1"/>
      <protection locked="0"/>
    </xf>
    <xf numFmtId="190" fontId="30" fillId="13" borderId="60" xfId="10" applyNumberFormat="1" applyFont="1" applyFill="1" applyBorder="1" applyAlignment="1" applyProtection="1">
      <alignment vertical="center" shrinkToFit="1"/>
      <protection locked="0"/>
    </xf>
    <xf numFmtId="190" fontId="30" fillId="11" borderId="15" xfId="10" applyNumberFormat="1" applyFont="1" applyFill="1" applyBorder="1" applyAlignment="1" applyProtection="1">
      <alignment vertical="center" shrinkToFit="1"/>
      <protection locked="0"/>
    </xf>
    <xf numFmtId="190" fontId="30" fillId="11" borderId="60" xfId="10" applyNumberFormat="1" applyFont="1" applyFill="1" applyBorder="1" applyAlignment="1" applyProtection="1">
      <alignment vertical="center" shrinkToFit="1"/>
      <protection locked="0"/>
    </xf>
    <xf numFmtId="0" fontId="20" fillId="16" borderId="15" xfId="9" applyFont="1" applyFill="1" applyBorder="1" applyAlignment="1">
      <alignment horizontal="center" vertical="center"/>
    </xf>
    <xf numFmtId="190" fontId="30" fillId="16" borderId="37" xfId="10" applyNumberFormat="1" applyFont="1" applyFill="1" applyBorder="1" applyAlignment="1">
      <alignment vertical="center" shrinkToFit="1"/>
    </xf>
    <xf numFmtId="0" fontId="20" fillId="16" borderId="75" xfId="9" applyFont="1" applyFill="1" applyBorder="1" applyAlignment="1">
      <alignment horizontal="center" vertical="center"/>
    </xf>
    <xf numFmtId="190" fontId="30" fillId="16" borderId="52" xfId="10" applyNumberFormat="1" applyFont="1" applyFill="1" applyBorder="1" applyAlignment="1">
      <alignment vertical="center" shrinkToFit="1"/>
    </xf>
    <xf numFmtId="190" fontId="30" fillId="0" borderId="37" xfId="10" applyNumberFormat="1" applyFont="1" applyBorder="1" applyAlignment="1">
      <alignment vertical="center" shrinkToFit="1"/>
    </xf>
    <xf numFmtId="0" fontId="20" fillId="17" borderId="15" xfId="10" applyFont="1" applyFill="1" applyBorder="1" applyAlignment="1">
      <alignment horizontal="center" vertical="center"/>
    </xf>
    <xf numFmtId="0" fontId="20" fillId="17" borderId="27" xfId="9" applyFont="1" applyFill="1" applyBorder="1" applyAlignment="1">
      <alignment horizontal="center" vertical="center" wrapText="1"/>
    </xf>
    <xf numFmtId="0" fontId="51" fillId="0" borderId="0" xfId="0" applyFont="1" applyAlignment="1">
      <alignment horizontal="center" vertical="center"/>
    </xf>
    <xf numFmtId="0" fontId="105" fillId="0" borderId="0" xfId="9" applyFont="1" applyAlignment="1">
      <alignment horizontal="center"/>
    </xf>
    <xf numFmtId="0" fontId="9" fillId="13" borderId="54" xfId="0" applyFont="1" applyFill="1" applyBorder="1" applyAlignment="1" applyProtection="1">
      <alignment horizontal="center" vertical="center" shrinkToFit="1"/>
      <protection locked="0"/>
    </xf>
    <xf numFmtId="0" fontId="9" fillId="13" borderId="15" xfId="0" applyFont="1" applyFill="1" applyBorder="1" applyAlignment="1" applyProtection="1">
      <alignment horizontal="center" vertical="center" shrinkToFit="1"/>
      <protection locked="0"/>
    </xf>
    <xf numFmtId="38" fontId="9" fillId="13" borderId="15" xfId="6" applyFont="1" applyFill="1" applyBorder="1" applyAlignment="1" applyProtection="1">
      <alignment horizontal="right" vertical="center" shrinkToFit="1"/>
      <protection locked="0"/>
    </xf>
    <xf numFmtId="38" fontId="9" fillId="13" borderId="76" xfId="6" applyFont="1" applyFill="1" applyBorder="1" applyAlignment="1" applyProtection="1">
      <alignment horizontal="right" vertical="center" shrinkToFit="1"/>
      <protection locked="0"/>
    </xf>
    <xf numFmtId="0" fontId="9" fillId="13" borderId="72" xfId="0" applyFont="1" applyFill="1" applyBorder="1" applyAlignment="1" applyProtection="1">
      <alignment horizontal="center" vertical="center" shrinkToFit="1"/>
      <protection locked="0"/>
    </xf>
    <xf numFmtId="0" fontId="9" fillId="13" borderId="60" xfId="0" applyFont="1" applyFill="1" applyBorder="1" applyAlignment="1" applyProtection="1">
      <alignment horizontal="center" vertical="center" shrinkToFit="1"/>
      <protection locked="0"/>
    </xf>
    <xf numFmtId="38" fontId="9" fillId="13" borderId="60" xfId="6" applyFont="1" applyFill="1" applyBorder="1" applyAlignment="1" applyProtection="1">
      <alignment horizontal="right" vertical="center" shrinkToFit="1"/>
      <protection locked="0"/>
    </xf>
    <xf numFmtId="38" fontId="9" fillId="13" borderId="11" xfId="6" applyFont="1" applyFill="1" applyBorder="1" applyAlignment="1" applyProtection="1">
      <alignment horizontal="right" vertical="center" shrinkToFit="1"/>
      <protection locked="0"/>
    </xf>
    <xf numFmtId="0" fontId="11" fillId="0" borderId="0" xfId="0" applyFont="1" applyProtection="1">
      <alignment vertical="center"/>
      <protection locked="0"/>
    </xf>
    <xf numFmtId="0" fontId="11" fillId="0" borderId="15" xfId="0" applyFont="1" applyBorder="1" applyAlignment="1">
      <alignment horizontal="right" vertical="center"/>
    </xf>
    <xf numFmtId="0" fontId="46" fillId="0" borderId="0" xfId="0" applyFont="1">
      <alignment vertical="center"/>
    </xf>
    <xf numFmtId="189" fontId="9" fillId="0" borderId="0" xfId="0" applyNumberFormat="1" applyFont="1">
      <alignment vertical="center"/>
    </xf>
    <xf numFmtId="0" fontId="9" fillId="0" borderId="0" xfId="0" applyFont="1" applyAlignment="1"/>
    <xf numFmtId="0" fontId="9" fillId="0" borderId="0" xfId="0" applyFont="1" applyAlignment="1" applyProtection="1">
      <alignment horizontal="center" vertical="center" shrinkToFit="1"/>
      <protection locked="0"/>
    </xf>
    <xf numFmtId="0" fontId="9" fillId="0" borderId="0" xfId="0" applyFont="1" applyAlignment="1" applyProtection="1">
      <alignment horizontal="right" vertical="center" shrinkToFit="1"/>
      <protection locked="0"/>
    </xf>
    <xf numFmtId="0" fontId="11" fillId="0" borderId="9" xfId="0" applyFont="1" applyBorder="1" applyAlignment="1">
      <alignment horizontal="right" vertical="center"/>
    </xf>
    <xf numFmtId="0" fontId="19" fillId="0" borderId="15" xfId="0" applyFont="1" applyBorder="1">
      <alignment vertical="center"/>
    </xf>
    <xf numFmtId="0" fontId="19" fillId="0" borderId="6" xfId="0" applyFont="1" applyBorder="1">
      <alignment vertical="center"/>
    </xf>
    <xf numFmtId="184" fontId="19" fillId="0" borderId="15" xfId="0" applyNumberFormat="1" applyFont="1" applyBorder="1" applyAlignment="1">
      <alignment horizontal="right" vertical="center"/>
    </xf>
    <xf numFmtId="0" fontId="19" fillId="0" borderId="0" xfId="0" applyFont="1" applyAlignment="1">
      <alignment vertical="center" shrinkToFit="1"/>
    </xf>
    <xf numFmtId="0" fontId="9" fillId="4" borderId="0" xfId="0" applyFont="1" applyFill="1" applyAlignment="1">
      <alignment vertical="center" shrinkToFit="1"/>
    </xf>
    <xf numFmtId="0" fontId="12" fillId="0" borderId="0" xfId="0" applyFont="1" applyAlignment="1">
      <alignment vertical="center" shrinkToFit="1"/>
    </xf>
    <xf numFmtId="0" fontId="9" fillId="0" borderId="0" xfId="0" applyFont="1" applyAlignment="1">
      <alignment shrinkToFit="1"/>
    </xf>
    <xf numFmtId="38" fontId="19" fillId="0" borderId="0" xfId="6" applyFont="1">
      <alignment vertical="center"/>
    </xf>
    <xf numFmtId="38" fontId="12" fillId="4" borderId="0" xfId="6" applyFont="1" applyFill="1">
      <alignment vertical="center"/>
    </xf>
    <xf numFmtId="38" fontId="12" fillId="0" borderId="0" xfId="6" applyFont="1">
      <alignment vertical="center"/>
    </xf>
    <xf numFmtId="188" fontId="108" fillId="0" borderId="0" xfId="23" applyNumberFormat="1" applyFont="1" applyProtection="1">
      <alignment vertical="center"/>
      <protection locked="0"/>
    </xf>
    <xf numFmtId="0" fontId="109" fillId="0" borderId="0" xfId="23" applyFont="1" applyProtection="1">
      <alignment vertical="center"/>
      <protection locked="0"/>
    </xf>
    <xf numFmtId="0" fontId="110" fillId="0" borderId="0" xfId="23" applyFont="1" applyProtection="1">
      <alignment vertical="center"/>
      <protection locked="0"/>
    </xf>
    <xf numFmtId="188" fontId="110" fillId="0" borderId="0" xfId="23" applyNumberFormat="1" applyFont="1" applyProtection="1">
      <alignment vertical="center"/>
      <protection locked="0"/>
    </xf>
    <xf numFmtId="0" fontId="1" fillId="0" borderId="0" xfId="23" applyProtection="1">
      <alignment vertical="center"/>
      <protection locked="0"/>
    </xf>
    <xf numFmtId="0" fontId="110" fillId="0" borderId="0" xfId="23" applyFont="1" applyAlignment="1" applyProtection="1">
      <alignment horizontal="center" vertical="center"/>
      <protection locked="0"/>
    </xf>
    <xf numFmtId="0" fontId="111" fillId="0" borderId="0" xfId="23" applyFont="1" applyProtection="1">
      <alignment vertical="center"/>
      <protection locked="0"/>
    </xf>
    <xf numFmtId="0" fontId="110" fillId="0" borderId="12" xfId="23" applyFont="1" applyBorder="1" applyAlignment="1" applyProtection="1">
      <alignment horizontal="center" vertical="center"/>
      <protection locked="0"/>
    </xf>
    <xf numFmtId="0" fontId="110" fillId="19" borderId="180" xfId="23" applyFont="1" applyFill="1" applyBorder="1" applyAlignment="1">
      <alignment horizontal="right" vertical="center"/>
    </xf>
    <xf numFmtId="0" fontId="110" fillId="0" borderId="6" xfId="23" applyFont="1" applyBorder="1" applyAlignment="1" applyProtection="1">
      <alignment horizontal="left" vertical="center"/>
      <protection locked="0"/>
    </xf>
    <xf numFmtId="0" fontId="110" fillId="2" borderId="181" xfId="24" applyFont="1" applyFill="1" applyBorder="1" applyAlignment="1" applyProtection="1">
      <alignment horizontal="right" vertical="center"/>
      <protection locked="0"/>
    </xf>
    <xf numFmtId="0" fontId="110" fillId="2" borderId="181" xfId="23" applyFont="1" applyFill="1" applyBorder="1" applyAlignment="1" applyProtection="1">
      <alignment horizontal="right" vertical="center"/>
      <protection locked="0"/>
    </xf>
    <xf numFmtId="0" fontId="110" fillId="0" borderId="5" xfId="23" applyFont="1" applyBorder="1" applyAlignment="1" applyProtection="1">
      <alignment horizontal="left" vertical="center"/>
      <protection locked="0"/>
    </xf>
    <xf numFmtId="0" fontId="110" fillId="2" borderId="184" xfId="23" applyFont="1" applyFill="1" applyBorder="1" applyAlignment="1" applyProtection="1">
      <alignment horizontal="right" vertical="center"/>
      <protection locked="0"/>
    </xf>
    <xf numFmtId="0" fontId="110" fillId="0" borderId="0" xfId="23" applyFont="1" applyAlignment="1" applyProtection="1">
      <alignment vertical="center" wrapText="1"/>
      <protection locked="0"/>
    </xf>
    <xf numFmtId="0" fontId="113" fillId="0" borderId="0" xfId="23" applyFont="1" applyProtection="1">
      <alignment vertical="center"/>
      <protection locked="0"/>
    </xf>
    <xf numFmtId="188" fontId="114" fillId="0" borderId="0" xfId="23" applyNumberFormat="1" applyFont="1" applyProtection="1">
      <alignment vertical="center"/>
      <protection locked="0"/>
    </xf>
    <xf numFmtId="191" fontId="110" fillId="0" borderId="0" xfId="23" applyNumberFormat="1" applyFont="1" applyProtection="1">
      <alignment vertical="center"/>
      <protection locked="0"/>
    </xf>
    <xf numFmtId="0" fontId="1" fillId="0" borderId="0" xfId="24" applyProtection="1">
      <alignment vertical="center"/>
      <protection locked="0"/>
    </xf>
    <xf numFmtId="0" fontId="110" fillId="0" borderId="96" xfId="23" applyFont="1" applyBorder="1" applyProtection="1">
      <alignment vertical="center"/>
      <protection locked="0"/>
    </xf>
    <xf numFmtId="0" fontId="110" fillId="0" borderId="33" xfId="23" applyFont="1" applyBorder="1" applyAlignment="1" applyProtection="1">
      <alignment horizontal="center" vertical="center" wrapText="1"/>
      <protection locked="0"/>
    </xf>
    <xf numFmtId="188" fontId="110" fillId="0" borderId="56" xfId="23" applyNumberFormat="1" applyFont="1" applyBorder="1" applyAlignment="1" applyProtection="1">
      <alignment horizontal="center" vertical="center" wrapText="1"/>
      <protection locked="0"/>
    </xf>
    <xf numFmtId="188" fontId="110" fillId="0" borderId="12" xfId="23" applyNumberFormat="1" applyFont="1" applyBorder="1" applyAlignment="1">
      <alignment horizontal="center" vertical="center" wrapText="1"/>
    </xf>
    <xf numFmtId="0" fontId="110" fillId="0" borderId="84" xfId="23" applyFont="1" applyBorder="1" applyAlignment="1" applyProtection="1">
      <alignment horizontal="right" vertical="center"/>
      <protection locked="0"/>
    </xf>
    <xf numFmtId="0" fontId="110" fillId="0" borderId="112" xfId="23" applyFont="1" applyBorder="1" applyProtection="1">
      <alignment vertical="center"/>
      <protection locked="0"/>
    </xf>
    <xf numFmtId="0" fontId="110" fillId="0" borderId="185" xfId="23" applyFont="1" applyBorder="1" applyProtection="1">
      <alignment vertical="center"/>
      <protection locked="0"/>
    </xf>
    <xf numFmtId="191" fontId="113" fillId="0" borderId="13" xfId="23" applyNumberFormat="1" applyFont="1" applyBorder="1">
      <alignment vertical="center"/>
    </xf>
    <xf numFmtId="0" fontId="110" fillId="0" borderId="41" xfId="23" applyFont="1" applyBorder="1" applyAlignment="1" applyProtection="1">
      <alignment horizontal="right" vertical="center"/>
      <protection locked="0"/>
    </xf>
    <xf numFmtId="0" fontId="110" fillId="11" borderId="174" xfId="23" applyFont="1" applyFill="1" applyBorder="1" applyAlignment="1" applyProtection="1">
      <alignment horizontal="center" vertical="center"/>
      <protection locked="0"/>
    </xf>
    <xf numFmtId="0" fontId="110" fillId="0" borderId="126" xfId="23" applyFont="1" applyBorder="1" applyProtection="1">
      <alignment vertical="center"/>
      <protection locked="0"/>
    </xf>
    <xf numFmtId="191" fontId="115" fillId="0" borderId="48" xfId="23" applyNumberFormat="1" applyFont="1" applyBorder="1">
      <alignment vertical="center"/>
    </xf>
    <xf numFmtId="0" fontId="116" fillId="0" borderId="0" xfId="23" applyFont="1" applyAlignment="1" applyProtection="1">
      <alignment horizontal="left" vertical="center"/>
      <protection locked="0"/>
    </xf>
    <xf numFmtId="0" fontId="110" fillId="11" borderId="151" xfId="23" applyFont="1" applyFill="1" applyBorder="1" applyAlignment="1" applyProtection="1">
      <alignment horizontal="center" vertical="center"/>
      <protection locked="0"/>
    </xf>
    <xf numFmtId="0" fontId="110" fillId="0" borderId="188" xfId="23" applyFont="1" applyBorder="1" applyProtection="1">
      <alignment vertical="center"/>
      <protection locked="0"/>
    </xf>
    <xf numFmtId="0" fontId="110" fillId="0" borderId="77" xfId="23" applyFont="1" applyBorder="1" applyAlignment="1" applyProtection="1">
      <alignment horizontal="right" vertical="center"/>
      <protection locked="0"/>
    </xf>
    <xf numFmtId="0" fontId="110" fillId="11" borderId="15" xfId="23" applyFont="1" applyFill="1" applyBorder="1" applyAlignment="1" applyProtection="1">
      <alignment horizontal="center" vertical="center"/>
      <protection locked="0"/>
    </xf>
    <xf numFmtId="188" fontId="110" fillId="0" borderId="185" xfId="23" applyNumberFormat="1" applyFont="1" applyBorder="1" applyAlignment="1" applyProtection="1">
      <alignment horizontal="right" vertical="center"/>
      <protection locked="0"/>
    </xf>
    <xf numFmtId="191" fontId="110" fillId="0" borderId="13" xfId="23" applyNumberFormat="1" applyFont="1" applyBorder="1">
      <alignment vertical="center"/>
    </xf>
    <xf numFmtId="188" fontId="110" fillId="2" borderId="38" xfId="24" applyNumberFormat="1" applyFont="1" applyFill="1" applyBorder="1" applyAlignment="1" applyProtection="1">
      <alignment horizontal="right" vertical="center"/>
      <protection locked="0"/>
    </xf>
    <xf numFmtId="0" fontId="110" fillId="11" borderId="60" xfId="23" applyFont="1" applyFill="1" applyBorder="1" applyAlignment="1" applyProtection="1">
      <alignment horizontal="center" vertical="center"/>
      <protection locked="0"/>
    </xf>
    <xf numFmtId="0" fontId="110" fillId="0" borderId="125" xfId="23" applyFont="1" applyBorder="1" applyProtection="1">
      <alignment vertical="center"/>
      <protection locked="0"/>
    </xf>
    <xf numFmtId="191" fontId="110" fillId="0" borderId="180" xfId="23" applyNumberFormat="1" applyFont="1" applyBorder="1">
      <alignment vertical="center"/>
    </xf>
    <xf numFmtId="0" fontId="110" fillId="0" borderId="119" xfId="24" applyFont="1" applyBorder="1" applyProtection="1">
      <alignment vertical="center"/>
      <protection locked="0"/>
    </xf>
    <xf numFmtId="191" fontId="110" fillId="0" borderId="181" xfId="23" applyNumberFormat="1" applyFont="1" applyBorder="1">
      <alignment vertical="center"/>
    </xf>
    <xf numFmtId="0" fontId="110" fillId="0" borderId="178" xfId="23" applyFont="1" applyBorder="1" applyProtection="1">
      <alignment vertical="center"/>
      <protection locked="0"/>
    </xf>
    <xf numFmtId="0" fontId="110" fillId="0" borderId="77" xfId="23" applyFont="1" applyBorder="1" applyAlignment="1" applyProtection="1">
      <alignment horizontal="center" vertical="center"/>
      <protection locked="0"/>
    </xf>
    <xf numFmtId="0" fontId="110" fillId="0" borderId="38" xfId="24" applyFont="1" applyBorder="1" applyProtection="1">
      <alignment vertical="center"/>
      <protection locked="0"/>
    </xf>
    <xf numFmtId="192" fontId="113" fillId="0" borderId="13" xfId="23" applyNumberFormat="1" applyFont="1" applyBorder="1">
      <alignment vertical="center"/>
    </xf>
    <xf numFmtId="0" fontId="110" fillId="0" borderId="55" xfId="23" applyFont="1" applyBorder="1" applyAlignment="1" applyProtection="1">
      <alignment horizontal="center" vertical="center"/>
      <protection locked="0"/>
    </xf>
    <xf numFmtId="0" fontId="110" fillId="11" borderId="61" xfId="23" applyFont="1" applyFill="1" applyBorder="1" applyAlignment="1" applyProtection="1">
      <alignment horizontal="center" vertical="center"/>
      <protection locked="0"/>
    </xf>
    <xf numFmtId="183" fontId="110" fillId="2" borderId="187" xfId="24" applyNumberFormat="1" applyFont="1" applyFill="1" applyBorder="1" applyAlignment="1" applyProtection="1">
      <alignment horizontal="right" vertical="center"/>
      <protection locked="0"/>
    </xf>
    <xf numFmtId="192" fontId="113" fillId="0" borderId="177" xfId="23" applyNumberFormat="1" applyFont="1" applyBorder="1">
      <alignment vertical="center"/>
    </xf>
    <xf numFmtId="0" fontId="110" fillId="0" borderId="193" xfId="23" applyFont="1" applyBorder="1" applyProtection="1">
      <alignment vertical="center"/>
      <protection locked="0"/>
    </xf>
    <xf numFmtId="191" fontId="110" fillId="0" borderId="194" xfId="23" applyNumberFormat="1" applyFont="1" applyBorder="1">
      <alignment vertical="center"/>
    </xf>
    <xf numFmtId="0" fontId="113" fillId="0" borderId="42" xfId="23" applyFont="1" applyBorder="1" applyProtection="1">
      <alignment vertical="center"/>
      <protection locked="0"/>
    </xf>
    <xf numFmtId="0" fontId="110" fillId="0" borderId="16" xfId="23" applyFont="1" applyBorder="1" applyProtection="1">
      <alignment vertical="center"/>
      <protection locked="0"/>
    </xf>
    <xf numFmtId="188" fontId="110" fillId="0" borderId="16" xfId="23" applyNumberFormat="1" applyFont="1" applyBorder="1" applyProtection="1">
      <alignment vertical="center"/>
      <protection locked="0"/>
    </xf>
    <xf numFmtId="191" fontId="113" fillId="0" borderId="49" xfId="23" applyNumberFormat="1" applyFont="1" applyBorder="1">
      <alignment vertical="center"/>
    </xf>
    <xf numFmtId="0" fontId="117" fillId="0" borderId="67" xfId="23" applyFont="1" applyBorder="1" applyProtection="1">
      <alignment vertical="center"/>
      <protection locked="0"/>
    </xf>
    <xf numFmtId="0" fontId="118" fillId="0" borderId="31" xfId="23" applyFont="1" applyBorder="1" applyProtection="1">
      <alignment vertical="center"/>
      <protection locked="0"/>
    </xf>
    <xf numFmtId="188" fontId="118" fillId="0" borderId="31" xfId="23" applyNumberFormat="1" applyFont="1" applyBorder="1" applyProtection="1">
      <alignment vertical="center"/>
      <protection locked="0"/>
    </xf>
    <xf numFmtId="188" fontId="111" fillId="5" borderId="106" xfId="23" applyNumberFormat="1" applyFont="1" applyFill="1" applyBorder="1">
      <alignment vertical="center"/>
    </xf>
    <xf numFmtId="0" fontId="117" fillId="0" borderId="0" xfId="23" applyFont="1" applyProtection="1">
      <alignment vertical="center"/>
      <protection locked="0"/>
    </xf>
    <xf numFmtId="0" fontId="118" fillId="0" borderId="0" xfId="23" applyFont="1" applyProtection="1">
      <alignment vertical="center"/>
      <protection locked="0"/>
    </xf>
    <xf numFmtId="188" fontId="118" fillId="0" borderId="0" xfId="23" applyNumberFormat="1" applyFont="1" applyProtection="1">
      <alignment vertical="center"/>
      <protection locked="0"/>
    </xf>
    <xf numFmtId="188" fontId="111" fillId="0" borderId="0" xfId="23" applyNumberFormat="1" applyFont="1">
      <alignment vertical="center"/>
    </xf>
    <xf numFmtId="188" fontId="119" fillId="0" borderId="0" xfId="23" applyNumberFormat="1" applyFont="1" applyAlignment="1" applyProtection="1">
      <alignment horizontal="center" vertical="center"/>
      <protection locked="0"/>
    </xf>
    <xf numFmtId="191" fontId="119" fillId="0" borderId="0" xfId="23" applyNumberFormat="1" applyFont="1" applyAlignment="1" applyProtection="1">
      <alignment horizontal="center" vertical="center"/>
      <protection locked="0"/>
    </xf>
    <xf numFmtId="188" fontId="110" fillId="0" borderId="0" xfId="23" applyNumberFormat="1" applyFont="1" applyAlignment="1" applyProtection="1">
      <alignment horizontal="center" vertical="center"/>
      <protection locked="0"/>
    </xf>
    <xf numFmtId="0" fontId="111" fillId="0" borderId="67" xfId="23" applyFont="1" applyBorder="1" applyProtection="1">
      <alignment vertical="center"/>
      <protection locked="0"/>
    </xf>
    <xf numFmtId="0" fontId="111" fillId="0" borderId="31" xfId="23" applyFont="1" applyBorder="1" applyProtection="1">
      <alignment vertical="center"/>
      <protection locked="0"/>
    </xf>
    <xf numFmtId="188" fontId="117" fillId="5" borderId="106" xfId="23" applyNumberFormat="1" applyFont="1" applyFill="1" applyBorder="1">
      <alignment vertical="center"/>
    </xf>
    <xf numFmtId="3" fontId="117" fillId="0" borderId="31" xfId="23" applyNumberFormat="1" applyFont="1" applyBorder="1" applyProtection="1">
      <alignment vertical="center"/>
      <protection locked="0"/>
    </xf>
    <xf numFmtId="0" fontId="111" fillId="0" borderId="195" xfId="23" applyFont="1" applyBorder="1" applyProtection="1">
      <alignment vertical="center"/>
      <protection locked="0"/>
    </xf>
    <xf numFmtId="3" fontId="117" fillId="0" borderId="196" xfId="23" applyNumberFormat="1" applyFont="1" applyBorder="1" applyProtection="1">
      <alignment vertical="center"/>
      <protection locked="0"/>
    </xf>
    <xf numFmtId="0" fontId="111" fillId="0" borderId="196" xfId="23" applyFont="1" applyBorder="1" applyProtection="1">
      <alignment vertical="center"/>
      <protection locked="0"/>
    </xf>
    <xf numFmtId="0" fontId="120" fillId="0" borderId="42" xfId="23" applyFont="1" applyBorder="1" applyProtection="1">
      <alignment vertical="center"/>
      <protection locked="0"/>
    </xf>
    <xf numFmtId="0" fontId="120" fillId="0" borderId="16" xfId="23" applyFont="1" applyBorder="1" applyAlignment="1" applyProtection="1">
      <alignment horizontal="center" vertical="center"/>
      <protection locked="0"/>
    </xf>
    <xf numFmtId="0" fontId="120" fillId="0" borderId="16" xfId="23" applyFont="1" applyBorder="1" applyProtection="1">
      <alignment vertical="center"/>
      <protection locked="0"/>
    </xf>
    <xf numFmtId="0" fontId="136" fillId="0" borderId="0" xfId="24" applyFont="1" applyProtection="1">
      <alignment vertical="center"/>
      <protection locked="0"/>
    </xf>
    <xf numFmtId="0" fontId="108" fillId="0" borderId="0" xfId="24" applyFont="1" applyProtection="1">
      <alignment vertical="center"/>
      <protection locked="0"/>
    </xf>
    <xf numFmtId="188" fontId="108" fillId="0" borderId="0" xfId="24" applyNumberFormat="1" applyFont="1" applyProtection="1">
      <alignment vertical="center"/>
      <protection locked="0"/>
    </xf>
    <xf numFmtId="0" fontId="109" fillId="0" borderId="0" xfId="24" applyFont="1" applyProtection="1">
      <alignment vertical="center"/>
      <protection locked="0"/>
    </xf>
    <xf numFmtId="0" fontId="110" fillId="0" borderId="0" xfId="24" applyFont="1" applyProtection="1">
      <alignment vertical="center"/>
      <protection locked="0"/>
    </xf>
    <xf numFmtId="188" fontId="110" fillId="0" borderId="0" xfId="24" applyNumberFormat="1" applyFont="1" applyProtection="1">
      <alignment vertical="center"/>
      <protection locked="0"/>
    </xf>
    <xf numFmtId="0" fontId="110" fillId="0" borderId="0" xfId="24" applyFont="1" applyAlignment="1" applyProtection="1">
      <alignment horizontal="center" vertical="center"/>
      <protection locked="0"/>
    </xf>
    <xf numFmtId="0" fontId="111" fillId="0" borderId="0" xfId="24" applyFont="1" applyProtection="1">
      <alignment vertical="center"/>
      <protection locked="0"/>
    </xf>
    <xf numFmtId="0" fontId="110" fillId="0" borderId="75" xfId="24" applyFont="1" applyBorder="1" applyProtection="1">
      <alignment vertical="center"/>
      <protection locked="0"/>
    </xf>
    <xf numFmtId="0" fontId="110" fillId="0" borderId="27" xfId="24" applyFont="1" applyBorder="1" applyAlignment="1" applyProtection="1">
      <alignment horizontal="center" vertical="center"/>
      <protection locked="0"/>
    </xf>
    <xf numFmtId="0" fontId="110" fillId="0" borderId="47" xfId="24" applyFont="1" applyBorder="1" applyAlignment="1" applyProtection="1">
      <alignment horizontal="center" vertical="center"/>
      <protection locked="0"/>
    </xf>
    <xf numFmtId="0" fontId="110" fillId="0" borderId="38" xfId="24" applyFont="1" applyBorder="1" applyAlignment="1" applyProtection="1">
      <alignment horizontal="left" vertical="center"/>
      <protection locked="0"/>
    </xf>
    <xf numFmtId="0" fontId="110" fillId="11" borderId="198" xfId="24" applyFont="1" applyFill="1" applyBorder="1" applyAlignment="1" applyProtection="1">
      <alignment horizontal="center" vertical="center"/>
      <protection locked="0"/>
    </xf>
    <xf numFmtId="0" fontId="110" fillId="0" borderId="47" xfId="24" applyFont="1" applyBorder="1" applyAlignment="1" applyProtection="1">
      <alignment horizontal="center" vertical="center" wrapText="1"/>
      <protection locked="0"/>
    </xf>
    <xf numFmtId="0" fontId="110" fillId="0" borderId="47" xfId="24" applyFont="1" applyBorder="1" applyAlignment="1">
      <alignment horizontal="center" vertical="center" wrapText="1"/>
    </xf>
    <xf numFmtId="0" fontId="1" fillId="0" borderId="0" xfId="24">
      <alignment vertical="center"/>
    </xf>
    <xf numFmtId="188" fontId="110" fillId="2" borderId="106" xfId="24" applyNumberFormat="1" applyFont="1" applyFill="1" applyBorder="1" applyAlignment="1" applyProtection="1">
      <alignment horizontal="right" vertical="center"/>
      <protection locked="0"/>
    </xf>
    <xf numFmtId="0" fontId="110" fillId="0" borderId="2" xfId="24" applyFont="1" applyBorder="1" applyAlignment="1" applyProtection="1">
      <alignment horizontal="left" vertical="center"/>
      <protection locked="0"/>
    </xf>
    <xf numFmtId="0" fontId="110" fillId="19" borderId="99" xfId="24" applyFont="1" applyFill="1" applyBorder="1" applyAlignment="1">
      <alignment horizontal="right" vertical="center"/>
    </xf>
    <xf numFmtId="0" fontId="110" fillId="0" borderId="6" xfId="24" applyFont="1" applyBorder="1" applyAlignment="1" applyProtection="1">
      <alignment horizontal="left" vertical="center"/>
      <protection locked="0"/>
    </xf>
    <xf numFmtId="0" fontId="110" fillId="0" borderId="164" xfId="24" applyFont="1" applyBorder="1" applyAlignment="1" applyProtection="1">
      <alignment horizontal="left" vertical="center"/>
      <protection locked="0"/>
    </xf>
    <xf numFmtId="0" fontId="110" fillId="0" borderId="150" xfId="24" applyFont="1" applyBorder="1" applyProtection="1">
      <alignment vertical="center"/>
      <protection locked="0"/>
    </xf>
    <xf numFmtId="0" fontId="110" fillId="2" borderId="199" xfId="24" applyFont="1" applyFill="1" applyBorder="1" applyAlignment="1" applyProtection="1">
      <alignment horizontal="right" vertical="center"/>
      <protection locked="0"/>
    </xf>
    <xf numFmtId="0" fontId="110" fillId="0" borderId="150" xfId="24" applyFont="1" applyBorder="1" applyAlignment="1" applyProtection="1">
      <alignment horizontal="left" vertical="center"/>
      <protection locked="0"/>
    </xf>
    <xf numFmtId="0" fontId="113" fillId="2" borderId="181" xfId="24" applyFont="1" applyFill="1" applyBorder="1" applyAlignment="1" applyProtection="1">
      <alignment horizontal="right" vertical="center"/>
      <protection locked="0"/>
    </xf>
    <xf numFmtId="0" fontId="110" fillId="0" borderId="171" xfId="24" applyFont="1" applyBorder="1" applyProtection="1">
      <alignment vertical="center"/>
      <protection locked="0"/>
    </xf>
    <xf numFmtId="0" fontId="113" fillId="2" borderId="186" xfId="24" applyFont="1" applyFill="1" applyBorder="1" applyAlignment="1" applyProtection="1">
      <alignment horizontal="right" vertical="center"/>
      <protection locked="0"/>
    </xf>
    <xf numFmtId="0" fontId="110" fillId="0" borderId="5" xfId="24" applyFont="1" applyBorder="1" applyProtection="1">
      <alignment vertical="center"/>
      <protection locked="0"/>
    </xf>
    <xf numFmtId="0" fontId="110" fillId="0" borderId="176" xfId="24" applyFont="1" applyBorder="1" applyProtection="1">
      <alignment vertical="center"/>
      <protection locked="0"/>
    </xf>
    <xf numFmtId="0" fontId="110" fillId="2" borderId="184" xfId="24" applyFont="1" applyFill="1" applyBorder="1" applyAlignment="1" applyProtection="1">
      <alignment horizontal="right" vertical="center"/>
      <protection locked="0"/>
    </xf>
    <xf numFmtId="0" fontId="113" fillId="2" borderId="184" xfId="24" applyFont="1" applyFill="1" applyBorder="1" applyAlignment="1" applyProtection="1">
      <alignment horizontal="right" vertical="center"/>
      <protection locked="0"/>
    </xf>
    <xf numFmtId="0" fontId="110" fillId="0" borderId="0" xfId="24" applyFont="1" applyAlignment="1" applyProtection="1">
      <alignment horizontal="left" vertical="top" wrapText="1"/>
      <protection locked="0"/>
    </xf>
    <xf numFmtId="0" fontId="110" fillId="0" borderId="0" xfId="24" applyFont="1" applyAlignment="1" applyProtection="1">
      <alignment vertical="center" wrapText="1"/>
      <protection locked="0"/>
    </xf>
    <xf numFmtId="0" fontId="110" fillId="0" borderId="0" xfId="24" applyFont="1" applyAlignment="1" applyProtection="1">
      <alignment vertical="top" wrapText="1"/>
      <protection locked="0"/>
    </xf>
    <xf numFmtId="0" fontId="110" fillId="0" borderId="96" xfId="24" applyFont="1" applyBorder="1" applyAlignment="1" applyProtection="1">
      <alignment horizontal="center" vertical="center" wrapText="1"/>
      <protection locked="0"/>
    </xf>
    <xf numFmtId="0" fontId="110" fillId="0" borderId="34" xfId="24" applyFont="1" applyBorder="1" applyAlignment="1" applyProtection="1">
      <alignment horizontal="center" vertical="center"/>
      <protection locked="0"/>
    </xf>
    <xf numFmtId="0" fontId="110" fillId="0" borderId="1" xfId="24" applyFont="1" applyBorder="1" applyAlignment="1" applyProtection="1">
      <alignment horizontal="center" vertical="center" wrapText="1"/>
      <protection locked="0"/>
    </xf>
    <xf numFmtId="0" fontId="1" fillId="0" borderId="63" xfId="24" applyBorder="1" applyProtection="1">
      <alignment vertical="center"/>
      <protection locked="0"/>
    </xf>
    <xf numFmtId="0" fontId="110" fillId="0" borderId="2" xfId="24" applyFont="1" applyBorder="1" applyAlignment="1" applyProtection="1">
      <alignment horizontal="right" vertical="center"/>
      <protection locked="0"/>
    </xf>
    <xf numFmtId="0" fontId="110" fillId="0" borderId="38" xfId="24" applyFont="1" applyBorder="1" applyAlignment="1" applyProtection="1">
      <alignment horizontal="right" vertical="center"/>
      <protection locked="0"/>
    </xf>
    <xf numFmtId="0" fontId="110" fillId="0" borderId="77" xfId="24" applyFont="1" applyBorder="1" applyProtection="1">
      <alignment vertical="center"/>
      <protection locked="0"/>
    </xf>
    <xf numFmtId="188" fontId="110" fillId="0" borderId="27" xfId="24" applyNumberFormat="1" applyFont="1" applyBorder="1" applyProtection="1">
      <alignment vertical="center"/>
      <protection locked="0"/>
    </xf>
    <xf numFmtId="188" fontId="110" fillId="0" borderId="77" xfId="24" applyNumberFormat="1" applyFont="1" applyBorder="1">
      <alignment vertical="center"/>
    </xf>
    <xf numFmtId="191" fontId="121" fillId="0" borderId="76" xfId="24" applyNumberFormat="1" applyFont="1" applyBorder="1">
      <alignment vertical="center"/>
    </xf>
    <xf numFmtId="188" fontId="110" fillId="0" borderId="77" xfId="24" applyNumberFormat="1" applyFont="1" applyBorder="1" applyProtection="1">
      <alignment vertical="center"/>
      <protection locked="0"/>
    </xf>
    <xf numFmtId="0" fontId="1" fillId="0" borderId="27" xfId="24" applyBorder="1" applyProtection="1">
      <alignment vertical="center"/>
      <protection locked="0"/>
    </xf>
    <xf numFmtId="0" fontId="1" fillId="0" borderId="77" xfId="24" applyBorder="1" applyProtection="1">
      <alignment vertical="center"/>
      <protection locked="0"/>
    </xf>
    <xf numFmtId="0" fontId="1" fillId="0" borderId="76" xfId="24" applyBorder="1" applyProtection="1">
      <alignment vertical="center"/>
      <protection locked="0"/>
    </xf>
    <xf numFmtId="0" fontId="110" fillId="0" borderId="23" xfId="24" applyFont="1" applyBorder="1" applyAlignment="1" applyProtection="1">
      <alignment horizontal="right" vertical="center"/>
      <protection locked="0"/>
    </xf>
    <xf numFmtId="0" fontId="110" fillId="0" borderId="142" xfId="24" applyFont="1" applyBorder="1" applyProtection="1">
      <alignment vertical="center"/>
      <protection locked="0"/>
    </xf>
    <xf numFmtId="0" fontId="110" fillId="0" borderId="148" xfId="24" applyFont="1" applyBorder="1" applyAlignment="1" applyProtection="1">
      <alignment horizontal="right" vertical="center"/>
      <protection locked="0"/>
    </xf>
    <xf numFmtId="0" fontId="110" fillId="0" borderId="141" xfId="24" applyFont="1" applyBorder="1" applyProtection="1">
      <alignment vertical="center"/>
      <protection locked="0"/>
    </xf>
    <xf numFmtId="188" fontId="122" fillId="19" borderId="143" xfId="24" applyNumberFormat="1" applyFont="1" applyFill="1" applyBorder="1" applyAlignment="1">
      <alignment horizontal="right" vertical="center"/>
    </xf>
    <xf numFmtId="193" fontId="114" fillId="19" borderId="144" xfId="24" applyNumberFormat="1" applyFont="1" applyFill="1" applyBorder="1">
      <alignment vertical="center"/>
    </xf>
    <xf numFmtId="191" fontId="123" fillId="0" borderId="200" xfId="24" applyNumberFormat="1" applyFont="1" applyBorder="1">
      <alignment vertical="center"/>
    </xf>
    <xf numFmtId="193" fontId="114" fillId="19" borderId="141" xfId="24" applyNumberFormat="1" applyFont="1" applyFill="1" applyBorder="1">
      <alignment vertical="center"/>
    </xf>
    <xf numFmtId="0" fontId="110" fillId="11" borderId="144" xfId="24" applyFont="1" applyFill="1" applyBorder="1" applyAlignment="1" applyProtection="1">
      <alignment horizontal="center" vertical="center"/>
      <protection locked="0"/>
    </xf>
    <xf numFmtId="188" fontId="122" fillId="0" borderId="143" xfId="24" applyNumberFormat="1" applyFont="1" applyBorder="1" applyAlignment="1">
      <alignment horizontal="right" vertical="center"/>
    </xf>
    <xf numFmtId="193" fontId="114" fillId="0" borderId="141" xfId="24" applyNumberFormat="1" applyFont="1" applyBorder="1">
      <alignment vertical="center"/>
    </xf>
    <xf numFmtId="0" fontId="110" fillId="19" borderId="145" xfId="24" applyFont="1" applyFill="1" applyBorder="1" applyAlignment="1" applyProtection="1">
      <alignment horizontal="center" vertical="center"/>
      <protection locked="0"/>
    </xf>
    <xf numFmtId="0" fontId="110" fillId="0" borderId="145" xfId="24" applyFont="1" applyBorder="1" applyProtection="1">
      <alignment vertical="center"/>
      <protection locked="0"/>
    </xf>
    <xf numFmtId="0" fontId="110" fillId="0" borderId="150" xfId="24" applyFont="1" applyBorder="1" applyAlignment="1" applyProtection="1">
      <alignment horizontal="right" vertical="center"/>
      <protection locked="0"/>
    </xf>
    <xf numFmtId="0" fontId="110" fillId="0" borderId="41" xfId="24" applyFont="1" applyBorder="1" applyProtection="1">
      <alignment vertical="center"/>
      <protection locked="0"/>
    </xf>
    <xf numFmtId="188" fontId="122" fillId="19" borderId="146" xfId="24" applyNumberFormat="1" applyFont="1" applyFill="1" applyBorder="1" applyAlignment="1">
      <alignment horizontal="right" vertical="center"/>
    </xf>
    <xf numFmtId="191" fontId="123" fillId="0" borderId="201" xfId="24" applyNumberFormat="1" applyFont="1" applyBorder="1">
      <alignment vertical="center"/>
    </xf>
    <xf numFmtId="188" fontId="122" fillId="0" borderId="146" xfId="24" applyNumberFormat="1" applyFont="1" applyBorder="1" applyAlignment="1" applyProtection="1">
      <alignment horizontal="right" vertical="center"/>
      <protection locked="0"/>
    </xf>
    <xf numFmtId="193" fontId="114" fillId="0" borderId="144" xfId="24" applyNumberFormat="1" applyFont="1" applyBorder="1">
      <alignment vertical="center"/>
    </xf>
    <xf numFmtId="0" fontId="110" fillId="0" borderId="144" xfId="24" applyFont="1" applyBorder="1" applyProtection="1">
      <alignment vertical="center"/>
      <protection locked="0"/>
    </xf>
    <xf numFmtId="191" fontId="114" fillId="19" borderId="144" xfId="24" applyNumberFormat="1" applyFont="1" applyFill="1" applyBorder="1" applyAlignment="1">
      <alignment horizontal="right" vertical="center"/>
    </xf>
    <xf numFmtId="0" fontId="113" fillId="0" borderId="145" xfId="24" applyFont="1" applyBorder="1" applyProtection="1">
      <alignment vertical="center"/>
      <protection locked="0"/>
    </xf>
    <xf numFmtId="0" fontId="110" fillId="0" borderId="171" xfId="24" applyFont="1" applyBorder="1" applyAlignment="1" applyProtection="1">
      <alignment horizontal="right" vertical="center"/>
      <protection locked="0"/>
    </xf>
    <xf numFmtId="0" fontId="113" fillId="11" borderId="144" xfId="24" applyFont="1" applyFill="1" applyBorder="1" applyAlignment="1" applyProtection="1">
      <alignment horizontal="center" vertical="center"/>
      <protection locked="0"/>
    </xf>
    <xf numFmtId="188" fontId="122" fillId="0" borderId="224" xfId="24" applyNumberFormat="1" applyFont="1" applyBorder="1" applyAlignment="1">
      <alignment horizontal="right" vertical="center"/>
    </xf>
    <xf numFmtId="193" fontId="114" fillId="0" borderId="226" xfId="24" applyNumberFormat="1" applyFont="1" applyBorder="1">
      <alignment vertical="center"/>
    </xf>
    <xf numFmtId="191" fontId="123" fillId="0" borderId="225" xfId="24" applyNumberFormat="1" applyFont="1" applyBorder="1">
      <alignment vertical="center"/>
    </xf>
    <xf numFmtId="188" fontId="122" fillId="0" borderId="102" xfId="24" applyNumberFormat="1" applyFont="1" applyBorder="1" applyAlignment="1">
      <alignment horizontal="right" vertical="center"/>
    </xf>
    <xf numFmtId="0" fontId="110" fillId="0" borderId="202" xfId="24" applyFont="1" applyBorder="1" applyProtection="1">
      <alignment vertical="center"/>
      <protection locked="0"/>
    </xf>
    <xf numFmtId="0" fontId="110" fillId="0" borderId="203" xfId="24" applyFont="1" applyBorder="1" applyAlignment="1" applyProtection="1">
      <alignment horizontal="right" vertical="center"/>
      <protection locked="0"/>
    </xf>
    <xf numFmtId="0" fontId="110" fillId="0" borderId="204" xfId="24" applyFont="1" applyBorder="1" applyProtection="1">
      <alignment vertical="center"/>
      <protection locked="0"/>
    </xf>
    <xf numFmtId="188" fontId="122" fillId="19" borderId="205" xfId="24" applyNumberFormat="1" applyFont="1" applyFill="1" applyBorder="1" applyAlignment="1">
      <alignment horizontal="right" vertical="center"/>
    </xf>
    <xf numFmtId="193" fontId="114" fillId="19" borderId="204" xfId="24" applyNumberFormat="1" applyFont="1" applyFill="1" applyBorder="1">
      <alignment vertical="center"/>
    </xf>
    <xf numFmtId="191" fontId="123" fillId="0" borderId="206" xfId="24" applyNumberFormat="1" applyFont="1" applyBorder="1">
      <alignment vertical="center"/>
    </xf>
    <xf numFmtId="0" fontId="110" fillId="0" borderId="6" xfId="24" applyFont="1" applyBorder="1" applyAlignment="1" applyProtection="1">
      <alignment horizontal="right" vertical="center"/>
      <protection locked="0"/>
    </xf>
    <xf numFmtId="0" fontId="110" fillId="0" borderId="98" xfId="24" applyFont="1" applyBorder="1" applyProtection="1">
      <alignment vertical="center"/>
      <protection locked="0"/>
    </xf>
    <xf numFmtId="0" fontId="110" fillId="0" borderId="63" xfId="24" applyFont="1" applyBorder="1" applyProtection="1">
      <alignment vertical="center"/>
      <protection locked="0"/>
    </xf>
    <xf numFmtId="194" fontId="114" fillId="0" borderId="55" xfId="24" applyNumberFormat="1" applyFont="1" applyBorder="1">
      <alignment vertical="center"/>
    </xf>
    <xf numFmtId="191" fontId="113" fillId="0" borderId="8" xfId="24" applyNumberFormat="1" applyFont="1" applyBorder="1">
      <alignment vertical="center"/>
    </xf>
    <xf numFmtId="0" fontId="116" fillId="0" borderId="102" xfId="24" applyFont="1" applyBorder="1" applyAlignment="1" applyProtection="1">
      <alignment horizontal="left" vertical="center"/>
      <protection locked="0"/>
    </xf>
    <xf numFmtId="0" fontId="110" fillId="0" borderId="75" xfId="24" applyFont="1" applyBorder="1" applyAlignment="1" applyProtection="1">
      <alignment horizontal="right" vertical="center"/>
      <protection locked="0"/>
    </xf>
    <xf numFmtId="0" fontId="110" fillId="11" borderId="54" xfId="24" applyFont="1" applyFill="1" applyBorder="1" applyAlignment="1" applyProtection="1">
      <alignment horizontal="center" vertical="center"/>
      <protection locked="0"/>
    </xf>
    <xf numFmtId="188" fontId="114" fillId="0" borderId="77" xfId="24" applyNumberFormat="1" applyFont="1" applyBorder="1">
      <alignment vertical="center"/>
    </xf>
    <xf numFmtId="191" fontId="110" fillId="0" borderId="76" xfId="24" applyNumberFormat="1" applyFont="1" applyBorder="1">
      <alignment vertical="center"/>
    </xf>
    <xf numFmtId="0" fontId="110" fillId="11" borderId="75" xfId="24" applyFont="1" applyFill="1" applyBorder="1" applyAlignment="1" applyProtection="1">
      <alignment horizontal="center" vertical="center"/>
      <protection locked="0"/>
    </xf>
    <xf numFmtId="0" fontId="110" fillId="0" borderId="55" xfId="24" applyFont="1" applyBorder="1" applyAlignment="1">
      <alignment horizontal="center" vertical="center" wrapText="1"/>
    </xf>
    <xf numFmtId="0" fontId="110" fillId="0" borderId="8" xfId="24" applyFont="1" applyBorder="1" applyAlignment="1">
      <alignment horizontal="center" vertical="center" wrapText="1"/>
    </xf>
    <xf numFmtId="0" fontId="113" fillId="0" borderId="38" xfId="24" applyFont="1" applyBorder="1" applyAlignment="1" applyProtection="1">
      <alignment horizontal="left" vertical="center"/>
      <protection locked="0"/>
    </xf>
    <xf numFmtId="188" fontId="110" fillId="0" borderId="62" xfId="24" applyNumberFormat="1" applyFont="1" applyBorder="1" applyProtection="1">
      <alignment vertical="center"/>
      <protection locked="0"/>
    </xf>
    <xf numFmtId="0" fontId="110" fillId="11" borderId="77" xfId="24" applyFont="1" applyFill="1" applyBorder="1" applyAlignment="1" applyProtection="1">
      <alignment horizontal="center" vertical="center"/>
      <protection locked="0"/>
    </xf>
    <xf numFmtId="188" fontId="110" fillId="0" borderId="8" xfId="24" applyNumberFormat="1" applyFont="1" applyBorder="1" applyProtection="1">
      <alignment vertical="center"/>
      <protection locked="0"/>
    </xf>
    <xf numFmtId="0" fontId="1" fillId="0" borderId="84" xfId="24" applyBorder="1" applyProtection="1">
      <alignment vertical="center"/>
      <protection locked="0"/>
    </xf>
    <xf numFmtId="0" fontId="1" fillId="0" borderId="11" xfId="24" applyBorder="1" applyProtection="1">
      <alignment vertical="center"/>
      <protection locked="0"/>
    </xf>
    <xf numFmtId="0" fontId="110" fillId="0" borderId="207" xfId="24" applyFont="1" applyBorder="1" applyAlignment="1" applyProtection="1">
      <alignment horizontal="left" vertical="center"/>
      <protection locked="0"/>
    </xf>
    <xf numFmtId="0" fontId="110" fillId="0" borderId="208" xfId="24" applyFont="1" applyBorder="1" applyAlignment="1" applyProtection="1">
      <alignment horizontal="left" vertical="center"/>
      <protection locked="0"/>
    </xf>
    <xf numFmtId="0" fontId="110" fillId="0" borderId="209" xfId="24" applyFont="1" applyBorder="1" applyProtection="1">
      <alignment vertical="center"/>
      <protection locked="0"/>
    </xf>
    <xf numFmtId="0" fontId="110" fillId="0" borderId="210" xfId="24" applyFont="1" applyBorder="1" applyProtection="1">
      <alignment vertical="center"/>
      <protection locked="0"/>
    </xf>
    <xf numFmtId="188" fontId="114" fillId="0" borderId="209" xfId="24" applyNumberFormat="1" applyFont="1" applyBorder="1">
      <alignment vertical="center"/>
    </xf>
    <xf numFmtId="191" fontId="110" fillId="0" borderId="210" xfId="24" applyNumberFormat="1" applyFont="1" applyBorder="1">
      <alignment vertical="center"/>
    </xf>
    <xf numFmtId="188" fontId="110" fillId="0" borderId="191" xfId="24" applyNumberFormat="1" applyFont="1" applyBorder="1" applyAlignment="1" applyProtection="1">
      <alignment horizontal="center" vertical="center"/>
      <protection locked="0"/>
    </xf>
    <xf numFmtId="0" fontId="1" fillId="0" borderId="211" xfId="24" applyBorder="1" applyProtection="1">
      <alignment vertical="center"/>
      <protection locked="0"/>
    </xf>
    <xf numFmtId="0" fontId="1" fillId="0" borderId="190" xfId="24" applyBorder="1" applyProtection="1">
      <alignment vertical="center"/>
      <protection locked="0"/>
    </xf>
    <xf numFmtId="191" fontId="110" fillId="0" borderId="211" xfId="24" applyNumberFormat="1" applyFont="1" applyBorder="1">
      <alignment vertical="center"/>
    </xf>
    <xf numFmtId="0" fontId="113" fillId="0" borderId="6" xfId="24" applyFont="1" applyBorder="1" applyProtection="1">
      <alignment vertical="center"/>
      <protection locked="0"/>
    </xf>
    <xf numFmtId="0" fontId="113" fillId="0" borderId="0" xfId="24" applyFont="1" applyProtection="1">
      <alignment vertical="center"/>
      <protection locked="0"/>
    </xf>
    <xf numFmtId="0" fontId="110" fillId="0" borderId="7" xfId="24" applyFont="1" applyBorder="1" applyProtection="1">
      <alignment vertical="center"/>
      <protection locked="0"/>
    </xf>
    <xf numFmtId="188" fontId="114" fillId="0" borderId="41" xfId="24" applyNumberFormat="1" applyFont="1" applyBorder="1">
      <alignment vertical="center"/>
    </xf>
    <xf numFmtId="191" fontId="113" fillId="0" borderId="7" xfId="24" applyNumberFormat="1" applyFont="1" applyBorder="1">
      <alignment vertical="center"/>
    </xf>
    <xf numFmtId="0" fontId="1" fillId="0" borderId="7" xfId="24" applyBorder="1" applyProtection="1">
      <alignment vertical="center"/>
      <protection locked="0"/>
    </xf>
    <xf numFmtId="0" fontId="1" fillId="0" borderId="41" xfId="24" applyBorder="1" applyProtection="1">
      <alignment vertical="center"/>
      <protection locked="0"/>
    </xf>
    <xf numFmtId="0" fontId="117" fillId="0" borderId="67" xfId="24" applyFont="1" applyBorder="1" applyProtection="1">
      <alignment vertical="center"/>
      <protection locked="0"/>
    </xf>
    <xf numFmtId="0" fontId="117" fillId="0" borderId="31" xfId="24" applyFont="1" applyBorder="1" applyProtection="1">
      <alignment vertical="center"/>
      <protection locked="0"/>
    </xf>
    <xf numFmtId="0" fontId="118" fillId="0" borderId="67" xfId="24" applyFont="1" applyBorder="1" applyProtection="1">
      <alignment vertical="center"/>
      <protection locked="0"/>
    </xf>
    <xf numFmtId="0" fontId="118" fillId="0" borderId="94" xfId="24" applyFont="1" applyBorder="1" applyProtection="1">
      <alignment vertical="center"/>
      <protection locked="0"/>
    </xf>
    <xf numFmtId="188" fontId="124" fillId="0" borderId="67" xfId="24" applyNumberFormat="1" applyFont="1" applyBorder="1">
      <alignment vertical="center"/>
    </xf>
    <xf numFmtId="188" fontId="111" fillId="5" borderId="94" xfId="24" applyNumberFormat="1" applyFont="1" applyFill="1" applyBorder="1">
      <alignment vertical="center"/>
    </xf>
    <xf numFmtId="188" fontId="110" fillId="0" borderId="67" xfId="24" applyNumberFormat="1" applyFont="1" applyBorder="1" applyProtection="1">
      <alignment vertical="center"/>
      <protection locked="0"/>
    </xf>
    <xf numFmtId="0" fontId="1" fillId="0" borderId="94" xfId="24" applyBorder="1" applyProtection="1">
      <alignment vertical="center"/>
      <protection locked="0"/>
    </xf>
    <xf numFmtId="0" fontId="1" fillId="0" borderId="67" xfId="24" applyBorder="1" applyProtection="1">
      <alignment vertical="center"/>
      <protection locked="0"/>
    </xf>
    <xf numFmtId="188" fontId="114" fillId="0" borderId="0" xfId="24" applyNumberFormat="1" applyFont="1" applyProtection="1">
      <alignment vertical="center"/>
      <protection locked="0"/>
    </xf>
    <xf numFmtId="191" fontId="110" fillId="0" borderId="0" xfId="24" applyNumberFormat="1" applyFont="1" applyProtection="1">
      <alignment vertical="center"/>
      <protection locked="0"/>
    </xf>
    <xf numFmtId="0" fontId="117" fillId="0" borderId="0" xfId="24" applyFont="1" applyProtection="1">
      <alignment vertical="center"/>
      <protection locked="0"/>
    </xf>
    <xf numFmtId="188" fontId="116" fillId="0" borderId="0" xfId="24" applyNumberFormat="1" applyFont="1" applyProtection="1">
      <alignment vertical="center"/>
      <protection locked="0"/>
    </xf>
    <xf numFmtId="188" fontId="119" fillId="0" borderId="0" xfId="24" applyNumberFormat="1" applyFont="1" applyAlignment="1" applyProtection="1">
      <alignment horizontal="center" vertical="center"/>
      <protection locked="0"/>
    </xf>
    <xf numFmtId="191" fontId="119" fillId="0" borderId="0" xfId="24" applyNumberFormat="1" applyFont="1" applyAlignment="1" applyProtection="1">
      <alignment horizontal="center" vertical="center"/>
      <protection locked="0"/>
    </xf>
    <xf numFmtId="0" fontId="111" fillId="0" borderId="67" xfId="24" applyFont="1" applyBorder="1" applyProtection="1">
      <alignment vertical="center"/>
      <protection locked="0"/>
    </xf>
    <xf numFmtId="0" fontId="111" fillId="0" borderId="31" xfId="24" applyFont="1" applyBorder="1" applyProtection="1">
      <alignment vertical="center"/>
      <protection locked="0"/>
    </xf>
    <xf numFmtId="0" fontId="118" fillId="0" borderId="31" xfId="24" applyFont="1" applyBorder="1" applyProtection="1">
      <alignment vertical="center"/>
      <protection locked="0"/>
    </xf>
    <xf numFmtId="188" fontId="110" fillId="0" borderId="94" xfId="24" applyNumberFormat="1" applyFont="1" applyBorder="1" applyProtection="1">
      <alignment vertical="center"/>
      <protection locked="0"/>
    </xf>
    <xf numFmtId="193" fontId="114" fillId="19" borderId="67" xfId="24" applyNumberFormat="1" applyFont="1" applyFill="1" applyBorder="1" applyProtection="1">
      <alignment vertical="center"/>
      <protection locked="0"/>
    </xf>
    <xf numFmtId="188" fontId="117" fillId="5" borderId="94" xfId="24" applyNumberFormat="1" applyFont="1" applyFill="1" applyBorder="1">
      <alignment vertical="center"/>
    </xf>
    <xf numFmtId="188" fontId="111" fillId="5" borderId="106" xfId="24" applyNumberFormat="1" applyFont="1" applyFill="1" applyBorder="1">
      <alignment vertical="center"/>
    </xf>
    <xf numFmtId="0" fontId="111" fillId="0" borderId="42" xfId="24" applyFont="1" applyBorder="1" applyProtection="1">
      <alignment vertical="center"/>
      <protection locked="0"/>
    </xf>
    <xf numFmtId="0" fontId="111" fillId="0" borderId="16" xfId="24" applyFont="1" applyBorder="1" applyProtection="1">
      <alignment vertical="center"/>
      <protection locked="0"/>
    </xf>
    <xf numFmtId="0" fontId="118" fillId="0" borderId="16" xfId="24" applyFont="1" applyBorder="1" applyProtection="1">
      <alignment vertical="center"/>
      <protection locked="0"/>
    </xf>
    <xf numFmtId="188" fontId="110" fillId="0" borderId="21" xfId="24" applyNumberFormat="1" applyFont="1" applyBorder="1" applyProtection="1">
      <alignment vertical="center"/>
      <protection locked="0"/>
    </xf>
    <xf numFmtId="193" fontId="114" fillId="19" borderId="42" xfId="24" applyNumberFormat="1" applyFont="1" applyFill="1" applyBorder="1" applyProtection="1">
      <alignment vertical="center"/>
      <protection locked="0"/>
    </xf>
    <xf numFmtId="188" fontId="117" fillId="5" borderId="21" xfId="24" applyNumberFormat="1" applyFont="1" applyFill="1" applyBorder="1">
      <alignment vertical="center"/>
    </xf>
    <xf numFmtId="38" fontId="117" fillId="0" borderId="31" xfId="25" applyFont="1" applyBorder="1" applyProtection="1">
      <alignment vertical="center"/>
      <protection locked="0"/>
    </xf>
    <xf numFmtId="188" fontId="118" fillId="0" borderId="31" xfId="24" applyNumberFormat="1" applyFont="1" applyBorder="1" applyProtection="1">
      <alignment vertical="center"/>
      <protection locked="0"/>
    </xf>
    <xf numFmtId="188" fontId="110" fillId="0" borderId="31" xfId="24" applyNumberFormat="1" applyFont="1" applyBorder="1" applyProtection="1">
      <alignment vertical="center"/>
      <protection locked="0"/>
    </xf>
    <xf numFmtId="38" fontId="119" fillId="0" borderId="106" xfId="25" applyFont="1" applyFill="1" applyBorder="1" applyAlignment="1" applyProtection="1">
      <alignment vertical="center"/>
    </xf>
    <xf numFmtId="0" fontId="111" fillId="0" borderId="195" xfId="24" applyFont="1" applyBorder="1" applyProtection="1">
      <alignment vertical="center"/>
      <protection locked="0"/>
    </xf>
    <xf numFmtId="38" fontId="111" fillId="0" borderId="196" xfId="25" applyFont="1" applyBorder="1" applyProtection="1">
      <alignment vertical="center"/>
      <protection locked="0"/>
    </xf>
    <xf numFmtId="0" fontId="111" fillId="0" borderId="196" xfId="24" applyFont="1" applyBorder="1" applyProtection="1">
      <alignment vertical="center"/>
      <protection locked="0"/>
    </xf>
    <xf numFmtId="0" fontId="118" fillId="0" borderId="196" xfId="24" applyFont="1" applyBorder="1" applyProtection="1">
      <alignment vertical="center"/>
      <protection locked="0"/>
    </xf>
    <xf numFmtId="188" fontId="118" fillId="0" borderId="196" xfId="24" applyNumberFormat="1" applyFont="1" applyBorder="1" applyProtection="1">
      <alignment vertical="center"/>
      <protection locked="0"/>
    </xf>
    <xf numFmtId="188" fontId="110" fillId="0" borderId="196" xfId="24" applyNumberFormat="1" applyFont="1" applyBorder="1" applyProtection="1">
      <alignment vertical="center"/>
      <protection locked="0"/>
    </xf>
    <xf numFmtId="38" fontId="119" fillId="0" borderId="47" xfId="25" applyFont="1" applyFill="1" applyBorder="1" applyAlignment="1" applyProtection="1">
      <alignment vertical="center"/>
    </xf>
    <xf numFmtId="0" fontId="120" fillId="0" borderId="42" xfId="24" applyFont="1" applyBorder="1" applyProtection="1">
      <alignment vertical="center"/>
      <protection locked="0"/>
    </xf>
    <xf numFmtId="0" fontId="111" fillId="0" borderId="16" xfId="24" applyFont="1" applyBorder="1" applyAlignment="1" applyProtection="1">
      <alignment horizontal="center" vertical="center"/>
      <protection locked="0"/>
    </xf>
    <xf numFmtId="0" fontId="120" fillId="0" borderId="16" xfId="24" applyFont="1" applyBorder="1" applyProtection="1">
      <alignment vertical="center"/>
      <protection locked="0"/>
    </xf>
    <xf numFmtId="188" fontId="120" fillId="0" borderId="16" xfId="24" applyNumberFormat="1" applyFont="1" applyBorder="1" applyProtection="1">
      <alignment vertical="center"/>
      <protection locked="0"/>
    </xf>
    <xf numFmtId="38" fontId="120" fillId="0" borderId="230" xfId="25" applyFont="1" applyFill="1" applyBorder="1" applyProtection="1">
      <alignment vertical="center"/>
    </xf>
    <xf numFmtId="0" fontId="133" fillId="0" borderId="0" xfId="24" applyFont="1" applyProtection="1">
      <alignment vertical="center"/>
      <protection locked="0"/>
    </xf>
    <xf numFmtId="0" fontId="125" fillId="0" borderId="0" xfId="24" applyFont="1" applyProtection="1">
      <alignment vertical="center"/>
      <protection locked="0"/>
    </xf>
    <xf numFmtId="0" fontId="107" fillId="0" borderId="0" xfId="24" applyFont="1" applyProtection="1">
      <alignment vertical="center"/>
      <protection locked="0"/>
    </xf>
    <xf numFmtId="0" fontId="110" fillId="0" borderId="75" xfId="24" applyFont="1" applyBorder="1" applyAlignment="1" applyProtection="1">
      <alignment horizontal="center" vertical="center"/>
      <protection locked="0"/>
    </xf>
    <xf numFmtId="0" fontId="110" fillId="0" borderId="75" xfId="24" applyFont="1" applyBorder="1" applyAlignment="1" applyProtection="1">
      <alignment horizontal="center" vertical="center" wrapText="1"/>
      <protection locked="0"/>
    </xf>
    <xf numFmtId="0" fontId="110" fillId="0" borderId="106" xfId="24" applyFont="1" applyBorder="1" applyAlignment="1" applyProtection="1">
      <alignment horizontal="center" vertical="center" wrapText="1"/>
      <protection locked="0"/>
    </xf>
    <xf numFmtId="0" fontId="110" fillId="11" borderId="27" xfId="24" applyFont="1" applyFill="1" applyBorder="1" applyAlignment="1" applyProtection="1">
      <alignment horizontal="center" vertical="center"/>
      <protection locked="0"/>
    </xf>
    <xf numFmtId="188" fontId="110" fillId="19" borderId="99" xfId="24" applyNumberFormat="1" applyFont="1" applyFill="1" applyBorder="1" applyAlignment="1">
      <alignment horizontal="right" vertical="center"/>
    </xf>
    <xf numFmtId="0" fontId="137" fillId="0" borderId="0" xfId="24" applyFont="1" applyAlignment="1" applyProtection="1">
      <alignment horizontal="center" vertical="center"/>
      <protection locked="0"/>
    </xf>
    <xf numFmtId="0" fontId="110" fillId="0" borderId="0" xfId="24" applyFont="1" applyAlignment="1" applyProtection="1">
      <alignment vertical="top"/>
      <protection locked="0"/>
    </xf>
    <xf numFmtId="0" fontId="110" fillId="0" borderId="98" xfId="24" applyFont="1" applyBorder="1" applyAlignment="1" applyProtection="1">
      <alignment horizontal="center" vertical="center" wrapText="1"/>
      <protection locked="0"/>
    </xf>
    <xf numFmtId="188" fontId="110" fillId="0" borderId="8" xfId="24" applyNumberFormat="1" applyFont="1" applyBorder="1" applyAlignment="1" applyProtection="1">
      <alignment horizontal="center" vertical="center" wrapText="1"/>
      <protection locked="0"/>
    </xf>
    <xf numFmtId="0" fontId="110" fillId="0" borderId="61" xfId="24" applyFont="1" applyBorder="1" applyAlignment="1" applyProtection="1">
      <alignment horizontal="center" vertical="center" wrapText="1"/>
      <protection locked="0"/>
    </xf>
    <xf numFmtId="0" fontId="110" fillId="0" borderId="4" xfId="24" applyFont="1" applyBorder="1" applyProtection="1">
      <alignment vertical="center"/>
      <protection locked="0"/>
    </xf>
    <xf numFmtId="0" fontId="110" fillId="0" borderId="72" xfId="24" applyFont="1" applyBorder="1" applyProtection="1">
      <alignment vertical="center"/>
      <protection locked="0"/>
    </xf>
    <xf numFmtId="188" fontId="110" fillId="0" borderId="11" xfId="24" applyNumberFormat="1" applyFont="1" applyBorder="1" applyProtection="1">
      <alignment vertical="center"/>
      <protection locked="0"/>
    </xf>
    <xf numFmtId="188" fontId="110" fillId="0" borderId="84" xfId="24" applyNumberFormat="1" applyFont="1" applyBorder="1">
      <alignment vertical="center"/>
    </xf>
    <xf numFmtId="191" fontId="121" fillId="0" borderId="11" xfId="24" applyNumberFormat="1" applyFont="1" applyBorder="1">
      <alignment vertical="center"/>
    </xf>
    <xf numFmtId="0" fontId="110" fillId="0" borderId="60" xfId="24" applyFont="1" applyBorder="1" applyProtection="1">
      <alignment vertical="center"/>
      <protection locked="0"/>
    </xf>
    <xf numFmtId="0" fontId="110" fillId="0" borderId="118" xfId="24" applyFont="1" applyBorder="1" applyProtection="1">
      <alignment vertical="center"/>
      <protection locked="0"/>
    </xf>
    <xf numFmtId="0" fontId="110" fillId="0" borderId="212" xfId="24" applyFont="1" applyBorder="1" applyProtection="1">
      <alignment vertical="center"/>
      <protection locked="0"/>
    </xf>
    <xf numFmtId="188" fontId="122" fillId="19" borderId="213" xfId="24" applyNumberFormat="1" applyFont="1" applyFill="1" applyBorder="1" applyAlignment="1">
      <alignment horizontal="right" vertical="center"/>
    </xf>
    <xf numFmtId="193" fontId="114" fillId="19" borderId="212" xfId="24" applyNumberFormat="1" applyFont="1" applyFill="1" applyBorder="1">
      <alignment vertical="center"/>
    </xf>
    <xf numFmtId="191" fontId="123" fillId="0" borderId="214" xfId="24" applyNumberFormat="1" applyFont="1" applyBorder="1">
      <alignment vertical="center"/>
    </xf>
    <xf numFmtId="0" fontId="110" fillId="0" borderId="151" xfId="24" applyFont="1" applyBorder="1" applyProtection="1">
      <alignment vertical="center"/>
      <protection locked="0"/>
    </xf>
    <xf numFmtId="188" fontId="110" fillId="0" borderId="144" xfId="24" applyNumberFormat="1" applyFont="1" applyBorder="1" applyProtection="1">
      <alignment vertical="center"/>
      <protection locked="0"/>
    </xf>
    <xf numFmtId="188" fontId="110" fillId="0" borderId="150" xfId="24" applyNumberFormat="1" applyFont="1" applyBorder="1" applyProtection="1">
      <alignment vertical="center"/>
      <protection locked="0"/>
    </xf>
    <xf numFmtId="0" fontId="110" fillId="0" borderId="148" xfId="24" applyFont="1" applyBorder="1" applyProtection="1">
      <alignment vertical="center"/>
      <protection locked="0"/>
    </xf>
    <xf numFmtId="193" fontId="114" fillId="19" borderId="141" xfId="24" applyNumberFormat="1" applyFont="1" applyFill="1" applyBorder="1" applyAlignment="1">
      <alignment horizontal="right" vertical="center"/>
    </xf>
    <xf numFmtId="0" fontId="113" fillId="0" borderId="151" xfId="24" applyFont="1" applyBorder="1" applyProtection="1">
      <alignment vertical="center"/>
      <protection locked="0"/>
    </xf>
    <xf numFmtId="193" fontId="114" fillId="0" borderId="41" xfId="24" applyNumberFormat="1" applyFont="1" applyBorder="1">
      <alignment vertical="center"/>
    </xf>
    <xf numFmtId="191" fontId="123" fillId="0" borderId="7" xfId="24" applyNumberFormat="1" applyFont="1" applyBorder="1">
      <alignment vertical="center"/>
    </xf>
    <xf numFmtId="0" fontId="113" fillId="19" borderId="145" xfId="24" applyFont="1" applyFill="1" applyBorder="1" applyAlignment="1" applyProtection="1">
      <alignment horizontal="center" vertical="center"/>
      <protection locked="0"/>
    </xf>
    <xf numFmtId="0" fontId="110" fillId="0" borderId="203" xfId="24" applyFont="1" applyBorder="1" applyProtection="1">
      <alignment vertical="center"/>
      <protection locked="0"/>
    </xf>
    <xf numFmtId="188" fontId="122" fillId="19" borderId="215" xfId="24" applyNumberFormat="1" applyFont="1" applyFill="1" applyBorder="1" applyAlignment="1">
      <alignment horizontal="right" vertical="center"/>
    </xf>
    <xf numFmtId="0" fontId="110" fillId="0" borderId="1" xfId="24" applyFont="1" applyBorder="1" applyProtection="1">
      <alignment vertical="center"/>
      <protection locked="0"/>
    </xf>
    <xf numFmtId="188" fontId="110" fillId="0" borderId="216" xfId="24" applyNumberFormat="1" applyFont="1" applyBorder="1" applyAlignment="1" applyProtection="1">
      <alignment horizontal="right" vertical="center"/>
      <protection locked="0"/>
    </xf>
    <xf numFmtId="188" fontId="110" fillId="0" borderId="8" xfId="24" applyNumberFormat="1" applyFont="1" applyBorder="1" applyAlignment="1" applyProtection="1">
      <alignment horizontal="right" vertical="center"/>
      <protection locked="0"/>
    </xf>
    <xf numFmtId="188" fontId="110" fillId="0" borderId="61" xfId="24" applyNumberFormat="1" applyFont="1" applyBorder="1" applyAlignment="1" applyProtection="1">
      <alignment horizontal="right" vertical="center"/>
      <protection locked="0"/>
    </xf>
    <xf numFmtId="188" fontId="116" fillId="0" borderId="54" xfId="24" applyNumberFormat="1" applyFont="1" applyBorder="1" applyProtection="1">
      <alignment vertical="center"/>
      <protection locked="0"/>
    </xf>
    <xf numFmtId="188" fontId="116" fillId="0" borderId="76" xfId="24" applyNumberFormat="1" applyFont="1" applyBorder="1" applyProtection="1">
      <alignment vertical="center"/>
      <protection locked="0"/>
    </xf>
    <xf numFmtId="188" fontId="116" fillId="0" borderId="15" xfId="24" applyNumberFormat="1" applyFont="1" applyBorder="1" applyProtection="1">
      <alignment vertical="center"/>
      <protection locked="0"/>
    </xf>
    <xf numFmtId="0" fontId="110" fillId="0" borderId="27" xfId="24" applyFont="1" applyBorder="1" applyProtection="1">
      <alignment vertical="center"/>
      <protection locked="0"/>
    </xf>
    <xf numFmtId="0" fontId="110" fillId="11" borderId="72" xfId="24" applyFont="1" applyFill="1" applyBorder="1" applyAlignment="1" applyProtection="1">
      <alignment horizontal="center" vertical="center"/>
      <protection locked="0"/>
    </xf>
    <xf numFmtId="188" fontId="116" fillId="0" borderId="11" xfId="24" applyNumberFormat="1" applyFont="1" applyBorder="1" applyProtection="1">
      <alignment vertical="center"/>
      <protection locked="0"/>
    </xf>
    <xf numFmtId="188" fontId="116" fillId="0" borderId="7" xfId="24" applyNumberFormat="1" applyFont="1" applyBorder="1" applyProtection="1">
      <alignment vertical="center"/>
      <protection locked="0"/>
    </xf>
    <xf numFmtId="0" fontId="110" fillId="11" borderId="55" xfId="24" applyFont="1" applyFill="1" applyBorder="1" applyAlignment="1" applyProtection="1">
      <alignment horizontal="center" vertical="center"/>
      <protection locked="0"/>
    </xf>
    <xf numFmtId="188" fontId="116" fillId="0" borderId="8" xfId="24" applyNumberFormat="1" applyFont="1" applyBorder="1" applyProtection="1">
      <alignment vertical="center"/>
      <protection locked="0"/>
    </xf>
    <xf numFmtId="0" fontId="110" fillId="0" borderId="2" xfId="24" applyFont="1" applyBorder="1" applyAlignment="1" applyProtection="1">
      <alignment horizontal="center" vertical="center"/>
      <protection locked="0"/>
    </xf>
    <xf numFmtId="0" fontId="110" fillId="0" borderId="119" xfId="24" applyFont="1" applyBorder="1" applyAlignment="1" applyProtection="1">
      <alignment horizontal="left" vertical="center"/>
      <protection locked="0"/>
    </xf>
    <xf numFmtId="0" fontId="110" fillId="0" borderId="214" xfId="24" applyFont="1" applyBorder="1" applyAlignment="1" applyProtection="1">
      <alignment horizontal="left" vertical="center"/>
      <protection locked="0"/>
    </xf>
    <xf numFmtId="0" fontId="110" fillId="11" borderId="152" xfId="24" applyFont="1" applyFill="1" applyBorder="1" applyAlignment="1" applyProtection="1">
      <alignment horizontal="center" vertical="center"/>
      <protection locked="0"/>
    </xf>
    <xf numFmtId="188" fontId="116" fillId="0" borderId="214" xfId="24" applyNumberFormat="1" applyFont="1" applyBorder="1" applyProtection="1">
      <alignment vertical="center"/>
      <protection locked="0"/>
    </xf>
    <xf numFmtId="188" fontId="114" fillId="0" borderId="212" xfId="24" applyNumberFormat="1" applyFont="1" applyBorder="1">
      <alignment vertical="center"/>
    </xf>
    <xf numFmtId="191" fontId="110" fillId="0" borderId="201" xfId="24" applyNumberFormat="1" applyFont="1" applyBorder="1">
      <alignment vertical="center"/>
    </xf>
    <xf numFmtId="191" fontId="110" fillId="0" borderId="214" xfId="24" applyNumberFormat="1" applyFont="1" applyBorder="1">
      <alignment vertical="center"/>
    </xf>
    <xf numFmtId="192" fontId="110" fillId="0" borderId="76" xfId="24" applyNumberFormat="1" applyFont="1" applyBorder="1">
      <alignment vertical="center"/>
    </xf>
    <xf numFmtId="183" fontId="110" fillId="2" borderId="106" xfId="24" applyNumberFormat="1" applyFont="1" applyFill="1" applyBorder="1" applyAlignment="1" applyProtection="1">
      <alignment horizontal="right" vertical="center"/>
      <protection locked="0"/>
    </xf>
    <xf numFmtId="0" fontId="110" fillId="0" borderId="217" xfId="24" applyFont="1" applyBorder="1" applyAlignment="1" applyProtection="1">
      <alignment horizontal="left" vertical="center"/>
      <protection locked="0"/>
    </xf>
    <xf numFmtId="0" fontId="110" fillId="0" borderId="191" xfId="24" applyFont="1" applyBorder="1" applyAlignment="1" applyProtection="1">
      <alignment horizontal="left" vertical="center"/>
      <protection locked="0"/>
    </xf>
    <xf numFmtId="0" fontId="110" fillId="0" borderId="190" xfId="24" applyFont="1" applyBorder="1" applyAlignment="1" applyProtection="1">
      <alignment horizontal="center" vertical="center"/>
      <protection locked="0"/>
    </xf>
    <xf numFmtId="188" fontId="116" fillId="0" borderId="210" xfId="24" applyNumberFormat="1" applyFont="1" applyBorder="1" applyProtection="1">
      <alignment vertical="center"/>
      <protection locked="0"/>
    </xf>
    <xf numFmtId="188" fontId="122" fillId="19" borderId="190" xfId="24" applyNumberFormat="1" applyFont="1" applyFill="1" applyBorder="1" applyAlignment="1">
      <alignment horizontal="right" vertical="center"/>
    </xf>
    <xf numFmtId="0" fontId="110" fillId="0" borderId="191" xfId="24" applyFont="1" applyBorder="1" applyAlignment="1" applyProtection="1">
      <alignment horizontal="center" vertical="center"/>
      <protection locked="0"/>
    </xf>
    <xf numFmtId="188" fontId="110" fillId="0" borderId="7" xfId="24" applyNumberFormat="1" applyFont="1" applyBorder="1" applyProtection="1">
      <alignment vertical="center"/>
      <protection locked="0"/>
    </xf>
    <xf numFmtId="188" fontId="118" fillId="0" borderId="94" xfId="24" applyNumberFormat="1" applyFont="1" applyBorder="1" applyProtection="1">
      <alignment vertical="center"/>
      <protection locked="0"/>
    </xf>
    <xf numFmtId="193" fontId="114" fillId="19" borderId="106" xfId="24" applyNumberFormat="1" applyFont="1" applyFill="1" applyBorder="1" applyProtection="1">
      <alignment vertical="center"/>
      <protection locked="0"/>
    </xf>
    <xf numFmtId="188" fontId="117" fillId="5" borderId="106" xfId="24" applyNumberFormat="1" applyFont="1" applyFill="1" applyBorder="1">
      <alignment vertical="center"/>
    </xf>
    <xf numFmtId="188" fontId="110" fillId="0" borderId="16" xfId="24" applyNumberFormat="1" applyFont="1" applyBorder="1" applyProtection="1">
      <alignment vertical="center"/>
      <protection locked="0"/>
    </xf>
    <xf numFmtId="193" fontId="114" fillId="19" borderId="49" xfId="24" applyNumberFormat="1" applyFont="1" applyFill="1" applyBorder="1" applyProtection="1">
      <alignment vertical="center"/>
      <protection locked="0"/>
    </xf>
    <xf numFmtId="188" fontId="117" fillId="5" borderId="49" xfId="24" applyNumberFormat="1" applyFont="1" applyFill="1" applyBorder="1">
      <alignment vertical="center"/>
    </xf>
    <xf numFmtId="38" fontId="111" fillId="0" borderId="67" xfId="25" applyFont="1" applyBorder="1" applyProtection="1">
      <alignment vertical="center"/>
      <protection locked="0"/>
    </xf>
    <xf numFmtId="38" fontId="111" fillId="0" borderId="31" xfId="25" applyFont="1" applyBorder="1" applyProtection="1">
      <alignment vertical="center"/>
      <protection locked="0"/>
    </xf>
    <xf numFmtId="38" fontId="111" fillId="0" borderId="31" xfId="25" applyFont="1" applyFill="1" applyBorder="1" applyProtection="1">
      <alignment vertical="center"/>
      <protection locked="0"/>
    </xf>
    <xf numFmtId="38" fontId="120" fillId="0" borderId="31" xfId="25" applyFont="1" applyBorder="1" applyProtection="1">
      <alignment vertical="center"/>
      <protection locked="0"/>
    </xf>
    <xf numFmtId="38" fontId="111" fillId="0" borderId="195" xfId="25" applyFont="1" applyBorder="1" applyProtection="1">
      <alignment vertical="center"/>
      <protection locked="0"/>
    </xf>
    <xf numFmtId="38" fontId="111" fillId="0" borderId="196" xfId="25" applyFont="1" applyFill="1" applyBorder="1" applyProtection="1">
      <alignment vertical="center"/>
      <protection locked="0"/>
    </xf>
    <xf numFmtId="38" fontId="120" fillId="0" borderId="196" xfId="25" applyFont="1" applyBorder="1" applyProtection="1">
      <alignment vertical="center"/>
      <protection locked="0"/>
    </xf>
    <xf numFmtId="38" fontId="120" fillId="0" borderId="42" xfId="25" applyFont="1" applyBorder="1" applyProtection="1">
      <alignment vertical="center"/>
      <protection locked="0"/>
    </xf>
    <xf numFmtId="38" fontId="111" fillId="0" borderId="16" xfId="25" applyFont="1" applyBorder="1" applyAlignment="1" applyProtection="1">
      <alignment horizontal="center" vertical="center"/>
      <protection locked="0"/>
    </xf>
    <xf numFmtId="38" fontId="120" fillId="0" borderId="16" xfId="25" applyFont="1" applyBorder="1" applyProtection="1">
      <alignment vertical="center"/>
      <protection locked="0"/>
    </xf>
    <xf numFmtId="188" fontId="113" fillId="0" borderId="0" xfId="24" applyNumberFormat="1" applyFont="1" applyProtection="1">
      <alignment vertical="center"/>
      <protection locked="0"/>
    </xf>
    <xf numFmtId="0" fontId="138" fillId="0" borderId="0" xfId="24" applyFont="1" applyProtection="1">
      <alignment vertical="center"/>
      <protection locked="0"/>
    </xf>
    <xf numFmtId="0" fontId="110" fillId="0" borderId="17" xfId="24" applyFont="1" applyBorder="1" applyAlignment="1" applyProtection="1">
      <alignment horizontal="left" vertical="center"/>
      <protection locked="0"/>
    </xf>
    <xf numFmtId="0" fontId="110" fillId="0" borderId="15" xfId="24" applyFont="1" applyBorder="1" applyAlignment="1" applyProtection="1">
      <alignment horizontal="center" vertical="center" wrapText="1"/>
      <protection locked="0"/>
    </xf>
    <xf numFmtId="188" fontId="110" fillId="0" borderId="76" xfId="24" applyNumberFormat="1" applyFont="1" applyBorder="1" applyAlignment="1" applyProtection="1">
      <alignment horizontal="center" vertical="center" wrapText="1"/>
      <protection locked="0"/>
    </xf>
    <xf numFmtId="0" fontId="116" fillId="0" borderId="0" xfId="24" applyFont="1" applyAlignment="1" applyProtection="1">
      <alignment horizontal="left" vertical="center"/>
      <protection locked="0"/>
    </xf>
    <xf numFmtId="0" fontId="110" fillId="11" borderId="145" xfId="24" applyFont="1" applyFill="1" applyBorder="1" applyAlignment="1" applyProtection="1">
      <alignment horizontal="center" vertical="center"/>
      <protection locked="0"/>
    </xf>
    <xf numFmtId="193" fontId="139" fillId="0" borderId="144" xfId="24" applyNumberFormat="1" applyFont="1" applyBorder="1">
      <alignment vertical="center"/>
    </xf>
    <xf numFmtId="191" fontId="140" fillId="0" borderId="201" xfId="24" applyNumberFormat="1" applyFont="1" applyBorder="1">
      <alignment vertical="center"/>
    </xf>
    <xf numFmtId="0" fontId="110" fillId="0" borderId="159" xfId="24" applyFont="1" applyBorder="1" applyAlignment="1" applyProtection="1">
      <alignment horizontal="left" vertical="center"/>
      <protection locked="0"/>
    </xf>
    <xf numFmtId="0" fontId="110" fillId="0" borderId="219" xfId="24" applyFont="1" applyBorder="1" applyProtection="1">
      <alignment vertical="center"/>
      <protection locked="0"/>
    </xf>
    <xf numFmtId="188" fontId="110" fillId="0" borderId="210" xfId="24" applyNumberFormat="1" applyFont="1" applyBorder="1" applyAlignment="1" applyProtection="1">
      <alignment horizontal="right" vertical="center"/>
      <protection locked="0"/>
    </xf>
    <xf numFmtId="194" fontId="114" fillId="0" borderId="209" xfId="24" applyNumberFormat="1" applyFont="1" applyBorder="1">
      <alignment vertical="center"/>
    </xf>
    <xf numFmtId="191" fontId="123" fillId="0" borderId="210" xfId="24" applyNumberFormat="1" applyFont="1" applyBorder="1">
      <alignment vertical="center"/>
    </xf>
    <xf numFmtId="0" fontId="110" fillId="0" borderId="61" xfId="24" applyFont="1" applyBorder="1" applyProtection="1">
      <alignment vertical="center"/>
      <protection locked="0"/>
    </xf>
    <xf numFmtId="0" fontId="110" fillId="11" borderId="15" xfId="24" applyFont="1" applyFill="1" applyBorder="1" applyAlignment="1" applyProtection="1">
      <alignment horizontal="center" vertical="center"/>
      <protection locked="0"/>
    </xf>
    <xf numFmtId="0" fontId="110" fillId="0" borderId="217" xfId="24" applyFont="1" applyBorder="1" applyProtection="1">
      <alignment vertical="center"/>
      <protection locked="0"/>
    </xf>
    <xf numFmtId="0" fontId="110" fillId="0" borderId="191" xfId="24" applyFont="1" applyBorder="1" applyProtection="1">
      <alignment vertical="center"/>
      <protection locked="0"/>
    </xf>
    <xf numFmtId="0" fontId="110" fillId="0" borderId="222" xfId="24" applyFont="1" applyBorder="1" applyProtection="1">
      <alignment vertical="center"/>
      <protection locked="0"/>
    </xf>
    <xf numFmtId="188" fontId="110" fillId="0" borderId="211" xfId="24" applyNumberFormat="1" applyFont="1" applyBorder="1" applyAlignment="1" applyProtection="1">
      <alignment horizontal="right" vertical="center"/>
      <protection locked="0"/>
    </xf>
    <xf numFmtId="188" fontId="110" fillId="0" borderId="190" xfId="24" applyNumberFormat="1" applyFont="1" applyBorder="1">
      <alignment vertical="center"/>
    </xf>
    <xf numFmtId="0" fontId="117" fillId="0" borderId="67" xfId="24" applyFont="1" applyBorder="1" applyAlignment="1" applyProtection="1">
      <alignment horizontal="left" vertical="center"/>
      <protection locked="0"/>
    </xf>
    <xf numFmtId="0" fontId="118" fillId="0" borderId="31" xfId="24" applyFont="1" applyBorder="1" applyAlignment="1" applyProtection="1">
      <alignment horizontal="left" vertical="center"/>
      <protection locked="0"/>
    </xf>
    <xf numFmtId="188" fontId="118" fillId="0" borderId="94" xfId="24" applyNumberFormat="1" applyFont="1" applyBorder="1" applyAlignment="1" applyProtection="1">
      <alignment horizontal="left" vertical="center"/>
      <protection locked="0"/>
    </xf>
    <xf numFmtId="188" fontId="120" fillId="0" borderId="0" xfId="24" applyNumberFormat="1" applyFont="1" applyAlignment="1" applyProtection="1">
      <alignment horizontal="center" vertical="center"/>
      <protection locked="0"/>
    </xf>
    <xf numFmtId="191" fontId="120" fillId="0" borderId="0" xfId="24" applyNumberFormat="1" applyFont="1" applyAlignment="1" applyProtection="1">
      <alignment horizontal="center" vertical="center"/>
      <protection locked="0"/>
    </xf>
    <xf numFmtId="0" fontId="111" fillId="0" borderId="39" xfId="24" applyFont="1" applyBorder="1" applyProtection="1">
      <alignment vertical="center"/>
      <protection locked="0"/>
    </xf>
    <xf numFmtId="0" fontId="111" fillId="0" borderId="29" xfId="24" applyFont="1" applyBorder="1" applyProtection="1">
      <alignment vertical="center"/>
      <protection locked="0"/>
    </xf>
    <xf numFmtId="0" fontId="111" fillId="0" borderId="46" xfId="24" applyFont="1" applyBorder="1" applyProtection="1">
      <alignment vertical="center"/>
      <protection locked="0"/>
    </xf>
    <xf numFmtId="0" fontId="111" fillId="0" borderId="94" xfId="24" applyFont="1" applyBorder="1" applyProtection="1">
      <alignment vertical="center"/>
      <protection locked="0"/>
    </xf>
    <xf numFmtId="188" fontId="120" fillId="0" borderId="31" xfId="24" applyNumberFormat="1" applyFont="1" applyBorder="1" applyProtection="1">
      <alignment vertical="center"/>
      <protection locked="0"/>
    </xf>
    <xf numFmtId="38" fontId="120" fillId="0" borderId="106" xfId="25" applyFont="1" applyFill="1" applyBorder="1" applyAlignment="1" applyProtection="1">
      <alignment vertical="center"/>
    </xf>
    <xf numFmtId="188" fontId="120" fillId="0" borderId="196" xfId="24" applyNumberFormat="1" applyFont="1" applyBorder="1" applyProtection="1">
      <alignment vertical="center"/>
      <protection locked="0"/>
    </xf>
    <xf numFmtId="38" fontId="120" fillId="0" borderId="47" xfId="25" applyFont="1" applyFill="1" applyBorder="1" applyAlignment="1" applyProtection="1">
      <alignment vertical="center"/>
    </xf>
    <xf numFmtId="0" fontId="111" fillId="0" borderId="16" xfId="24" applyFont="1" applyBorder="1" applyAlignment="1" applyProtection="1">
      <alignment horizontal="right" vertical="center"/>
      <protection locked="0"/>
    </xf>
    <xf numFmtId="0" fontId="110" fillId="0" borderId="0" xfId="24" applyFont="1" applyAlignment="1" applyProtection="1">
      <alignment horizontal="left" vertical="center"/>
      <protection locked="0"/>
    </xf>
    <xf numFmtId="188" fontId="110" fillId="0" borderId="0" xfId="24" applyNumberFormat="1" applyFont="1" applyAlignment="1" applyProtection="1">
      <alignment horizontal="right" vertical="center"/>
      <protection locked="0"/>
    </xf>
    <xf numFmtId="0" fontId="110" fillId="11" borderId="202" xfId="24" applyFont="1" applyFill="1" applyBorder="1" applyAlignment="1" applyProtection="1">
      <alignment horizontal="center" vertical="center"/>
      <protection locked="0"/>
    </xf>
    <xf numFmtId="188" fontId="110" fillId="2" borderId="197" xfId="24" applyNumberFormat="1" applyFont="1" applyFill="1" applyBorder="1" applyAlignment="1" applyProtection="1">
      <alignment horizontal="right" vertical="center"/>
      <protection locked="0"/>
    </xf>
    <xf numFmtId="188" fontId="114" fillId="0" borderId="0" xfId="24" applyNumberFormat="1" applyFont="1">
      <alignment vertical="center"/>
    </xf>
    <xf numFmtId="191" fontId="110" fillId="0" borderId="0" xfId="24" applyNumberFormat="1" applyFont="1">
      <alignment vertical="center"/>
    </xf>
    <xf numFmtId="188" fontId="110" fillId="0" borderId="0" xfId="24" applyNumberFormat="1" applyFont="1">
      <alignment vertical="center"/>
    </xf>
    <xf numFmtId="193" fontId="114" fillId="19" borderId="106" xfId="24" applyNumberFormat="1" applyFont="1" applyFill="1" applyBorder="1">
      <alignment vertical="center"/>
    </xf>
    <xf numFmtId="188" fontId="120" fillId="0" borderId="31" xfId="24" applyNumberFormat="1" applyFont="1" applyBorder="1">
      <alignment vertical="center"/>
    </xf>
    <xf numFmtId="188" fontId="120" fillId="0" borderId="196" xfId="24" applyNumberFormat="1" applyFont="1" applyBorder="1">
      <alignment vertical="center"/>
    </xf>
    <xf numFmtId="188" fontId="120" fillId="0" borderId="16" xfId="24" applyNumberFormat="1" applyFont="1" applyBorder="1">
      <alignment vertical="center"/>
    </xf>
    <xf numFmtId="0" fontId="110" fillId="0" borderId="2" xfId="24" applyFont="1" applyBorder="1" applyProtection="1">
      <alignment vertical="center"/>
      <protection locked="0"/>
    </xf>
    <xf numFmtId="0" fontId="110" fillId="11" borderId="161" xfId="24" applyFont="1" applyFill="1" applyBorder="1" applyAlignment="1" applyProtection="1">
      <alignment horizontal="center" vertical="center"/>
      <protection locked="0"/>
    </xf>
    <xf numFmtId="193" fontId="114" fillId="0" borderId="189" xfId="24" applyNumberFormat="1" applyFont="1" applyBorder="1">
      <alignment vertical="center"/>
    </xf>
    <xf numFmtId="191" fontId="123" fillId="0" borderId="223" xfId="24" applyNumberFormat="1" applyFont="1" applyBorder="1">
      <alignment vertical="center"/>
    </xf>
    <xf numFmtId="0" fontId="110" fillId="11" borderId="174" xfId="24" applyFont="1" applyFill="1" applyBorder="1" applyAlignment="1" applyProtection="1">
      <alignment horizontal="center" vertical="center"/>
      <protection locked="0"/>
    </xf>
    <xf numFmtId="188" fontId="110" fillId="0" borderId="7" xfId="24" applyNumberFormat="1" applyFont="1" applyBorder="1" applyAlignment="1" applyProtection="1">
      <alignment horizontal="right" vertical="center"/>
      <protection locked="0"/>
    </xf>
    <xf numFmtId="193" fontId="114" fillId="0" borderId="55" xfId="24" applyNumberFormat="1" applyFont="1" applyBorder="1">
      <alignment vertical="center"/>
    </xf>
    <xf numFmtId="0" fontId="110" fillId="0" borderId="118" xfId="24" applyFont="1" applyBorder="1" applyAlignment="1" applyProtection="1">
      <alignment horizontal="right" vertical="center"/>
      <protection locked="0"/>
    </xf>
    <xf numFmtId="0" fontId="110" fillId="11" borderId="160" xfId="24" applyFont="1" applyFill="1" applyBorder="1" applyAlignment="1" applyProtection="1">
      <alignment horizontal="center" vertical="center"/>
      <protection locked="0"/>
    </xf>
    <xf numFmtId="193" fontId="114" fillId="0" borderId="212" xfId="24" applyNumberFormat="1" applyFont="1" applyBorder="1">
      <alignment vertical="center"/>
    </xf>
    <xf numFmtId="191" fontId="110" fillId="0" borderId="200" xfId="24" applyNumberFormat="1" applyFont="1" applyBorder="1">
      <alignment vertical="center"/>
    </xf>
    <xf numFmtId="0" fontId="110" fillId="0" borderId="187" xfId="24" applyFont="1" applyBorder="1" applyAlignment="1" applyProtection="1">
      <alignment horizontal="center" vertical="center"/>
      <protection locked="0"/>
    </xf>
    <xf numFmtId="188" fontId="116" fillId="0" borderId="223" xfId="24" applyNumberFormat="1" applyFont="1" applyBorder="1" applyProtection="1">
      <alignment vertical="center"/>
      <protection locked="0"/>
    </xf>
    <xf numFmtId="192" fontId="110" fillId="0" borderId="223" xfId="24" applyNumberFormat="1" applyFont="1" applyBorder="1">
      <alignment vertical="center"/>
    </xf>
    <xf numFmtId="193" fontId="124" fillId="0" borderId="67" xfId="24" applyNumberFormat="1" applyFont="1" applyBorder="1">
      <alignment vertical="center"/>
    </xf>
    <xf numFmtId="191" fontId="111" fillId="5" borderId="94" xfId="24" applyNumberFormat="1" applyFont="1" applyFill="1" applyBorder="1">
      <alignment vertical="center"/>
    </xf>
    <xf numFmtId="193" fontId="114" fillId="0" borderId="0" xfId="24" applyNumberFormat="1" applyFont="1" applyProtection="1">
      <alignment vertical="center"/>
      <protection locked="0"/>
    </xf>
    <xf numFmtId="193" fontId="110" fillId="0" borderId="0" xfId="24" applyNumberFormat="1" applyFont="1" applyProtection="1">
      <alignment vertical="center"/>
      <protection locked="0"/>
    </xf>
    <xf numFmtId="0" fontId="12" fillId="0" borderId="59" xfId="0" applyFont="1" applyBorder="1">
      <alignment vertical="center"/>
    </xf>
    <xf numFmtId="0" fontId="12" fillId="0" borderId="210" xfId="0" applyFont="1" applyBorder="1">
      <alignment vertical="center"/>
    </xf>
    <xf numFmtId="0" fontId="12" fillId="0" borderId="21" xfId="0" applyFont="1" applyBorder="1">
      <alignment vertical="center"/>
    </xf>
    <xf numFmtId="0" fontId="11" fillId="0" borderId="56" xfId="0" applyFont="1" applyBorder="1">
      <alignment vertical="center"/>
    </xf>
    <xf numFmtId="0" fontId="11" fillId="0" borderId="57" xfId="0" applyFont="1" applyBorder="1">
      <alignment vertical="center"/>
    </xf>
    <xf numFmtId="0" fontId="11" fillId="0" borderId="191" xfId="0" applyFont="1" applyBorder="1">
      <alignment vertical="center"/>
    </xf>
    <xf numFmtId="0" fontId="11" fillId="0" borderId="208" xfId="0" applyFont="1" applyBorder="1">
      <alignment vertical="center"/>
    </xf>
    <xf numFmtId="0" fontId="11" fillId="0" borderId="231" xfId="0" applyFont="1" applyBorder="1">
      <alignment vertical="center"/>
    </xf>
    <xf numFmtId="188" fontId="110" fillId="0" borderId="94" xfId="24" applyNumberFormat="1" applyFont="1" applyBorder="1" applyAlignment="1" applyProtection="1">
      <alignment horizontal="right" vertical="center"/>
      <protection locked="0"/>
    </xf>
    <xf numFmtId="0" fontId="110" fillId="11" borderId="151" xfId="24" applyFont="1" applyFill="1" applyBorder="1" applyAlignment="1" applyProtection="1">
      <alignment horizontal="center" vertical="center"/>
      <protection locked="0"/>
    </xf>
    <xf numFmtId="188" fontId="110" fillId="0" borderId="109" xfId="24" applyNumberFormat="1" applyFont="1" applyBorder="1" applyAlignment="1" applyProtection="1">
      <alignment horizontal="right" vertical="center"/>
      <protection locked="0"/>
    </xf>
    <xf numFmtId="195" fontId="12" fillId="0" borderId="0" xfId="0" applyNumberFormat="1" applyFont="1" applyProtection="1">
      <alignment vertical="center"/>
      <protection locked="0"/>
    </xf>
    <xf numFmtId="0" fontId="153" fillId="6" borderId="106" xfId="0" applyFont="1" applyFill="1" applyBorder="1" applyAlignment="1">
      <alignment horizontal="center" vertical="center"/>
    </xf>
    <xf numFmtId="0" fontId="30" fillId="0" borderId="0" xfId="10" applyFont="1" applyAlignment="1">
      <alignment horizontal="left" vertical="top" wrapText="1" shrinkToFit="1"/>
    </xf>
    <xf numFmtId="0" fontId="30" fillId="0" borderId="0" xfId="10" applyFont="1" applyAlignment="1">
      <alignment vertical="top" shrinkToFit="1"/>
    </xf>
    <xf numFmtId="179" fontId="30" fillId="4" borderId="0" xfId="10" applyNumberFormat="1" applyFont="1" applyFill="1" applyAlignment="1">
      <alignment vertical="center" wrapText="1" shrinkToFit="1"/>
    </xf>
    <xf numFmtId="179" fontId="30" fillId="0" borderId="0" xfId="10" applyNumberFormat="1" applyFont="1" applyAlignment="1">
      <alignment vertical="top" shrinkToFit="1"/>
    </xf>
    <xf numFmtId="0" fontId="30" fillId="0" borderId="0" xfId="10" applyFont="1" applyAlignment="1">
      <alignment vertical="top" wrapText="1" shrinkToFit="1"/>
    </xf>
    <xf numFmtId="0" fontId="30" fillId="0" borderId="0" xfId="9" applyFont="1" applyAlignment="1">
      <alignment horizontal="left" vertical="top"/>
    </xf>
    <xf numFmtId="0" fontId="30" fillId="0" borderId="0" xfId="10" applyFont="1" applyAlignment="1">
      <alignment horizontal="left" vertical="top" shrinkToFit="1"/>
    </xf>
    <xf numFmtId="0" fontId="30" fillId="0" borderId="0" xfId="9" applyFont="1" applyAlignment="1">
      <alignment horizontal="left" vertical="top" wrapText="1"/>
    </xf>
    <xf numFmtId="0" fontId="30" fillId="0" borderId="0" xfId="9" applyFont="1" applyAlignment="1">
      <alignment vertical="top" wrapText="1"/>
    </xf>
    <xf numFmtId="0" fontId="30" fillId="0" borderId="0" xfId="9" applyFont="1" applyAlignment="1">
      <alignment vertical="top"/>
    </xf>
    <xf numFmtId="0" fontId="30" fillId="0" borderId="0" xfId="12" applyFont="1" applyAlignment="1">
      <alignment vertical="top"/>
    </xf>
    <xf numFmtId="190" fontId="30" fillId="0" borderId="235" xfId="10" applyNumberFormat="1" applyFont="1" applyBorder="1" applyAlignment="1">
      <alignment vertical="center" shrinkToFit="1"/>
    </xf>
    <xf numFmtId="190" fontId="30" fillId="0" borderId="35" xfId="6" applyNumberFormat="1" applyFont="1" applyFill="1" applyBorder="1" applyAlignment="1">
      <alignment vertical="center" shrinkToFit="1"/>
    </xf>
    <xf numFmtId="182" fontId="50" fillId="0" borderId="0" xfId="9" applyNumberFormat="1" applyFont="1" applyAlignment="1">
      <alignment horizontal="center" vertical="center"/>
    </xf>
    <xf numFmtId="0" fontId="90" fillId="12" borderId="15" xfId="16" applyFont="1" applyFill="1" applyBorder="1" applyAlignment="1">
      <alignment horizontal="center" vertical="center" wrapText="1" shrinkToFit="1"/>
    </xf>
    <xf numFmtId="49" fontId="90" fillId="12" borderId="75" xfId="16" applyNumberFormat="1" applyFont="1" applyFill="1" applyBorder="1" applyAlignment="1">
      <alignment horizontal="center" vertical="center" shrinkToFit="1"/>
    </xf>
    <xf numFmtId="49" fontId="76" fillId="9" borderId="187" xfId="16" applyNumberFormat="1" applyFont="1" applyFill="1" applyBorder="1" applyAlignment="1">
      <alignment horizontal="center" vertical="center" shrinkToFit="1"/>
    </xf>
    <xf numFmtId="0" fontId="90" fillId="12" borderId="38" xfId="16" applyFont="1" applyFill="1" applyBorder="1" applyAlignment="1">
      <alignment horizontal="center" vertical="center" shrinkToFit="1"/>
    </xf>
    <xf numFmtId="49" fontId="76" fillId="9" borderId="176" xfId="16" applyNumberFormat="1" applyFont="1" applyFill="1" applyBorder="1" applyAlignment="1">
      <alignment vertical="center" shrinkToFit="1"/>
    </xf>
    <xf numFmtId="49" fontId="76" fillId="9" borderId="161" xfId="16" applyNumberFormat="1" applyFont="1" applyFill="1" applyBorder="1" applyAlignment="1">
      <alignment horizontal="left" vertical="center" shrinkToFit="1"/>
    </xf>
    <xf numFmtId="0" fontId="76" fillId="0" borderId="0" xfId="16" applyFont="1">
      <alignment vertical="center"/>
    </xf>
    <xf numFmtId="0" fontId="76" fillId="0" borderId="0" xfId="16" applyFont="1" applyAlignment="1">
      <alignment horizontal="center" vertical="center"/>
    </xf>
    <xf numFmtId="38" fontId="30" fillId="16" borderId="15" xfId="6" applyFont="1" applyFill="1" applyBorder="1" applyAlignment="1" applyProtection="1">
      <alignment vertical="center" shrinkToFit="1"/>
    </xf>
    <xf numFmtId="190" fontId="30" fillId="16" borderId="36" xfId="6" applyNumberFormat="1" applyFont="1" applyFill="1" applyBorder="1" applyAlignment="1" applyProtection="1">
      <alignment vertical="center"/>
    </xf>
    <xf numFmtId="190" fontId="30" fillId="16" borderId="36" xfId="6" applyNumberFormat="1" applyFont="1" applyFill="1" applyBorder="1" applyAlignment="1" applyProtection="1">
      <alignment vertical="center" shrinkToFit="1"/>
    </xf>
    <xf numFmtId="190" fontId="30" fillId="4" borderId="15" xfId="6" applyNumberFormat="1" applyFont="1" applyFill="1" applyBorder="1" applyAlignment="1" applyProtection="1">
      <alignment vertical="center" shrinkToFit="1"/>
    </xf>
    <xf numFmtId="188" fontId="30" fillId="16" borderId="27" xfId="10" applyNumberFormat="1" applyFont="1" applyFill="1" applyBorder="1" applyAlignment="1">
      <alignment vertical="center" shrinkToFit="1"/>
    </xf>
    <xf numFmtId="188" fontId="30" fillId="16" borderId="62" xfId="10" applyNumberFormat="1" applyFont="1" applyFill="1" applyBorder="1" applyAlignment="1">
      <alignment horizontal="center" vertical="center" shrinkToFit="1"/>
    </xf>
    <xf numFmtId="190" fontId="30" fillId="16" borderId="27" xfId="10" applyNumberFormat="1" applyFont="1" applyFill="1" applyBorder="1" applyAlignment="1">
      <alignment vertical="center" shrinkToFit="1"/>
    </xf>
    <xf numFmtId="190" fontId="30" fillId="16" borderId="61" xfId="10" applyNumberFormat="1" applyFont="1" applyFill="1" applyBorder="1" applyAlignment="1">
      <alignment vertical="center" shrinkToFit="1"/>
    </xf>
    <xf numFmtId="190" fontId="30" fillId="16" borderId="75" xfId="10" applyNumberFormat="1" applyFont="1" applyFill="1" applyBorder="1" applyAlignment="1">
      <alignment vertical="center" shrinkToFit="1"/>
    </xf>
    <xf numFmtId="190" fontId="30" fillId="16" borderId="6" xfId="10" applyNumberFormat="1" applyFont="1" applyFill="1" applyBorder="1" applyAlignment="1">
      <alignment vertical="center" shrinkToFit="1"/>
    </xf>
    <xf numFmtId="190" fontId="30" fillId="0" borderId="27" xfId="10" applyNumberFormat="1" applyFont="1" applyBorder="1" applyAlignment="1">
      <alignment vertical="center" shrinkToFit="1"/>
    </xf>
    <xf numFmtId="190" fontId="30" fillId="0" borderId="177" xfId="10" applyNumberFormat="1" applyFont="1" applyBorder="1" applyAlignment="1">
      <alignment vertical="center" shrinkToFit="1"/>
    </xf>
    <xf numFmtId="0" fontId="35" fillId="13" borderId="1" xfId="10" applyFont="1" applyFill="1" applyBorder="1" applyProtection="1">
      <alignment vertical="center"/>
      <protection locked="0"/>
    </xf>
    <xf numFmtId="182" fontId="45" fillId="0" borderId="15" xfId="9" applyNumberFormat="1" applyFont="1" applyBorder="1" applyAlignment="1">
      <alignment horizontal="center" vertical="center"/>
    </xf>
    <xf numFmtId="0" fontId="30" fillId="0" borderId="5" xfId="10" applyFont="1" applyBorder="1" applyAlignment="1">
      <alignment horizontal="center" vertical="center" shrinkToFit="1"/>
    </xf>
    <xf numFmtId="178" fontId="30" fillId="0" borderId="5" xfId="10" applyNumberFormat="1" applyFont="1" applyBorder="1" applyAlignment="1">
      <alignment horizontal="center" vertical="center" shrinkToFit="1"/>
    </xf>
    <xf numFmtId="190" fontId="30" fillId="0" borderId="36" xfId="6" applyNumberFormat="1" applyFont="1" applyFill="1" applyBorder="1" applyAlignment="1" applyProtection="1">
      <alignment vertical="center" shrinkToFit="1"/>
    </xf>
    <xf numFmtId="0" fontId="110" fillId="0" borderId="13" xfId="23" applyFont="1" applyBorder="1" applyAlignment="1">
      <alignment horizontal="right" vertical="center"/>
    </xf>
    <xf numFmtId="0" fontId="9" fillId="0" borderId="45" xfId="0" applyFont="1" applyBorder="1" applyProtection="1">
      <alignment vertical="center"/>
      <protection locked="0"/>
    </xf>
    <xf numFmtId="0" fontId="9" fillId="0" borderId="16" xfId="0" applyFont="1" applyBorder="1" applyAlignment="1" applyProtection="1">
      <alignment horizontal="center" vertical="center"/>
      <protection locked="0"/>
    </xf>
    <xf numFmtId="0" fontId="9" fillId="0" borderId="21" xfId="0" applyFont="1" applyBorder="1" applyProtection="1">
      <alignment vertical="center"/>
      <protection locked="0"/>
    </xf>
    <xf numFmtId="0" fontId="12" fillId="13" borderId="31" xfId="0" applyFont="1" applyFill="1" applyBorder="1" applyProtection="1">
      <alignment vertical="center"/>
      <protection locked="0"/>
    </xf>
    <xf numFmtId="188" fontId="110" fillId="0" borderId="106" xfId="24" applyNumberFormat="1" applyFont="1" applyBorder="1" applyAlignment="1">
      <alignment horizontal="right" vertical="center"/>
    </xf>
    <xf numFmtId="0" fontId="64" fillId="10" borderId="164" xfId="16" applyFont="1" applyFill="1" applyBorder="1" applyAlignment="1">
      <alignment horizontal="center" vertical="center" shrinkToFit="1"/>
    </xf>
    <xf numFmtId="0" fontId="64" fillId="10" borderId="150" xfId="16" applyFont="1" applyFill="1" applyBorder="1" applyAlignment="1">
      <alignment horizontal="center" vertical="center" shrinkToFit="1"/>
    </xf>
    <xf numFmtId="0" fontId="64" fillId="10" borderId="165" xfId="16" applyFont="1" applyFill="1" applyBorder="1" applyAlignment="1">
      <alignment horizontal="center" vertical="center" shrinkToFit="1"/>
    </xf>
    <xf numFmtId="188" fontId="74" fillId="0" borderId="0" xfId="0" applyNumberFormat="1" applyFont="1" applyAlignment="1">
      <alignment horizontal="left" vertical="center" shrinkToFit="1"/>
    </xf>
    <xf numFmtId="38" fontId="9" fillId="0" borderId="36" xfId="6" applyFont="1" applyFill="1" applyBorder="1" applyAlignment="1" applyProtection="1">
      <alignment horizontal="right" vertical="center"/>
    </xf>
    <xf numFmtId="38" fontId="9" fillId="0" borderId="74" xfId="6" applyFont="1" applyFill="1" applyBorder="1" applyAlignment="1" applyProtection="1">
      <alignment horizontal="right" vertical="center"/>
    </xf>
    <xf numFmtId="0" fontId="69" fillId="0" borderId="171" xfId="8" applyFont="1" applyBorder="1" applyAlignment="1">
      <alignment horizontal="center" vertical="center" shrinkToFit="1"/>
    </xf>
    <xf numFmtId="0" fontId="64" fillId="0" borderId="171" xfId="16" applyFont="1" applyBorder="1" applyAlignment="1">
      <alignment vertical="center" shrinkToFit="1"/>
    </xf>
    <xf numFmtId="0" fontId="64" fillId="2" borderId="165" xfId="16" applyFont="1" applyFill="1" applyBorder="1" applyAlignment="1">
      <alignment horizontal="center" vertical="center"/>
    </xf>
    <xf numFmtId="0" fontId="64" fillId="9" borderId="150" xfId="16" applyFont="1" applyFill="1" applyBorder="1" applyAlignment="1">
      <alignment horizontal="center" vertical="center" shrinkToFit="1"/>
    </xf>
    <xf numFmtId="0" fontId="64" fillId="0" borderId="166" xfId="16" applyFont="1" applyBorder="1" applyAlignment="1">
      <alignment horizontal="left" vertical="center"/>
    </xf>
    <xf numFmtId="188" fontId="74" fillId="2" borderId="166" xfId="0" applyNumberFormat="1" applyFont="1" applyFill="1" applyBorder="1" applyAlignment="1">
      <alignment horizontal="center" vertical="center" shrinkToFit="1"/>
    </xf>
    <xf numFmtId="188" fontId="74" fillId="2" borderId="165" xfId="0" applyNumberFormat="1" applyFont="1" applyFill="1" applyBorder="1" applyAlignment="1">
      <alignment horizontal="center" vertical="center" shrinkToFit="1"/>
    </xf>
    <xf numFmtId="0" fontId="64" fillId="2" borderId="0" xfId="16" applyFont="1" applyFill="1" applyAlignment="1">
      <alignment horizontal="center" vertical="center"/>
    </xf>
    <xf numFmtId="49" fontId="64" fillId="2" borderId="167" xfId="8" applyNumberFormat="1" applyFont="1" applyFill="1" applyBorder="1" applyAlignment="1">
      <alignment horizontal="center" vertical="center" shrinkToFit="1"/>
    </xf>
    <xf numFmtId="49" fontId="64" fillId="2" borderId="166" xfId="8" applyNumberFormat="1" applyFont="1" applyFill="1" applyBorder="1" applyAlignment="1">
      <alignment horizontal="center" vertical="center" shrinkToFit="1"/>
    </xf>
    <xf numFmtId="49" fontId="69" fillId="2" borderId="169" xfId="0" applyNumberFormat="1" applyFont="1" applyFill="1" applyBorder="1" applyAlignment="1">
      <alignment horizontal="center" vertical="center" shrinkToFit="1"/>
    </xf>
    <xf numFmtId="49" fontId="64" fillId="2" borderId="164" xfId="8" applyNumberFormat="1" applyFont="1" applyFill="1" applyBorder="1" applyAlignment="1">
      <alignment horizontal="center" vertical="center" shrinkToFit="1"/>
    </xf>
    <xf numFmtId="0" fontId="64" fillId="2" borderId="169" xfId="16" applyFont="1" applyFill="1" applyBorder="1" applyAlignment="1">
      <alignment horizontal="center" vertical="center"/>
    </xf>
    <xf numFmtId="49" fontId="64" fillId="2" borderId="166" xfId="8" applyNumberFormat="1" applyFont="1" applyFill="1" applyBorder="1" applyAlignment="1">
      <alignment horizontal="center" vertical="center"/>
    </xf>
    <xf numFmtId="0" fontId="64" fillId="0" borderId="164" xfId="8" applyFont="1" applyBorder="1" applyAlignment="1">
      <alignment horizontal="left" vertical="center"/>
    </xf>
    <xf numFmtId="0" fontId="64" fillId="0" borderId="150" xfId="8" applyFont="1" applyBorder="1" applyAlignment="1">
      <alignment horizontal="left" vertical="center"/>
    </xf>
    <xf numFmtId="0" fontId="64" fillId="0" borderId="165" xfId="8" applyFont="1" applyBorder="1" applyAlignment="1">
      <alignment horizontal="left" vertical="center"/>
    </xf>
    <xf numFmtId="49" fontId="69" fillId="2" borderId="164" xfId="0" applyNumberFormat="1" applyFont="1" applyFill="1" applyBorder="1" applyAlignment="1">
      <alignment horizontal="center" vertical="center" shrinkToFit="1"/>
    </xf>
    <xf numFmtId="0" fontId="64" fillId="0" borderId="0" xfId="8" applyFont="1" applyAlignment="1">
      <alignment horizontal="center" vertical="center" shrinkToFit="1"/>
    </xf>
    <xf numFmtId="0" fontId="69" fillId="0" borderId="0" xfId="0" applyFont="1">
      <alignment vertical="center"/>
    </xf>
    <xf numFmtId="49" fontId="64" fillId="2" borderId="169" xfId="8" applyNumberFormat="1" applyFont="1" applyFill="1" applyBorder="1" applyAlignment="1">
      <alignment horizontal="center" vertical="center" shrinkToFit="1"/>
    </xf>
    <xf numFmtId="0" fontId="64" fillId="0" borderId="0" xfId="8" applyFont="1">
      <alignment vertical="center"/>
    </xf>
    <xf numFmtId="0" fontId="64" fillId="2" borderId="0" xfId="16" applyFont="1" applyFill="1" applyAlignment="1">
      <alignment horizontal="center" vertical="center" shrinkToFit="1"/>
    </xf>
    <xf numFmtId="49" fontId="64" fillId="2" borderId="169" xfId="8" applyNumberFormat="1" applyFont="1" applyFill="1" applyBorder="1" applyAlignment="1">
      <alignment horizontal="center" vertical="center"/>
    </xf>
    <xf numFmtId="0" fontId="64" fillId="2" borderId="167" xfId="16" applyFont="1" applyFill="1" applyBorder="1" applyAlignment="1" applyProtection="1">
      <alignment horizontal="center" vertical="center" shrinkToFit="1"/>
      <protection locked="0"/>
    </xf>
    <xf numFmtId="0" fontId="64" fillId="4" borderId="0" xfId="16" applyFont="1" applyFill="1" applyAlignment="1" applyProtection="1">
      <alignment horizontal="center" vertical="center" shrinkToFit="1"/>
      <protection locked="0"/>
    </xf>
    <xf numFmtId="0" fontId="64" fillId="4" borderId="0" xfId="0" applyFont="1" applyFill="1" applyAlignment="1"/>
    <xf numFmtId="0" fontId="64" fillId="0" borderId="0" xfId="0" applyFont="1" applyAlignment="1">
      <alignment shrinkToFit="1"/>
    </xf>
    <xf numFmtId="49" fontId="76" fillId="0" borderId="148" xfId="16" applyNumberFormat="1" applyFont="1" applyBorder="1" applyAlignment="1">
      <alignment horizontal="center" vertical="center" shrinkToFit="1"/>
    </xf>
    <xf numFmtId="49" fontId="76" fillId="0" borderId="150" xfId="16" applyNumberFormat="1" applyFont="1" applyBorder="1" applyAlignment="1">
      <alignment horizontal="center" vertical="center" shrinkToFit="1"/>
    </xf>
    <xf numFmtId="49" fontId="76" fillId="0" borderId="176" xfId="16" applyNumberFormat="1" applyFont="1" applyBorder="1" applyAlignment="1">
      <alignment horizontal="center" vertical="center" shrinkToFit="1"/>
    </xf>
    <xf numFmtId="0" fontId="76" fillId="0" borderId="174" xfId="16" applyFont="1" applyBorder="1" applyAlignment="1">
      <alignment vertical="center" shrinkToFit="1"/>
    </xf>
    <xf numFmtId="0" fontId="76" fillId="0" borderId="151" xfId="16" applyFont="1" applyBorder="1" applyAlignment="1">
      <alignment vertical="center" shrinkToFit="1"/>
    </xf>
    <xf numFmtId="0" fontId="76" fillId="0" borderId="161" xfId="16" applyFont="1" applyBorder="1" applyAlignment="1">
      <alignment vertical="center" shrinkToFit="1"/>
    </xf>
    <xf numFmtId="0" fontId="76" fillId="0" borderId="148" xfId="16" applyFont="1" applyBorder="1" applyAlignment="1">
      <alignment vertical="center" shrinkToFit="1"/>
    </xf>
    <xf numFmtId="0" fontId="76" fillId="0" borderId="176" xfId="16" applyFont="1" applyBorder="1" applyAlignment="1">
      <alignment vertical="center" shrinkToFit="1"/>
    </xf>
    <xf numFmtId="0" fontId="76" fillId="0" borderId="239" xfId="16" applyFont="1" applyBorder="1" applyAlignment="1">
      <alignment vertical="center" shrinkToFit="1"/>
    </xf>
    <xf numFmtId="0" fontId="76" fillId="0" borderId="237" xfId="16" applyFont="1" applyBorder="1" applyAlignment="1">
      <alignment vertical="center" shrinkToFit="1"/>
    </xf>
    <xf numFmtId="49" fontId="76" fillId="0" borderId="119" xfId="16" applyNumberFormat="1" applyFont="1" applyBorder="1" applyAlignment="1">
      <alignment horizontal="center" vertical="center" shrinkToFit="1"/>
    </xf>
    <xf numFmtId="0" fontId="76" fillId="0" borderId="160" xfId="16" applyFont="1" applyBorder="1" applyAlignment="1">
      <alignment vertical="center" shrinkToFit="1"/>
    </xf>
    <xf numFmtId="0" fontId="76" fillId="0" borderId="119" xfId="16" applyFont="1" applyBorder="1" applyAlignment="1">
      <alignment vertical="center" shrinkToFit="1"/>
    </xf>
    <xf numFmtId="0" fontId="76" fillId="0" borderId="150" xfId="16" applyFont="1" applyBorder="1" applyAlignment="1">
      <alignment vertical="center" shrinkToFit="1"/>
    </xf>
    <xf numFmtId="0" fontId="76" fillId="0" borderId="236" xfId="16" applyFont="1" applyBorder="1" applyAlignment="1">
      <alignment vertical="center" shrinkToFit="1"/>
    </xf>
    <xf numFmtId="0" fontId="76" fillId="0" borderId="238" xfId="16" applyFont="1" applyBorder="1" applyAlignment="1">
      <alignment vertical="center" shrinkToFit="1"/>
    </xf>
    <xf numFmtId="49" fontId="76" fillId="0" borderId="1" xfId="16" applyNumberFormat="1" applyFont="1" applyBorder="1" applyAlignment="1">
      <alignment horizontal="center" vertical="center" shrinkToFit="1"/>
    </xf>
    <xf numFmtId="0" fontId="76" fillId="0" borderId="61" xfId="16" applyFont="1" applyBorder="1" applyAlignment="1">
      <alignment vertical="center" shrinkToFit="1"/>
    </xf>
    <xf numFmtId="0" fontId="76" fillId="0" borderId="1" xfId="16" applyFont="1" applyBorder="1" applyAlignment="1">
      <alignment vertical="center" shrinkToFit="1"/>
    </xf>
    <xf numFmtId="0" fontId="64" fillId="0" borderId="170" xfId="16" applyFont="1" applyBorder="1">
      <alignment vertical="center"/>
    </xf>
    <xf numFmtId="0" fontId="64" fillId="0" borderId="171" xfId="16" applyFont="1" applyBorder="1">
      <alignment vertical="center"/>
    </xf>
    <xf numFmtId="0" fontId="64" fillId="0" borderId="173" xfId="16" applyFont="1" applyBorder="1">
      <alignment vertical="center"/>
    </xf>
    <xf numFmtId="49" fontId="76" fillId="4" borderId="148" xfId="16" applyNumberFormat="1" applyFont="1" applyFill="1" applyBorder="1" applyAlignment="1">
      <alignment horizontal="center" vertical="center" shrinkToFit="1"/>
    </xf>
    <xf numFmtId="49" fontId="76" fillId="4" borderId="160" xfId="16" applyNumberFormat="1" applyFont="1" applyFill="1" applyBorder="1" applyAlignment="1">
      <alignment horizontal="left" vertical="center" shrinkToFit="1"/>
    </xf>
    <xf numFmtId="0" fontId="76" fillId="4" borderId="148" xfId="16" applyFont="1" applyFill="1" applyBorder="1" applyAlignment="1">
      <alignment vertical="center" shrinkToFit="1"/>
    </xf>
    <xf numFmtId="0" fontId="76" fillId="4" borderId="174" xfId="16" applyFont="1" applyFill="1" applyBorder="1" applyAlignment="1">
      <alignment vertical="center" shrinkToFit="1"/>
    </xf>
    <xf numFmtId="0" fontId="76" fillId="4" borderId="236" xfId="16" applyFont="1" applyFill="1" applyBorder="1" applyAlignment="1">
      <alignment vertical="center" shrinkToFit="1"/>
    </xf>
    <xf numFmtId="49" fontId="76" fillId="4" borderId="150" xfId="16" applyNumberFormat="1" applyFont="1" applyFill="1" applyBorder="1" applyAlignment="1">
      <alignment horizontal="center" vertical="center" shrinkToFit="1"/>
    </xf>
    <xf numFmtId="49" fontId="76" fillId="4" borderId="174" xfId="16" applyNumberFormat="1" applyFont="1" applyFill="1" applyBorder="1" applyAlignment="1">
      <alignment horizontal="left" vertical="center" shrinkToFit="1"/>
    </xf>
    <xf numFmtId="0" fontId="76" fillId="4" borderId="237" xfId="16" applyFont="1" applyFill="1" applyBorder="1" applyAlignment="1">
      <alignment vertical="center" shrinkToFit="1"/>
    </xf>
    <xf numFmtId="0" fontId="64" fillId="0" borderId="150" xfId="0" applyFont="1" applyBorder="1" applyAlignment="1">
      <alignment horizontal="left" vertical="center"/>
    </xf>
    <xf numFmtId="0" fontId="64" fillId="0" borderId="150" xfId="0" applyFont="1" applyBorder="1" applyAlignment="1">
      <alignment horizontal="left" vertical="center" shrinkToFit="1"/>
    </xf>
    <xf numFmtId="0" fontId="64" fillId="0" borderId="165" xfId="0" applyFont="1" applyBorder="1" applyAlignment="1">
      <alignment horizontal="left" vertical="center" shrinkToFit="1"/>
    </xf>
    <xf numFmtId="0" fontId="64" fillId="2" borderId="165" xfId="16" applyFont="1" applyFill="1" applyBorder="1" applyAlignment="1" applyProtection="1">
      <alignment horizontal="center" vertical="center" shrinkToFit="1"/>
      <protection locked="0"/>
    </xf>
    <xf numFmtId="49" fontId="64" fillId="0" borderId="164" xfId="0" applyNumberFormat="1" applyFont="1" applyBorder="1" applyAlignment="1">
      <alignment horizontal="center" vertical="center"/>
    </xf>
    <xf numFmtId="49" fontId="76" fillId="0" borderId="174" xfId="16" applyNumberFormat="1" applyFont="1" applyBorder="1" applyAlignment="1">
      <alignment horizontal="left" vertical="center" shrinkToFit="1"/>
    </xf>
    <xf numFmtId="49" fontId="162" fillId="0" borderId="148" xfId="16" applyNumberFormat="1" applyFont="1" applyBorder="1" applyAlignment="1">
      <alignment vertical="center" shrinkToFit="1"/>
    </xf>
    <xf numFmtId="49" fontId="76" fillId="0" borderId="151" xfId="16" applyNumberFormat="1" applyFont="1" applyBorder="1" applyAlignment="1">
      <alignment horizontal="left" vertical="center" shrinkToFit="1"/>
    </xf>
    <xf numFmtId="49" fontId="162" fillId="0" borderId="150" xfId="16" applyNumberFormat="1" applyFont="1" applyBorder="1" applyAlignment="1">
      <alignment vertical="center" shrinkToFit="1"/>
    </xf>
    <xf numFmtId="0" fontId="162" fillId="0" borderId="150" xfId="20" applyFont="1" applyBorder="1">
      <alignment vertical="center"/>
    </xf>
    <xf numFmtId="0" fontId="76" fillId="0" borderId="151" xfId="20" applyFont="1" applyBorder="1">
      <alignment vertical="center"/>
    </xf>
    <xf numFmtId="49" fontId="64" fillId="0" borderId="164" xfId="16" applyNumberFormat="1" applyFont="1" applyBorder="1" applyAlignment="1">
      <alignment horizontal="center" vertical="center"/>
    </xf>
    <xf numFmtId="0" fontId="76" fillId="2" borderId="151" xfId="16" applyFont="1" applyFill="1" applyBorder="1" applyAlignment="1">
      <alignment vertical="center" shrinkToFit="1"/>
    </xf>
    <xf numFmtId="49" fontId="76" fillId="0" borderId="145" xfId="16" applyNumberFormat="1" applyFont="1" applyBorder="1" applyAlignment="1">
      <alignment horizontal="center" vertical="center" shrinkToFit="1"/>
    </xf>
    <xf numFmtId="49" fontId="76" fillId="0" borderId="150" xfId="16" applyNumberFormat="1" applyFont="1" applyBorder="1" applyAlignment="1">
      <alignment vertical="center" shrinkToFit="1"/>
    </xf>
    <xf numFmtId="49" fontId="76" fillId="0" borderId="187" xfId="16" applyNumberFormat="1" applyFont="1" applyBorder="1" applyAlignment="1">
      <alignment horizontal="center" vertical="center" shrinkToFit="1"/>
    </xf>
    <xf numFmtId="49" fontId="76" fillId="0" borderId="161" xfId="16" applyNumberFormat="1" applyFont="1" applyBorder="1" applyAlignment="1">
      <alignment horizontal="left" vertical="center" shrinkToFit="1"/>
    </xf>
    <xf numFmtId="49" fontId="76" fillId="0" borderId="176" xfId="16" applyNumberFormat="1" applyFont="1" applyBorder="1" applyAlignment="1">
      <alignment vertical="center" shrinkToFit="1"/>
    </xf>
    <xf numFmtId="0" fontId="12" fillId="0" borderId="44" xfId="0" applyFont="1" applyBorder="1" applyAlignment="1">
      <alignment horizontal="center" vertical="center"/>
    </xf>
    <xf numFmtId="0" fontId="11" fillId="0" borderId="29" xfId="0" applyFont="1" applyBorder="1" applyAlignment="1">
      <alignment vertical="center" wrapText="1"/>
    </xf>
    <xf numFmtId="0" fontId="11" fillId="0" borderId="142" xfId="0" applyFont="1" applyBorder="1" applyAlignment="1">
      <alignment vertical="center" shrinkToFit="1"/>
    </xf>
    <xf numFmtId="0" fontId="12" fillId="0" borderId="148" xfId="0" applyFont="1" applyBorder="1" applyAlignment="1">
      <alignment vertical="center" shrinkToFit="1"/>
    </xf>
    <xf numFmtId="0" fontId="11" fillId="0" borderId="148" xfId="0" applyFont="1" applyBorder="1" applyAlignment="1">
      <alignment vertical="center" shrinkToFit="1"/>
    </xf>
    <xf numFmtId="0" fontId="14" fillId="0" borderId="44" xfId="0" applyFont="1" applyBorder="1" applyAlignment="1">
      <alignment horizontal="center" vertical="center"/>
    </xf>
    <xf numFmtId="0" fontId="14" fillId="0" borderId="29" xfId="0" applyFont="1" applyBorder="1">
      <alignment vertical="center"/>
    </xf>
    <xf numFmtId="0" fontId="11" fillId="0" borderId="6" xfId="0" applyFont="1" applyBorder="1">
      <alignment vertical="center"/>
    </xf>
    <xf numFmtId="0" fontId="11" fillId="0" borderId="39" xfId="0" applyFont="1" applyBorder="1" applyAlignment="1">
      <alignment vertical="center" wrapText="1"/>
    </xf>
    <xf numFmtId="0" fontId="12" fillId="0" borderId="46" xfId="0" applyFont="1" applyBorder="1" applyAlignment="1">
      <alignment vertical="center" wrapText="1"/>
    </xf>
    <xf numFmtId="0" fontId="9" fillId="0" borderId="94" xfId="0" applyFont="1" applyBorder="1" applyAlignment="1">
      <alignment vertical="center" wrapText="1"/>
    </xf>
    <xf numFmtId="0" fontId="64" fillId="0" borderId="0" xfId="16" applyFont="1" applyAlignment="1">
      <alignment horizontal="left" vertical="center"/>
    </xf>
    <xf numFmtId="188" fontId="74" fillId="0" borderId="0" xfId="0" applyNumberFormat="1" applyFont="1" applyAlignment="1">
      <alignment horizontal="left" vertical="center" shrinkToFit="1"/>
    </xf>
    <xf numFmtId="0" fontId="64" fillId="10" borderId="164" xfId="16" applyFont="1" applyFill="1" applyBorder="1" applyAlignment="1">
      <alignment horizontal="left" vertical="center" shrinkToFit="1"/>
    </xf>
    <xf numFmtId="0" fontId="64" fillId="10" borderId="150" xfId="16" applyFont="1" applyFill="1" applyBorder="1" applyAlignment="1">
      <alignment horizontal="left" vertical="center" shrinkToFit="1"/>
    </xf>
    <xf numFmtId="0" fontId="64" fillId="10" borderId="171" xfId="16" applyFont="1" applyFill="1" applyBorder="1" applyAlignment="1">
      <alignment horizontal="left" vertical="center" shrinkToFit="1"/>
    </xf>
    <xf numFmtId="0" fontId="64" fillId="0" borderId="164" xfId="8" applyFont="1" applyBorder="1" applyAlignment="1">
      <alignment horizontal="left" vertical="center"/>
    </xf>
    <xf numFmtId="0" fontId="64" fillId="0" borderId="150" xfId="8" applyFont="1" applyBorder="1" applyAlignment="1">
      <alignment horizontal="left" vertical="center"/>
    </xf>
    <xf numFmtId="0" fontId="64" fillId="0" borderId="165" xfId="8" applyFont="1" applyBorder="1" applyAlignment="1">
      <alignment horizontal="left" vertical="center"/>
    </xf>
    <xf numFmtId="0" fontId="64" fillId="0" borderId="170" xfId="8" applyFont="1" applyBorder="1" applyAlignment="1">
      <alignment horizontal="left" vertical="center"/>
    </xf>
    <xf numFmtId="0" fontId="64" fillId="0" borderId="171" xfId="8" applyFont="1" applyBorder="1" applyAlignment="1">
      <alignment horizontal="left" vertical="center"/>
    </xf>
    <xf numFmtId="0" fontId="64" fillId="0" borderId="173" xfId="8" applyFont="1" applyBorder="1" applyAlignment="1">
      <alignment horizontal="left" vertical="center"/>
    </xf>
    <xf numFmtId="0" fontId="64" fillId="0" borderId="0" xfId="8" applyFont="1" applyAlignment="1">
      <alignment horizontal="left" vertical="center" shrinkToFit="1"/>
    </xf>
    <xf numFmtId="0" fontId="64" fillId="0" borderId="164" xfId="8" applyFont="1" applyBorder="1" applyAlignment="1">
      <alignment horizontal="left" vertical="center" shrinkToFit="1"/>
    </xf>
    <xf numFmtId="0" fontId="64" fillId="0" borderId="150" xfId="8" applyFont="1" applyBorder="1" applyAlignment="1">
      <alignment horizontal="left" vertical="center" shrinkToFit="1"/>
    </xf>
    <xf numFmtId="0" fontId="64" fillId="0" borderId="165" xfId="8" applyFont="1" applyBorder="1" applyAlignment="1">
      <alignment horizontal="left" vertical="center" shrinkToFit="1"/>
    </xf>
    <xf numFmtId="0" fontId="64" fillId="0" borderId="0" xfId="16" applyFont="1" applyAlignment="1">
      <alignment horizontal="left" vertical="center" shrinkToFit="1"/>
    </xf>
    <xf numFmtId="0" fontId="64" fillId="10" borderId="164" xfId="8" applyFont="1" applyFill="1" applyBorder="1" applyAlignment="1">
      <alignment horizontal="center" vertical="center" shrinkToFit="1"/>
    </xf>
    <xf numFmtId="0" fontId="64" fillId="10" borderId="150" xfId="8" applyFont="1" applyFill="1" applyBorder="1" applyAlignment="1">
      <alignment horizontal="center" vertical="center" shrinkToFit="1"/>
    </xf>
    <xf numFmtId="0" fontId="64" fillId="10" borderId="165" xfId="8" applyFont="1" applyFill="1" applyBorder="1" applyAlignment="1">
      <alignment horizontal="center" vertical="center" shrinkToFit="1"/>
    </xf>
    <xf numFmtId="0" fontId="64" fillId="0" borderId="22" xfId="8" applyFont="1" applyBorder="1" applyAlignment="1">
      <alignment horizontal="left" vertical="center" shrinkToFit="1"/>
    </xf>
    <xf numFmtId="188" fontId="74" fillId="0" borderId="166" xfId="0" applyNumberFormat="1" applyFont="1" applyBorder="1" applyAlignment="1">
      <alignment horizontal="left" vertical="center" shrinkToFit="1"/>
    </xf>
    <xf numFmtId="188" fontId="74" fillId="0" borderId="169" xfId="0" applyNumberFormat="1" applyFont="1" applyBorder="1" applyAlignment="1">
      <alignment horizontal="left" vertical="center" shrinkToFit="1"/>
    </xf>
    <xf numFmtId="0" fontId="64" fillId="0" borderId="163" xfId="8" applyFont="1" applyBorder="1" applyAlignment="1">
      <alignment horizontal="left" vertical="center" shrinkToFit="1"/>
    </xf>
    <xf numFmtId="0" fontId="64" fillId="0" borderId="148" xfId="8" applyFont="1" applyBorder="1" applyAlignment="1">
      <alignment horizontal="left" vertical="center" shrinkToFit="1"/>
    </xf>
    <xf numFmtId="0" fontId="64" fillId="0" borderId="168" xfId="8" applyFont="1" applyBorder="1" applyAlignment="1">
      <alignment horizontal="left" vertical="center" shrinkToFit="1"/>
    </xf>
    <xf numFmtId="0" fontId="64" fillId="10" borderId="166" xfId="16" applyFont="1" applyFill="1" applyBorder="1" applyAlignment="1">
      <alignment horizontal="center" vertical="center" shrinkToFit="1"/>
    </xf>
    <xf numFmtId="0" fontId="64" fillId="9" borderId="163" xfId="16" applyFont="1" applyFill="1" applyBorder="1" applyAlignment="1">
      <alignment horizontal="left" vertical="center" shrinkToFit="1"/>
    </xf>
    <xf numFmtId="0" fontId="64" fillId="9" borderId="148" xfId="16" applyFont="1" applyFill="1" applyBorder="1" applyAlignment="1">
      <alignment horizontal="left" vertical="center" shrinkToFit="1"/>
    </xf>
    <xf numFmtId="0" fontId="64" fillId="10" borderId="164" xfId="8" applyFont="1" applyFill="1" applyBorder="1" applyAlignment="1">
      <alignment horizontal="center" vertical="center"/>
    </xf>
    <xf numFmtId="0" fontId="64" fillId="10" borderId="150" xfId="8" applyFont="1" applyFill="1" applyBorder="1" applyAlignment="1">
      <alignment horizontal="center" vertical="center"/>
    </xf>
    <xf numFmtId="0" fontId="64" fillId="10" borderId="165" xfId="8" applyFont="1" applyFill="1" applyBorder="1" applyAlignment="1">
      <alignment horizontal="center" vertical="center"/>
    </xf>
    <xf numFmtId="0" fontId="64" fillId="0" borderId="164" xfId="16" applyFont="1" applyBorder="1" applyAlignment="1">
      <alignment horizontal="left" vertical="center" shrinkToFit="1"/>
    </xf>
    <xf numFmtId="0" fontId="64" fillId="0" borderId="150" xfId="16" applyFont="1" applyBorder="1" applyAlignment="1">
      <alignment horizontal="left" vertical="center" shrinkToFit="1"/>
    </xf>
    <xf numFmtId="0" fontId="64" fillId="0" borderId="165" xfId="16" applyFont="1" applyBorder="1" applyAlignment="1">
      <alignment horizontal="left" vertical="center" shrinkToFit="1"/>
    </xf>
    <xf numFmtId="0" fontId="64" fillId="0" borderId="166" xfId="16" applyFont="1" applyBorder="1" applyAlignment="1">
      <alignment horizontal="left" vertical="center" shrinkToFit="1"/>
    </xf>
    <xf numFmtId="0" fontId="64" fillId="0" borderId="166" xfId="16" applyFont="1" applyBorder="1" applyAlignment="1">
      <alignment horizontal="left" vertical="center"/>
    </xf>
    <xf numFmtId="0" fontId="64" fillId="0" borderId="164" xfId="16" applyFont="1" applyBorder="1" applyAlignment="1">
      <alignment horizontal="left" vertical="center"/>
    </xf>
    <xf numFmtId="0" fontId="64" fillId="0" borderId="150" xfId="16" applyFont="1" applyBorder="1" applyAlignment="1">
      <alignment horizontal="left" vertical="center"/>
    </xf>
    <xf numFmtId="0" fontId="64" fillId="0" borderId="165" xfId="16" applyFont="1" applyBorder="1" applyAlignment="1">
      <alignment horizontal="left" vertical="center"/>
    </xf>
    <xf numFmtId="188" fontId="74" fillId="10" borderId="165" xfId="0" applyNumberFormat="1" applyFont="1" applyFill="1" applyBorder="1" applyAlignment="1">
      <alignment horizontal="center" vertical="center" shrinkToFit="1"/>
    </xf>
    <xf numFmtId="188" fontId="74" fillId="10" borderId="166" xfId="0" applyNumberFormat="1" applyFont="1" applyFill="1" applyBorder="1" applyAlignment="1">
      <alignment horizontal="center" vertical="center" shrinkToFit="1"/>
    </xf>
    <xf numFmtId="0" fontId="64" fillId="0" borderId="164" xfId="16" applyFont="1" applyBorder="1">
      <alignment vertical="center"/>
    </xf>
    <xf numFmtId="0" fontId="64" fillId="0" borderId="150" xfId="16" applyFont="1" applyBorder="1">
      <alignment vertical="center"/>
    </xf>
    <xf numFmtId="0" fontId="64" fillId="0" borderId="165" xfId="16" applyFont="1" applyBorder="1">
      <alignment vertical="center"/>
    </xf>
    <xf numFmtId="0" fontId="64" fillId="9" borderId="166" xfId="16" applyFont="1" applyFill="1" applyBorder="1" applyAlignment="1">
      <alignment horizontal="center" vertical="center"/>
    </xf>
    <xf numFmtId="0" fontId="64" fillId="10" borderId="166" xfId="16" applyFont="1" applyFill="1" applyBorder="1" applyAlignment="1">
      <alignment horizontal="center" vertical="center"/>
    </xf>
    <xf numFmtId="0" fontId="64" fillId="4" borderId="164" xfId="16" applyFont="1" applyFill="1" applyBorder="1" applyAlignment="1">
      <alignment horizontal="left" vertical="center" shrinkToFit="1"/>
    </xf>
    <xf numFmtId="0" fontId="64" fillId="4" borderId="150" xfId="16" applyFont="1" applyFill="1" applyBorder="1" applyAlignment="1">
      <alignment horizontal="left" vertical="center" shrinkToFit="1"/>
    </xf>
    <xf numFmtId="0" fontId="64" fillId="4" borderId="165" xfId="16" applyFont="1" applyFill="1" applyBorder="1" applyAlignment="1">
      <alignment horizontal="left" vertical="center" shrinkToFit="1"/>
    </xf>
    <xf numFmtId="0" fontId="64" fillId="10" borderId="164" xfId="16" applyFont="1" applyFill="1" applyBorder="1" applyAlignment="1">
      <alignment horizontal="center" vertical="center" shrinkToFit="1"/>
    </xf>
    <xf numFmtId="0" fontId="64" fillId="10" borderId="150" xfId="16" applyFont="1" applyFill="1" applyBorder="1" applyAlignment="1">
      <alignment horizontal="center" vertical="center" shrinkToFit="1"/>
    </xf>
    <xf numFmtId="0" fontId="64" fillId="10" borderId="165" xfId="16" applyFont="1" applyFill="1" applyBorder="1" applyAlignment="1">
      <alignment horizontal="center" vertical="center" shrinkToFit="1"/>
    </xf>
    <xf numFmtId="0" fontId="64" fillId="0" borderId="0" xfId="15" applyFont="1" applyAlignment="1">
      <alignment horizontal="left" vertical="center" wrapText="1"/>
    </xf>
    <xf numFmtId="0" fontId="64" fillId="0" borderId="0" xfId="15" applyFont="1" applyAlignment="1">
      <alignment horizontal="left" vertical="top" wrapText="1"/>
    </xf>
    <xf numFmtId="0" fontId="68" fillId="3" borderId="0" xfId="16" applyFont="1" applyFill="1" applyAlignment="1">
      <alignment horizontal="left" vertical="center"/>
    </xf>
    <xf numFmtId="0" fontId="67" fillId="0" borderId="0" xfId="15" applyFont="1" applyAlignment="1">
      <alignment horizontal="left" vertical="center"/>
    </xf>
    <xf numFmtId="0" fontId="67" fillId="0" borderId="0" xfId="15" applyFont="1" applyAlignment="1">
      <alignment horizontal="left" vertical="center" wrapText="1"/>
    </xf>
    <xf numFmtId="0" fontId="64" fillId="10" borderId="164" xfId="16" applyFont="1" applyFill="1" applyBorder="1" applyAlignment="1">
      <alignment horizontal="center" vertical="center"/>
    </xf>
    <xf numFmtId="0" fontId="64" fillId="10" borderId="150" xfId="16" applyFont="1" applyFill="1" applyBorder="1" applyAlignment="1">
      <alignment horizontal="center" vertical="center"/>
    </xf>
    <xf numFmtId="0" fontId="64" fillId="10" borderId="165" xfId="16" applyFont="1" applyFill="1" applyBorder="1" applyAlignment="1">
      <alignment horizontal="center" vertical="center"/>
    </xf>
    <xf numFmtId="0" fontId="64" fillId="9" borderId="166" xfId="16" applyFont="1" applyFill="1" applyBorder="1" applyAlignment="1">
      <alignment horizontal="left" vertical="center" shrinkToFit="1"/>
    </xf>
    <xf numFmtId="188" fontId="74" fillId="0" borderId="166" xfId="19" applyNumberFormat="1" applyFont="1" applyBorder="1" applyAlignment="1">
      <alignment horizontal="left" vertical="center" shrinkToFit="1"/>
    </xf>
    <xf numFmtId="0" fontId="64" fillId="9" borderId="164" xfId="16" applyFont="1" applyFill="1" applyBorder="1" applyAlignment="1">
      <alignment horizontal="left" vertical="center" shrinkToFit="1"/>
    </xf>
    <xf numFmtId="0" fontId="64" fillId="9" borderId="150" xfId="16" applyFont="1" applyFill="1" applyBorder="1" applyAlignment="1">
      <alignment horizontal="left" vertical="center" shrinkToFit="1"/>
    </xf>
    <xf numFmtId="0" fontId="64" fillId="0" borderId="171" xfId="16" applyFont="1" applyBorder="1" applyAlignment="1">
      <alignment horizontal="left" vertical="center"/>
    </xf>
    <xf numFmtId="0" fontId="64" fillId="0" borderId="164" xfId="0" applyFont="1" applyBorder="1" applyAlignment="1">
      <alignment horizontal="left" vertical="center"/>
    </xf>
    <xf numFmtId="0" fontId="64" fillId="0" borderId="150" xfId="0" applyFont="1" applyBorder="1" applyAlignment="1">
      <alignment horizontal="left" vertical="center"/>
    </xf>
    <xf numFmtId="0" fontId="64" fillId="0" borderId="165" xfId="0" applyFont="1" applyBorder="1" applyAlignment="1">
      <alignment horizontal="left" vertical="center"/>
    </xf>
    <xf numFmtId="0" fontId="64" fillId="0" borderId="166" xfId="0" applyFont="1" applyBorder="1" applyAlignment="1">
      <alignment horizontal="left" vertical="center"/>
    </xf>
    <xf numFmtId="0" fontId="158" fillId="0" borderId="164" xfId="0" applyFont="1" applyBorder="1" applyAlignment="1">
      <alignment horizontal="left" vertical="center"/>
    </xf>
    <xf numFmtId="0" fontId="158" fillId="0" borderId="150" xfId="0" applyFont="1" applyBorder="1" applyAlignment="1">
      <alignment horizontal="left" vertical="center"/>
    </xf>
    <xf numFmtId="0" fontId="158" fillId="0" borderId="165" xfId="0" applyFont="1" applyBorder="1" applyAlignment="1">
      <alignment horizontal="left" vertical="center"/>
    </xf>
    <xf numFmtId="49" fontId="11" fillId="13" borderId="150" xfId="0" applyNumberFormat="1" applyFont="1" applyFill="1" applyBorder="1" applyAlignment="1" applyProtection="1">
      <alignment horizontal="left" vertical="center" shrinkToFit="1"/>
      <protection locked="0"/>
    </xf>
    <xf numFmtId="49" fontId="11" fillId="13" borderId="144" xfId="0" applyNumberFormat="1" applyFont="1" applyFill="1" applyBorder="1" applyAlignment="1" applyProtection="1">
      <alignment horizontal="left" vertical="center" shrinkToFit="1"/>
      <protection locked="0"/>
    </xf>
    <xf numFmtId="49" fontId="11" fillId="11" borderId="145" xfId="0" applyNumberFormat="1" applyFont="1" applyFill="1" applyBorder="1" applyAlignment="1" applyProtection="1">
      <alignment horizontal="center" vertical="center" shrinkToFit="1"/>
      <protection locked="0"/>
    </xf>
    <xf numFmtId="0" fontId="11" fillId="13" borderId="142" xfId="0" applyFont="1" applyFill="1" applyBorder="1" applyAlignment="1" applyProtection="1">
      <alignment horizontal="center" vertical="center" shrinkToFit="1"/>
      <protection locked="0"/>
    </xf>
    <xf numFmtId="0" fontId="11" fillId="13" borderId="148" xfId="0" applyFont="1" applyFill="1" applyBorder="1" applyAlignment="1" applyProtection="1">
      <alignment horizontal="center" vertical="center" shrinkToFit="1"/>
      <protection locked="0"/>
    </xf>
    <xf numFmtId="49" fontId="11" fillId="13" borderId="145" xfId="0" applyNumberFormat="1" applyFont="1" applyFill="1" applyBorder="1" applyAlignment="1" applyProtection="1">
      <alignment horizontal="center" vertical="center" shrinkToFit="1"/>
      <protection locked="0"/>
    </xf>
    <xf numFmtId="49" fontId="11" fillId="13" borderId="146" xfId="0" applyNumberFormat="1" applyFont="1" applyFill="1" applyBorder="1" applyAlignment="1" applyProtection="1">
      <alignment horizontal="center" vertical="center" shrinkToFit="1"/>
      <protection locked="0"/>
    </xf>
    <xf numFmtId="49" fontId="11" fillId="13" borderId="145" xfId="0" applyNumberFormat="1" applyFont="1" applyFill="1" applyBorder="1" applyAlignment="1" applyProtection="1">
      <alignment horizontal="left" vertical="center" shrinkToFit="1"/>
      <protection locked="0"/>
    </xf>
    <xf numFmtId="49" fontId="11" fillId="13" borderId="152" xfId="0" applyNumberFormat="1" applyFont="1" applyFill="1" applyBorder="1" applyAlignment="1" applyProtection="1">
      <alignment horizontal="left" vertical="center" shrinkToFit="1"/>
      <protection locked="0"/>
    </xf>
    <xf numFmtId="0" fontId="9" fillId="13" borderId="16" xfId="0" applyFont="1" applyFill="1" applyBorder="1" applyAlignment="1" applyProtection="1">
      <alignment horizontal="center" vertical="center"/>
      <protection locked="0"/>
    </xf>
    <xf numFmtId="0" fontId="12" fillId="13" borderId="31" xfId="0" applyFont="1" applyFill="1" applyBorder="1" applyAlignment="1" applyProtection="1">
      <alignment horizontal="center" vertical="center"/>
      <protection locked="0"/>
    </xf>
    <xf numFmtId="0" fontId="12" fillId="0" borderId="96" xfId="0" applyFont="1" applyBorder="1" applyAlignment="1">
      <alignment horizontal="center" vertical="center"/>
    </xf>
    <xf numFmtId="0" fontId="12" fillId="0" borderId="56" xfId="0" applyFont="1" applyBorder="1" applyAlignment="1">
      <alignment horizontal="center" vertical="center"/>
    </xf>
    <xf numFmtId="0" fontId="12" fillId="0" borderId="57" xfId="0" applyFont="1" applyBorder="1" applyAlignment="1">
      <alignment horizontal="center" vertical="center"/>
    </xf>
    <xf numFmtId="0" fontId="12" fillId="0" borderId="77" xfId="0" applyFont="1" applyBorder="1" applyAlignment="1">
      <alignment horizontal="center" vertical="center"/>
    </xf>
    <xf numFmtId="0" fontId="12" fillId="0" borderId="38" xfId="0" applyFont="1" applyBorder="1" applyAlignment="1">
      <alignment horizontal="center" vertical="center"/>
    </xf>
    <xf numFmtId="0" fontId="12" fillId="0" borderId="17" xfId="0" applyFont="1" applyBorder="1" applyAlignment="1">
      <alignment horizontal="center" vertical="center"/>
    </xf>
    <xf numFmtId="0" fontId="12" fillId="0" borderId="84"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55"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42"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43" xfId="0" applyFont="1" applyBorder="1" applyAlignment="1">
      <alignment horizontal="center" vertical="center" wrapText="1"/>
    </xf>
    <xf numFmtId="0" fontId="9" fillId="13" borderId="2" xfId="0" applyFont="1" applyFill="1" applyBorder="1" applyAlignment="1" applyProtection="1">
      <alignment horizontal="center" vertical="center" shrinkToFit="1"/>
      <protection locked="0"/>
    </xf>
    <xf numFmtId="0" fontId="9" fillId="13" borderId="4" xfId="0" applyFont="1" applyFill="1" applyBorder="1" applyAlignment="1" applyProtection="1">
      <alignment horizontal="center" vertical="center" shrinkToFit="1"/>
      <protection locked="0"/>
    </xf>
    <xf numFmtId="0" fontId="9" fillId="13" borderId="11" xfId="0" applyFont="1" applyFill="1" applyBorder="1" applyAlignment="1" applyProtection="1">
      <alignment horizontal="center" vertical="center" shrinkToFit="1"/>
      <protection locked="0"/>
    </xf>
    <xf numFmtId="0" fontId="9" fillId="13" borderId="5" xfId="0" applyFont="1" applyFill="1" applyBorder="1" applyAlignment="1" applyProtection="1">
      <alignment horizontal="center" vertical="center" shrinkToFit="1"/>
      <protection locked="0"/>
    </xf>
    <xf numFmtId="0" fontId="9" fillId="13" borderId="1" xfId="0" applyFont="1" applyFill="1" applyBorder="1" applyAlignment="1" applyProtection="1">
      <alignment horizontal="center" vertical="center" shrinkToFit="1"/>
      <protection locked="0"/>
    </xf>
    <xf numFmtId="0" fontId="9" fillId="13" borderId="8" xfId="0" applyFont="1" applyFill="1" applyBorder="1" applyAlignment="1" applyProtection="1">
      <alignment horizontal="center" vertical="center" shrinkToFit="1"/>
      <protection locked="0"/>
    </xf>
    <xf numFmtId="0" fontId="9" fillId="11" borderId="75" xfId="0" applyFont="1" applyFill="1" applyBorder="1" applyAlignment="1" applyProtection="1">
      <alignment horizontal="center" vertical="center" shrinkToFit="1"/>
      <protection locked="0"/>
    </xf>
    <xf numFmtId="0" fontId="9" fillId="11" borderId="38" xfId="0" applyFont="1" applyFill="1" applyBorder="1" applyAlignment="1" applyProtection="1">
      <alignment horizontal="center" vertical="center" shrinkToFit="1"/>
      <protection locked="0"/>
    </xf>
    <xf numFmtId="0" fontId="9" fillId="11" borderId="76" xfId="0" applyFont="1" applyFill="1" applyBorder="1" applyAlignment="1" applyProtection="1">
      <alignment horizontal="center" vertical="center" shrinkToFit="1"/>
      <protection locked="0"/>
    </xf>
    <xf numFmtId="0" fontId="9" fillId="13" borderId="58" xfId="0" applyFont="1" applyFill="1" applyBorder="1" applyAlignment="1" applyProtection="1">
      <alignment horizontal="center" vertical="center" shrinkToFit="1"/>
      <protection locked="0"/>
    </xf>
    <xf numFmtId="0" fontId="9" fillId="13" borderId="56" xfId="0" applyFont="1" applyFill="1" applyBorder="1" applyAlignment="1" applyProtection="1">
      <alignment horizontal="center" vertical="center" shrinkToFit="1"/>
      <protection locked="0"/>
    </xf>
    <xf numFmtId="0" fontId="9" fillId="13" borderId="59" xfId="0" applyFont="1" applyFill="1" applyBorder="1" applyAlignment="1" applyProtection="1">
      <alignment horizontal="center" vertical="center" shrinkToFit="1"/>
      <protection locked="0"/>
    </xf>
    <xf numFmtId="49" fontId="11" fillId="13" borderId="142" xfId="0" applyNumberFormat="1" applyFont="1" applyFill="1" applyBorder="1" applyAlignment="1" applyProtection="1">
      <alignment horizontal="center" vertical="center" shrinkToFit="1"/>
      <protection locked="0"/>
    </xf>
    <xf numFmtId="49" fontId="11" fillId="13" borderId="143" xfId="0" applyNumberFormat="1" applyFont="1" applyFill="1" applyBorder="1" applyAlignment="1" applyProtection="1">
      <alignment horizontal="center" vertical="center" shrinkToFit="1"/>
      <protection locked="0"/>
    </xf>
    <xf numFmtId="0" fontId="12" fillId="11" borderId="93" xfId="0" applyFont="1" applyFill="1" applyBorder="1" applyAlignment="1" applyProtection="1">
      <alignment horizontal="center" vertical="center"/>
      <protection locked="0"/>
    </xf>
    <xf numFmtId="0" fontId="12" fillId="11" borderId="31" xfId="0" applyFont="1" applyFill="1" applyBorder="1" applyAlignment="1" applyProtection="1">
      <alignment horizontal="center" vertical="center"/>
      <protection locked="0"/>
    </xf>
    <xf numFmtId="0" fontId="12" fillId="0" borderId="39" xfId="0" applyFont="1" applyBorder="1" applyAlignment="1">
      <alignment horizontal="center" vertical="center" wrapText="1"/>
    </xf>
    <xf numFmtId="0" fontId="12" fillId="0" borderId="47" xfId="0" applyFont="1" applyBorder="1" applyAlignment="1">
      <alignment horizontal="center" vertical="center" wrapText="1"/>
    </xf>
    <xf numFmtId="0" fontId="12" fillId="0" borderId="29" xfId="0" applyFont="1" applyBorder="1" applyAlignment="1">
      <alignment horizontal="center" vertical="center" wrapText="1"/>
    </xf>
    <xf numFmtId="0" fontId="12" fillId="0" borderId="44" xfId="0" applyFont="1" applyBorder="1" applyAlignment="1">
      <alignment horizontal="center" vertical="center" wrapText="1"/>
    </xf>
    <xf numFmtId="0" fontId="12" fillId="11" borderId="50" xfId="0" applyFont="1" applyFill="1" applyBorder="1" applyAlignment="1" applyProtection="1">
      <alignment horizontal="center" vertical="center" wrapText="1"/>
      <protection locked="0"/>
    </xf>
    <xf numFmtId="0" fontId="12" fillId="0" borderId="53" xfId="0" applyFont="1" applyBorder="1" applyAlignment="1">
      <alignment horizontal="center" vertical="center"/>
    </xf>
    <xf numFmtId="0" fontId="12" fillId="11" borderId="53" xfId="0" applyFont="1" applyFill="1" applyBorder="1" applyAlignment="1" applyProtection="1">
      <alignment horizontal="center" vertical="center" wrapText="1"/>
      <protection locked="0"/>
    </xf>
    <xf numFmtId="0" fontId="12" fillId="11" borderId="51" xfId="0" applyFont="1" applyFill="1" applyBorder="1" applyAlignment="1" applyProtection="1">
      <alignment horizontal="center" vertical="center" wrapText="1"/>
      <protection locked="0"/>
    </xf>
    <xf numFmtId="0" fontId="12" fillId="11" borderId="74" xfId="0" applyFont="1" applyFill="1" applyBorder="1" applyAlignment="1" applyProtection="1">
      <alignment horizontal="center" vertical="center" wrapText="1"/>
      <protection locked="0"/>
    </xf>
    <xf numFmtId="0" fontId="14" fillId="0" borderId="75"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76" xfId="0" applyFont="1" applyBorder="1" applyAlignment="1">
      <alignment horizontal="center" vertical="center" wrapText="1"/>
    </xf>
    <xf numFmtId="0" fontId="22" fillId="0" borderId="0" xfId="0" applyFont="1" applyAlignment="1" applyProtection="1">
      <alignment horizontal="center" vertical="center"/>
      <protection locked="0"/>
    </xf>
    <xf numFmtId="58" fontId="9" fillId="0" borderId="16" xfId="0" applyNumberFormat="1" applyFont="1" applyBorder="1" applyAlignment="1" applyProtection="1">
      <alignment horizontal="right" vertical="center"/>
      <protection locked="0"/>
    </xf>
    <xf numFmtId="49" fontId="22" fillId="13" borderId="0" xfId="0" applyNumberFormat="1" applyFont="1" applyFill="1" applyAlignment="1" applyProtection="1">
      <alignment horizontal="center" vertical="center"/>
      <protection locked="0"/>
    </xf>
    <xf numFmtId="0" fontId="22" fillId="13" borderId="0" xfId="0" applyFont="1" applyFill="1" applyAlignment="1" applyProtection="1">
      <alignment horizontal="center" vertical="center"/>
      <protection locked="0"/>
    </xf>
    <xf numFmtId="0" fontId="12" fillId="0" borderId="44" xfId="0" applyFont="1" applyBorder="1" applyAlignment="1">
      <alignment horizontal="center" vertical="center"/>
    </xf>
    <xf numFmtId="0" fontId="12" fillId="0" borderId="73" xfId="0" applyFont="1" applyBorder="1" applyAlignment="1">
      <alignment horizontal="center" vertical="center"/>
    </xf>
    <xf numFmtId="0" fontId="12" fillId="0" borderId="58" xfId="0" applyFont="1" applyBorder="1" applyAlignment="1">
      <alignment horizontal="center" vertical="center"/>
    </xf>
    <xf numFmtId="0" fontId="12" fillId="0" borderId="33" xfId="0" applyFont="1" applyBorder="1" applyAlignment="1">
      <alignment horizontal="center" vertical="center"/>
    </xf>
    <xf numFmtId="0" fontId="14" fillId="0" borderId="38" xfId="0" applyFont="1" applyBorder="1" applyAlignment="1">
      <alignment horizontal="left" vertical="center" wrapTex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41" xfId="0" applyFont="1" applyBorder="1" applyAlignment="1">
      <alignment horizontal="right" vertical="center" wrapText="1"/>
    </xf>
    <xf numFmtId="0" fontId="11" fillId="0" borderId="0" xfId="0" applyFont="1" applyAlignment="1">
      <alignment horizontal="right" vertical="center" wrapText="1"/>
    </xf>
    <xf numFmtId="0" fontId="11" fillId="0" borderId="7" xfId="0" applyFont="1" applyBorder="1" applyAlignment="1">
      <alignment horizontal="right" vertical="center" wrapText="1"/>
    </xf>
    <xf numFmtId="0" fontId="12" fillId="0" borderId="131" xfId="0" applyFont="1" applyBorder="1" applyAlignment="1">
      <alignment horizontal="center" vertical="center" wrapText="1"/>
    </xf>
    <xf numFmtId="0" fontId="12" fillId="0" borderId="58" xfId="0" applyFont="1" applyBorder="1" applyAlignment="1">
      <alignment horizontal="center" vertical="center" wrapText="1"/>
    </xf>
    <xf numFmtId="0" fontId="12" fillId="0" borderId="34" xfId="0" applyFont="1" applyBorder="1" applyAlignment="1">
      <alignment horizontal="center" vertical="center" wrapText="1"/>
    </xf>
    <xf numFmtId="0" fontId="9" fillId="2" borderId="67" xfId="0" applyFont="1" applyFill="1" applyBorder="1" applyAlignment="1">
      <alignment horizontal="center" vertical="center"/>
    </xf>
    <xf numFmtId="0" fontId="9" fillId="2" borderId="106" xfId="0" applyFont="1" applyFill="1" applyBorder="1" applyAlignment="1">
      <alignment horizontal="center" vertical="center"/>
    </xf>
    <xf numFmtId="0" fontId="9" fillId="3" borderId="67" xfId="0" applyFont="1" applyFill="1" applyBorder="1" applyAlignment="1">
      <alignment horizontal="center" vertical="center"/>
    </xf>
    <xf numFmtId="0" fontId="9" fillId="0" borderId="67" xfId="0" applyFont="1" applyBorder="1" applyAlignment="1">
      <alignment horizontal="center" vertical="center"/>
    </xf>
    <xf numFmtId="0" fontId="9" fillId="0" borderId="106" xfId="0" applyFont="1" applyBorder="1" applyAlignment="1">
      <alignment horizontal="center" vertical="center"/>
    </xf>
    <xf numFmtId="0" fontId="9" fillId="0" borderId="39" xfId="0" applyFont="1" applyBorder="1" applyAlignment="1">
      <alignment horizontal="center" vertical="center" textRotation="255" shrinkToFit="1"/>
    </xf>
    <xf numFmtId="0" fontId="9" fillId="0" borderId="47" xfId="0" applyFont="1" applyBorder="1" applyAlignment="1">
      <alignment horizontal="center" vertical="center" textRotation="255" shrinkToFit="1"/>
    </xf>
    <xf numFmtId="0" fontId="9" fillId="0" borderId="41" xfId="0" applyFont="1" applyBorder="1" applyAlignment="1">
      <alignment horizontal="center" vertical="center" textRotation="255" shrinkToFit="1"/>
    </xf>
    <xf numFmtId="0" fontId="9" fillId="0" borderId="7" xfId="0" applyFont="1" applyBorder="1" applyAlignment="1">
      <alignment horizontal="center" vertical="center" textRotation="255" shrinkToFit="1"/>
    </xf>
    <xf numFmtId="0" fontId="11" fillId="0" borderId="67" xfId="0" applyFont="1" applyBorder="1" applyAlignment="1">
      <alignment horizontal="center" vertical="center" wrapText="1"/>
    </xf>
    <xf numFmtId="0" fontId="11" fillId="0" borderId="106" xfId="0" applyFont="1" applyBorder="1" applyAlignment="1">
      <alignment horizontal="center" vertical="center" wrapText="1"/>
    </xf>
    <xf numFmtId="0" fontId="11" fillId="0" borderId="9" xfId="0" applyFont="1" applyBorder="1" applyAlignment="1">
      <alignment horizontal="right" vertical="center" wrapText="1"/>
    </xf>
    <xf numFmtId="0" fontId="9" fillId="0" borderId="153" xfId="0" applyFont="1" applyBorder="1" applyAlignment="1">
      <alignment horizontal="center" vertical="center"/>
    </xf>
    <xf numFmtId="0" fontId="9" fillId="0" borderId="154" xfId="0" applyFont="1" applyBorder="1" applyAlignment="1">
      <alignment horizontal="center" vertical="center"/>
    </xf>
    <xf numFmtId="0" fontId="9" fillId="0" borderId="155" xfId="0" applyFont="1" applyBorder="1" applyAlignment="1">
      <alignment horizontal="center" vertical="center"/>
    </xf>
    <xf numFmtId="0" fontId="9" fillId="0" borderId="156" xfId="0" applyFont="1" applyBorder="1" applyAlignment="1">
      <alignment horizontal="center" vertical="center"/>
    </xf>
    <xf numFmtId="0" fontId="9" fillId="0" borderId="157" xfId="0" applyFont="1" applyBorder="1" applyAlignment="1">
      <alignment horizontal="center" vertical="center"/>
    </xf>
    <xf numFmtId="0" fontId="9" fillId="0" borderId="158" xfId="0" applyFont="1" applyBorder="1" applyAlignment="1">
      <alignment horizontal="center" vertical="center"/>
    </xf>
    <xf numFmtId="0" fontId="12" fillId="0" borderId="29" xfId="0" applyFont="1" applyBorder="1" applyAlignment="1">
      <alignment horizontal="center" vertical="center"/>
    </xf>
    <xf numFmtId="0" fontId="12" fillId="0" borderId="40" xfId="0" applyFont="1" applyBorder="1" applyAlignment="1">
      <alignment horizontal="center" vertical="center"/>
    </xf>
    <xf numFmtId="0" fontId="12" fillId="0" borderId="1" xfId="0" applyFont="1" applyBorder="1" applyAlignment="1">
      <alignment horizontal="center" vertical="center"/>
    </xf>
    <xf numFmtId="0" fontId="12" fillId="0" borderId="10" xfId="0" applyFont="1" applyBorder="1" applyAlignment="1">
      <alignment horizontal="center" vertical="center"/>
    </xf>
    <xf numFmtId="0" fontId="12" fillId="0" borderId="67" xfId="0" applyFont="1" applyBorder="1" applyAlignment="1">
      <alignment horizontal="center" vertical="center"/>
    </xf>
    <xf numFmtId="0" fontId="12" fillId="0" borderId="31" xfId="0" applyFont="1" applyBorder="1" applyAlignment="1">
      <alignment horizontal="center" vertical="center"/>
    </xf>
    <xf numFmtId="0" fontId="12" fillId="0" borderId="93" xfId="0" applyFont="1" applyBorder="1" applyAlignment="1">
      <alignment horizontal="center" vertical="center"/>
    </xf>
    <xf numFmtId="0" fontId="12" fillId="0" borderId="149" xfId="0" applyFont="1" applyBorder="1" applyAlignment="1">
      <alignment horizontal="center" vertical="center"/>
    </xf>
    <xf numFmtId="0" fontId="60" fillId="0" borderId="67" xfId="0" applyFont="1" applyBorder="1" applyAlignment="1">
      <alignment horizontal="center" vertical="center"/>
    </xf>
    <xf numFmtId="0" fontId="60" fillId="0" borderId="31" xfId="0" applyFont="1" applyBorder="1" applyAlignment="1">
      <alignment horizontal="center" vertical="center"/>
    </xf>
    <xf numFmtId="0" fontId="59" fillId="0" borderId="39" xfId="0" applyFont="1" applyBorder="1" applyAlignment="1">
      <alignment horizontal="center" vertical="center"/>
    </xf>
    <xf numFmtId="0" fontId="59" fillId="0" borderId="29" xfId="0" applyFont="1" applyBorder="1" applyAlignment="1">
      <alignment horizontal="center" vertical="center"/>
    </xf>
    <xf numFmtId="0" fontId="59" fillId="0" borderId="46" xfId="0" applyFont="1" applyBorder="1" applyAlignment="1">
      <alignment horizontal="center" vertical="center"/>
    </xf>
    <xf numFmtId="0" fontId="59" fillId="0" borderId="42" xfId="0" applyFont="1" applyBorder="1" applyAlignment="1">
      <alignment horizontal="center" vertical="center"/>
    </xf>
    <xf numFmtId="0" fontId="59" fillId="0" borderId="16" xfId="0" applyFont="1" applyBorder="1" applyAlignment="1">
      <alignment horizontal="center" vertical="center"/>
    </xf>
    <xf numFmtId="0" fontId="59" fillId="0" borderId="21" xfId="0" applyFont="1" applyBorder="1" applyAlignment="1">
      <alignment horizontal="center" vertical="center"/>
    </xf>
    <xf numFmtId="49" fontId="11" fillId="13" borderId="148" xfId="0" applyNumberFormat="1" applyFont="1" applyFill="1" applyBorder="1" applyAlignment="1" applyProtection="1">
      <alignment horizontal="left" vertical="center" shrinkToFit="1"/>
      <protection locked="0"/>
    </xf>
    <xf numFmtId="49" fontId="11" fillId="13" borderId="141" xfId="0" applyNumberFormat="1" applyFont="1" applyFill="1" applyBorder="1" applyAlignment="1" applyProtection="1">
      <alignment horizontal="left" vertical="center" shrinkToFit="1"/>
      <protection locked="0"/>
    </xf>
    <xf numFmtId="49" fontId="11" fillId="11" borderId="142" xfId="0" applyNumberFormat="1" applyFont="1" applyFill="1" applyBorder="1" applyAlignment="1" applyProtection="1">
      <alignment horizontal="center" vertical="center" shrinkToFit="1"/>
      <protection locked="0"/>
    </xf>
    <xf numFmtId="0" fontId="9" fillId="3" borderId="31" xfId="0" applyFont="1" applyFill="1" applyBorder="1" applyAlignment="1">
      <alignment horizontal="center" vertical="center"/>
    </xf>
    <xf numFmtId="0" fontId="9" fillId="3" borderId="94" xfId="0" applyFont="1" applyFill="1" applyBorder="1" applyAlignment="1">
      <alignment horizontal="center" vertical="center"/>
    </xf>
    <xf numFmtId="0" fontId="9" fillId="0" borderId="132" xfId="0" applyFont="1" applyBorder="1" applyAlignment="1">
      <alignment horizontal="left" vertical="center" wrapText="1"/>
    </xf>
    <xf numFmtId="0" fontId="9" fillId="0" borderId="81" xfId="0" applyFont="1" applyBorder="1" applyAlignment="1">
      <alignment horizontal="left" vertical="center" wrapText="1"/>
    </xf>
    <xf numFmtId="0" fontId="9" fillId="0" borderId="86" xfId="0" applyFont="1" applyBorder="1" applyAlignment="1">
      <alignment horizontal="left" vertical="center" wrapText="1"/>
    </xf>
    <xf numFmtId="0" fontId="19" fillId="0" borderId="132" xfId="0" applyFont="1" applyBorder="1" applyAlignment="1">
      <alignment horizontal="left" vertical="center" wrapText="1"/>
    </xf>
    <xf numFmtId="0" fontId="19" fillId="0" borderId="81" xfId="0" applyFont="1" applyBorder="1" applyAlignment="1">
      <alignment horizontal="left" vertical="center" wrapText="1"/>
    </xf>
    <xf numFmtId="0" fontId="19" fillId="0" borderId="86" xfId="0" applyFont="1" applyBorder="1" applyAlignment="1">
      <alignment horizontal="left" vertical="center" wrapText="1"/>
    </xf>
    <xf numFmtId="0" fontId="9" fillId="0" borderId="0" xfId="0" applyFont="1" applyAlignment="1" applyProtection="1">
      <alignment horizontal="center" vertical="center"/>
      <protection locked="0"/>
    </xf>
    <xf numFmtId="0" fontId="9" fillId="0" borderId="39" xfId="0" applyFont="1" applyBorder="1" applyAlignment="1">
      <alignment horizontal="center" vertical="center" wrapText="1"/>
    </xf>
    <xf numFmtId="0" fontId="9" fillId="0" borderId="47" xfId="0" applyFont="1" applyBorder="1" applyAlignment="1">
      <alignment horizontal="center" vertical="center" wrapText="1"/>
    </xf>
    <xf numFmtId="0" fontId="9" fillId="0" borderId="67" xfId="0" applyFont="1" applyBorder="1" applyAlignment="1">
      <alignment horizontal="center" vertical="center" wrapText="1"/>
    </xf>
    <xf numFmtId="0" fontId="9" fillId="0" borderId="106" xfId="0" applyFont="1" applyBorder="1" applyAlignment="1">
      <alignment horizontal="center" vertical="center" wrapText="1"/>
    </xf>
    <xf numFmtId="0" fontId="9" fillId="0" borderId="39" xfId="0" applyFont="1" applyBorder="1" applyAlignment="1">
      <alignment horizontal="center" vertical="center" textRotation="255" wrapText="1" shrinkToFit="1"/>
    </xf>
    <xf numFmtId="0" fontId="9" fillId="0" borderId="47" xfId="0" applyFont="1" applyBorder="1" applyAlignment="1">
      <alignment horizontal="center" vertical="center" textRotation="255" wrapText="1" shrinkToFit="1"/>
    </xf>
    <xf numFmtId="0" fontId="9" fillId="0" borderId="67" xfId="0" applyFont="1" applyBorder="1" applyAlignment="1">
      <alignment horizontal="center" vertical="center" textRotation="255" wrapText="1" shrinkToFit="1"/>
    </xf>
    <xf numFmtId="0" fontId="9" fillId="0" borderId="106" xfId="0" applyFont="1" applyBorder="1" applyAlignment="1">
      <alignment horizontal="center" vertical="center" textRotation="255" wrapText="1" shrinkToFit="1"/>
    </xf>
    <xf numFmtId="0" fontId="9" fillId="0" borderId="29" xfId="0" applyFont="1" applyBorder="1" applyAlignment="1">
      <alignment horizontal="center" vertical="center" wrapText="1"/>
    </xf>
    <xf numFmtId="0" fontId="9" fillId="0" borderId="46"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0" xfId="0" applyFont="1" applyAlignment="1">
      <alignment horizontal="center" vertical="center" wrapText="1"/>
    </xf>
    <xf numFmtId="0" fontId="9" fillId="0" borderId="7" xfId="0" applyFont="1" applyBorder="1" applyAlignment="1">
      <alignment horizontal="center" vertical="center" wrapText="1"/>
    </xf>
    <xf numFmtId="0" fontId="9" fillId="0" borderId="42"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46" xfId="0" applyFont="1" applyBorder="1" applyAlignment="1">
      <alignment horizontal="center" vertical="center" textRotation="255" shrinkToFit="1"/>
    </xf>
    <xf numFmtId="0" fontId="9" fillId="0" borderId="42" xfId="0" applyFont="1" applyBorder="1" applyAlignment="1">
      <alignment horizontal="center" vertical="center" textRotation="255" shrinkToFit="1"/>
    </xf>
    <xf numFmtId="0" fontId="9" fillId="0" borderId="21" xfId="0" applyFont="1" applyBorder="1" applyAlignment="1">
      <alignment horizontal="center" vertical="center" textRotation="255" shrinkToFit="1"/>
    </xf>
    <xf numFmtId="0" fontId="12" fillId="0" borderId="40" xfId="0" applyFont="1" applyBorder="1" applyAlignment="1">
      <alignment horizontal="center" vertical="center" wrapText="1"/>
    </xf>
    <xf numFmtId="0" fontId="12" fillId="0" borderId="0" xfId="0" applyFont="1" applyAlignment="1">
      <alignment horizontal="center" vertical="center" wrapText="1"/>
    </xf>
    <xf numFmtId="0" fontId="12" fillId="0" borderId="9" xfId="0" applyFont="1" applyBorder="1" applyAlignment="1">
      <alignment horizontal="center" vertical="center" wrapText="1"/>
    </xf>
    <xf numFmtId="0" fontId="11" fillId="0" borderId="47" xfId="0" applyFont="1" applyBorder="1" applyAlignment="1">
      <alignment horizontal="center" vertical="center" wrapText="1"/>
    </xf>
    <xf numFmtId="0" fontId="11" fillId="0" borderId="48" xfId="0" applyFont="1" applyBorder="1" applyAlignment="1">
      <alignment horizontal="center" vertical="center" wrapText="1"/>
    </xf>
    <xf numFmtId="0" fontId="11" fillId="0" borderId="49" xfId="0" applyFont="1" applyBorder="1" applyAlignment="1">
      <alignment horizontal="center" vertical="center" wrapText="1"/>
    </xf>
    <xf numFmtId="0" fontId="12" fillId="0" borderId="67"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94" xfId="0" applyFont="1" applyBorder="1" applyAlignment="1">
      <alignment horizontal="center" vertical="center" wrapText="1"/>
    </xf>
    <xf numFmtId="0" fontId="9" fillId="0" borderId="31" xfId="0" applyFont="1" applyBorder="1" applyAlignment="1">
      <alignment horizontal="center" vertical="center" wrapText="1"/>
    </xf>
    <xf numFmtId="0" fontId="12" fillId="0" borderId="61" xfId="0" applyFont="1" applyBorder="1" applyAlignment="1">
      <alignment vertical="center" wrapText="1"/>
    </xf>
    <xf numFmtId="0" fontId="12" fillId="0" borderId="12" xfId="0" applyFont="1" applyBorder="1" applyAlignment="1">
      <alignment horizontal="center" vertical="top"/>
    </xf>
    <xf numFmtId="0" fontId="12" fillId="0" borderId="13" xfId="0" applyFont="1" applyBorder="1" applyAlignment="1">
      <alignment horizontal="center" vertical="top"/>
    </xf>
    <xf numFmtId="0" fontId="12" fillId="0" borderId="14" xfId="0" applyFont="1" applyBorder="1" applyAlignment="1">
      <alignment horizontal="center" vertical="top"/>
    </xf>
    <xf numFmtId="0" fontId="12" fillId="0" borderId="47" xfId="0" applyFont="1" applyBorder="1" applyAlignment="1">
      <alignment horizontal="center" vertical="top"/>
    </xf>
    <xf numFmtId="0" fontId="12" fillId="0" borderId="48" xfId="0" applyFont="1" applyBorder="1" applyAlignment="1">
      <alignment horizontal="center" vertical="top"/>
    </xf>
    <xf numFmtId="0" fontId="12" fillId="0" borderId="49" xfId="0" applyFont="1" applyBorder="1" applyAlignment="1">
      <alignment horizontal="center" vertical="top"/>
    </xf>
    <xf numFmtId="0" fontId="12" fillId="0" borderId="15" xfId="0" applyFont="1" applyBorder="1" applyAlignment="1">
      <alignment horizontal="left" vertical="center" wrapText="1"/>
    </xf>
    <xf numFmtId="0" fontId="12" fillId="0" borderId="27" xfId="0" applyFont="1" applyBorder="1" applyAlignment="1">
      <alignment horizontal="left" vertical="center" wrapText="1"/>
    </xf>
    <xf numFmtId="0" fontId="12" fillId="13" borderId="68" xfId="0" applyFont="1" applyFill="1" applyBorder="1" applyAlignment="1" applyProtection="1">
      <alignment horizontal="left" vertical="center" wrapText="1"/>
      <protection locked="0"/>
    </xf>
    <xf numFmtId="0" fontId="12" fillId="13" borderId="69" xfId="0" applyFont="1" applyFill="1" applyBorder="1" applyAlignment="1" applyProtection="1">
      <alignment horizontal="left" vertical="center" wrapText="1"/>
      <protection locked="0"/>
    </xf>
    <xf numFmtId="0" fontId="12" fillId="0" borderId="15" xfId="0" applyFont="1" applyBorder="1" applyAlignment="1">
      <alignment vertical="center" wrapText="1"/>
    </xf>
    <xf numFmtId="0" fontId="12" fillId="0" borderId="36" xfId="0" applyFont="1" applyBorder="1" applyAlignment="1">
      <alignment vertical="center" wrapText="1"/>
    </xf>
    <xf numFmtId="0" fontId="12" fillId="0" borderId="17" xfId="0" applyFont="1" applyBorder="1" applyAlignment="1">
      <alignment horizontal="center" vertical="center" wrapText="1"/>
    </xf>
    <xf numFmtId="0" fontId="12" fillId="0" borderId="52" xfId="0" applyFont="1" applyBorder="1" applyAlignment="1">
      <alignment horizontal="center" vertical="center" wrapText="1"/>
    </xf>
    <xf numFmtId="0" fontId="12" fillId="0" borderId="96" xfId="0" applyFont="1" applyBorder="1" applyAlignment="1">
      <alignment vertical="center" wrapText="1"/>
    </xf>
    <xf numFmtId="0" fontId="12" fillId="0" borderId="56" xfId="0" applyFont="1" applyBorder="1" applyAlignment="1">
      <alignment vertical="center" wrapText="1"/>
    </xf>
    <xf numFmtId="0" fontId="12" fillId="0" borderId="103" xfId="0" applyFont="1" applyBorder="1" applyAlignment="1">
      <alignment vertical="center" wrapText="1"/>
    </xf>
    <xf numFmtId="0" fontId="12" fillId="13" borderId="5" xfId="0" applyFont="1" applyFill="1" applyBorder="1" applyAlignment="1" applyProtection="1">
      <alignment horizontal="left" vertical="center" wrapText="1"/>
      <protection locked="0"/>
    </xf>
    <xf numFmtId="0" fontId="12" fillId="13" borderId="1" xfId="0" applyFont="1" applyFill="1" applyBorder="1" applyAlignment="1" applyProtection="1">
      <alignment horizontal="left" vertical="center" wrapText="1"/>
      <protection locked="0"/>
    </xf>
    <xf numFmtId="0" fontId="12" fillId="13" borderId="8" xfId="0" applyFont="1" applyFill="1" applyBorder="1" applyAlignment="1" applyProtection="1">
      <alignment horizontal="left" vertical="center" wrapText="1"/>
      <protection locked="0"/>
    </xf>
    <xf numFmtId="0" fontId="12" fillId="0" borderId="60" xfId="0" applyFont="1" applyBorder="1" applyAlignment="1">
      <alignment horizontal="center" vertical="center" wrapText="1"/>
    </xf>
    <xf numFmtId="0" fontId="12" fillId="0" borderId="68" xfId="0" applyFont="1" applyBorder="1" applyAlignment="1">
      <alignment horizontal="center" vertical="center" wrapText="1"/>
    </xf>
    <xf numFmtId="0" fontId="12" fillId="0" borderId="64" xfId="0" applyFont="1" applyBorder="1" applyAlignment="1">
      <alignment horizontal="left" vertical="center" wrapText="1"/>
    </xf>
    <xf numFmtId="0" fontId="12" fillId="0" borderId="65" xfId="0" applyFont="1" applyBorder="1" applyAlignment="1">
      <alignment horizontal="left" vertical="center" wrapText="1"/>
    </xf>
    <xf numFmtId="0" fontId="12" fillId="0" borderId="66" xfId="0" applyFont="1" applyBorder="1" applyAlignment="1">
      <alignment horizontal="left" vertical="center" wrapText="1"/>
    </xf>
    <xf numFmtId="38" fontId="12" fillId="11" borderId="70" xfId="6" applyFont="1" applyFill="1" applyBorder="1" applyAlignment="1" applyProtection="1">
      <alignment horizontal="center" vertical="center"/>
      <protection locked="0"/>
    </xf>
    <xf numFmtId="38" fontId="12" fillId="11" borderId="28" xfId="6" applyFont="1" applyFill="1" applyBorder="1" applyAlignment="1" applyProtection="1">
      <alignment horizontal="center" vertical="center"/>
      <protection locked="0"/>
    </xf>
    <xf numFmtId="38" fontId="12" fillId="11" borderId="71" xfId="6" applyFont="1" applyFill="1" applyBorder="1" applyAlignment="1" applyProtection="1">
      <alignment horizontal="center" vertical="center"/>
      <protection locked="0"/>
    </xf>
    <xf numFmtId="38" fontId="11" fillId="11" borderId="70" xfId="6" applyFont="1" applyFill="1" applyBorder="1" applyAlignment="1" applyProtection="1">
      <alignment horizontal="center" vertical="center"/>
      <protection locked="0"/>
    </xf>
    <xf numFmtId="38" fontId="11" fillId="11" borderId="28" xfId="6" applyFont="1" applyFill="1" applyBorder="1" applyAlignment="1" applyProtection="1">
      <alignment horizontal="center" vertical="center"/>
      <protection locked="0"/>
    </xf>
    <xf numFmtId="38" fontId="11" fillId="11" borderId="71" xfId="6" applyFont="1" applyFill="1" applyBorder="1" applyAlignment="1" applyProtection="1">
      <alignment horizontal="center" vertical="center"/>
      <protection locked="0"/>
    </xf>
    <xf numFmtId="0" fontId="79" fillId="0" borderId="0" xfId="0" applyFont="1" applyAlignment="1" applyProtection="1">
      <alignment horizontal="center" vertical="center"/>
      <protection locked="0"/>
    </xf>
    <xf numFmtId="0" fontId="81" fillId="0" borderId="0" xfId="0" applyFont="1" applyAlignment="1">
      <alignment horizontal="center" vertical="center"/>
    </xf>
    <xf numFmtId="0" fontId="82" fillId="0" borderId="0" xfId="0" applyFont="1" applyAlignment="1">
      <alignment horizontal="center" vertical="center"/>
    </xf>
    <xf numFmtId="0" fontId="14" fillId="0" borderId="32" xfId="0" applyFont="1" applyBorder="1" applyAlignment="1">
      <alignment horizontal="center" vertical="center"/>
    </xf>
    <xf numFmtId="189" fontId="9" fillId="0" borderId="58" xfId="0" applyNumberFormat="1" applyFont="1" applyBorder="1" applyAlignment="1">
      <alignment horizontal="center" vertical="center" shrinkToFit="1"/>
    </xf>
    <xf numFmtId="189" fontId="9" fillId="0" borderId="34" xfId="0" applyNumberFormat="1" applyFont="1" applyBorder="1" applyAlignment="1">
      <alignment horizontal="center" vertical="center" shrinkToFit="1"/>
    </xf>
    <xf numFmtId="58" fontId="12" fillId="0" borderId="16" xfId="0" applyNumberFormat="1" applyFont="1" applyBorder="1" applyAlignment="1" applyProtection="1">
      <alignment horizontal="center" vertical="center"/>
      <protection locked="0"/>
    </xf>
    <xf numFmtId="0" fontId="12" fillId="0" borderId="16" xfId="0" applyFont="1" applyBorder="1" applyAlignment="1" applyProtection="1">
      <alignment horizontal="center" vertical="center"/>
      <protection locked="0"/>
    </xf>
    <xf numFmtId="189" fontId="9" fillId="0" borderId="45" xfId="0" applyNumberFormat="1" applyFont="1" applyBorder="1" applyAlignment="1">
      <alignment horizontal="center" vertical="center" shrinkToFit="1"/>
    </xf>
    <xf numFmtId="189" fontId="9" fillId="0" borderId="16" xfId="0" applyNumberFormat="1" applyFont="1" applyBorder="1" applyAlignment="1">
      <alignment horizontal="center" vertical="center" shrinkToFit="1"/>
    </xf>
    <xf numFmtId="189" fontId="9" fillId="0" borderId="21" xfId="0" applyNumberFormat="1" applyFont="1" applyBorder="1" applyAlignment="1">
      <alignment horizontal="center" vertical="center" shrinkToFit="1"/>
    </xf>
    <xf numFmtId="0" fontId="14" fillId="0" borderId="84"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43" xfId="0" applyFont="1" applyBorder="1" applyAlignment="1">
      <alignment horizontal="center" vertical="center" wrapText="1"/>
    </xf>
    <xf numFmtId="49" fontId="79" fillId="0" borderId="0" xfId="0" applyNumberFormat="1" applyFont="1" applyAlignment="1" applyProtection="1">
      <alignment horizontal="center" vertical="center"/>
      <protection locked="0"/>
    </xf>
    <xf numFmtId="0" fontId="14" fillId="0" borderId="54" xfId="0" applyFont="1" applyBorder="1" applyAlignment="1">
      <alignment horizontal="center" vertical="center"/>
    </xf>
    <xf numFmtId="189" fontId="9" fillId="0" borderId="75" xfId="0" applyNumberFormat="1" applyFont="1" applyBorder="1" applyAlignment="1">
      <alignment horizontal="center" vertical="center" shrinkToFit="1"/>
    </xf>
    <xf numFmtId="189" fontId="9" fillId="0" borderId="27" xfId="0" applyNumberFormat="1" applyFont="1" applyBorder="1" applyAlignment="1">
      <alignment horizontal="center" vertical="center" shrinkToFit="1"/>
    </xf>
    <xf numFmtId="189" fontId="9" fillId="0" borderId="2" xfId="0" applyNumberFormat="1" applyFont="1" applyBorder="1" applyAlignment="1">
      <alignment horizontal="center" vertical="center" shrinkToFit="1"/>
    </xf>
    <xf numFmtId="189" fontId="9" fillId="0" borderId="4" xfId="0" applyNumberFormat="1" applyFont="1" applyBorder="1" applyAlignment="1">
      <alignment horizontal="center" vertical="center" shrinkToFit="1"/>
    </xf>
    <xf numFmtId="189" fontId="9" fillId="0" borderId="11" xfId="0" applyNumberFormat="1" applyFont="1" applyBorder="1" applyAlignment="1">
      <alignment horizontal="center" vertical="center" shrinkToFit="1"/>
    </xf>
    <xf numFmtId="0" fontId="110" fillId="0" borderId="38" xfId="23" applyFont="1" applyBorder="1" applyAlignment="1" applyProtection="1">
      <alignment horizontal="left" vertical="center"/>
      <protection locked="0"/>
    </xf>
    <xf numFmtId="0" fontId="110" fillId="0" borderId="17" xfId="23" applyFont="1" applyBorder="1" applyAlignment="1" applyProtection="1">
      <alignment horizontal="left" vertical="center"/>
      <protection locked="0"/>
    </xf>
    <xf numFmtId="0" fontId="133" fillId="0" borderId="0" xfId="23" applyFont="1" applyAlignment="1" applyProtection="1">
      <alignment horizontal="left" vertical="center"/>
      <protection locked="0"/>
    </xf>
    <xf numFmtId="0" fontId="107" fillId="0" borderId="0" xfId="23" applyFont="1" applyAlignment="1" applyProtection="1">
      <alignment horizontal="left" vertical="center"/>
      <protection locked="0"/>
    </xf>
    <xf numFmtId="0" fontId="110" fillId="0" borderId="0" xfId="23" applyFont="1" applyAlignment="1" applyProtection="1">
      <alignment horizontal="center" vertical="center"/>
      <protection locked="0"/>
    </xf>
    <xf numFmtId="0" fontId="110" fillId="0" borderId="7" xfId="23" applyFont="1" applyBorder="1" applyAlignment="1" applyProtection="1">
      <alignment horizontal="center" vertical="center"/>
      <protection locked="0"/>
    </xf>
    <xf numFmtId="0" fontId="110" fillId="0" borderId="67" xfId="23" applyFont="1" applyBorder="1" applyAlignment="1">
      <alignment horizontal="center" vertical="center"/>
    </xf>
    <xf numFmtId="0" fontId="110" fillId="0" borderId="31" xfId="23" applyFont="1" applyBorder="1" applyAlignment="1">
      <alignment horizontal="center" vertical="center"/>
    </xf>
    <xf numFmtId="0" fontId="110" fillId="0" borderId="94" xfId="23" applyFont="1" applyBorder="1" applyAlignment="1">
      <alignment horizontal="center" vertical="center"/>
    </xf>
    <xf numFmtId="0" fontId="110" fillId="0" borderId="75" xfId="23" applyFont="1" applyBorder="1" applyAlignment="1" applyProtection="1">
      <alignment horizontal="center" vertical="center"/>
      <protection locked="0"/>
    </xf>
    <xf numFmtId="0" fontId="110" fillId="0" borderId="38" xfId="23" applyFont="1" applyBorder="1" applyAlignment="1" applyProtection="1">
      <alignment horizontal="center" vertical="center"/>
      <protection locked="0"/>
    </xf>
    <xf numFmtId="0" fontId="110" fillId="0" borderId="75" xfId="23" applyFont="1" applyBorder="1" applyAlignment="1" applyProtection="1">
      <alignment horizontal="left" vertical="center"/>
      <protection locked="0"/>
    </xf>
    <xf numFmtId="0" fontId="110" fillId="0" borderId="2" xfId="23" applyFont="1" applyBorder="1" applyAlignment="1" applyProtection="1">
      <alignment horizontal="left" vertical="center"/>
      <protection locked="0"/>
    </xf>
    <xf numFmtId="0" fontId="110" fillId="0" borderId="4" xfId="23" applyFont="1" applyBorder="1" applyAlignment="1" applyProtection="1">
      <alignment horizontal="left" vertical="center"/>
      <protection locked="0"/>
    </xf>
    <xf numFmtId="0" fontId="110" fillId="0" borderId="166" xfId="23" applyFont="1" applyBorder="1" applyAlignment="1" applyProtection="1">
      <alignment horizontal="left" vertical="center"/>
      <protection locked="0"/>
    </xf>
    <xf numFmtId="0" fontId="110" fillId="0" borderId="164" xfId="23" applyFont="1" applyBorder="1" applyAlignment="1" applyProtection="1">
      <alignment horizontal="left" vertical="center"/>
      <protection locked="0"/>
    </xf>
    <xf numFmtId="0" fontId="110" fillId="0" borderId="182" xfId="23" applyFont="1" applyBorder="1" applyAlignment="1" applyProtection="1">
      <alignment horizontal="left" vertical="center"/>
      <protection locked="0"/>
    </xf>
    <xf numFmtId="0" fontId="110" fillId="0" borderId="183" xfId="23" applyFont="1" applyBorder="1" applyAlignment="1" applyProtection="1">
      <alignment horizontal="left" vertical="center"/>
      <protection locked="0"/>
    </xf>
    <xf numFmtId="0" fontId="110" fillId="0" borderId="0" xfId="23" applyFont="1" applyAlignment="1" applyProtection="1">
      <alignment horizontal="left" vertical="top" wrapText="1"/>
      <protection locked="0"/>
    </xf>
    <xf numFmtId="0" fontId="110" fillId="0" borderId="56" xfId="23" applyFont="1" applyBorder="1" applyAlignment="1" applyProtection="1">
      <alignment horizontal="center" vertical="center"/>
      <protection locked="0"/>
    </xf>
    <xf numFmtId="0" fontId="110" fillId="0" borderId="57" xfId="23" applyFont="1" applyBorder="1" applyAlignment="1" applyProtection="1">
      <alignment horizontal="center" vertical="center"/>
      <protection locked="0"/>
    </xf>
    <xf numFmtId="0" fontId="110" fillId="0" borderId="38" xfId="23" applyFont="1" applyBorder="1" applyProtection="1">
      <alignment vertical="center"/>
      <protection locked="0"/>
    </xf>
    <xf numFmtId="0" fontId="110" fillId="0" borderId="17" xfId="23" applyFont="1" applyBorder="1" applyProtection="1">
      <alignment vertical="center"/>
      <protection locked="0"/>
    </xf>
    <xf numFmtId="0" fontId="110" fillId="0" borderId="145" xfId="23" applyFont="1" applyBorder="1" applyAlignment="1" applyProtection="1">
      <alignment horizontal="left" vertical="center"/>
      <protection locked="0"/>
    </xf>
    <xf numFmtId="0" fontId="110" fillId="0" borderId="159" xfId="23" applyFont="1" applyBorder="1" applyAlignment="1" applyProtection="1">
      <alignment horizontal="left" vertical="center"/>
      <protection locked="0"/>
    </xf>
    <xf numFmtId="0" fontId="110" fillId="0" borderId="145" xfId="23" applyFont="1" applyBorder="1" applyProtection="1">
      <alignment vertical="center"/>
      <protection locked="0"/>
    </xf>
    <xf numFmtId="0" fontId="110" fillId="0" borderId="159" xfId="23" applyFont="1" applyBorder="1" applyProtection="1">
      <alignment vertical="center"/>
      <protection locked="0"/>
    </xf>
    <xf numFmtId="191" fontId="115" fillId="0" borderId="186" xfId="23" applyNumberFormat="1" applyFont="1" applyBorder="1" applyAlignment="1">
      <alignment horizontal="right" vertical="center"/>
    </xf>
    <xf numFmtId="191" fontId="115" fillId="0" borderId="177" xfId="23" applyNumberFormat="1" applyFont="1" applyBorder="1" applyAlignment="1">
      <alignment horizontal="right" vertical="center"/>
    </xf>
    <xf numFmtId="0" fontId="110" fillId="0" borderId="187" xfId="23" applyFont="1" applyBorder="1" applyProtection="1">
      <alignment vertical="center"/>
      <protection locked="0"/>
    </xf>
    <xf numFmtId="0" fontId="110" fillId="0" borderId="175" xfId="23" applyFont="1" applyBorder="1" applyProtection="1">
      <alignment vertical="center"/>
      <protection locked="0"/>
    </xf>
    <xf numFmtId="0" fontId="110" fillId="0" borderId="119" xfId="24" applyFont="1" applyBorder="1" applyProtection="1">
      <alignment vertical="center"/>
      <protection locked="0"/>
    </xf>
    <xf numFmtId="0" fontId="110" fillId="0" borderId="123" xfId="24" applyFont="1" applyBorder="1" applyProtection="1">
      <alignment vertical="center"/>
      <protection locked="0"/>
    </xf>
    <xf numFmtId="38" fontId="135" fillId="0" borderId="228" xfId="25" applyFont="1" applyFill="1" applyBorder="1" applyAlignment="1">
      <alignment horizontal="right" vertical="center"/>
    </xf>
    <xf numFmtId="38" fontId="135" fillId="0" borderId="229" xfId="25" applyFont="1" applyFill="1" applyBorder="1" applyAlignment="1">
      <alignment horizontal="right" vertical="center"/>
    </xf>
    <xf numFmtId="0" fontId="110" fillId="0" borderId="38" xfId="24" applyFont="1" applyBorder="1" applyProtection="1">
      <alignment vertical="center"/>
      <protection locked="0"/>
    </xf>
    <xf numFmtId="0" fontId="110" fillId="0" borderId="17" xfId="24" applyFont="1" applyBorder="1" applyProtection="1">
      <alignment vertical="center"/>
      <protection locked="0"/>
    </xf>
    <xf numFmtId="0" fontId="110" fillId="0" borderId="1" xfId="23" applyFont="1" applyBorder="1" applyProtection="1">
      <alignment vertical="center"/>
      <protection locked="0"/>
    </xf>
    <xf numFmtId="0" fontId="110" fillId="0" borderId="10" xfId="23" applyFont="1" applyBorder="1" applyProtection="1">
      <alignment vertical="center"/>
      <protection locked="0"/>
    </xf>
    <xf numFmtId="0" fontId="113" fillId="0" borderId="190" xfId="23" applyFont="1" applyBorder="1" applyProtection="1">
      <alignment vertical="center"/>
      <protection locked="0"/>
    </xf>
    <xf numFmtId="0" fontId="113" fillId="0" borderId="191" xfId="23" applyFont="1" applyBorder="1" applyProtection="1">
      <alignment vertical="center"/>
      <protection locked="0"/>
    </xf>
    <xf numFmtId="0" fontId="113" fillId="0" borderId="192" xfId="23" applyFont="1" applyBorder="1" applyProtection="1">
      <alignment vertical="center"/>
      <protection locked="0"/>
    </xf>
    <xf numFmtId="38" fontId="134" fillId="0" borderId="67" xfId="25" applyFont="1" applyFill="1" applyBorder="1" applyAlignment="1">
      <alignment horizontal="right" vertical="center"/>
    </xf>
    <xf numFmtId="38" fontId="134" fillId="0" borderId="94" xfId="25" applyFont="1" applyFill="1" applyBorder="1" applyAlignment="1">
      <alignment horizontal="right" vertical="center"/>
    </xf>
    <xf numFmtId="38" fontId="134" fillId="0" borderId="195" xfId="25" applyFont="1" applyFill="1" applyBorder="1" applyAlignment="1">
      <alignment horizontal="right" vertical="center"/>
    </xf>
    <xf numFmtId="38" fontId="134" fillId="0" borderId="227" xfId="25" applyFont="1" applyFill="1" applyBorder="1" applyAlignment="1">
      <alignment horizontal="right" vertical="center"/>
    </xf>
    <xf numFmtId="0" fontId="113" fillId="0" borderId="164" xfId="24" applyFont="1" applyBorder="1" applyAlignment="1" applyProtection="1">
      <alignment horizontal="left" vertical="center"/>
      <protection locked="0"/>
    </xf>
    <xf numFmtId="0" fontId="113" fillId="0" borderId="150" xfId="24" applyFont="1" applyBorder="1" applyAlignment="1" applyProtection="1">
      <alignment horizontal="left" vertical="center"/>
      <protection locked="0"/>
    </xf>
    <xf numFmtId="0" fontId="110" fillId="0" borderId="0" xfId="24" applyFont="1" applyAlignment="1" applyProtection="1">
      <alignment horizontal="center" vertical="center"/>
      <protection locked="0"/>
    </xf>
    <xf numFmtId="0" fontId="110" fillId="0" borderId="7" xfId="24" applyFont="1" applyBorder="1" applyAlignment="1" applyProtection="1">
      <alignment horizontal="center" vertical="center"/>
      <protection locked="0"/>
    </xf>
    <xf numFmtId="0" fontId="110" fillId="0" borderId="67" xfId="24" applyFont="1" applyBorder="1" applyAlignment="1">
      <alignment horizontal="center" vertical="center"/>
    </xf>
    <xf numFmtId="0" fontId="110" fillId="0" borderId="31" xfId="24" applyFont="1" applyBorder="1" applyAlignment="1">
      <alignment horizontal="center" vertical="center"/>
    </xf>
    <xf numFmtId="0" fontId="110" fillId="0" borderId="94" xfId="24" applyFont="1" applyBorder="1" applyAlignment="1">
      <alignment horizontal="center" vertical="center"/>
    </xf>
    <xf numFmtId="0" fontId="110" fillId="0" borderId="75" xfId="24" applyFont="1" applyBorder="1" applyAlignment="1" applyProtection="1">
      <alignment horizontal="center" vertical="center"/>
      <protection locked="0"/>
    </xf>
    <xf numFmtId="0" fontId="110" fillId="0" borderId="38" xfId="24" applyFont="1" applyBorder="1" applyAlignment="1" applyProtection="1">
      <alignment horizontal="center" vertical="center"/>
      <protection locked="0"/>
    </xf>
    <xf numFmtId="0" fontId="110" fillId="0" borderId="75" xfId="24" applyFont="1" applyBorder="1" applyAlignment="1" applyProtection="1">
      <alignment horizontal="left" vertical="center"/>
      <protection locked="0"/>
    </xf>
    <xf numFmtId="0" fontId="110" fillId="0" borderId="38" xfId="24" applyFont="1" applyBorder="1" applyAlignment="1" applyProtection="1">
      <alignment horizontal="left" vertical="center"/>
      <protection locked="0"/>
    </xf>
    <xf numFmtId="0" fontId="110" fillId="0" borderId="2" xfId="24" applyFont="1" applyBorder="1" applyAlignment="1" applyProtection="1">
      <alignment horizontal="left" vertical="center"/>
      <protection locked="0"/>
    </xf>
    <xf numFmtId="0" fontId="110" fillId="0" borderId="4" xfId="24" applyFont="1" applyBorder="1" applyAlignment="1" applyProtection="1">
      <alignment horizontal="left" vertical="center"/>
      <protection locked="0"/>
    </xf>
    <xf numFmtId="0" fontId="110" fillId="0" borderId="166" xfId="24" applyFont="1" applyBorder="1" applyAlignment="1" applyProtection="1">
      <alignment horizontal="left" vertical="center"/>
      <protection locked="0"/>
    </xf>
    <xf numFmtId="0" fontId="110" fillId="0" borderId="164" xfId="24" applyFont="1" applyBorder="1" applyAlignment="1" applyProtection="1">
      <alignment horizontal="left" vertical="center"/>
      <protection locked="0"/>
    </xf>
    <xf numFmtId="0" fontId="110" fillId="0" borderId="55" xfId="24" applyFont="1" applyBorder="1" applyAlignment="1">
      <alignment horizontal="center" vertical="center" wrapText="1"/>
    </xf>
    <xf numFmtId="0" fontId="110" fillId="0" borderId="8" xfId="24" applyFont="1" applyBorder="1" applyAlignment="1">
      <alignment horizontal="center" vertical="center" wrapText="1"/>
    </xf>
    <xf numFmtId="0" fontId="110" fillId="0" borderId="182" xfId="24" applyFont="1" applyBorder="1" applyAlignment="1" applyProtection="1">
      <alignment horizontal="left" vertical="center"/>
      <protection locked="0"/>
    </xf>
    <xf numFmtId="0" fontId="110" fillId="0" borderId="183" xfId="24" applyFont="1" applyBorder="1" applyAlignment="1" applyProtection="1">
      <alignment horizontal="left" vertical="center"/>
      <protection locked="0"/>
    </xf>
    <xf numFmtId="0" fontId="110" fillId="0" borderId="0" xfId="24" applyFont="1" applyAlignment="1" applyProtection="1">
      <alignment horizontal="left" vertical="top" wrapText="1"/>
      <protection locked="0"/>
    </xf>
    <xf numFmtId="188" fontId="110" fillId="0" borderId="67" xfId="24" applyNumberFormat="1" applyFont="1" applyBorder="1" applyAlignment="1" applyProtection="1">
      <alignment horizontal="center" vertical="center"/>
      <protection locked="0"/>
    </xf>
    <xf numFmtId="188" fontId="110" fillId="0" borderId="31" xfId="24" applyNumberFormat="1" applyFont="1" applyBorder="1" applyAlignment="1" applyProtection="1">
      <alignment horizontal="center" vertical="center"/>
      <protection locked="0"/>
    </xf>
    <xf numFmtId="188" fontId="110" fillId="0" borderId="94" xfId="24" applyNumberFormat="1" applyFont="1" applyBorder="1" applyAlignment="1" applyProtection="1">
      <alignment horizontal="center" vertical="center"/>
      <protection locked="0"/>
    </xf>
    <xf numFmtId="0" fontId="110" fillId="0" borderId="67" xfId="24" applyFont="1" applyBorder="1" applyAlignment="1">
      <alignment horizontal="center" vertical="center" wrapText="1"/>
    </xf>
    <xf numFmtId="0" fontId="110" fillId="0" borderId="31" xfId="24" applyFont="1" applyBorder="1" applyAlignment="1">
      <alignment horizontal="center" vertical="center" wrapText="1"/>
    </xf>
    <xf numFmtId="0" fontId="110" fillId="0" borderId="94" xfId="24" applyFont="1" applyBorder="1" applyAlignment="1">
      <alignment horizontal="center" vertical="center" wrapText="1"/>
    </xf>
    <xf numFmtId="188" fontId="110" fillId="0" borderId="55" xfId="24" applyNumberFormat="1" applyFont="1" applyBorder="1" applyAlignment="1">
      <alignment horizontal="center" vertical="center" wrapText="1"/>
    </xf>
    <xf numFmtId="188" fontId="110" fillId="0" borderId="8" xfId="24" applyNumberFormat="1" applyFont="1" applyBorder="1" applyAlignment="1">
      <alignment horizontal="center" vertical="center"/>
    </xf>
    <xf numFmtId="0" fontId="110" fillId="0" borderId="84" xfId="24" applyFont="1" applyBorder="1" applyAlignment="1">
      <alignment horizontal="center" vertical="center" wrapText="1"/>
    </xf>
    <xf numFmtId="0" fontId="110" fillId="0" borderId="11" xfId="24" applyFont="1" applyBorder="1" applyAlignment="1">
      <alignment horizontal="center" vertical="center" wrapText="1"/>
    </xf>
    <xf numFmtId="0" fontId="110" fillId="0" borderId="76" xfId="24" applyFont="1" applyBorder="1" applyAlignment="1" applyProtection="1">
      <alignment horizontal="left" vertical="center"/>
      <protection locked="0"/>
    </xf>
    <xf numFmtId="0" fontId="113" fillId="0" borderId="38" xfId="24" applyFont="1" applyBorder="1" applyAlignment="1" applyProtection="1">
      <alignment horizontal="left" vertical="center" wrapText="1"/>
      <protection locked="0"/>
    </xf>
    <xf numFmtId="0" fontId="110" fillId="0" borderId="39" xfId="24" applyFont="1" applyBorder="1" applyAlignment="1" applyProtection="1">
      <alignment horizontal="center" vertical="center"/>
      <protection locked="0"/>
    </xf>
    <xf numFmtId="0" fontId="110" fillId="0" borderId="29" xfId="24" applyFont="1" applyBorder="1" applyAlignment="1" applyProtection="1">
      <alignment horizontal="center" vertical="center"/>
      <protection locked="0"/>
    </xf>
    <xf numFmtId="0" fontId="110" fillId="0" borderId="46" xfId="24" applyFont="1" applyBorder="1" applyAlignment="1" applyProtection="1">
      <alignment horizontal="center" vertical="center"/>
      <protection locked="0"/>
    </xf>
    <xf numFmtId="0" fontId="110" fillId="0" borderId="150" xfId="24" applyFont="1" applyBorder="1" applyAlignment="1" applyProtection="1">
      <alignment horizontal="left" vertical="center"/>
      <protection locked="0"/>
    </xf>
    <xf numFmtId="0" fontId="110" fillId="0" borderId="77" xfId="24" applyFont="1" applyBorder="1" applyAlignment="1">
      <alignment horizontal="center" vertical="center" wrapText="1"/>
    </xf>
    <xf numFmtId="0" fontId="110" fillId="0" borderId="76" xfId="24" applyFont="1" applyBorder="1" applyAlignment="1">
      <alignment horizontal="center" vertical="center" wrapText="1"/>
    </xf>
    <xf numFmtId="188" fontId="110" fillId="0" borderId="96" xfId="24" applyNumberFormat="1" applyFont="1" applyBorder="1" applyAlignment="1">
      <alignment horizontal="center" vertical="center" wrapText="1"/>
    </xf>
    <xf numFmtId="188" fontId="110" fillId="0" borderId="59" xfId="24" applyNumberFormat="1" applyFont="1" applyBorder="1" applyAlignment="1">
      <alignment horizontal="center" vertical="center" wrapText="1"/>
    </xf>
    <xf numFmtId="188" fontId="110" fillId="0" borderId="8" xfId="24" applyNumberFormat="1" applyFont="1" applyBorder="1" applyAlignment="1">
      <alignment horizontal="center" vertical="center" wrapText="1"/>
    </xf>
    <xf numFmtId="0" fontId="110" fillId="0" borderId="145" xfId="24" applyFont="1" applyBorder="1" applyAlignment="1" applyProtection="1">
      <alignment horizontal="left" vertical="center" wrapText="1"/>
      <protection locked="0"/>
    </xf>
    <xf numFmtId="0" fontId="110" fillId="0" borderId="159" xfId="24" applyFont="1" applyBorder="1" applyAlignment="1" applyProtection="1">
      <alignment horizontal="left" vertical="center" wrapText="1"/>
      <protection locked="0"/>
    </xf>
    <xf numFmtId="0" fontId="110" fillId="0" borderId="17" xfId="24" applyFont="1" applyBorder="1" applyAlignment="1" applyProtection="1">
      <alignment horizontal="left" vertical="center"/>
      <protection locked="0"/>
    </xf>
    <xf numFmtId="188" fontId="110" fillId="0" borderId="59" xfId="24" applyNumberFormat="1" applyFont="1" applyBorder="1" applyAlignment="1">
      <alignment horizontal="center" vertical="center"/>
    </xf>
    <xf numFmtId="0" fontId="110" fillId="0" borderId="118" xfId="24" applyFont="1" applyBorder="1" applyAlignment="1" applyProtection="1">
      <alignment horizontal="left" vertical="center" wrapText="1"/>
      <protection locked="0"/>
    </xf>
    <xf numFmtId="0" fontId="110" fillId="0" borderId="123" xfId="24" applyFont="1" applyBorder="1" applyAlignment="1" applyProtection="1">
      <alignment horizontal="left" vertical="center" wrapText="1"/>
      <protection locked="0"/>
    </xf>
    <xf numFmtId="0" fontId="130" fillId="0" borderId="38" xfId="24" applyFont="1" applyBorder="1" applyAlignment="1" applyProtection="1">
      <alignment horizontal="left" vertical="center" wrapText="1"/>
      <protection locked="0"/>
    </xf>
    <xf numFmtId="0" fontId="130" fillId="0" borderId="17" xfId="24" applyFont="1" applyBorder="1" applyAlignment="1" applyProtection="1">
      <alignment horizontal="left" vertical="center" wrapText="1"/>
      <protection locked="0"/>
    </xf>
    <xf numFmtId="0" fontId="110" fillId="0" borderId="145" xfId="24" applyFont="1" applyBorder="1" applyAlignment="1" applyProtection="1">
      <alignment horizontal="left" vertical="center" wrapText="1" indent="1"/>
      <protection locked="0"/>
    </xf>
    <xf numFmtId="0" fontId="110" fillId="0" borderId="159" xfId="24" applyFont="1" applyBorder="1" applyAlignment="1" applyProtection="1">
      <alignment horizontal="left" vertical="center" wrapText="1" indent="1"/>
      <protection locked="0"/>
    </xf>
    <xf numFmtId="0" fontId="110" fillId="0" borderId="159" xfId="24" applyFont="1" applyBorder="1" applyAlignment="1" applyProtection="1">
      <alignment horizontal="left" vertical="center"/>
      <protection locked="0"/>
    </xf>
    <xf numFmtId="0" fontId="110" fillId="0" borderId="145" xfId="24" applyFont="1" applyBorder="1" applyAlignment="1" applyProtection="1">
      <alignment horizontal="left" vertical="center"/>
      <protection locked="0"/>
    </xf>
    <xf numFmtId="0" fontId="110" fillId="0" borderId="202" xfId="24" applyFont="1" applyBorder="1" applyAlignment="1" applyProtection="1">
      <alignment horizontal="left" vertical="center"/>
      <protection locked="0"/>
    </xf>
    <xf numFmtId="0" fontId="110" fillId="0" borderId="218" xfId="24" applyFont="1" applyBorder="1" applyAlignment="1" applyProtection="1">
      <alignment horizontal="left" vertical="center"/>
      <protection locked="0"/>
    </xf>
    <xf numFmtId="0" fontId="110" fillId="0" borderId="220" xfId="24" applyFont="1" applyBorder="1" applyAlignment="1" applyProtection="1">
      <alignment horizontal="left" vertical="center"/>
      <protection locked="0"/>
    </xf>
    <xf numFmtId="0" fontId="110" fillId="0" borderId="221" xfId="24" applyFont="1" applyBorder="1" applyAlignment="1" applyProtection="1">
      <alignment horizontal="left" vertical="center"/>
      <protection locked="0"/>
    </xf>
    <xf numFmtId="188" fontId="110" fillId="0" borderId="96" xfId="24" applyNumberFormat="1" applyFont="1" applyBorder="1" applyAlignment="1" applyProtection="1">
      <alignment horizontal="center" vertical="center" wrapText="1"/>
      <protection locked="0"/>
    </xf>
    <xf numFmtId="188" fontId="110" fillId="0" borderId="59" xfId="24" applyNumberFormat="1" applyFont="1" applyBorder="1" applyAlignment="1" applyProtection="1">
      <alignment horizontal="center" vertical="center"/>
      <protection locked="0"/>
    </xf>
    <xf numFmtId="0" fontId="110" fillId="0" borderId="3" xfId="24" applyFont="1" applyBorder="1" applyAlignment="1" applyProtection="1">
      <alignment horizontal="left" vertical="center"/>
      <protection locked="0"/>
    </xf>
    <xf numFmtId="0" fontId="110" fillId="0" borderId="5" xfId="24" applyFont="1" applyBorder="1" applyAlignment="1" applyProtection="1">
      <alignment horizontal="left" vertical="center"/>
      <protection locked="0"/>
    </xf>
    <xf numFmtId="0" fontId="110" fillId="0" borderId="10" xfId="24" applyFont="1" applyBorder="1" applyAlignment="1" applyProtection="1">
      <alignment horizontal="left" vertical="center"/>
      <protection locked="0"/>
    </xf>
    <xf numFmtId="0" fontId="110" fillId="0" borderId="217" xfId="24" applyFont="1" applyBorder="1" applyAlignment="1" applyProtection="1">
      <alignment horizontal="left" vertical="center"/>
      <protection locked="0"/>
    </xf>
    <xf numFmtId="0" fontId="110" fillId="0" borderId="191" xfId="24" applyFont="1" applyBorder="1" applyAlignment="1" applyProtection="1">
      <alignment horizontal="left" vertical="center"/>
      <protection locked="0"/>
    </xf>
    <xf numFmtId="0" fontId="110" fillId="0" borderId="211" xfId="24" applyFont="1" applyBorder="1" applyAlignment="1" applyProtection="1">
      <alignment horizontal="left" vertical="center"/>
      <protection locked="0"/>
    </xf>
    <xf numFmtId="0" fontId="110" fillId="0" borderId="17" xfId="24" applyFont="1" applyBorder="1" applyAlignment="1" applyProtection="1">
      <alignment horizontal="center" vertical="center"/>
      <protection locked="0"/>
    </xf>
    <xf numFmtId="0" fontId="110" fillId="0" borderId="187" xfId="24" applyFont="1" applyBorder="1" applyAlignment="1" applyProtection="1">
      <alignment horizontal="left" vertical="center" wrapText="1"/>
      <protection locked="0"/>
    </xf>
    <xf numFmtId="0" fontId="110" fillId="0" borderId="175" xfId="24" applyFont="1" applyBorder="1" applyAlignment="1" applyProtection="1">
      <alignment horizontal="left" vertical="center" wrapText="1"/>
      <protection locked="0"/>
    </xf>
    <xf numFmtId="0" fontId="110" fillId="0" borderId="118" xfId="24" applyFont="1" applyBorder="1" applyAlignment="1" applyProtection="1">
      <alignment horizontal="left" vertical="center"/>
      <protection locked="0"/>
    </xf>
    <xf numFmtId="0" fontId="110" fillId="0" borderId="123" xfId="24" applyFont="1" applyBorder="1" applyAlignment="1" applyProtection="1">
      <alignment horizontal="left" vertical="center"/>
      <protection locked="0"/>
    </xf>
    <xf numFmtId="0" fontId="130" fillId="0" borderId="176" xfId="24" applyFont="1" applyBorder="1" applyAlignment="1" applyProtection="1">
      <alignment horizontal="left" vertical="center" wrapText="1"/>
      <protection locked="0"/>
    </xf>
    <xf numFmtId="0" fontId="130" fillId="0" borderId="175" xfId="24" applyFont="1" applyBorder="1" applyAlignment="1" applyProtection="1">
      <alignment horizontal="left" vertical="center" wrapText="1"/>
      <protection locked="0"/>
    </xf>
    <xf numFmtId="0" fontId="9" fillId="0" borderId="58" xfId="0" applyFont="1" applyBorder="1" applyAlignment="1" applyProtection="1">
      <alignment horizontal="center" vertical="center" shrinkToFit="1"/>
      <protection locked="0"/>
    </xf>
    <xf numFmtId="0" fontId="9" fillId="0" borderId="34" xfId="0" applyFont="1" applyBorder="1" applyAlignment="1" applyProtection="1">
      <alignment horizontal="center" vertical="center" shrinkToFit="1"/>
      <protection locked="0"/>
    </xf>
    <xf numFmtId="0" fontId="13" fillId="0" borderId="0" xfId="0" applyFont="1" applyAlignment="1" applyProtection="1">
      <alignment horizontal="center" vertical="center"/>
      <protection locked="0"/>
    </xf>
    <xf numFmtId="49" fontId="13" fillId="0" borderId="0" xfId="0" applyNumberFormat="1" applyFont="1" applyAlignment="1" applyProtection="1">
      <alignment horizontal="center" vertical="center"/>
      <protection locked="0"/>
    </xf>
    <xf numFmtId="0" fontId="9" fillId="0" borderId="39" xfId="0" applyFont="1" applyBorder="1">
      <alignment vertical="center"/>
    </xf>
    <xf numFmtId="0" fontId="0" fillId="0" borderId="29" xfId="0" applyBorder="1">
      <alignment vertical="center"/>
    </xf>
    <xf numFmtId="0" fontId="0" fillId="0" borderId="46" xfId="0" applyBorder="1">
      <alignment vertical="center"/>
    </xf>
    <xf numFmtId="0" fontId="9" fillId="0" borderId="75" xfId="0" applyFont="1" applyBorder="1" applyAlignment="1" applyProtection="1">
      <alignment horizontal="center" vertical="center" shrinkToFit="1"/>
      <protection locked="0"/>
    </xf>
    <xf numFmtId="0" fontId="9" fillId="0" borderId="27" xfId="0" applyFont="1" applyBorder="1" applyAlignment="1" applyProtection="1">
      <alignment horizontal="center" vertical="center" shrinkToFit="1"/>
      <protection locked="0"/>
    </xf>
    <xf numFmtId="0" fontId="9" fillId="0" borderId="75" xfId="0" applyFont="1" applyBorder="1" applyAlignment="1">
      <alignment horizontal="center" vertical="center" shrinkToFit="1"/>
    </xf>
    <xf numFmtId="0" fontId="9" fillId="0" borderId="38" xfId="0" applyFont="1" applyBorder="1" applyAlignment="1">
      <alignment horizontal="center" vertical="center" shrinkToFit="1"/>
    </xf>
    <xf numFmtId="0" fontId="9" fillId="0" borderId="76" xfId="0" applyFont="1" applyBorder="1" applyAlignment="1">
      <alignment horizontal="center" vertical="center" shrinkToFit="1"/>
    </xf>
    <xf numFmtId="189" fontId="9" fillId="0" borderId="53" xfId="0" applyNumberFormat="1" applyFont="1" applyBorder="1" applyAlignment="1">
      <alignment horizontal="center" vertical="center" shrinkToFit="1"/>
    </xf>
    <xf numFmtId="189" fontId="9" fillId="0" borderId="51" xfId="0" applyNumberFormat="1" applyFont="1" applyBorder="1" applyAlignment="1">
      <alignment horizontal="center" vertical="center" shrinkToFit="1"/>
    </xf>
    <xf numFmtId="189" fontId="9" fillId="0" borderId="74" xfId="0" applyNumberFormat="1" applyFont="1" applyBorder="1" applyAlignment="1">
      <alignment horizontal="center" vertical="center" shrinkToFit="1"/>
    </xf>
    <xf numFmtId="0" fontId="9" fillId="0" borderId="31" xfId="0" applyFont="1" applyBorder="1" applyAlignment="1">
      <alignment horizontal="center" vertical="center"/>
    </xf>
    <xf numFmtId="0" fontId="9" fillId="0" borderId="94" xfId="0" applyFont="1" applyBorder="1" applyAlignment="1">
      <alignment horizontal="center" vertical="center"/>
    </xf>
    <xf numFmtId="0" fontId="14" fillId="0" borderId="6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94" xfId="0" applyFont="1" applyBorder="1" applyAlignment="1">
      <alignment horizontal="center" vertical="center" wrapText="1"/>
    </xf>
    <xf numFmtId="0" fontId="9" fillId="13" borderId="78" xfId="0" applyFont="1" applyFill="1" applyBorder="1" applyAlignment="1" applyProtection="1">
      <alignment horizontal="right" vertical="center"/>
      <protection locked="0"/>
    </xf>
    <xf numFmtId="0" fontId="9" fillId="13" borderId="79" xfId="0" applyFont="1" applyFill="1" applyBorder="1" applyAlignment="1" applyProtection="1">
      <alignment horizontal="right" vertical="center"/>
      <protection locked="0"/>
    </xf>
    <xf numFmtId="0" fontId="9" fillId="13" borderId="80" xfId="0" applyFont="1" applyFill="1" applyBorder="1" applyAlignment="1" applyProtection="1">
      <alignment horizontal="right" vertical="center"/>
      <protection locked="0"/>
    </xf>
    <xf numFmtId="0" fontId="11" fillId="13" borderId="81" xfId="0" applyFont="1" applyFill="1" applyBorder="1" applyAlignment="1" applyProtection="1">
      <alignment horizontal="right" vertical="center"/>
      <protection locked="0"/>
    </xf>
    <xf numFmtId="0" fontId="9" fillId="0" borderId="130" xfId="0" applyFont="1" applyBorder="1" applyAlignment="1">
      <alignment horizontal="left" vertical="center" wrapText="1"/>
    </xf>
    <xf numFmtId="0" fontId="9" fillId="0" borderId="87" xfId="0" applyFont="1" applyBorder="1" applyAlignment="1">
      <alignment horizontal="left" vertical="center" wrapText="1"/>
    </xf>
    <xf numFmtId="0" fontId="9" fillId="0" borderId="108" xfId="0" applyFont="1" applyBorder="1" applyAlignment="1">
      <alignment horizontal="left" vertical="center" wrapText="1"/>
    </xf>
    <xf numFmtId="0" fontId="9" fillId="13" borderId="45" xfId="0" applyFont="1" applyFill="1" applyBorder="1" applyAlignment="1" applyProtection="1">
      <alignment horizontal="right" vertical="center"/>
      <protection locked="0"/>
    </xf>
    <xf numFmtId="0" fontId="11" fillId="13" borderId="16" xfId="0" applyFont="1" applyFill="1" applyBorder="1" applyAlignment="1" applyProtection="1">
      <alignment horizontal="right" vertical="center"/>
      <protection locked="0"/>
    </xf>
    <xf numFmtId="38" fontId="9" fillId="15" borderId="2" xfId="6" applyFont="1" applyFill="1" applyBorder="1" applyAlignment="1" applyProtection="1">
      <alignment horizontal="right" vertical="center"/>
    </xf>
    <xf numFmtId="38" fontId="9" fillId="15" borderId="4" xfId="6" applyFont="1" applyFill="1" applyBorder="1" applyAlignment="1" applyProtection="1">
      <alignment horizontal="right" vertical="center"/>
    </xf>
    <xf numFmtId="38" fontId="9" fillId="15" borderId="6" xfId="6" applyFont="1" applyFill="1" applyBorder="1" applyAlignment="1" applyProtection="1">
      <alignment horizontal="right" vertical="center"/>
    </xf>
    <xf numFmtId="38" fontId="9" fillId="15" borderId="0" xfId="6" applyFont="1" applyFill="1" applyBorder="1" applyAlignment="1" applyProtection="1">
      <alignment horizontal="right" vertical="center"/>
    </xf>
    <xf numFmtId="38" fontId="9" fillId="15" borderId="45" xfId="6" applyFont="1" applyFill="1" applyBorder="1" applyAlignment="1" applyProtection="1">
      <alignment horizontal="right" vertical="center"/>
    </xf>
    <xf numFmtId="38" fontId="9" fillId="15" borderId="16" xfId="6" applyFont="1" applyFill="1" applyBorder="1" applyAlignment="1" applyProtection="1">
      <alignment horizontal="right" vertical="center"/>
    </xf>
    <xf numFmtId="0" fontId="0" fillId="0" borderId="48" xfId="0" applyBorder="1">
      <alignment vertical="center"/>
    </xf>
    <xf numFmtId="0" fontId="0" fillId="0" borderId="49" xfId="0" applyBorder="1">
      <alignment vertical="center"/>
    </xf>
    <xf numFmtId="0" fontId="12" fillId="0" borderId="29" xfId="0" applyFont="1" applyBorder="1" applyAlignment="1">
      <alignment vertical="center" wrapText="1"/>
    </xf>
    <xf numFmtId="0" fontId="0" fillId="0" borderId="29" xfId="0" applyBorder="1" applyAlignment="1">
      <alignment vertical="center" wrapText="1"/>
    </xf>
    <xf numFmtId="0" fontId="0" fillId="0" borderId="16" xfId="0" applyBorder="1" applyAlignment="1">
      <alignment vertical="center" wrapText="1"/>
    </xf>
    <xf numFmtId="0" fontId="11" fillId="11" borderId="39" xfId="0" applyFont="1" applyFill="1" applyBorder="1" applyAlignment="1" applyProtection="1">
      <alignment horizontal="center" vertical="center"/>
      <protection locked="0"/>
    </xf>
    <xf numFmtId="0" fontId="11" fillId="11" borderId="29" xfId="0" applyFont="1" applyFill="1" applyBorder="1" applyAlignment="1" applyProtection="1">
      <alignment horizontal="center" vertical="center"/>
      <protection locked="0"/>
    </xf>
    <xf numFmtId="0" fontId="11" fillId="11" borderId="46" xfId="0" applyFont="1" applyFill="1" applyBorder="1" applyAlignment="1" applyProtection="1">
      <alignment horizontal="center" vertical="center"/>
      <protection locked="0"/>
    </xf>
    <xf numFmtId="0" fontId="11" fillId="11" borderId="42" xfId="0" applyFont="1" applyFill="1" applyBorder="1" applyAlignment="1" applyProtection="1">
      <alignment horizontal="center" vertical="center"/>
      <protection locked="0"/>
    </xf>
    <xf numFmtId="0" fontId="11" fillId="11" borderId="16" xfId="0" applyFont="1" applyFill="1" applyBorder="1" applyAlignment="1" applyProtection="1">
      <alignment horizontal="center" vertical="center"/>
      <protection locked="0"/>
    </xf>
    <xf numFmtId="0" fontId="11" fillId="11" borderId="21" xfId="0" applyFont="1" applyFill="1" applyBorder="1" applyAlignment="1" applyProtection="1">
      <alignment horizontal="center" vertical="center"/>
      <protection locked="0"/>
    </xf>
    <xf numFmtId="0" fontId="9" fillId="0" borderId="91" xfId="0" applyFont="1" applyBorder="1" applyAlignment="1">
      <alignment vertical="center" wrapText="1"/>
    </xf>
    <xf numFmtId="0" fontId="11" fillId="0" borderId="73" xfId="0" applyFont="1" applyBorder="1" applyAlignment="1">
      <alignment vertical="center" wrapText="1"/>
    </xf>
    <xf numFmtId="0" fontId="11" fillId="0" borderId="73" xfId="0" applyFont="1" applyBorder="1">
      <alignment vertical="center"/>
    </xf>
    <xf numFmtId="0" fontId="9" fillId="0" borderId="93" xfId="0" applyFont="1" applyBorder="1" applyAlignment="1">
      <alignment horizontal="right" vertical="center"/>
    </xf>
    <xf numFmtId="0" fontId="0" fillId="0" borderId="31" xfId="0" applyBorder="1" applyAlignment="1">
      <alignment horizontal="right" vertical="center"/>
    </xf>
    <xf numFmtId="0" fontId="9" fillId="0" borderId="32" xfId="0" applyFont="1" applyBorder="1" applyAlignment="1">
      <alignment horizontal="left" vertical="center" wrapText="1"/>
    </xf>
    <xf numFmtId="0" fontId="11" fillId="0" borderId="33" xfId="0" applyFont="1" applyBorder="1" applyAlignment="1">
      <alignment horizontal="left" vertical="center" wrapText="1"/>
    </xf>
    <xf numFmtId="0" fontId="11" fillId="0" borderId="34" xfId="0" applyFont="1" applyBorder="1" applyAlignment="1">
      <alignment horizontal="left" vertical="center" wrapText="1"/>
    </xf>
    <xf numFmtId="0" fontId="9" fillId="0" borderId="101" xfId="0" applyFont="1" applyBorder="1" applyAlignment="1">
      <alignment horizontal="left" vertical="center" wrapText="1"/>
    </xf>
    <xf numFmtId="0" fontId="11" fillId="0" borderId="23" xfId="0" applyFont="1" applyBorder="1" applyAlignment="1">
      <alignment horizontal="left" vertical="center" wrapText="1"/>
    </xf>
    <xf numFmtId="0" fontId="11" fillId="0" borderId="102" xfId="0" applyFont="1" applyBorder="1" applyAlignment="1">
      <alignment horizontal="left" vertical="center" wrapText="1"/>
    </xf>
    <xf numFmtId="0" fontId="11" fillId="0" borderId="35" xfId="0" applyFont="1" applyBorder="1" applyAlignment="1">
      <alignment horizontal="left" vertical="center" wrapText="1"/>
    </xf>
    <xf numFmtId="0" fontId="11" fillId="0" borderId="36" xfId="0" applyFont="1" applyBorder="1" applyAlignment="1">
      <alignment horizontal="left" vertical="center" wrapText="1"/>
    </xf>
    <xf numFmtId="0" fontId="11" fillId="0" borderId="37" xfId="0" applyFont="1" applyBorder="1" applyAlignment="1">
      <alignment horizontal="left" vertical="center" wrapText="1"/>
    </xf>
    <xf numFmtId="0" fontId="9" fillId="0" borderId="57" xfId="0" applyFont="1" applyBorder="1" applyAlignment="1">
      <alignment horizontal="center" vertical="center" wrapText="1"/>
    </xf>
    <xf numFmtId="0" fontId="11" fillId="0" borderId="33" xfId="0" applyFont="1" applyBorder="1">
      <alignment vertical="center"/>
    </xf>
    <xf numFmtId="0" fontId="9" fillId="0" borderId="33" xfId="0" applyFont="1" applyBorder="1" applyAlignment="1">
      <alignment horizontal="center" vertical="center" wrapText="1"/>
    </xf>
    <xf numFmtId="0" fontId="9" fillId="15" borderId="33" xfId="0" applyFont="1" applyFill="1" applyBorder="1" applyAlignment="1">
      <alignment horizontal="center" vertical="center" wrapText="1"/>
    </xf>
    <xf numFmtId="0" fontId="11" fillId="15" borderId="33" xfId="0" applyFont="1" applyFill="1" applyBorder="1">
      <alignment vertical="center"/>
    </xf>
    <xf numFmtId="0" fontId="11" fillId="15" borderId="34" xfId="0" applyFont="1" applyFill="1" applyBorder="1">
      <alignment vertical="center"/>
    </xf>
    <xf numFmtId="0" fontId="9" fillId="0" borderId="80" xfId="0" applyFont="1" applyBorder="1" applyAlignment="1">
      <alignment horizontal="center" vertical="center"/>
    </xf>
    <xf numFmtId="0" fontId="9" fillId="0" borderId="81" xfId="0" applyFont="1" applyBorder="1" applyAlignment="1">
      <alignment horizontal="center" vertical="center"/>
    </xf>
    <xf numFmtId="0" fontId="9" fillId="0" borderId="86" xfId="0" applyFont="1" applyBorder="1" applyAlignment="1">
      <alignment horizontal="center" vertical="center"/>
    </xf>
    <xf numFmtId="0" fontId="11" fillId="15" borderId="11" xfId="0" applyFont="1" applyFill="1" applyBorder="1" applyAlignment="1">
      <alignment horizontal="center" vertical="center"/>
    </xf>
    <xf numFmtId="0" fontId="11" fillId="15" borderId="7" xfId="0" applyFont="1" applyFill="1" applyBorder="1" applyAlignment="1">
      <alignment horizontal="center" vertical="center"/>
    </xf>
    <xf numFmtId="0" fontId="11" fillId="15" borderId="21" xfId="0" applyFont="1" applyFill="1" applyBorder="1" applyAlignment="1">
      <alignment horizontal="center" vertical="center"/>
    </xf>
    <xf numFmtId="0" fontId="9" fillId="0" borderId="75"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6" xfId="0" applyFont="1" applyBorder="1" applyAlignment="1">
      <alignment horizontal="center" vertical="center"/>
    </xf>
    <xf numFmtId="0" fontId="9" fillId="0" borderId="40" xfId="0" applyFont="1" applyBorder="1" applyAlignment="1">
      <alignment horizontal="center" vertical="center" textRotation="255" wrapText="1" shrinkToFit="1"/>
    </xf>
    <xf numFmtId="0" fontId="9" fillId="0" borderId="41" xfId="0" applyFont="1" applyBorder="1" applyAlignment="1">
      <alignment horizontal="center" vertical="center" textRotation="255" wrapText="1" shrinkToFit="1"/>
    </xf>
    <xf numFmtId="0" fontId="9" fillId="0" borderId="9" xfId="0" applyFont="1" applyBorder="1" applyAlignment="1">
      <alignment horizontal="center" vertical="center" textRotation="255" wrapText="1" shrinkToFit="1"/>
    </xf>
    <xf numFmtId="0" fontId="9" fillId="0" borderId="42" xfId="0" applyFont="1" applyBorder="1" applyAlignment="1">
      <alignment horizontal="center" vertical="center" textRotation="255" wrapText="1" shrinkToFit="1"/>
    </xf>
    <xf numFmtId="0" fontId="9" fillId="0" borderId="43" xfId="0" applyFont="1" applyBorder="1" applyAlignment="1">
      <alignment horizontal="center" vertical="center" textRotation="255" wrapText="1" shrinkToFit="1"/>
    </xf>
    <xf numFmtId="0" fontId="9" fillId="0" borderId="120" xfId="0" applyFont="1" applyBorder="1" applyAlignment="1">
      <alignment horizontal="center" vertical="center"/>
    </xf>
    <xf numFmtId="0" fontId="11" fillId="0" borderId="121" xfId="0" applyFont="1" applyBorder="1" applyAlignment="1">
      <alignment horizontal="center" vertical="center"/>
    </xf>
    <xf numFmtId="0" fontId="11" fillId="0" borderId="122" xfId="0" applyFont="1" applyBorder="1" applyAlignment="1">
      <alignment horizontal="center" vertical="center"/>
    </xf>
    <xf numFmtId="38" fontId="9" fillId="0" borderId="84" xfId="6" applyFont="1" applyFill="1" applyBorder="1" applyAlignment="1" applyProtection="1">
      <alignment horizontal="right" vertical="center"/>
    </xf>
    <xf numFmtId="38" fontId="9" fillId="0" borderId="4" xfId="6" applyFont="1" applyFill="1" applyBorder="1" applyAlignment="1" applyProtection="1">
      <alignment horizontal="right" vertical="center"/>
    </xf>
    <xf numFmtId="38" fontId="9" fillId="0" borderId="41" xfId="6" applyFont="1" applyFill="1" applyBorder="1" applyAlignment="1" applyProtection="1">
      <alignment horizontal="right" vertical="center"/>
    </xf>
    <xf numFmtId="38" fontId="9" fillId="0" borderId="0" xfId="6" applyFont="1" applyFill="1" applyBorder="1" applyAlignment="1" applyProtection="1">
      <alignment horizontal="right" vertical="center"/>
    </xf>
    <xf numFmtId="38" fontId="9" fillId="0" borderId="42" xfId="6" applyFont="1" applyFill="1" applyBorder="1" applyAlignment="1" applyProtection="1">
      <alignment horizontal="right" vertical="center"/>
    </xf>
    <xf numFmtId="38" fontId="9" fillId="0" borderId="16" xfId="6" applyFont="1" applyFill="1" applyBorder="1" applyAlignment="1" applyProtection="1">
      <alignment horizontal="right" vertical="center"/>
    </xf>
    <xf numFmtId="0" fontId="11" fillId="0" borderId="3" xfId="0" applyFont="1" applyBorder="1" applyAlignment="1">
      <alignment horizontal="center" vertical="center"/>
    </xf>
    <xf numFmtId="0" fontId="11" fillId="0" borderId="9" xfId="0" applyFont="1" applyBorder="1" applyAlignment="1">
      <alignment horizontal="center" vertical="center"/>
    </xf>
    <xf numFmtId="0" fontId="11" fillId="0" borderId="43" xfId="0" applyFont="1" applyBorder="1" applyAlignment="1">
      <alignment horizontal="center" vertical="center"/>
    </xf>
    <xf numFmtId="38" fontId="9" fillId="0" borderId="2" xfId="6" applyFont="1" applyFill="1" applyBorder="1" applyAlignment="1" applyProtection="1">
      <alignment horizontal="right" vertical="center"/>
    </xf>
    <xf numFmtId="38" fontId="9" fillId="0" borderId="38" xfId="6" applyFont="1" applyFill="1" applyBorder="1" applyAlignment="1" applyProtection="1">
      <alignment horizontal="right" vertical="center"/>
    </xf>
    <xf numFmtId="0" fontId="11" fillId="15" borderId="3" xfId="0" applyFont="1" applyFill="1" applyBorder="1" applyAlignment="1">
      <alignment horizontal="center" vertical="center"/>
    </xf>
    <xf numFmtId="0" fontId="11" fillId="15" borderId="9" xfId="0" applyFont="1" applyFill="1" applyBorder="1" applyAlignment="1">
      <alignment horizontal="center" vertical="center"/>
    </xf>
    <xf numFmtId="0" fontId="11" fillId="15" borderId="43" xfId="0" applyFont="1" applyFill="1" applyBorder="1" applyAlignment="1">
      <alignment horizontal="center" vertical="center"/>
    </xf>
    <xf numFmtId="0" fontId="9" fillId="0" borderId="88" xfId="0" applyFont="1" applyBorder="1" applyAlignment="1">
      <alignment horizontal="center" vertical="center"/>
    </xf>
    <xf numFmtId="0" fontId="9" fillId="0" borderId="87" xfId="0" applyFont="1" applyBorder="1" applyAlignment="1">
      <alignment horizontal="center" vertical="center"/>
    </xf>
    <xf numFmtId="0" fontId="9" fillId="0" borderId="89" xfId="0" applyFont="1" applyBorder="1" applyAlignment="1">
      <alignment horizontal="center" vertical="center"/>
    </xf>
    <xf numFmtId="0" fontId="9" fillId="0" borderId="93" xfId="0" applyFont="1" applyBorder="1" applyAlignment="1">
      <alignment horizontal="center" vertical="center"/>
    </xf>
    <xf numFmtId="0" fontId="9" fillId="0" borderId="39" xfId="0" applyFont="1" applyBorder="1" applyAlignment="1">
      <alignment vertical="center" wrapText="1"/>
    </xf>
    <xf numFmtId="0" fontId="11" fillId="0" borderId="29" xfId="0" applyFont="1" applyBorder="1" applyAlignment="1">
      <alignment vertical="center" wrapText="1"/>
    </xf>
    <xf numFmtId="0" fontId="11" fillId="0" borderId="46" xfId="0" applyFont="1" applyBorder="1" applyAlignment="1">
      <alignment vertical="center" wrapText="1"/>
    </xf>
    <xf numFmtId="0" fontId="11" fillId="0" borderId="42" xfId="0" applyFont="1" applyBorder="1" applyAlignment="1">
      <alignment vertical="center" wrapText="1"/>
    </xf>
    <xf numFmtId="0" fontId="11" fillId="0" borderId="16" xfId="0" applyFont="1" applyBorder="1" applyAlignment="1">
      <alignment vertical="center" wrapText="1"/>
    </xf>
    <xf numFmtId="0" fontId="11" fillId="0" borderId="21" xfId="0" applyFont="1" applyBorder="1" applyAlignment="1">
      <alignment vertical="center" wrapText="1"/>
    </xf>
    <xf numFmtId="0" fontId="9" fillId="0" borderId="78" xfId="0" applyFont="1" applyBorder="1" applyAlignment="1">
      <alignment horizontal="center" vertical="center"/>
    </xf>
    <xf numFmtId="0" fontId="9" fillId="0" borderId="79" xfId="0" applyFont="1" applyBorder="1" applyAlignment="1">
      <alignment horizontal="center" vertical="center"/>
    </xf>
    <xf numFmtId="0" fontId="11" fillId="0" borderId="87" xfId="0" applyFont="1" applyBorder="1" applyAlignment="1">
      <alignment horizontal="center" vertical="center"/>
    </xf>
    <xf numFmtId="3" fontId="11" fillId="0" borderId="96" xfId="0" applyNumberFormat="1" applyFont="1" applyBorder="1" applyAlignment="1">
      <alignment horizontal="center" vertical="center"/>
    </xf>
    <xf numFmtId="3" fontId="11" fillId="0" borderId="56" xfId="0" applyNumberFormat="1" applyFont="1" applyBorder="1" applyAlignment="1">
      <alignment horizontal="center" vertical="center"/>
    </xf>
    <xf numFmtId="3" fontId="11" fillId="0" borderId="190" xfId="0" applyNumberFormat="1" applyFont="1" applyBorder="1" applyAlignment="1">
      <alignment horizontal="center" vertical="center"/>
    </xf>
    <xf numFmtId="3" fontId="11" fillId="0" borderId="191" xfId="0" applyNumberFormat="1" applyFont="1" applyBorder="1" applyAlignment="1">
      <alignment horizontal="center" vertical="center"/>
    </xf>
    <xf numFmtId="3" fontId="11" fillId="0" borderId="56" xfId="0" applyNumberFormat="1" applyFont="1" applyBorder="1" applyAlignment="1">
      <alignment horizontal="right" vertical="center"/>
    </xf>
    <xf numFmtId="0" fontId="11" fillId="0" borderId="56" xfId="0" applyFont="1" applyBorder="1" applyAlignment="1">
      <alignment horizontal="right" vertical="center"/>
    </xf>
    <xf numFmtId="3" fontId="11" fillId="0" borderId="191" xfId="0" applyNumberFormat="1" applyFont="1" applyBorder="1" applyAlignment="1">
      <alignment horizontal="right" vertical="center"/>
    </xf>
    <xf numFmtId="0" fontId="11" fillId="0" borderId="191" xfId="0" applyFont="1" applyBorder="1" applyAlignment="1">
      <alignment horizontal="right" vertical="center"/>
    </xf>
    <xf numFmtId="0" fontId="11" fillId="0" borderId="228" xfId="0" applyFont="1" applyBorder="1" applyAlignment="1">
      <alignment horizontal="center" vertical="center"/>
    </xf>
    <xf numFmtId="0" fontId="11" fillId="0" borderId="232" xfId="0" applyFont="1" applyBorder="1" applyAlignment="1">
      <alignment horizontal="center" vertical="center"/>
    </xf>
    <xf numFmtId="38" fontId="9" fillId="0" borderId="233" xfId="6" applyFont="1" applyBorder="1" applyAlignment="1">
      <alignment horizontal="right" vertical="center"/>
    </xf>
    <xf numFmtId="38" fontId="9" fillId="0" borderId="232" xfId="6" applyFont="1" applyBorder="1" applyAlignment="1">
      <alignment horizontal="right" vertical="center"/>
    </xf>
    <xf numFmtId="38" fontId="9" fillId="0" borderId="234" xfId="6" applyFont="1" applyBorder="1" applyAlignment="1">
      <alignment horizontal="right" vertical="center"/>
    </xf>
    <xf numFmtId="0" fontId="11" fillId="0" borderId="56" xfId="0" applyFont="1" applyBorder="1" applyAlignment="1">
      <alignment horizontal="center" vertical="center"/>
    </xf>
    <xf numFmtId="0" fontId="11" fillId="0" borderId="191" xfId="0" applyFont="1" applyBorder="1" applyAlignment="1">
      <alignment horizontal="center" vertical="center"/>
    </xf>
    <xf numFmtId="38" fontId="9" fillId="0" borderId="217" xfId="6" applyFont="1" applyBorder="1" applyAlignment="1">
      <alignment horizontal="right" vertical="center"/>
    </xf>
    <xf numFmtId="38" fontId="9" fillId="0" borderId="191" xfId="6" applyFont="1" applyBorder="1" applyAlignment="1">
      <alignment horizontal="right" vertical="center"/>
    </xf>
    <xf numFmtId="38" fontId="9" fillId="0" borderId="192" xfId="6" applyFont="1" applyBorder="1" applyAlignment="1">
      <alignment horizontal="right" vertical="center"/>
    </xf>
    <xf numFmtId="38" fontId="9" fillId="0" borderId="58" xfId="6" applyFont="1" applyBorder="1" applyAlignment="1">
      <alignment horizontal="right" vertical="center"/>
    </xf>
    <xf numFmtId="38" fontId="9" fillId="0" borderId="56" xfId="6" applyFont="1" applyBorder="1" applyAlignment="1">
      <alignment horizontal="right" vertical="center"/>
    </xf>
    <xf numFmtId="38" fontId="9" fillId="0" borderId="57" xfId="6" applyFont="1" applyBorder="1" applyAlignment="1">
      <alignment horizontal="right" vertical="center"/>
    </xf>
    <xf numFmtId="38" fontId="9" fillId="0" borderId="6" xfId="6" applyFont="1" applyFill="1" applyBorder="1" applyAlignment="1" applyProtection="1">
      <alignment horizontal="right" vertical="center"/>
    </xf>
    <xf numFmtId="38" fontId="9" fillId="0" borderId="45" xfId="6" applyFont="1" applyFill="1" applyBorder="1" applyAlignment="1" applyProtection="1">
      <alignment horizontal="right" vertical="center"/>
    </xf>
    <xf numFmtId="0" fontId="94" fillId="0" borderId="80" xfId="0" applyFont="1" applyBorder="1" applyAlignment="1">
      <alignment horizontal="left" vertical="center" shrinkToFit="1"/>
    </xf>
    <xf numFmtId="0" fontId="94" fillId="0" borderId="81" xfId="0" applyFont="1" applyBorder="1" applyAlignment="1">
      <alignment horizontal="left" vertical="center" shrinkToFit="1"/>
    </xf>
    <xf numFmtId="0" fontId="94" fillId="0" borderId="82" xfId="0" applyFont="1" applyBorder="1" applyAlignment="1">
      <alignment horizontal="left" vertical="center" shrinkToFit="1"/>
    </xf>
    <xf numFmtId="0" fontId="11" fillId="0" borderId="34" xfId="0" applyFont="1" applyBorder="1">
      <alignment vertical="center"/>
    </xf>
    <xf numFmtId="0" fontId="11" fillId="0" borderId="11" xfId="0" applyFont="1" applyBorder="1" applyAlignment="1">
      <alignment horizontal="center" vertical="center"/>
    </xf>
    <xf numFmtId="0" fontId="11" fillId="0" borderId="7" xfId="0" applyFont="1" applyBorder="1" applyAlignment="1">
      <alignment horizontal="center" vertical="center"/>
    </xf>
    <xf numFmtId="0" fontId="11" fillId="0" borderId="21" xfId="0" applyFont="1" applyBorder="1" applyAlignment="1">
      <alignment horizontal="center" vertical="center"/>
    </xf>
    <xf numFmtId="0" fontId="20" fillId="0" borderId="16" xfId="0" applyFont="1" applyBorder="1" applyAlignment="1">
      <alignment horizontal="right" vertical="center"/>
    </xf>
    <xf numFmtId="0" fontId="9" fillId="0" borderId="55" xfId="0" applyFont="1" applyBorder="1" applyAlignment="1">
      <alignment horizontal="center" vertical="center" textRotation="255" wrapText="1" shrinkToFit="1"/>
    </xf>
    <xf numFmtId="0" fontId="9" fillId="0" borderId="10" xfId="0" applyFont="1" applyBorder="1" applyAlignment="1">
      <alignment horizontal="center" vertical="center" textRotation="255" wrapText="1" shrinkToFit="1"/>
    </xf>
    <xf numFmtId="0" fontId="9" fillId="0" borderId="88" xfId="0" applyFont="1" applyBorder="1" applyAlignment="1">
      <alignment horizontal="left" vertical="center" shrinkToFit="1"/>
    </xf>
    <xf numFmtId="0" fontId="9" fillId="0" borderId="87" xfId="0" applyFont="1" applyBorder="1" applyAlignment="1">
      <alignment horizontal="left" vertical="center" shrinkToFit="1"/>
    </xf>
    <xf numFmtId="0" fontId="9" fillId="0" borderId="108" xfId="0" applyFont="1" applyBorder="1" applyAlignment="1">
      <alignment horizontal="left" vertical="center" shrinkToFit="1"/>
    </xf>
    <xf numFmtId="0" fontId="9" fillId="0" borderId="2" xfId="0" applyFont="1" applyBorder="1" applyAlignment="1">
      <alignment horizontal="right" vertical="center" wrapText="1"/>
    </xf>
    <xf numFmtId="0" fontId="9" fillId="0" borderId="4" xfId="0" applyFont="1" applyBorder="1" applyAlignment="1">
      <alignment horizontal="right" vertical="center" wrapText="1"/>
    </xf>
    <xf numFmtId="0" fontId="9" fillId="0" borderId="6" xfId="0" applyFont="1" applyBorder="1" applyAlignment="1">
      <alignment horizontal="right" vertical="center" wrapText="1"/>
    </xf>
    <xf numFmtId="0" fontId="9" fillId="0" borderId="0" xfId="0" applyFont="1" applyAlignment="1">
      <alignment horizontal="right" vertical="center" wrapText="1"/>
    </xf>
    <xf numFmtId="0" fontId="9" fillId="0" borderId="45" xfId="0" applyFont="1" applyBorder="1" applyAlignment="1">
      <alignment horizontal="right" vertical="center" wrapText="1"/>
    </xf>
    <xf numFmtId="0" fontId="9" fillId="0" borderId="16" xfId="0" applyFont="1" applyBorder="1" applyAlignment="1">
      <alignment horizontal="right" vertical="center" wrapText="1"/>
    </xf>
    <xf numFmtId="0" fontId="9" fillId="0" borderId="84" xfId="0" applyFont="1" applyBorder="1" applyAlignment="1">
      <alignment horizontal="center" vertical="center" textRotation="255" shrinkToFit="1"/>
    </xf>
    <xf numFmtId="0" fontId="9" fillId="0" borderId="3" xfId="0" applyFont="1" applyBorder="1" applyAlignment="1">
      <alignment horizontal="center" vertical="center" textRotation="255" shrinkToFit="1"/>
    </xf>
    <xf numFmtId="0" fontId="9" fillId="0" borderId="9" xfId="0" applyFont="1" applyBorder="1" applyAlignment="1">
      <alignment horizontal="center" vertical="center" textRotation="255" shrinkToFit="1"/>
    </xf>
    <xf numFmtId="0" fontId="9" fillId="0" borderId="43" xfId="0" applyFont="1" applyBorder="1" applyAlignment="1">
      <alignment horizontal="center" vertical="center" textRotation="255" shrinkToFit="1"/>
    </xf>
    <xf numFmtId="38" fontId="9" fillId="13" borderId="2" xfId="6" applyFont="1" applyFill="1" applyBorder="1" applyAlignment="1" applyProtection="1">
      <alignment horizontal="right" vertical="center"/>
      <protection locked="0"/>
    </xf>
    <xf numFmtId="38" fontId="9" fillId="13" borderId="4" xfId="6" applyFont="1" applyFill="1" applyBorder="1" applyAlignment="1" applyProtection="1">
      <alignment horizontal="right" vertical="center"/>
      <protection locked="0"/>
    </xf>
    <xf numFmtId="38" fontId="9" fillId="13" borderId="6" xfId="6" applyFont="1" applyFill="1" applyBorder="1" applyAlignment="1" applyProtection="1">
      <alignment horizontal="right" vertical="center"/>
      <protection locked="0"/>
    </xf>
    <xf numFmtId="38" fontId="9" fillId="13" borderId="0" xfId="6" applyFont="1" applyFill="1" applyBorder="1" applyAlignment="1" applyProtection="1">
      <alignment horizontal="right" vertical="center"/>
      <protection locked="0"/>
    </xf>
    <xf numFmtId="38" fontId="9" fillId="13" borderId="45" xfId="6" applyFont="1" applyFill="1" applyBorder="1" applyAlignment="1" applyProtection="1">
      <alignment horizontal="right" vertical="center"/>
      <protection locked="0"/>
    </xf>
    <xf numFmtId="38" fontId="9" fillId="13" borderId="16" xfId="6" applyFont="1" applyFill="1" applyBorder="1" applyAlignment="1" applyProtection="1">
      <alignment horizontal="right" vertical="center"/>
      <protection locked="0"/>
    </xf>
    <xf numFmtId="0" fontId="9" fillId="0" borderId="93" xfId="0" applyFont="1" applyBorder="1" applyAlignment="1" applyProtection="1">
      <alignment horizontal="right" vertical="center"/>
      <protection locked="0"/>
    </xf>
    <xf numFmtId="0" fontId="0" fillId="0" borderId="31" xfId="0" applyBorder="1" applyAlignment="1" applyProtection="1">
      <alignment horizontal="right" vertical="center"/>
      <protection locked="0"/>
    </xf>
    <xf numFmtId="0" fontId="9" fillId="15" borderId="57" xfId="0" applyFont="1" applyFill="1" applyBorder="1" applyAlignment="1">
      <alignment horizontal="center" vertical="center" wrapText="1"/>
    </xf>
    <xf numFmtId="0" fontId="9" fillId="15" borderId="75" xfId="0" applyFont="1" applyFill="1" applyBorder="1" applyAlignment="1">
      <alignment horizontal="center" vertical="center" wrapText="1"/>
    </xf>
    <xf numFmtId="0" fontId="9" fillId="15" borderId="38" xfId="0" applyFont="1" applyFill="1" applyBorder="1" applyAlignment="1">
      <alignment horizontal="center" vertical="center" wrapText="1"/>
    </xf>
    <xf numFmtId="0" fontId="9" fillId="15" borderId="17" xfId="0" applyFont="1" applyFill="1" applyBorder="1" applyAlignment="1">
      <alignment horizontal="center" vertical="center" wrapText="1"/>
    </xf>
    <xf numFmtId="0" fontId="20" fillId="15" borderId="16" xfId="0" applyFont="1" applyFill="1" applyBorder="1" applyAlignment="1" applyProtection="1">
      <alignment horizontal="center" vertical="center"/>
      <protection locked="0"/>
    </xf>
    <xf numFmtId="0" fontId="9" fillId="0" borderId="40" xfId="0" applyFont="1" applyBorder="1" applyAlignment="1">
      <alignment horizontal="center" vertical="center" textRotation="255" shrinkToFit="1"/>
    </xf>
    <xf numFmtId="0" fontId="9" fillId="0" borderId="55" xfId="0" applyFont="1" applyBorder="1" applyAlignment="1">
      <alignment horizontal="center" vertical="center" textRotation="255" shrinkToFit="1"/>
    </xf>
    <xf numFmtId="0" fontId="9" fillId="0" borderId="10" xfId="0" applyFont="1" applyBorder="1" applyAlignment="1">
      <alignment horizontal="center" vertical="center" textRotation="255" shrinkToFit="1"/>
    </xf>
    <xf numFmtId="38" fontId="9" fillId="15" borderId="84" xfId="6" applyFont="1" applyFill="1" applyBorder="1" applyAlignment="1" applyProtection="1">
      <alignment horizontal="right" vertical="center"/>
      <protection locked="0"/>
    </xf>
    <xf numFmtId="38" fontId="9" fillId="15" borderId="4" xfId="6" applyFont="1" applyFill="1" applyBorder="1" applyAlignment="1" applyProtection="1">
      <alignment horizontal="right" vertical="center"/>
      <protection locked="0"/>
    </xf>
    <xf numFmtId="38" fontId="9" fillId="15" borderId="41" xfId="6" applyFont="1" applyFill="1" applyBorder="1" applyAlignment="1" applyProtection="1">
      <alignment horizontal="right" vertical="center"/>
      <protection locked="0"/>
    </xf>
    <xf numFmtId="38" fontId="9" fillId="15" borderId="0" xfId="6" applyFont="1" applyFill="1" applyBorder="1" applyAlignment="1" applyProtection="1">
      <alignment horizontal="right" vertical="center"/>
      <protection locked="0"/>
    </xf>
    <xf numFmtId="38" fontId="9" fillId="15" borderId="42" xfId="6" applyFont="1" applyFill="1" applyBorder="1" applyAlignment="1" applyProtection="1">
      <alignment horizontal="right" vertical="center"/>
      <protection locked="0"/>
    </xf>
    <xf numFmtId="38" fontId="9" fillId="15" borderId="16" xfId="6" applyFont="1" applyFill="1" applyBorder="1" applyAlignment="1" applyProtection="1">
      <alignment horizontal="right" vertical="center"/>
      <protection locked="0"/>
    </xf>
    <xf numFmtId="38" fontId="9" fillId="15" borderId="2" xfId="6" applyFont="1" applyFill="1" applyBorder="1" applyAlignment="1" applyProtection="1">
      <alignment horizontal="right" vertical="center"/>
      <protection locked="0"/>
    </xf>
    <xf numFmtId="38" fontId="9" fillId="15" borderId="38" xfId="6" applyFont="1" applyFill="1" applyBorder="1" applyAlignment="1" applyProtection="1">
      <alignment horizontal="right" vertical="center"/>
      <protection locked="0"/>
    </xf>
    <xf numFmtId="0" fontId="9" fillId="13" borderId="93" xfId="0" applyFont="1" applyFill="1" applyBorder="1" applyAlignment="1" applyProtection="1">
      <alignment horizontal="right" vertical="center"/>
      <protection locked="0"/>
    </xf>
    <xf numFmtId="0" fontId="0" fillId="13" borderId="31" xfId="0" applyFill="1" applyBorder="1" applyAlignment="1" applyProtection="1">
      <alignment horizontal="right" vertical="center"/>
      <protection locked="0"/>
    </xf>
    <xf numFmtId="38" fontId="9" fillId="13" borderId="84" xfId="6" applyFont="1" applyFill="1" applyBorder="1" applyAlignment="1" applyProtection="1">
      <alignment horizontal="right" vertical="center"/>
      <protection locked="0"/>
    </xf>
    <xf numFmtId="38" fontId="9" fillId="13" borderId="41" xfId="6" applyFont="1" applyFill="1" applyBorder="1" applyAlignment="1" applyProtection="1">
      <alignment horizontal="right" vertical="center"/>
      <protection locked="0"/>
    </xf>
    <xf numFmtId="38" fontId="9" fillId="13" borderId="42" xfId="6" applyFont="1" applyFill="1" applyBorder="1" applyAlignment="1" applyProtection="1">
      <alignment horizontal="right" vertical="center"/>
      <protection locked="0"/>
    </xf>
    <xf numFmtId="0" fontId="9" fillId="13" borderId="2" xfId="0" applyFont="1" applyFill="1" applyBorder="1" applyAlignment="1" applyProtection="1">
      <alignment horizontal="center" vertical="center" wrapText="1"/>
      <protection locked="0"/>
    </xf>
    <xf numFmtId="0" fontId="9" fillId="13" borderId="4" xfId="0" applyFont="1" applyFill="1" applyBorder="1" applyAlignment="1" applyProtection="1">
      <alignment horizontal="center" vertical="center" wrapText="1"/>
      <protection locked="0"/>
    </xf>
    <xf numFmtId="0" fontId="9" fillId="13" borderId="6" xfId="0" applyFont="1" applyFill="1" applyBorder="1" applyAlignment="1" applyProtection="1">
      <alignment horizontal="center" vertical="center" wrapText="1"/>
      <protection locked="0"/>
    </xf>
    <xf numFmtId="0" fontId="9" fillId="13" borderId="0" xfId="0" applyFont="1" applyFill="1" applyAlignment="1" applyProtection="1">
      <alignment horizontal="center" vertical="center" wrapText="1"/>
      <protection locked="0"/>
    </xf>
    <xf numFmtId="0" fontId="9" fillId="13" borderId="45" xfId="0" applyFont="1" applyFill="1" applyBorder="1" applyAlignment="1" applyProtection="1">
      <alignment horizontal="center" vertical="center" wrapText="1"/>
      <protection locked="0"/>
    </xf>
    <xf numFmtId="0" fontId="9" fillId="13" borderId="16" xfId="0" applyFont="1" applyFill="1" applyBorder="1" applyAlignment="1" applyProtection="1">
      <alignment horizontal="center" vertical="center" wrapText="1"/>
      <protection locked="0"/>
    </xf>
    <xf numFmtId="0" fontId="9" fillId="13" borderId="93" xfId="0" applyFont="1" applyFill="1" applyBorder="1" applyAlignment="1" applyProtection="1">
      <alignment horizontal="center" vertical="center"/>
      <protection locked="0"/>
    </xf>
    <xf numFmtId="0" fontId="9" fillId="13" borderId="31" xfId="0" applyFont="1" applyFill="1" applyBorder="1" applyAlignment="1" applyProtection="1">
      <alignment horizontal="center" vertical="center"/>
      <protection locked="0"/>
    </xf>
    <xf numFmtId="0" fontId="9" fillId="13" borderId="78" xfId="0" applyFont="1" applyFill="1" applyBorder="1" applyAlignment="1" applyProtection="1">
      <alignment horizontal="center" vertical="center"/>
      <protection locked="0"/>
    </xf>
    <xf numFmtId="0" fontId="9" fillId="13" borderId="79" xfId="0" applyFont="1" applyFill="1" applyBorder="1" applyAlignment="1" applyProtection="1">
      <alignment horizontal="center" vertical="center"/>
      <protection locked="0"/>
    </xf>
    <xf numFmtId="0" fontId="9" fillId="13" borderId="88" xfId="0" applyFont="1" applyFill="1" applyBorder="1" applyAlignment="1" applyProtection="1">
      <alignment horizontal="center" vertical="center"/>
      <protection locked="0"/>
    </xf>
    <xf numFmtId="0" fontId="11" fillId="13" borderId="87" xfId="0" applyFont="1" applyFill="1" applyBorder="1" applyAlignment="1" applyProtection="1">
      <alignment horizontal="center" vertical="center"/>
      <protection locked="0"/>
    </xf>
    <xf numFmtId="0" fontId="9" fillId="14" borderId="57" xfId="0" applyFont="1" applyFill="1" applyBorder="1" applyAlignment="1">
      <alignment horizontal="center" vertical="center" wrapText="1"/>
    </xf>
    <xf numFmtId="0" fontId="11" fillId="14" borderId="33" xfId="0" applyFont="1" applyFill="1" applyBorder="1">
      <alignment vertical="center"/>
    </xf>
    <xf numFmtId="0" fontId="9" fillId="14" borderId="33" xfId="0" applyFont="1" applyFill="1" applyBorder="1" applyAlignment="1">
      <alignment horizontal="center" vertical="center" wrapText="1"/>
    </xf>
    <xf numFmtId="0" fontId="9" fillId="14" borderId="75" xfId="0" applyFont="1" applyFill="1" applyBorder="1" applyAlignment="1">
      <alignment horizontal="center" vertical="center" wrapText="1"/>
    </xf>
    <xf numFmtId="0" fontId="9" fillId="14" borderId="38" xfId="0" applyFont="1" applyFill="1" applyBorder="1" applyAlignment="1">
      <alignment horizontal="center" vertical="center" wrapText="1"/>
    </xf>
    <xf numFmtId="0" fontId="9" fillId="14" borderId="17" xfId="0" applyFont="1" applyFill="1" applyBorder="1" applyAlignment="1">
      <alignment horizontal="center" vertical="center" wrapText="1"/>
    </xf>
    <xf numFmtId="0" fontId="20" fillId="14" borderId="16" xfId="0" applyFont="1" applyFill="1" applyBorder="1" applyAlignment="1" applyProtection="1">
      <alignment horizontal="center" vertical="center"/>
      <protection locked="0"/>
    </xf>
    <xf numFmtId="38" fontId="9" fillId="14" borderId="84" xfId="6" applyFont="1" applyFill="1" applyBorder="1" applyAlignment="1" applyProtection="1">
      <alignment horizontal="right" vertical="center"/>
      <protection locked="0"/>
    </xf>
    <xf numFmtId="38" fontId="9" fillId="14" borderId="4" xfId="6" applyFont="1" applyFill="1" applyBorder="1" applyAlignment="1" applyProtection="1">
      <alignment horizontal="right" vertical="center"/>
      <protection locked="0"/>
    </xf>
    <xf numFmtId="38" fontId="9" fillId="14" borderId="41" xfId="6" applyFont="1" applyFill="1" applyBorder="1" applyAlignment="1" applyProtection="1">
      <alignment horizontal="right" vertical="center"/>
      <protection locked="0"/>
    </xf>
    <xf numFmtId="38" fontId="9" fillId="14" borderId="0" xfId="6" applyFont="1" applyFill="1" applyBorder="1" applyAlignment="1" applyProtection="1">
      <alignment horizontal="right" vertical="center"/>
      <protection locked="0"/>
    </xf>
    <xf numFmtId="38" fontId="9" fillId="14" borderId="42" xfId="6" applyFont="1" applyFill="1" applyBorder="1" applyAlignment="1" applyProtection="1">
      <alignment horizontal="right" vertical="center"/>
      <protection locked="0"/>
    </xf>
    <xf numFmtId="38" fontId="9" fillId="14" borderId="16" xfId="6" applyFont="1" applyFill="1" applyBorder="1" applyAlignment="1" applyProtection="1">
      <alignment horizontal="right" vertical="center"/>
      <protection locked="0"/>
    </xf>
    <xf numFmtId="0" fontId="11" fillId="14" borderId="3" xfId="0" applyFont="1" applyFill="1" applyBorder="1" applyAlignment="1">
      <alignment horizontal="center" vertical="center"/>
    </xf>
    <xf numFmtId="0" fontId="11" fillId="14" borderId="9" xfId="0" applyFont="1" applyFill="1" applyBorder="1" applyAlignment="1">
      <alignment horizontal="center" vertical="center"/>
    </xf>
    <xf numFmtId="0" fontId="11" fillId="14" borderId="43" xfId="0" applyFont="1" applyFill="1" applyBorder="1" applyAlignment="1">
      <alignment horizontal="center" vertical="center"/>
    </xf>
    <xf numFmtId="38" fontId="9" fillId="14" borderId="2" xfId="6" applyFont="1" applyFill="1" applyBorder="1" applyAlignment="1" applyProtection="1">
      <alignment horizontal="right" vertical="center"/>
      <protection locked="0"/>
    </xf>
    <xf numFmtId="38" fontId="9" fillId="14" borderId="38" xfId="6" applyFont="1" applyFill="1" applyBorder="1" applyAlignment="1" applyProtection="1">
      <alignment horizontal="right" vertical="center"/>
      <protection locked="0"/>
    </xf>
    <xf numFmtId="0" fontId="9" fillId="13" borderId="88" xfId="0" applyFont="1" applyFill="1" applyBorder="1" applyAlignment="1" applyProtection="1">
      <alignment horizontal="right" vertical="center"/>
      <protection locked="0"/>
    </xf>
    <xf numFmtId="0" fontId="11" fillId="13" borderId="87" xfId="0" applyFont="1" applyFill="1" applyBorder="1" applyAlignment="1" applyProtection="1">
      <alignment horizontal="right" vertical="center"/>
      <protection locked="0"/>
    </xf>
    <xf numFmtId="0" fontId="0" fillId="0" borderId="46" xfId="0" applyBorder="1" applyAlignment="1">
      <alignment vertical="center" wrapText="1"/>
    </xf>
    <xf numFmtId="0" fontId="0" fillId="0" borderId="42" xfId="0" applyBorder="1" applyAlignment="1">
      <alignment vertical="center" wrapText="1"/>
    </xf>
    <xf numFmtId="0" fontId="0" fillId="0" borderId="21" xfId="0" applyBorder="1" applyAlignment="1">
      <alignment vertical="center" wrapText="1"/>
    </xf>
    <xf numFmtId="0" fontId="0" fillId="0" borderId="40" xfId="0" applyBorder="1">
      <alignment vertical="center"/>
    </xf>
    <xf numFmtId="0" fontId="11" fillId="0" borderId="44" xfId="0" applyFont="1" applyBorder="1" applyAlignment="1">
      <alignment horizontal="center" vertical="center" wrapText="1"/>
    </xf>
    <xf numFmtId="0" fontId="0" fillId="0" borderId="29" xfId="0" applyBorder="1" applyAlignment="1">
      <alignment horizontal="center" vertical="center"/>
    </xf>
    <xf numFmtId="0" fontId="9" fillId="13" borderId="29" xfId="0" applyFont="1" applyFill="1" applyBorder="1" applyAlignment="1" applyProtection="1">
      <alignment horizontal="center" vertical="center"/>
      <protection locked="0"/>
    </xf>
    <xf numFmtId="0" fontId="0" fillId="13" borderId="29" xfId="0" applyFill="1" applyBorder="1" applyAlignment="1" applyProtection="1">
      <alignment horizontal="center" vertical="center"/>
      <protection locked="0"/>
    </xf>
    <xf numFmtId="0" fontId="9" fillId="0" borderId="50" xfId="0" applyFont="1" applyBorder="1">
      <alignment vertical="center"/>
    </xf>
    <xf numFmtId="0" fontId="0" fillId="0" borderId="51" xfId="0" applyBorder="1">
      <alignment vertical="center"/>
    </xf>
    <xf numFmtId="0" fontId="0" fillId="0" borderId="52" xfId="0" applyBorder="1">
      <alignment vertical="center"/>
    </xf>
    <xf numFmtId="0" fontId="11" fillId="0" borderId="53" xfId="0" applyFont="1" applyBorder="1" applyAlignment="1">
      <alignment horizontal="center" vertical="center" wrapText="1"/>
    </xf>
    <xf numFmtId="0" fontId="0" fillId="0" borderId="51" xfId="0" applyBorder="1" applyAlignment="1">
      <alignment horizontal="center" vertical="center"/>
    </xf>
    <xf numFmtId="0" fontId="9" fillId="0" borderId="51" xfId="0" applyFont="1" applyBorder="1" applyAlignment="1" applyProtection="1">
      <alignment horizontal="center" vertical="center"/>
      <protection locked="0"/>
    </xf>
    <xf numFmtId="0" fontId="0" fillId="0" borderId="51" xfId="0" applyBorder="1" applyAlignment="1" applyProtection="1">
      <alignment horizontal="center" vertical="center"/>
      <protection locked="0"/>
    </xf>
    <xf numFmtId="0" fontId="9" fillId="0" borderId="93" xfId="0" applyFont="1" applyBorder="1" applyAlignment="1" applyProtection="1">
      <alignment horizontal="center" vertical="center"/>
      <protection locked="0"/>
    </xf>
    <xf numFmtId="0" fontId="9" fillId="0" borderId="31" xfId="0" applyFont="1" applyBorder="1" applyAlignment="1" applyProtection="1">
      <alignment horizontal="center" vertical="center"/>
      <protection locked="0"/>
    </xf>
    <xf numFmtId="0" fontId="9" fillId="0" borderId="75" xfId="0" applyFont="1" applyBorder="1" applyAlignment="1">
      <alignment horizontal="center" vertical="center"/>
    </xf>
    <xf numFmtId="0" fontId="9" fillId="0" borderId="38" xfId="0" applyFont="1" applyBorder="1" applyAlignment="1">
      <alignment horizontal="center" vertical="center"/>
    </xf>
    <xf numFmtId="0" fontId="9" fillId="0" borderId="76" xfId="0" applyFont="1" applyBorder="1" applyAlignment="1">
      <alignment horizontal="center" vertical="center"/>
    </xf>
    <xf numFmtId="189" fontId="9" fillId="0" borderId="53" xfId="0" applyNumberFormat="1" applyFont="1" applyBorder="1" applyAlignment="1">
      <alignment horizontal="center" vertical="center"/>
    </xf>
    <xf numFmtId="189" fontId="9" fillId="0" borderId="51" xfId="0" applyNumberFormat="1" applyFont="1" applyBorder="1" applyAlignment="1">
      <alignment horizontal="center" vertical="center"/>
    </xf>
    <xf numFmtId="189" fontId="9" fillId="0" borderId="74" xfId="0" applyNumberFormat="1" applyFont="1" applyBorder="1" applyAlignment="1">
      <alignment horizontal="center" vertical="center"/>
    </xf>
    <xf numFmtId="0" fontId="9" fillId="0" borderId="29" xfId="0" applyFont="1"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9" fillId="13" borderId="51" xfId="0" applyFont="1" applyFill="1" applyBorder="1" applyAlignment="1" applyProtection="1">
      <alignment horizontal="center" vertical="center"/>
      <protection locked="0"/>
    </xf>
    <xf numFmtId="0" fontId="0" fillId="13" borderId="51" xfId="0" applyFill="1" applyBorder="1" applyAlignment="1" applyProtection="1">
      <alignment horizontal="center" vertical="center"/>
      <protection locked="0"/>
    </xf>
    <xf numFmtId="0" fontId="9" fillId="13" borderId="2" xfId="0" applyFont="1" applyFill="1" applyBorder="1" applyAlignment="1">
      <alignment horizontal="center" vertical="center" wrapText="1"/>
    </xf>
    <xf numFmtId="0" fontId="9" fillId="13" borderId="4" xfId="0" applyFont="1" applyFill="1" applyBorder="1" applyAlignment="1">
      <alignment horizontal="center" vertical="center" wrapText="1"/>
    </xf>
    <xf numFmtId="0" fontId="9" fillId="13" borderId="6" xfId="0" applyFont="1" applyFill="1" applyBorder="1" applyAlignment="1">
      <alignment horizontal="center" vertical="center" wrapText="1"/>
    </xf>
    <xf numFmtId="0" fontId="9" fillId="13" borderId="0" xfId="0" applyFont="1" applyFill="1" applyAlignment="1">
      <alignment horizontal="center" vertical="center" wrapText="1"/>
    </xf>
    <xf numFmtId="0" fontId="9" fillId="13" borderId="45" xfId="0" applyFont="1" applyFill="1" applyBorder="1" applyAlignment="1">
      <alignment horizontal="center" vertical="center" wrapText="1"/>
    </xf>
    <xf numFmtId="0" fontId="9" fillId="13" borderId="16" xfId="0" applyFont="1" applyFill="1" applyBorder="1" applyAlignment="1">
      <alignment horizontal="center" vertical="center" wrapText="1"/>
    </xf>
    <xf numFmtId="0" fontId="9" fillId="0" borderId="0" xfId="0" applyFont="1" applyAlignment="1">
      <alignment horizontal="center" vertical="center"/>
    </xf>
    <xf numFmtId="0" fontId="9" fillId="13" borderId="38" xfId="0" applyFont="1" applyFill="1" applyBorder="1" applyAlignment="1" applyProtection="1">
      <alignment horizontal="center" vertical="center" shrinkToFit="1"/>
      <protection locked="0"/>
    </xf>
    <xf numFmtId="0" fontId="9" fillId="0" borderId="0" xfId="0" applyFont="1" applyAlignment="1">
      <alignment horizontal="left" vertical="center" wrapText="1"/>
    </xf>
    <xf numFmtId="0" fontId="12" fillId="0" borderId="0" xfId="0" applyFont="1" applyAlignment="1">
      <alignment horizontal="left" vertical="center" wrapText="1"/>
    </xf>
    <xf numFmtId="0" fontId="11" fillId="11" borderId="15" xfId="0" applyFont="1" applyFill="1" applyBorder="1" applyAlignment="1" applyProtection="1">
      <alignment horizontal="center" vertical="center"/>
      <protection locked="0"/>
    </xf>
    <xf numFmtId="0" fontId="14" fillId="0" borderId="0" xfId="0" applyFont="1" applyAlignment="1">
      <alignment horizontal="left" vertical="top" wrapText="1"/>
    </xf>
    <xf numFmtId="0" fontId="9" fillId="0" borderId="0" xfId="0" applyFont="1" applyAlignment="1" applyProtection="1">
      <alignment horizontal="right" vertical="center" shrinkToFit="1"/>
      <protection locked="0"/>
    </xf>
    <xf numFmtId="0" fontId="9" fillId="13" borderId="1" xfId="0" applyFont="1" applyFill="1" applyBorder="1" applyAlignment="1" applyProtection="1">
      <alignment horizontal="center" vertical="center"/>
      <protection locked="0"/>
    </xf>
    <xf numFmtId="189" fontId="9" fillId="0" borderId="39" xfId="0" applyNumberFormat="1" applyFont="1" applyBorder="1" applyAlignment="1" applyProtection="1">
      <alignment horizontal="center" vertical="center" shrinkToFit="1"/>
      <protection locked="0"/>
    </xf>
    <xf numFmtId="189" fontId="9" fillId="0" borderId="29" xfId="0" applyNumberFormat="1" applyFont="1" applyBorder="1" applyAlignment="1" applyProtection="1">
      <alignment horizontal="center" vertical="center" shrinkToFit="1"/>
      <protection locked="0"/>
    </xf>
    <xf numFmtId="189" fontId="9" fillId="0" borderId="46" xfId="0" applyNumberFormat="1" applyFont="1" applyBorder="1" applyAlignment="1" applyProtection="1">
      <alignment horizontal="center" vertical="center" shrinkToFit="1"/>
      <protection locked="0"/>
    </xf>
    <xf numFmtId="189" fontId="9" fillId="0" borderId="77" xfId="0" applyNumberFormat="1" applyFont="1" applyBorder="1" applyAlignment="1" applyProtection="1">
      <alignment horizontal="center" vertical="center" shrinkToFit="1"/>
      <protection locked="0"/>
    </xf>
    <xf numFmtId="189" fontId="9" fillId="0" borderId="38" xfId="0" applyNumberFormat="1" applyFont="1" applyBorder="1" applyAlignment="1" applyProtection="1">
      <alignment horizontal="center" vertical="center" shrinkToFit="1"/>
      <protection locked="0"/>
    </xf>
    <xf numFmtId="189" fontId="9" fillId="0" borderId="76" xfId="0" applyNumberFormat="1" applyFont="1" applyBorder="1" applyAlignment="1" applyProtection="1">
      <alignment horizontal="center" vertical="center" shrinkToFit="1"/>
      <protection locked="0"/>
    </xf>
    <xf numFmtId="189" fontId="9" fillId="0" borderId="42" xfId="0" applyNumberFormat="1" applyFont="1" applyBorder="1" applyAlignment="1">
      <alignment horizontal="center" vertical="center" shrinkToFit="1"/>
    </xf>
    <xf numFmtId="189" fontId="9" fillId="0" borderId="84" xfId="0" applyNumberFormat="1" applyFont="1" applyBorder="1" applyAlignment="1">
      <alignment horizontal="center" vertical="center" shrinkToFit="1"/>
    </xf>
    <xf numFmtId="0" fontId="94" fillId="0" borderId="96" xfId="0" applyFont="1" applyBorder="1" applyAlignment="1">
      <alignment horizontal="center" vertical="center"/>
    </xf>
    <xf numFmtId="0" fontId="94" fillId="0" borderId="56" xfId="0" applyFont="1" applyBorder="1" applyAlignment="1">
      <alignment horizontal="center" vertical="center"/>
    </xf>
    <xf numFmtId="0" fontId="94" fillId="0" borderId="59" xfId="0" applyFont="1" applyBorder="1" applyAlignment="1">
      <alignment horizontal="center" vertical="center"/>
    </xf>
    <xf numFmtId="0" fontId="94" fillId="0" borderId="77" xfId="0" applyFont="1" applyBorder="1" applyAlignment="1">
      <alignment horizontal="center" vertical="center"/>
    </xf>
    <xf numFmtId="0" fontId="94" fillId="0" borderId="38" xfId="0" applyFont="1" applyBorder="1" applyAlignment="1">
      <alignment horizontal="center" vertical="center"/>
    </xf>
    <xf numFmtId="0" fontId="94" fillId="0" borderId="76" xfId="0" applyFont="1" applyBorder="1" applyAlignment="1">
      <alignment horizontal="center" vertical="center"/>
    </xf>
    <xf numFmtId="0" fontId="94" fillId="0" borderId="84" xfId="0" applyFont="1" applyBorder="1" applyAlignment="1">
      <alignment horizontal="center" vertical="center" wrapText="1"/>
    </xf>
    <xf numFmtId="0" fontId="94" fillId="0" borderId="4" xfId="0" applyFont="1" applyBorder="1" applyAlignment="1">
      <alignment horizontal="center" vertical="center" wrapText="1"/>
    </xf>
    <xf numFmtId="0" fontId="94" fillId="0" borderId="11" xfId="0" applyFont="1" applyBorder="1" applyAlignment="1">
      <alignment horizontal="center" vertical="center" wrapText="1"/>
    </xf>
    <xf numFmtId="0" fontId="94" fillId="0" borderId="42" xfId="0" applyFont="1" applyBorder="1" applyAlignment="1">
      <alignment horizontal="center" vertical="center" wrapText="1"/>
    </xf>
    <xf numFmtId="0" fontId="94" fillId="0" borderId="16" xfId="0" applyFont="1" applyBorder="1" applyAlignment="1">
      <alignment horizontal="center" vertical="center" wrapText="1"/>
    </xf>
    <xf numFmtId="0" fontId="94" fillId="0" borderId="21" xfId="0" applyFont="1" applyBorder="1" applyAlignment="1">
      <alignment horizontal="center" vertical="center" wrapText="1"/>
    </xf>
    <xf numFmtId="0" fontId="11" fillId="0" borderId="75"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17" xfId="0" applyFont="1" applyBorder="1" applyAlignment="1">
      <alignment horizontal="center" vertical="center" wrapText="1"/>
    </xf>
    <xf numFmtId="184" fontId="11" fillId="13" borderId="38" xfId="0" applyNumberFormat="1" applyFont="1" applyFill="1" applyBorder="1" applyAlignment="1" applyProtection="1">
      <alignment horizontal="right" vertical="center"/>
      <protection locked="0"/>
    </xf>
    <xf numFmtId="0" fontId="11" fillId="0" borderId="60"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61" xfId="0" applyFont="1" applyBorder="1" applyAlignment="1">
      <alignment horizontal="center" vertical="center" wrapText="1"/>
    </xf>
    <xf numFmtId="184" fontId="11" fillId="0" borderId="75" xfId="0" applyNumberFormat="1" applyFont="1" applyBorder="1" applyAlignment="1">
      <alignment horizontal="center" vertical="center"/>
    </xf>
    <xf numFmtId="184" fontId="11" fillId="0" borderId="38" xfId="0" applyNumberFormat="1" applyFont="1" applyBorder="1" applyAlignment="1">
      <alignment horizontal="center" vertical="center"/>
    </xf>
    <xf numFmtId="184" fontId="11" fillId="0" borderId="17" xfId="0" applyNumberFormat="1" applyFont="1" applyBorder="1" applyAlignment="1">
      <alignment horizontal="center" vertical="center"/>
    </xf>
    <xf numFmtId="184" fontId="11" fillId="0" borderId="178" xfId="0" applyNumberFormat="1" applyFont="1" applyBorder="1" applyAlignment="1">
      <alignment horizontal="center" vertical="center"/>
    </xf>
    <xf numFmtId="184" fontId="11" fillId="0" borderId="179" xfId="0" applyNumberFormat="1" applyFont="1" applyBorder="1" applyAlignment="1">
      <alignment horizontal="center" vertical="center"/>
    </xf>
    <xf numFmtId="184" fontId="11" fillId="0" borderId="113" xfId="0" applyNumberFormat="1" applyFont="1" applyBorder="1" applyAlignment="1">
      <alignment horizontal="center" vertical="center"/>
    </xf>
    <xf numFmtId="184" fontId="11" fillId="13" borderId="75" xfId="0" applyNumberFormat="1" applyFont="1" applyFill="1" applyBorder="1" applyAlignment="1" applyProtection="1">
      <alignment horizontal="center" vertical="center"/>
      <protection locked="0"/>
    </xf>
    <xf numFmtId="184" fontId="11" fillId="13" borderId="38" xfId="0" applyNumberFormat="1" applyFont="1" applyFill="1" applyBorder="1" applyAlignment="1" applyProtection="1">
      <alignment horizontal="center" vertical="center"/>
      <protection locked="0"/>
    </xf>
    <xf numFmtId="184" fontId="11" fillId="13" borderId="17" xfId="0" applyNumberFormat="1" applyFont="1" applyFill="1" applyBorder="1" applyAlignment="1" applyProtection="1">
      <alignment horizontal="center" vertical="center"/>
      <protection locked="0"/>
    </xf>
    <xf numFmtId="0" fontId="9" fillId="0" borderId="17" xfId="0" applyFont="1" applyBorder="1" applyAlignment="1">
      <alignment horizontal="center" vertical="center"/>
    </xf>
    <xf numFmtId="184" fontId="19" fillId="18" borderId="75" xfId="0" applyNumberFormat="1" applyFont="1" applyFill="1" applyBorder="1" applyAlignment="1" applyProtection="1">
      <alignment horizontal="center" vertical="center"/>
      <protection locked="0"/>
    </xf>
    <xf numFmtId="184" fontId="19" fillId="18" borderId="38" xfId="0" applyNumberFormat="1" applyFont="1" applyFill="1" applyBorder="1" applyAlignment="1" applyProtection="1">
      <alignment horizontal="center" vertical="center"/>
      <protection locked="0"/>
    </xf>
    <xf numFmtId="184" fontId="19" fillId="18" borderId="17" xfId="0" applyNumberFormat="1" applyFont="1" applyFill="1" applyBorder="1" applyAlignment="1" applyProtection="1">
      <alignment horizontal="center" vertical="center"/>
      <protection locked="0"/>
    </xf>
    <xf numFmtId="184" fontId="9" fillId="0" borderId="75" xfId="0" applyNumberFormat="1" applyFont="1" applyBorder="1" applyAlignment="1">
      <alignment horizontal="center" vertical="center"/>
    </xf>
    <xf numFmtId="184" fontId="9" fillId="0" borderId="38" xfId="0" applyNumberFormat="1" applyFont="1" applyBorder="1" applyAlignment="1">
      <alignment horizontal="center" vertical="center"/>
    </xf>
    <xf numFmtId="184" fontId="9" fillId="0" borderId="17" xfId="0" applyNumberFormat="1" applyFont="1" applyBorder="1" applyAlignment="1">
      <alignment horizontal="center" vertical="center"/>
    </xf>
    <xf numFmtId="184" fontId="9" fillId="13" borderId="75" xfId="0" applyNumberFormat="1" applyFont="1" applyFill="1" applyBorder="1" applyAlignment="1" applyProtection="1">
      <alignment horizontal="center" vertical="center"/>
      <protection locked="0"/>
    </xf>
    <xf numFmtId="184" fontId="9" fillId="13" borderId="17" xfId="0" applyNumberFormat="1" applyFont="1" applyFill="1" applyBorder="1" applyAlignment="1" applyProtection="1">
      <alignment horizontal="center" vertical="center"/>
      <protection locked="0"/>
    </xf>
    <xf numFmtId="0" fontId="11" fillId="13" borderId="15" xfId="0" applyFont="1" applyFill="1" applyBorder="1" applyAlignment="1" applyProtection="1">
      <alignment horizontal="center" vertical="center"/>
      <protection locked="0"/>
    </xf>
    <xf numFmtId="195" fontId="12" fillId="0" borderId="16" xfId="0" applyNumberFormat="1" applyFont="1" applyBorder="1" applyAlignment="1" applyProtection="1">
      <alignment horizontal="center" vertical="center"/>
      <protection locked="0"/>
    </xf>
    <xf numFmtId="0" fontId="11" fillId="0" borderId="75" xfId="0" applyFont="1" applyBorder="1" applyAlignment="1">
      <alignment horizontal="left" vertical="center" wrapText="1"/>
    </xf>
    <xf numFmtId="0" fontId="11" fillId="0" borderId="38" xfId="0" applyFont="1" applyBorder="1" applyAlignment="1">
      <alignment horizontal="left" vertical="center" wrapText="1"/>
    </xf>
    <xf numFmtId="0" fontId="11" fillId="0" borderId="17" xfId="0" applyFont="1" applyBorder="1" applyAlignment="1">
      <alignment horizontal="left" vertical="center" wrapText="1"/>
    </xf>
    <xf numFmtId="0" fontId="11" fillId="0" borderId="75" xfId="0" applyFont="1" applyBorder="1" applyAlignment="1">
      <alignment horizontal="center" vertical="center"/>
    </xf>
    <xf numFmtId="0" fontId="11" fillId="0" borderId="38" xfId="0" applyFont="1" applyBorder="1" applyAlignment="1">
      <alignment horizontal="center" vertical="center"/>
    </xf>
    <xf numFmtId="0" fontId="11" fillId="0" borderId="17" xfId="0" applyFont="1" applyBorder="1" applyAlignment="1">
      <alignment horizontal="center" vertical="center"/>
    </xf>
    <xf numFmtId="190" fontId="11" fillId="0" borderId="38" xfId="0" applyNumberFormat="1" applyFont="1" applyBorder="1" applyAlignment="1">
      <alignment horizontal="right" vertical="center"/>
    </xf>
    <xf numFmtId="0" fontId="9" fillId="0" borderId="0" xfId="0" applyFont="1" applyAlignment="1">
      <alignment horizontal="left" vertical="center"/>
    </xf>
    <xf numFmtId="0" fontId="11" fillId="0" borderId="15" xfId="0" applyFont="1" applyBorder="1" applyAlignment="1">
      <alignment horizontal="left" vertical="center" wrapText="1"/>
    </xf>
    <xf numFmtId="190" fontId="11" fillId="13" borderId="38" xfId="0" applyNumberFormat="1" applyFont="1" applyFill="1" applyBorder="1" applyAlignment="1" applyProtection="1">
      <alignment horizontal="right" vertical="center"/>
      <protection locked="0"/>
    </xf>
    <xf numFmtId="190" fontId="11" fillId="0" borderId="75" xfId="0" applyNumberFormat="1" applyFont="1" applyBorder="1" applyAlignment="1">
      <alignment horizontal="right"/>
    </xf>
    <xf numFmtId="190" fontId="11" fillId="0" borderId="38" xfId="0" applyNumberFormat="1" applyFont="1" applyBorder="1" applyAlignment="1">
      <alignment horizontal="right"/>
    </xf>
    <xf numFmtId="190" fontId="11" fillId="0" borderId="17" xfId="0" applyNumberFormat="1" applyFont="1" applyBorder="1" applyAlignment="1">
      <alignment horizontal="right"/>
    </xf>
    <xf numFmtId="0" fontId="41" fillId="4" borderId="38" xfId="0" applyFont="1" applyFill="1" applyBorder="1" applyAlignment="1">
      <alignment horizontal="left" vertical="center" wrapText="1"/>
    </xf>
    <xf numFmtId="0" fontId="41" fillId="4" borderId="17" xfId="0" applyFont="1" applyFill="1" applyBorder="1" applyAlignment="1">
      <alignment horizontal="left" vertical="center" wrapText="1"/>
    </xf>
    <xf numFmtId="0" fontId="11" fillId="0" borderId="178" xfId="0" applyFont="1" applyBorder="1" applyAlignment="1">
      <alignment horizontal="center" vertical="center" wrapText="1"/>
    </xf>
    <xf numFmtId="0" fontId="11" fillId="0" borderId="179" xfId="0" applyFont="1" applyBorder="1" applyAlignment="1">
      <alignment horizontal="center" vertical="center" wrapText="1"/>
    </xf>
    <xf numFmtId="0" fontId="11" fillId="0" borderId="113" xfId="0" applyFont="1" applyBorder="1" applyAlignment="1">
      <alignment horizontal="center" vertical="center" wrapText="1"/>
    </xf>
    <xf numFmtId="38" fontId="145" fillId="4" borderId="75" xfId="0" applyNumberFormat="1" applyFont="1" applyFill="1" applyBorder="1" applyAlignment="1">
      <alignment horizontal="center" vertical="center"/>
    </xf>
    <xf numFmtId="38" fontId="145" fillId="4" borderId="38" xfId="0" applyNumberFormat="1" applyFont="1" applyFill="1" applyBorder="1" applyAlignment="1">
      <alignment horizontal="center" vertical="center"/>
    </xf>
    <xf numFmtId="38" fontId="145" fillId="4" borderId="17" xfId="0" applyNumberFormat="1" applyFont="1" applyFill="1" applyBorder="1" applyAlignment="1">
      <alignment horizontal="center" vertical="center"/>
    </xf>
    <xf numFmtId="184" fontId="144" fillId="0" borderId="75" xfId="0" applyNumberFormat="1" applyFont="1" applyBorder="1" applyAlignment="1">
      <alignment horizontal="center" vertical="center"/>
    </xf>
    <xf numFmtId="184" fontId="144" fillId="0" borderId="38" xfId="0" applyNumberFormat="1" applyFont="1" applyBorder="1" applyAlignment="1">
      <alignment horizontal="center" vertical="center"/>
    </xf>
    <xf numFmtId="184" fontId="144" fillId="0" borderId="17" xfId="0" applyNumberFormat="1" applyFont="1" applyBorder="1" applyAlignment="1">
      <alignment horizontal="center" vertical="center"/>
    </xf>
    <xf numFmtId="0" fontId="12" fillId="0" borderId="75" xfId="0" applyFont="1" applyBorder="1" applyAlignment="1">
      <alignment horizontal="center" vertical="center" wrapText="1"/>
    </xf>
    <xf numFmtId="0" fontId="12" fillId="0" borderId="0" xfId="0" applyFont="1" applyAlignment="1">
      <alignment horizontal="left" vertical="top" wrapText="1"/>
    </xf>
    <xf numFmtId="0" fontId="0" fillId="0" borderId="0" xfId="0" applyAlignment="1">
      <alignment horizontal="left" vertical="top" wrapText="1"/>
    </xf>
    <xf numFmtId="0" fontId="11" fillId="0" borderId="2" xfId="0" applyFont="1" applyBorder="1" applyAlignment="1">
      <alignment horizontal="left" vertical="center" wrapText="1"/>
    </xf>
    <xf numFmtId="0" fontId="11" fillId="0" borderId="4" xfId="0" applyFont="1" applyBorder="1" applyAlignment="1">
      <alignment horizontal="left" vertical="center" wrapText="1"/>
    </xf>
    <xf numFmtId="0" fontId="11" fillId="0" borderId="3" xfId="0" applyFont="1" applyBorder="1" applyAlignment="1">
      <alignment horizontal="left" vertical="center" wrapText="1"/>
    </xf>
    <xf numFmtId="184" fontId="16" fillId="0" borderId="38" xfId="0" applyNumberFormat="1" applyFont="1" applyBorder="1" applyAlignment="1">
      <alignment horizontal="right" vertical="center"/>
    </xf>
    <xf numFmtId="0" fontId="35" fillId="0" borderId="0" xfId="10" applyFont="1" applyAlignment="1">
      <alignment horizontal="center" vertical="center"/>
    </xf>
    <xf numFmtId="0" fontId="31" fillId="0" borderId="0" xfId="9" applyFont="1" applyAlignment="1">
      <alignment horizontal="center" vertical="center"/>
    </xf>
    <xf numFmtId="0" fontId="20" fillId="0" borderId="0" xfId="10" applyFont="1" applyAlignment="1">
      <alignment horizontal="left" vertical="center"/>
    </xf>
    <xf numFmtId="0" fontId="30" fillId="0" borderId="15" xfId="10" applyFont="1" applyBorder="1" applyAlignment="1">
      <alignment horizontal="center" vertical="center"/>
    </xf>
    <xf numFmtId="0" fontId="30" fillId="0" borderId="15" xfId="10" applyFont="1" applyBorder="1" applyAlignment="1">
      <alignment horizontal="center" vertical="center" wrapText="1"/>
    </xf>
    <xf numFmtId="0" fontId="30" fillId="16" borderId="15" xfId="11" applyFont="1" applyFill="1" applyBorder="1" applyAlignment="1">
      <alignment horizontal="center" vertical="center" wrapText="1" shrinkToFit="1"/>
    </xf>
    <xf numFmtId="0" fontId="30" fillId="16" borderId="2" xfId="11" applyFont="1" applyFill="1" applyBorder="1" applyAlignment="1">
      <alignment horizontal="center" vertical="center" wrapText="1" shrinkToFit="1"/>
    </xf>
    <xf numFmtId="0" fontId="30" fillId="16" borderId="6" xfId="11" applyFont="1" applyFill="1" applyBorder="1" applyAlignment="1">
      <alignment horizontal="center" vertical="center" wrapText="1" shrinkToFit="1"/>
    </xf>
    <xf numFmtId="0" fontId="30" fillId="16" borderId="5" xfId="11" applyFont="1" applyFill="1" applyBorder="1" applyAlignment="1">
      <alignment horizontal="center" vertical="center" wrapText="1" shrinkToFit="1"/>
    </xf>
    <xf numFmtId="0" fontId="30" fillId="17" borderId="15" xfId="11" applyFont="1" applyFill="1" applyBorder="1" applyAlignment="1">
      <alignment horizontal="center" vertical="center" wrapText="1" shrinkToFit="1"/>
    </xf>
    <xf numFmtId="0" fontId="30" fillId="4" borderId="77" xfId="11" applyFont="1" applyFill="1" applyBorder="1" applyAlignment="1">
      <alignment horizontal="center" vertical="center" wrapText="1" shrinkToFit="1"/>
    </xf>
    <xf numFmtId="0" fontId="30" fillId="4" borderId="75" xfId="10" applyFont="1" applyFill="1" applyBorder="1" applyAlignment="1">
      <alignment horizontal="center" vertical="center" wrapText="1"/>
    </xf>
    <xf numFmtId="0" fontId="30" fillId="4" borderId="38" xfId="10" applyFont="1" applyFill="1" applyBorder="1" applyAlignment="1">
      <alignment horizontal="center" vertical="center" wrapText="1"/>
    </xf>
    <xf numFmtId="0" fontId="30" fillId="4" borderId="17" xfId="10" applyFont="1" applyFill="1" applyBorder="1" applyAlignment="1">
      <alignment horizontal="center" vertical="center" wrapText="1"/>
    </xf>
    <xf numFmtId="0" fontId="20" fillId="4" borderId="32" xfId="10" applyFont="1" applyFill="1" applyBorder="1" applyAlignment="1">
      <alignment horizontal="center" vertical="center"/>
    </xf>
    <xf numFmtId="0" fontId="20" fillId="4" borderId="33" xfId="10" applyFont="1" applyFill="1" applyBorder="1" applyAlignment="1">
      <alignment horizontal="center" vertical="center"/>
    </xf>
    <xf numFmtId="0" fontId="20" fillId="4" borderId="58" xfId="10" applyFont="1" applyFill="1" applyBorder="1" applyAlignment="1">
      <alignment horizontal="center" vertical="center"/>
    </xf>
    <xf numFmtId="0" fontId="20" fillId="4" borderId="34" xfId="10" applyFont="1" applyFill="1" applyBorder="1" applyAlignment="1">
      <alignment horizontal="center" vertical="center"/>
    </xf>
    <xf numFmtId="0" fontId="30" fillId="0" borderId="60" xfId="10" applyFont="1" applyBorder="1" applyAlignment="1">
      <alignment horizontal="center" vertical="center" wrapText="1"/>
    </xf>
    <xf numFmtId="0" fontId="30" fillId="0" borderId="23" xfId="10" applyFont="1" applyBorder="1" applyAlignment="1">
      <alignment horizontal="center" vertical="center" wrapText="1"/>
    </xf>
    <xf numFmtId="0" fontId="30" fillId="0" borderId="61" xfId="10" applyFont="1" applyBorder="1" applyAlignment="1">
      <alignment horizontal="center" vertical="center" wrapText="1"/>
    </xf>
    <xf numFmtId="0" fontId="30" fillId="0" borderId="2" xfId="10" applyFont="1" applyBorder="1" applyAlignment="1">
      <alignment horizontal="center" vertical="center" wrapText="1"/>
    </xf>
    <xf numFmtId="0" fontId="30" fillId="0" borderId="4" xfId="10" applyFont="1" applyBorder="1" applyAlignment="1">
      <alignment horizontal="center" vertical="center" wrapText="1"/>
    </xf>
    <xf numFmtId="0" fontId="30" fillId="0" borderId="3" xfId="10" applyFont="1" applyBorder="1" applyAlignment="1">
      <alignment horizontal="center" vertical="center" wrapText="1"/>
    </xf>
    <xf numFmtId="0" fontId="30" fillId="0" borderId="6" xfId="10" applyFont="1" applyBorder="1" applyAlignment="1">
      <alignment horizontal="center" vertical="center" wrapText="1"/>
    </xf>
    <xf numFmtId="0" fontId="30" fillId="0" borderId="0" xfId="10" applyFont="1" applyAlignment="1">
      <alignment horizontal="center" vertical="center" wrapText="1"/>
    </xf>
    <xf numFmtId="0" fontId="30" fillId="0" borderId="9" xfId="10" applyFont="1" applyBorder="1" applyAlignment="1">
      <alignment horizontal="center" vertical="center" wrapText="1"/>
    </xf>
    <xf numFmtId="0" fontId="30" fillId="0" borderId="5" xfId="10" applyFont="1" applyBorder="1" applyAlignment="1">
      <alignment horizontal="center" vertical="center" wrapText="1"/>
    </xf>
    <xf numFmtId="0" fontId="30" fillId="0" borderId="1" xfId="10" applyFont="1" applyBorder="1" applyAlignment="1">
      <alignment horizontal="center" vertical="center" wrapText="1"/>
    </xf>
    <xf numFmtId="0" fontId="30" fillId="0" borderId="10" xfId="10" applyFont="1" applyBorder="1" applyAlignment="1">
      <alignment horizontal="center" vertical="center" wrapText="1"/>
    </xf>
    <xf numFmtId="0" fontId="30" fillId="0" borderId="17" xfId="10" applyFont="1" applyBorder="1" applyAlignment="1">
      <alignment horizontal="center" vertical="center" wrapText="1" shrinkToFit="1"/>
    </xf>
    <xf numFmtId="0" fontId="30" fillId="0" borderId="15" xfId="10" applyFont="1" applyBorder="1" applyAlignment="1">
      <alignment horizontal="center" vertical="center" wrapText="1" shrinkToFit="1"/>
    </xf>
    <xf numFmtId="0" fontId="20" fillId="16" borderId="11" xfId="10" applyFont="1" applyFill="1" applyBorder="1" applyAlignment="1">
      <alignment horizontal="center" vertical="center"/>
    </xf>
    <xf numFmtId="0" fontId="20" fillId="16" borderId="8" xfId="10" applyFont="1" applyFill="1" applyBorder="1" applyAlignment="1">
      <alignment horizontal="center" vertical="center"/>
    </xf>
    <xf numFmtId="0" fontId="20" fillId="4" borderId="75" xfId="9" applyFont="1" applyFill="1" applyBorder="1" applyAlignment="1">
      <alignment horizontal="center" vertical="center"/>
    </xf>
    <xf numFmtId="0" fontId="20" fillId="4" borderId="38" xfId="9" applyFont="1" applyFill="1" applyBorder="1" applyAlignment="1">
      <alignment horizontal="center" vertical="center"/>
    </xf>
    <xf numFmtId="0" fontId="20" fillId="4" borderId="17" xfId="9" applyFont="1" applyFill="1" applyBorder="1" applyAlignment="1">
      <alignment horizontal="center" vertical="center"/>
    </xf>
    <xf numFmtId="0" fontId="30" fillId="4" borderId="54" xfId="11" applyFont="1" applyFill="1" applyBorder="1" applyAlignment="1">
      <alignment horizontal="center" vertical="center" wrapText="1" shrinkToFit="1"/>
    </xf>
    <xf numFmtId="179" fontId="86" fillId="13" borderId="17" xfId="10" applyNumberFormat="1" applyFont="1" applyFill="1" applyBorder="1" applyAlignment="1" applyProtection="1">
      <alignment horizontal="center" vertical="center" shrinkToFit="1"/>
      <protection locked="0"/>
    </xf>
    <xf numFmtId="179" fontId="86" fillId="13" borderId="15" xfId="10" applyNumberFormat="1" applyFont="1" applyFill="1" applyBorder="1" applyAlignment="1" applyProtection="1">
      <alignment horizontal="center" vertical="center" shrinkToFit="1"/>
      <protection locked="0"/>
    </xf>
    <xf numFmtId="189" fontId="30" fillId="13" borderId="61" xfId="10" applyNumberFormat="1" applyFont="1" applyFill="1" applyBorder="1" applyAlignment="1" applyProtection="1">
      <alignment vertical="center" shrinkToFit="1"/>
      <protection locked="0"/>
    </xf>
    <xf numFmtId="179" fontId="30" fillId="13" borderId="17" xfId="10" applyNumberFormat="1" applyFont="1" applyFill="1" applyBorder="1" applyAlignment="1" applyProtection="1">
      <alignment horizontal="left" vertical="center" shrinkToFit="1"/>
      <protection locked="0"/>
    </xf>
    <xf numFmtId="179" fontId="30" fillId="13" borderId="15" xfId="10" applyNumberFormat="1" applyFont="1" applyFill="1" applyBorder="1" applyAlignment="1" applyProtection="1">
      <alignment horizontal="left" vertical="center" shrinkToFit="1"/>
      <protection locked="0"/>
    </xf>
    <xf numFmtId="0" fontId="30" fillId="4" borderId="60" xfId="10" applyFont="1" applyFill="1" applyBorder="1" applyAlignment="1">
      <alignment horizontal="center" vertical="center" wrapText="1"/>
    </xf>
    <xf numFmtId="0" fontId="30" fillId="4" borderId="61" xfId="10" applyFont="1" applyFill="1" applyBorder="1" applyAlignment="1">
      <alignment horizontal="center" vertical="center" wrapText="1"/>
    </xf>
    <xf numFmtId="0" fontId="104" fillId="5" borderId="47" xfId="9" applyFont="1" applyFill="1" applyBorder="1" applyAlignment="1">
      <alignment horizontal="center" vertical="center" wrapText="1"/>
    </xf>
    <xf numFmtId="0" fontId="104" fillId="5" borderId="48" xfId="9" applyFont="1" applyFill="1" applyBorder="1" applyAlignment="1">
      <alignment horizontal="center" vertical="center" wrapText="1"/>
    </xf>
    <xf numFmtId="0" fontId="104" fillId="5" borderId="49" xfId="9" applyFont="1" applyFill="1" applyBorder="1" applyAlignment="1">
      <alignment horizontal="center" vertical="center" wrapText="1"/>
    </xf>
    <xf numFmtId="179" fontId="86" fillId="13" borderId="17" xfId="10" applyNumberFormat="1" applyFont="1" applyFill="1" applyBorder="1" applyAlignment="1" applyProtection="1">
      <alignment horizontal="center" vertical="center" wrapText="1" shrinkToFit="1"/>
      <protection locked="0"/>
    </xf>
    <xf numFmtId="179" fontId="30" fillId="4" borderId="113" xfId="10" applyNumberFormat="1" applyFont="1" applyFill="1" applyBorder="1" applyAlignment="1">
      <alignment vertical="center" shrinkToFit="1"/>
    </xf>
    <xf numFmtId="179" fontId="30" fillId="4" borderId="112" xfId="10" applyNumberFormat="1" applyFont="1" applyFill="1" applyBorder="1" applyAlignment="1">
      <alignment vertical="center" shrinkToFit="1"/>
    </xf>
    <xf numFmtId="0" fontId="106" fillId="0" borderId="1" xfId="9" applyFont="1" applyBorder="1" applyAlignment="1">
      <alignment horizontal="center"/>
    </xf>
    <xf numFmtId="0" fontId="35" fillId="0" borderId="0" xfId="10" applyFont="1" applyAlignment="1">
      <alignment horizontal="center" vertical="center" shrinkToFit="1"/>
    </xf>
    <xf numFmtId="0" fontId="20" fillId="4" borderId="96" xfId="9" applyFont="1" applyFill="1" applyBorder="1" applyAlignment="1">
      <alignment horizontal="center" vertical="center"/>
    </xf>
    <xf numFmtId="0" fontId="20" fillId="4" borderId="29" xfId="9" applyFont="1" applyFill="1" applyBorder="1" applyAlignment="1">
      <alignment horizontal="center" vertical="center"/>
    </xf>
    <xf numFmtId="0" fontId="20" fillId="4" borderId="56" xfId="9" applyFont="1" applyFill="1" applyBorder="1" applyAlignment="1">
      <alignment horizontal="center" vertical="center"/>
    </xf>
    <xf numFmtId="0" fontId="20" fillId="4" borderId="59" xfId="9" applyFont="1" applyFill="1" applyBorder="1" applyAlignment="1">
      <alignment horizontal="center" vertical="center"/>
    </xf>
    <xf numFmtId="0" fontId="30" fillId="17" borderId="27" xfId="11" applyFont="1" applyFill="1" applyBorder="1" applyAlignment="1">
      <alignment horizontal="center" vertical="center" wrapText="1" shrinkToFit="1"/>
    </xf>
    <xf numFmtId="0" fontId="30" fillId="16" borderId="62" xfId="11" applyFont="1" applyFill="1" applyBorder="1" applyAlignment="1">
      <alignment horizontal="center" vertical="center" wrapText="1" shrinkToFit="1"/>
    </xf>
    <xf numFmtId="0" fontId="30" fillId="16" borderId="102" xfId="11" applyFont="1" applyFill="1" applyBorder="1" applyAlignment="1">
      <alignment horizontal="center" vertical="center" wrapText="1" shrinkToFit="1"/>
    </xf>
    <xf numFmtId="0" fontId="30" fillId="4" borderId="75" xfId="11" applyFont="1" applyFill="1" applyBorder="1" applyAlignment="1">
      <alignment horizontal="center" vertical="center" shrinkToFit="1"/>
    </xf>
    <xf numFmtId="0" fontId="30" fillId="4" borderId="38" xfId="11" applyFont="1" applyFill="1" applyBorder="1" applyAlignment="1">
      <alignment horizontal="center" vertical="center" shrinkToFit="1"/>
    </xf>
    <xf numFmtId="0" fontId="30" fillId="0" borderId="0" xfId="9" applyFont="1" applyAlignment="1">
      <alignment horizontal="left" vertical="top" wrapText="1"/>
    </xf>
    <xf numFmtId="0" fontId="30" fillId="0" borderId="0" xfId="9" applyFont="1" applyAlignment="1">
      <alignment horizontal="left" vertical="top"/>
    </xf>
    <xf numFmtId="0" fontId="30" fillId="0" borderId="0" xfId="10" applyFont="1" applyAlignment="1">
      <alignment horizontal="left" vertical="top" wrapText="1" shrinkToFit="1"/>
    </xf>
    <xf numFmtId="0" fontId="30" fillId="0" borderId="0" xfId="10" applyFont="1" applyAlignment="1">
      <alignment horizontal="left" vertical="top" shrinkToFit="1"/>
    </xf>
    <xf numFmtId="0" fontId="30" fillId="0" borderId="67" xfId="10" applyFont="1" applyBorder="1" applyAlignment="1">
      <alignment horizontal="center" vertical="center" shrinkToFit="1"/>
    </xf>
    <xf numFmtId="0" fontId="30" fillId="0" borderId="31" xfId="10" applyFont="1" applyBorder="1" applyAlignment="1">
      <alignment horizontal="center" vertical="center" shrinkToFit="1"/>
    </xf>
    <xf numFmtId="0" fontId="30" fillId="0" borderId="75" xfId="9" applyFont="1" applyBorder="1" applyAlignment="1">
      <alignment horizontal="left" vertical="center" wrapText="1"/>
    </xf>
    <xf numFmtId="0" fontId="30" fillId="0" borderId="38" xfId="9" applyFont="1" applyBorder="1" applyAlignment="1">
      <alignment horizontal="left" vertical="center" wrapText="1"/>
    </xf>
    <xf numFmtId="0" fontId="30" fillId="0" borderId="17" xfId="9" applyFont="1" applyBorder="1" applyAlignment="1">
      <alignment horizontal="left" vertical="center" wrapText="1"/>
    </xf>
    <xf numFmtId="0" fontId="50" fillId="0" borderId="0" xfId="9" applyFont="1" applyAlignment="1">
      <alignment horizontal="left" vertical="center" wrapText="1"/>
    </xf>
    <xf numFmtId="0" fontId="29" fillId="0" borderId="0" xfId="9" applyFont="1" applyAlignment="1">
      <alignment horizontal="left" vertical="top" wrapText="1"/>
    </xf>
    <xf numFmtId="0" fontId="29" fillId="0" borderId="0" xfId="9" applyFont="1" applyAlignment="1">
      <alignment horizontal="left" vertical="top"/>
    </xf>
    <xf numFmtId="188" fontId="30" fillId="16" borderId="27" xfId="10" applyNumberFormat="1" applyFont="1" applyFill="1" applyBorder="1" applyAlignment="1">
      <alignment horizontal="center" vertical="center" shrinkToFit="1"/>
    </xf>
    <xf numFmtId="0" fontId="29" fillId="0" borderId="0" xfId="10" applyFont="1" applyAlignment="1">
      <alignment horizontal="left" vertical="top" wrapText="1" shrinkToFit="1"/>
    </xf>
    <xf numFmtId="0" fontId="29" fillId="0" borderId="0" xfId="10" applyFont="1" applyAlignment="1">
      <alignment horizontal="left" vertical="top" shrinkToFit="1"/>
    </xf>
    <xf numFmtId="0" fontId="9" fillId="0" borderId="50" xfId="0" applyFont="1" applyBorder="1" applyAlignment="1">
      <alignment horizontal="center" vertical="center"/>
    </xf>
    <xf numFmtId="0" fontId="9" fillId="0" borderId="51" xfId="0" applyFont="1" applyBorder="1" applyAlignment="1">
      <alignment horizontal="center" vertical="center"/>
    </xf>
    <xf numFmtId="0" fontId="9" fillId="0" borderId="52" xfId="0" applyFont="1" applyBorder="1" applyAlignment="1">
      <alignment horizontal="center" vertical="center"/>
    </xf>
    <xf numFmtId="0" fontId="9" fillId="0" borderId="0" xfId="0" applyFont="1" applyAlignment="1">
      <alignment vertical="top" wrapText="1"/>
    </xf>
    <xf numFmtId="0" fontId="9" fillId="0" borderId="0" xfId="0" applyFont="1" applyAlignment="1">
      <alignment vertical="top"/>
    </xf>
    <xf numFmtId="0" fontId="9" fillId="0" borderId="91" xfId="0" applyFont="1" applyBorder="1" applyAlignment="1">
      <alignment horizontal="center" vertical="center"/>
    </xf>
    <xf numFmtId="0" fontId="9" fillId="0" borderId="107" xfId="0" applyFont="1" applyBorder="1" applyAlignment="1">
      <alignment horizontal="center" vertical="center"/>
    </xf>
    <xf numFmtId="0" fontId="9" fillId="0" borderId="73" xfId="0" applyFont="1" applyBorder="1" applyAlignment="1">
      <alignment horizontal="center" vertical="center"/>
    </xf>
    <xf numFmtId="0" fontId="9" fillId="0" borderId="68" xfId="0" applyFont="1" applyBorder="1" applyAlignment="1">
      <alignment horizontal="center" vertical="center"/>
    </xf>
    <xf numFmtId="0" fontId="9" fillId="0" borderId="73" xfId="0" applyFont="1" applyBorder="1" applyAlignment="1">
      <alignment horizontal="center" vertical="center" wrapText="1"/>
    </xf>
    <xf numFmtId="0" fontId="9" fillId="0" borderId="68" xfId="0" applyFont="1" applyBorder="1" applyAlignment="1">
      <alignment horizontal="center" vertical="center" wrapText="1"/>
    </xf>
    <xf numFmtId="0" fontId="9" fillId="0" borderId="131" xfId="0" applyFont="1" applyBorder="1" applyAlignment="1">
      <alignment horizontal="center" vertical="center" wrapText="1"/>
    </xf>
    <xf numFmtId="0" fontId="9" fillId="0" borderId="69" xfId="0" applyFont="1" applyBorder="1" applyAlignment="1">
      <alignment horizontal="center" vertical="center" wrapText="1"/>
    </xf>
    <xf numFmtId="0" fontId="12" fillId="0" borderId="38" xfId="0" applyFont="1" applyBorder="1" applyAlignment="1">
      <alignment horizontal="center" vertical="center" wrapText="1"/>
    </xf>
    <xf numFmtId="184" fontId="16" fillId="3" borderId="75" xfId="0" applyNumberFormat="1" applyFont="1" applyFill="1" applyBorder="1" applyAlignment="1">
      <alignment horizontal="center" vertical="center"/>
    </xf>
    <xf numFmtId="184" fontId="16" fillId="3" borderId="38" xfId="0" applyNumberFormat="1" applyFont="1" applyFill="1" applyBorder="1" applyAlignment="1">
      <alignment horizontal="center" vertical="center"/>
    </xf>
    <xf numFmtId="184" fontId="16" fillId="3" borderId="5" xfId="0" applyNumberFormat="1" applyFont="1" applyFill="1" applyBorder="1" applyAlignment="1">
      <alignment horizontal="center" vertical="center"/>
    </xf>
    <xf numFmtId="184" fontId="16" fillId="3" borderId="1" xfId="0" applyNumberFormat="1" applyFont="1" applyFill="1" applyBorder="1" applyAlignment="1">
      <alignment horizontal="center" vertical="center"/>
    </xf>
    <xf numFmtId="0" fontId="9" fillId="0" borderId="67" xfId="0" applyFont="1" applyBorder="1" applyAlignment="1">
      <alignment horizontal="left" vertical="center"/>
    </xf>
    <xf numFmtId="0" fontId="9" fillId="0" borderId="31" xfId="0" applyFont="1" applyBorder="1" applyAlignment="1">
      <alignment horizontal="left" vertical="center"/>
    </xf>
    <xf numFmtId="0" fontId="9" fillId="0" borderId="94" xfId="0" applyFont="1" applyBorder="1" applyAlignment="1">
      <alignment horizontal="left" vertical="center"/>
    </xf>
    <xf numFmtId="184" fontId="16" fillId="3" borderId="75" xfId="0" applyNumberFormat="1" applyFont="1" applyFill="1" applyBorder="1" applyAlignment="1">
      <alignment horizontal="right" vertical="center"/>
    </xf>
    <xf numFmtId="184" fontId="16" fillId="3" borderId="38" xfId="0" applyNumberFormat="1" applyFont="1" applyFill="1" applyBorder="1" applyAlignment="1">
      <alignment horizontal="right" vertical="center"/>
    </xf>
    <xf numFmtId="184" fontId="16" fillId="2" borderId="75" xfId="0" applyNumberFormat="1" applyFont="1" applyFill="1" applyBorder="1" applyAlignment="1">
      <alignment horizontal="right" vertical="center"/>
    </xf>
    <xf numFmtId="184" fontId="16" fillId="2" borderId="38" xfId="0" applyNumberFormat="1" applyFont="1" applyFill="1" applyBorder="1" applyAlignment="1">
      <alignment horizontal="right" vertical="center"/>
    </xf>
    <xf numFmtId="0" fontId="11" fillId="3" borderId="75" xfId="0" applyFont="1" applyFill="1" applyBorder="1" applyAlignment="1">
      <alignment horizontal="center" vertical="center" wrapText="1"/>
    </xf>
    <xf numFmtId="0" fontId="11" fillId="3" borderId="38" xfId="0" applyFont="1" applyFill="1" applyBorder="1" applyAlignment="1">
      <alignment horizontal="center" vertical="center" wrapText="1"/>
    </xf>
    <xf numFmtId="0" fontId="11" fillId="3" borderId="17" xfId="0" applyFont="1" applyFill="1" applyBorder="1" applyAlignment="1">
      <alignment horizontal="center" vertical="center" wrapText="1"/>
    </xf>
    <xf numFmtId="184" fontId="16" fillId="2" borderId="5" xfId="0" applyNumberFormat="1" applyFont="1" applyFill="1" applyBorder="1" applyAlignment="1">
      <alignment horizontal="right" vertical="center"/>
    </xf>
    <xf numFmtId="184" fontId="16" fillId="2" borderId="1" xfId="0" applyNumberFormat="1" applyFont="1" applyFill="1" applyBorder="1" applyAlignment="1">
      <alignment horizontal="right" vertical="center"/>
    </xf>
    <xf numFmtId="38" fontId="16" fillId="2" borderId="75" xfId="0" applyNumberFormat="1" applyFont="1" applyFill="1" applyBorder="1" applyAlignment="1">
      <alignment horizontal="right"/>
    </xf>
    <xf numFmtId="38" fontId="16" fillId="2" borderId="38" xfId="0" applyNumberFormat="1" applyFont="1" applyFill="1" applyBorder="1" applyAlignment="1">
      <alignment horizontal="right"/>
    </xf>
    <xf numFmtId="38" fontId="16" fillId="2" borderId="17" xfId="0" applyNumberFormat="1" applyFont="1" applyFill="1" applyBorder="1" applyAlignment="1">
      <alignment horizontal="right"/>
    </xf>
    <xf numFmtId="0" fontId="9" fillId="0" borderId="107" xfId="0" applyFont="1" applyBorder="1" applyAlignment="1">
      <alignment horizontal="left" vertical="center"/>
    </xf>
    <xf numFmtId="0" fontId="9" fillId="0" borderId="68" xfId="0" applyFont="1" applyBorder="1" applyAlignment="1">
      <alignment horizontal="left" vertical="center"/>
    </xf>
    <xf numFmtId="0" fontId="9" fillId="0" borderId="69" xfId="0" applyFont="1" applyBorder="1" applyAlignment="1">
      <alignment horizontal="left" vertical="center"/>
    </xf>
    <xf numFmtId="0" fontId="11" fillId="0" borderId="32" xfId="0" applyFont="1" applyBorder="1" applyAlignment="1">
      <alignment horizontal="distributed" vertical="center"/>
    </xf>
    <xf numFmtId="0" fontId="11" fillId="0" borderId="33" xfId="0" applyFont="1" applyBorder="1" applyAlignment="1">
      <alignment horizontal="distributed" vertical="center"/>
    </xf>
    <xf numFmtId="0" fontId="9" fillId="2" borderId="58" xfId="0" applyFont="1" applyFill="1" applyBorder="1" applyAlignment="1">
      <alignment vertical="center" shrinkToFit="1"/>
    </xf>
    <xf numFmtId="0" fontId="9" fillId="2" borderId="56" xfId="0" applyFont="1" applyFill="1" applyBorder="1" applyAlignment="1">
      <alignment vertical="center" shrinkToFit="1"/>
    </xf>
    <xf numFmtId="0" fontId="9" fillId="2" borderId="59" xfId="0" applyFont="1" applyFill="1" applyBorder="1" applyAlignment="1">
      <alignment vertical="center" shrinkToFit="1"/>
    </xf>
    <xf numFmtId="0" fontId="11" fillId="0" borderId="54" xfId="0" applyFont="1" applyBorder="1" applyAlignment="1">
      <alignment horizontal="distributed" vertical="center"/>
    </xf>
    <xf numFmtId="0" fontId="11" fillId="0" borderId="15" xfId="0" applyFont="1" applyBorder="1" applyAlignment="1">
      <alignment horizontal="distributed" vertical="center"/>
    </xf>
    <xf numFmtId="0" fontId="9" fillId="2" borderId="5" xfId="0" applyFont="1" applyFill="1" applyBorder="1" applyAlignment="1">
      <alignment vertical="center" shrinkToFit="1"/>
    </xf>
    <xf numFmtId="0" fontId="9" fillId="2" borderId="1" xfId="0" applyFont="1" applyFill="1" applyBorder="1" applyAlignment="1">
      <alignment vertical="center" shrinkToFit="1"/>
    </xf>
    <xf numFmtId="0" fontId="9" fillId="2" borderId="8" xfId="0" applyFont="1" applyFill="1" applyBorder="1" applyAlignment="1">
      <alignment vertical="center" shrinkToFit="1"/>
    </xf>
    <xf numFmtId="0" fontId="9" fillId="0" borderId="38" xfId="0" applyFont="1" applyBorder="1" applyAlignment="1">
      <alignment horizontal="distributed"/>
    </xf>
    <xf numFmtId="0" fontId="9" fillId="3" borderId="38" xfId="0" applyFont="1" applyFill="1" applyBorder="1" applyAlignment="1" applyProtection="1">
      <alignment horizontal="center" vertical="center" shrinkToFit="1"/>
      <protection locked="0"/>
    </xf>
    <xf numFmtId="0" fontId="9" fillId="3" borderId="0" xfId="0" applyFont="1" applyFill="1" applyAlignment="1" applyProtection="1">
      <alignment horizontal="left" shrinkToFit="1"/>
      <protection locked="0"/>
    </xf>
    <xf numFmtId="0" fontId="9" fillId="0" borderId="1" xfId="0" applyFont="1" applyBorder="1" applyAlignment="1">
      <alignment horizontal="distributed"/>
    </xf>
    <xf numFmtId="0" fontId="9" fillId="3" borderId="1" xfId="0" applyFont="1" applyFill="1" applyBorder="1" applyAlignment="1" applyProtection="1">
      <alignment horizontal="center" vertical="center" shrinkToFit="1"/>
      <protection locked="0"/>
    </xf>
    <xf numFmtId="0" fontId="9" fillId="0" borderId="100" xfId="0" applyFont="1" applyBorder="1" applyAlignment="1">
      <alignment horizontal="left" vertical="center"/>
    </xf>
    <xf numFmtId="0" fontId="9" fillId="0" borderId="99" xfId="0" applyFont="1" applyBorder="1" applyAlignment="1">
      <alignment horizontal="left" vertical="center"/>
    </xf>
    <xf numFmtId="0" fontId="9" fillId="0" borderId="109" xfId="0" applyFont="1" applyBorder="1" applyAlignment="1">
      <alignment horizontal="left" vertical="center"/>
    </xf>
    <xf numFmtId="0" fontId="12" fillId="0" borderId="4" xfId="0" applyFont="1" applyBorder="1" applyAlignment="1">
      <alignment horizontal="left" vertical="top" wrapText="1"/>
    </xf>
    <xf numFmtId="0" fontId="13" fillId="3" borderId="0" xfId="0" applyFont="1" applyFill="1" applyAlignment="1" applyProtection="1">
      <alignment horizontal="center" vertical="center"/>
      <protection locked="0"/>
    </xf>
    <xf numFmtId="0" fontId="11" fillId="0" borderId="35" xfId="0" applyFont="1" applyBorder="1" applyAlignment="1">
      <alignment horizontal="distributed" vertical="center"/>
    </xf>
    <xf numFmtId="0" fontId="11" fillId="0" borderId="36" xfId="0" applyFont="1" applyBorder="1" applyAlignment="1">
      <alignment horizontal="distributed" vertical="center"/>
    </xf>
    <xf numFmtId="38" fontId="29" fillId="4" borderId="110" xfId="10" applyNumberFormat="1" applyFont="1" applyFill="1" applyBorder="1" applyAlignment="1" applyProtection="1">
      <alignment horizontal="center" vertical="center" shrinkToFit="1"/>
      <protection locked="0"/>
    </xf>
    <xf numFmtId="38" fontId="29" fillId="4" borderId="111" xfId="10" applyNumberFormat="1" applyFont="1" applyFill="1" applyBorder="1" applyAlignment="1" applyProtection="1">
      <alignment horizontal="center" vertical="center" shrinkToFit="1"/>
      <protection locked="0"/>
    </xf>
    <xf numFmtId="0" fontId="50" fillId="0" borderId="75" xfId="9" applyFont="1" applyBorder="1" applyAlignment="1">
      <alignment horizontal="left" vertical="center" wrapText="1"/>
    </xf>
    <xf numFmtId="0" fontId="50" fillId="0" borderId="38" xfId="9" applyFont="1" applyBorder="1" applyAlignment="1">
      <alignment horizontal="left" vertical="center" wrapText="1"/>
    </xf>
    <xf numFmtId="0" fontId="50" fillId="0" borderId="17" xfId="9" applyFont="1" applyBorder="1" applyAlignment="1">
      <alignment horizontal="left" vertical="center" wrapText="1"/>
    </xf>
    <xf numFmtId="0" fontId="29" fillId="0" borderId="75" xfId="10" applyFont="1" applyBorder="1" applyAlignment="1" applyProtection="1">
      <alignment vertical="center" shrinkToFit="1"/>
      <protection locked="0"/>
    </xf>
    <xf numFmtId="0" fontId="29" fillId="0" borderId="38" xfId="10" applyFont="1" applyBorder="1" applyAlignment="1" applyProtection="1">
      <alignment vertical="center" shrinkToFit="1"/>
      <protection locked="0"/>
    </xf>
    <xf numFmtId="0" fontId="29" fillId="0" borderId="17" xfId="10" applyFont="1" applyBorder="1" applyAlignment="1" applyProtection="1">
      <alignment vertical="center" shrinkToFit="1"/>
      <protection locked="0"/>
    </xf>
    <xf numFmtId="0" fontId="29" fillId="0" borderId="15" xfId="10" applyFont="1" applyBorder="1" applyAlignment="1" applyProtection="1">
      <alignment vertical="center" shrinkToFit="1"/>
      <protection locked="0"/>
    </xf>
    <xf numFmtId="179" fontId="29" fillId="4" borderId="113" xfId="10" applyNumberFormat="1" applyFont="1" applyFill="1" applyBorder="1" applyAlignment="1">
      <alignment vertical="center" shrinkToFit="1"/>
    </xf>
    <xf numFmtId="179" fontId="29" fillId="4" borderId="112" xfId="10" applyNumberFormat="1" applyFont="1" applyFill="1" applyBorder="1" applyAlignment="1">
      <alignment vertical="center" shrinkToFit="1"/>
    </xf>
    <xf numFmtId="179" fontId="37" fillId="4" borderId="17" xfId="10" applyNumberFormat="1" applyFont="1" applyFill="1" applyBorder="1" applyAlignment="1" applyProtection="1">
      <alignment horizontal="center" vertical="center" shrinkToFit="1"/>
      <protection locked="0"/>
    </xf>
    <xf numFmtId="179" fontId="37" fillId="4" borderId="15" xfId="10" applyNumberFormat="1" applyFont="1" applyFill="1" applyBorder="1" applyAlignment="1" applyProtection="1">
      <alignment horizontal="center" vertical="center" shrinkToFit="1"/>
      <protection locked="0"/>
    </xf>
    <xf numFmtId="0" fontId="29" fillId="0" borderId="23" xfId="10" applyFont="1" applyBorder="1" applyAlignment="1" applyProtection="1">
      <alignment vertical="center" shrinkToFit="1"/>
      <protection locked="0"/>
    </xf>
    <xf numFmtId="38" fontId="29" fillId="0" borderId="125" xfId="10" applyNumberFormat="1" applyFont="1" applyBorder="1" applyAlignment="1" applyProtection="1">
      <alignment horizontal="center" vertical="center" shrinkToFit="1"/>
      <protection locked="0"/>
    </xf>
    <xf numFmtId="38" fontId="29" fillId="0" borderId="126" xfId="10" applyNumberFormat="1" applyFont="1" applyBorder="1" applyAlignment="1" applyProtection="1">
      <alignment horizontal="center" vertical="center" shrinkToFit="1"/>
      <protection locked="0"/>
    </xf>
    <xf numFmtId="38" fontId="29" fillId="0" borderId="127" xfId="10" applyNumberFormat="1" applyFont="1" applyBorder="1" applyAlignment="1" applyProtection="1">
      <alignment horizontal="center" vertical="center" shrinkToFit="1"/>
      <protection locked="0"/>
    </xf>
    <xf numFmtId="38" fontId="29" fillId="0" borderId="114" xfId="10" applyNumberFormat="1" applyFont="1" applyBorder="1" applyAlignment="1" applyProtection="1">
      <alignment horizontal="center" vertical="center" shrinkToFit="1"/>
      <protection locked="0"/>
    </xf>
    <xf numFmtId="38" fontId="29" fillId="0" borderId="115" xfId="10" applyNumberFormat="1" applyFont="1" applyBorder="1" applyAlignment="1" applyProtection="1">
      <alignment horizontal="center" vertical="center" shrinkToFit="1"/>
      <protection locked="0"/>
    </xf>
    <xf numFmtId="38" fontId="29" fillId="0" borderId="116" xfId="10" applyNumberFormat="1" applyFont="1" applyBorder="1" applyAlignment="1" applyProtection="1">
      <alignment horizontal="center" vertical="center" shrinkToFit="1"/>
      <protection locked="0"/>
    </xf>
    <xf numFmtId="38" fontId="29" fillId="0" borderId="27" xfId="10" applyNumberFormat="1" applyFont="1" applyBorder="1" applyAlignment="1" applyProtection="1">
      <alignment horizontal="center" vertical="center" shrinkToFit="1"/>
      <protection locked="0"/>
    </xf>
    <xf numFmtId="0" fontId="29" fillId="4" borderId="110" xfId="10" applyFont="1" applyFill="1" applyBorder="1" applyAlignment="1" applyProtection="1">
      <alignment horizontal="center" vertical="center" shrinkToFit="1"/>
      <protection locked="0"/>
    </xf>
    <xf numFmtId="0" fontId="29" fillId="4" borderId="111" xfId="10" applyFont="1" applyFill="1" applyBorder="1" applyAlignment="1" applyProtection="1">
      <alignment horizontal="center" vertical="center" shrinkToFit="1"/>
      <protection locked="0"/>
    </xf>
    <xf numFmtId="0" fontId="29" fillId="4" borderId="124" xfId="10" applyFont="1" applyFill="1" applyBorder="1" applyAlignment="1" applyProtection="1">
      <alignment horizontal="center" vertical="center" shrinkToFit="1"/>
      <protection locked="0"/>
    </xf>
    <xf numFmtId="0" fontId="31" fillId="0" borderId="29" xfId="9" applyFont="1" applyBorder="1" applyAlignment="1">
      <alignment horizontal="center" vertical="center"/>
    </xf>
    <xf numFmtId="0" fontId="31" fillId="0" borderId="46" xfId="9" applyFont="1" applyBorder="1" applyAlignment="1">
      <alignment horizontal="center" vertical="center"/>
    </xf>
    <xf numFmtId="0" fontId="31" fillId="0" borderId="7" xfId="9" applyFont="1" applyBorder="1" applyAlignment="1">
      <alignment horizontal="center" vertical="center"/>
    </xf>
    <xf numFmtId="0" fontId="31" fillId="0" borderId="16" xfId="9" applyFont="1" applyBorder="1" applyAlignment="1">
      <alignment horizontal="center" vertical="center"/>
    </xf>
    <xf numFmtId="0" fontId="31" fillId="0" borderId="21" xfId="9" applyFont="1" applyBorder="1" applyAlignment="1">
      <alignment horizontal="center" vertical="center"/>
    </xf>
    <xf numFmtId="0" fontId="29" fillId="0" borderId="15" xfId="10" applyFont="1" applyBorder="1" applyAlignment="1">
      <alignment horizontal="center" vertical="center"/>
    </xf>
    <xf numFmtId="0" fontId="29" fillId="0" borderId="15" xfId="10" applyFont="1" applyBorder="1" applyAlignment="1">
      <alignment horizontal="center" vertical="center" shrinkToFit="1"/>
    </xf>
    <xf numFmtId="0" fontId="35" fillId="0" borderId="47" xfId="10" applyFont="1" applyBorder="1" applyAlignment="1">
      <alignment horizontal="center" vertical="center"/>
    </xf>
    <xf numFmtId="0" fontId="35" fillId="0" borderId="48" xfId="10" applyFont="1" applyBorder="1" applyAlignment="1">
      <alignment horizontal="center" vertical="center"/>
    </xf>
    <xf numFmtId="0" fontId="35" fillId="0" borderId="49" xfId="10" applyFont="1" applyBorder="1" applyAlignment="1">
      <alignment horizontal="center" vertical="center"/>
    </xf>
    <xf numFmtId="0" fontId="57" fillId="4" borderId="75" xfId="9" applyFont="1" applyFill="1" applyBorder="1" applyAlignment="1">
      <alignment horizontal="center" vertical="center"/>
    </xf>
    <xf numFmtId="0" fontId="57" fillId="4" borderId="38" xfId="9" applyFont="1" applyFill="1" applyBorder="1" applyAlignment="1">
      <alignment horizontal="center" vertical="center"/>
    </xf>
    <xf numFmtId="0" fontId="57" fillId="4" borderId="17" xfId="9" applyFont="1" applyFill="1" applyBorder="1" applyAlignment="1">
      <alignment horizontal="center" vertical="center"/>
    </xf>
    <xf numFmtId="0" fontId="29" fillId="0" borderId="17" xfId="10" applyFont="1" applyBorder="1" applyAlignment="1">
      <alignment horizontal="center" vertical="center" wrapText="1" shrinkToFit="1"/>
    </xf>
    <xf numFmtId="0" fontId="29" fillId="0" borderId="15" xfId="10" applyFont="1" applyBorder="1" applyAlignment="1">
      <alignment horizontal="center" vertical="center" wrapText="1" shrinkToFit="1"/>
    </xf>
    <xf numFmtId="0" fontId="50" fillId="4" borderId="54" xfId="11" applyFont="1" applyFill="1" applyBorder="1" applyAlignment="1">
      <alignment horizontal="center" vertical="center" wrapText="1" shrinkToFit="1"/>
    </xf>
    <xf numFmtId="0" fontId="50" fillId="4" borderId="15" xfId="11" applyFont="1" applyFill="1" applyBorder="1" applyAlignment="1">
      <alignment horizontal="center" vertical="center" wrapText="1" shrinkToFit="1"/>
    </xf>
    <xf numFmtId="179" fontId="29" fillId="0" borderId="17" xfId="10" applyNumberFormat="1" applyFont="1" applyBorder="1" applyAlignment="1" applyProtection="1">
      <alignment horizontal="left" vertical="center" shrinkToFit="1"/>
      <protection locked="0"/>
    </xf>
    <xf numFmtId="179" fontId="29" fillId="0" borderId="15" xfId="10" applyNumberFormat="1" applyFont="1" applyBorder="1" applyAlignment="1" applyProtection="1">
      <alignment horizontal="left" vertical="center" shrinkToFit="1"/>
      <protection locked="0"/>
    </xf>
    <xf numFmtId="0" fontId="29" fillId="0" borderId="15" xfId="10" applyFont="1" applyBorder="1" applyAlignment="1">
      <alignment horizontal="center" vertical="center" wrapText="1"/>
    </xf>
    <xf numFmtId="0" fontId="50" fillId="4" borderId="38" xfId="10" applyFont="1" applyFill="1" applyBorder="1" applyAlignment="1">
      <alignment horizontal="center" vertical="center" wrapText="1"/>
    </xf>
    <xf numFmtId="0" fontId="50" fillId="4" borderId="17" xfId="10" applyFont="1" applyFill="1" applyBorder="1" applyAlignment="1">
      <alignment horizontal="center" vertical="center" wrapText="1"/>
    </xf>
    <xf numFmtId="0" fontId="29" fillId="0" borderId="61" xfId="10" applyFont="1" applyBorder="1" applyAlignment="1" applyProtection="1">
      <alignment vertical="center" shrinkToFit="1"/>
      <protection locked="0"/>
    </xf>
    <xf numFmtId="0" fontId="36" fillId="4" borderId="96" xfId="9" applyFont="1" applyFill="1" applyBorder="1" applyAlignment="1">
      <alignment horizontal="center" vertical="center"/>
    </xf>
    <xf numFmtId="0" fontId="36" fillId="4" borderId="29" xfId="9" applyFont="1" applyFill="1" applyBorder="1" applyAlignment="1">
      <alignment horizontal="center" vertical="center"/>
    </xf>
    <xf numFmtId="0" fontId="36" fillId="4" borderId="56" xfId="9" applyFont="1" applyFill="1" applyBorder="1" applyAlignment="1">
      <alignment horizontal="center" vertical="center"/>
    </xf>
    <xf numFmtId="0" fontId="36" fillId="4" borderId="59" xfId="9" applyFont="1" applyFill="1" applyBorder="1" applyAlignment="1">
      <alignment horizontal="center" vertical="center"/>
    </xf>
    <xf numFmtId="0" fontId="50" fillId="4" borderId="62" xfId="11" applyFont="1" applyFill="1" applyBorder="1" applyAlignment="1">
      <alignment horizontal="center" vertical="center" wrapText="1" shrinkToFit="1"/>
    </xf>
    <xf numFmtId="0" fontId="50" fillId="4" borderId="102" xfId="11" applyFont="1" applyFill="1" applyBorder="1" applyAlignment="1">
      <alignment horizontal="center" vertical="center" wrapText="1" shrinkToFit="1"/>
    </xf>
    <xf numFmtId="0" fontId="57" fillId="4" borderId="11" xfId="10" applyFont="1" applyFill="1" applyBorder="1" applyAlignment="1">
      <alignment horizontal="center" vertical="center"/>
    </xf>
    <xf numFmtId="0" fontId="57" fillId="4" borderId="8" xfId="10" applyFont="1" applyFill="1" applyBorder="1" applyAlignment="1">
      <alignment horizontal="center" vertical="center"/>
    </xf>
    <xf numFmtId="0" fontId="50" fillId="4" borderId="75" xfId="10" applyFont="1" applyFill="1" applyBorder="1" applyAlignment="1">
      <alignment horizontal="center" vertical="center" wrapText="1"/>
    </xf>
    <xf numFmtId="0" fontId="50" fillId="4" borderId="2" xfId="11" applyFont="1" applyFill="1" applyBorder="1" applyAlignment="1">
      <alignment horizontal="center" vertical="center" wrapText="1" shrinkToFit="1"/>
    </xf>
    <xf numFmtId="0" fontId="50" fillId="4" borderId="6" xfId="11" applyFont="1" applyFill="1" applyBorder="1" applyAlignment="1">
      <alignment horizontal="center" vertical="center" wrapText="1" shrinkToFit="1"/>
    </xf>
    <xf numFmtId="0" fontId="50" fillId="4" borderId="5" xfId="11" applyFont="1" applyFill="1" applyBorder="1" applyAlignment="1">
      <alignment horizontal="center" vertical="center" wrapText="1" shrinkToFit="1"/>
    </xf>
    <xf numFmtId="179" fontId="37" fillId="0" borderId="17" xfId="10" applyNumberFormat="1" applyFont="1" applyBorder="1" applyAlignment="1" applyProtection="1">
      <alignment horizontal="center" vertical="center" shrinkToFit="1"/>
      <protection locked="0"/>
    </xf>
    <xf numFmtId="179" fontId="37" fillId="0" borderId="15" xfId="10" applyNumberFormat="1" applyFont="1" applyBorder="1" applyAlignment="1" applyProtection="1">
      <alignment horizontal="center" vertical="center" shrinkToFit="1"/>
      <protection locked="0"/>
    </xf>
    <xf numFmtId="179" fontId="37" fillId="4" borderId="17" xfId="10" applyNumberFormat="1" applyFont="1" applyFill="1" applyBorder="1" applyAlignment="1" applyProtection="1">
      <alignment horizontal="center" vertical="center" wrapText="1" shrinkToFit="1"/>
      <protection locked="0"/>
    </xf>
    <xf numFmtId="0" fontId="50" fillId="4" borderId="75" xfId="11" applyFont="1" applyFill="1" applyBorder="1" applyAlignment="1">
      <alignment horizontal="center" vertical="center" shrinkToFit="1"/>
    </xf>
    <xf numFmtId="0" fontId="50" fillId="4" borderId="38" xfId="11" applyFont="1" applyFill="1" applyBorder="1" applyAlignment="1">
      <alignment horizontal="center" vertical="center" shrinkToFit="1"/>
    </xf>
    <xf numFmtId="0" fontId="50" fillId="5" borderId="27" xfId="11" applyFont="1" applyFill="1" applyBorder="1" applyAlignment="1">
      <alignment horizontal="center" vertical="center" wrapText="1" shrinkToFit="1"/>
    </xf>
    <xf numFmtId="0" fontId="50" fillId="4" borderId="77" xfId="11" applyFont="1" applyFill="1" applyBorder="1" applyAlignment="1">
      <alignment horizontal="center" vertical="center" wrapText="1" shrinkToFit="1"/>
    </xf>
    <xf numFmtId="0" fontId="50" fillId="4" borderId="60" xfId="10" applyFont="1" applyFill="1" applyBorder="1" applyAlignment="1">
      <alignment horizontal="center" vertical="center" wrapText="1"/>
    </xf>
    <xf numFmtId="0" fontId="50" fillId="4" borderId="61" xfId="10" applyFont="1" applyFill="1" applyBorder="1" applyAlignment="1">
      <alignment horizontal="center" vertical="center" wrapText="1"/>
    </xf>
    <xf numFmtId="0" fontId="50" fillId="5" borderId="15" xfId="11" applyFont="1" applyFill="1" applyBorder="1" applyAlignment="1">
      <alignment horizontal="center" vertical="center" wrapText="1" shrinkToFit="1"/>
    </xf>
    <xf numFmtId="0" fontId="36" fillId="0" borderId="0" xfId="10" applyFont="1" applyAlignment="1">
      <alignment horizontal="left" vertical="center"/>
    </xf>
    <xf numFmtId="0" fontId="36" fillId="4" borderId="32" xfId="10" applyFont="1" applyFill="1" applyBorder="1" applyAlignment="1">
      <alignment horizontal="center" vertical="center"/>
    </xf>
    <xf numFmtId="0" fontId="36" fillId="4" borderId="33" xfId="10" applyFont="1" applyFill="1" applyBorder="1" applyAlignment="1">
      <alignment horizontal="center" vertical="center"/>
    </xf>
    <xf numFmtId="0" fontId="36" fillId="4" borderId="58" xfId="10" applyFont="1" applyFill="1" applyBorder="1" applyAlignment="1">
      <alignment horizontal="center" vertical="center"/>
    </xf>
    <xf numFmtId="0" fontId="36" fillId="4" borderId="34" xfId="10" applyFont="1" applyFill="1" applyBorder="1" applyAlignment="1">
      <alignment horizontal="center" vertical="center"/>
    </xf>
    <xf numFmtId="0" fontId="50" fillId="4" borderId="17" xfId="11" applyFont="1" applyFill="1" applyBorder="1" applyAlignment="1">
      <alignment horizontal="center" vertical="center" wrapText="1" shrinkToFit="1"/>
    </xf>
    <xf numFmtId="0" fontId="55" fillId="4" borderId="0" xfId="0" applyFont="1" applyFill="1" applyAlignment="1">
      <alignment horizontal="right" vertical="center" shrinkToFit="1"/>
    </xf>
    <xf numFmtId="0" fontId="55" fillId="4" borderId="0" xfId="0" applyFont="1" applyFill="1" applyAlignment="1" applyProtection="1">
      <alignment horizontal="center" vertical="center"/>
      <protection locked="0"/>
    </xf>
    <xf numFmtId="58" fontId="9" fillId="3" borderId="0" xfId="0" applyNumberFormat="1" applyFont="1" applyFill="1" applyAlignment="1" applyProtection="1">
      <alignment horizontal="right" vertical="center"/>
      <protection locked="0"/>
    </xf>
    <xf numFmtId="0" fontId="9" fillId="3" borderId="0" xfId="0" applyFont="1" applyFill="1" applyAlignment="1" applyProtection="1">
      <alignment horizontal="right" vertical="center"/>
      <protection locked="0"/>
    </xf>
    <xf numFmtId="0" fontId="54" fillId="4" borderId="118" xfId="0" applyFont="1" applyFill="1" applyBorder="1" applyAlignment="1">
      <alignment horizontal="left" vertical="center" wrapText="1"/>
    </xf>
    <xf numFmtId="0" fontId="54" fillId="4" borderId="119" xfId="0" applyFont="1" applyFill="1" applyBorder="1" applyAlignment="1">
      <alignment horizontal="left" vertical="center" wrapText="1"/>
    </xf>
    <xf numFmtId="0" fontId="54" fillId="4" borderId="123" xfId="0" applyFont="1" applyFill="1" applyBorder="1" applyAlignment="1">
      <alignment horizontal="left" vertical="center" wrapText="1"/>
    </xf>
    <xf numFmtId="0" fontId="54" fillId="3" borderId="5" xfId="0" applyFont="1" applyFill="1" applyBorder="1" applyProtection="1">
      <alignment vertical="center"/>
      <protection locked="0"/>
    </xf>
    <xf numFmtId="0" fontId="54" fillId="3" borderId="1" xfId="0" applyFont="1" applyFill="1" applyBorder="1" applyProtection="1">
      <alignment vertical="center"/>
      <protection locked="0"/>
    </xf>
    <xf numFmtId="0" fontId="54" fillId="3" borderId="10" xfId="0" applyFont="1" applyFill="1" applyBorder="1" applyProtection="1">
      <alignment vertical="center"/>
      <protection locked="0"/>
    </xf>
    <xf numFmtId="0" fontId="11" fillId="3" borderId="0" xfId="0" applyFont="1" applyFill="1" applyAlignment="1" applyProtection="1">
      <alignment horizontal="right" vertical="center" shrinkToFit="1"/>
      <protection locked="0"/>
    </xf>
    <xf numFmtId="0" fontId="11" fillId="4" borderId="32" xfId="0" applyFont="1" applyFill="1" applyBorder="1" applyAlignment="1">
      <alignment horizontal="center" vertical="center"/>
    </xf>
    <xf numFmtId="0" fontId="11" fillId="4" borderId="33" xfId="0" applyFont="1" applyFill="1" applyBorder="1" applyAlignment="1">
      <alignment horizontal="center" vertical="center"/>
    </xf>
    <xf numFmtId="0" fontId="11" fillId="4" borderId="54" xfId="0" applyFont="1" applyFill="1" applyBorder="1" applyAlignment="1">
      <alignment horizontal="center" vertical="center"/>
    </xf>
    <xf numFmtId="0" fontId="11" fillId="4" borderId="15" xfId="0" applyFont="1" applyFill="1" applyBorder="1" applyAlignment="1">
      <alignment horizontal="center" vertical="center"/>
    </xf>
    <xf numFmtId="0" fontId="54" fillId="3" borderId="75" xfId="0" applyFont="1" applyFill="1" applyBorder="1" applyProtection="1">
      <alignment vertical="center"/>
      <protection locked="0"/>
    </xf>
    <xf numFmtId="0" fontId="54" fillId="3" borderId="38" xfId="0" applyFont="1" applyFill="1" applyBorder="1" applyProtection="1">
      <alignment vertical="center"/>
      <protection locked="0"/>
    </xf>
    <xf numFmtId="0" fontId="54" fillId="3" borderId="17" xfId="0" applyFont="1" applyFill="1" applyBorder="1" applyProtection="1">
      <alignment vertical="center"/>
      <protection locked="0"/>
    </xf>
    <xf numFmtId="0" fontId="54" fillId="4" borderId="2" xfId="0" applyFont="1" applyFill="1" applyBorder="1" applyAlignment="1">
      <alignment horizontal="left" vertical="center" wrapText="1"/>
    </xf>
    <xf numFmtId="0" fontId="54" fillId="4" borderId="4" xfId="0" applyFont="1" applyFill="1" applyBorder="1" applyAlignment="1">
      <alignment horizontal="left" vertical="center" wrapText="1"/>
    </xf>
    <xf numFmtId="0" fontId="54" fillId="4" borderId="3" xfId="0" applyFont="1" applyFill="1" applyBorder="1" applyAlignment="1">
      <alignment horizontal="left" vertical="center" wrapText="1"/>
    </xf>
    <xf numFmtId="0" fontId="9" fillId="3" borderId="10" xfId="0" applyFont="1" applyFill="1" applyBorder="1" applyAlignment="1" applyProtection="1">
      <alignment vertical="center" shrinkToFit="1"/>
      <protection locked="0"/>
    </xf>
    <xf numFmtId="0" fontId="9" fillId="3" borderId="61" xfId="0" applyFont="1" applyFill="1" applyBorder="1" applyAlignment="1" applyProtection="1">
      <alignment vertical="center" shrinkToFit="1"/>
      <protection locked="0"/>
    </xf>
    <xf numFmtId="0" fontId="9" fillId="3" borderId="63" xfId="0" applyFont="1" applyFill="1" applyBorder="1" applyAlignment="1" applyProtection="1">
      <alignment vertical="center" shrinkToFit="1"/>
      <protection locked="0"/>
    </xf>
    <xf numFmtId="0" fontId="11" fillId="4" borderId="107" xfId="0" applyFont="1" applyFill="1" applyBorder="1" applyAlignment="1">
      <alignment horizontal="center" vertical="center"/>
    </xf>
    <xf numFmtId="0" fontId="11" fillId="4" borderId="68" xfId="0" applyFont="1" applyFill="1" applyBorder="1" applyAlignment="1">
      <alignment horizontal="center" vertical="center"/>
    </xf>
    <xf numFmtId="0" fontId="9" fillId="3" borderId="43" xfId="0" applyFont="1" applyFill="1" applyBorder="1" applyAlignment="1" applyProtection="1">
      <alignment vertical="center" shrinkToFit="1"/>
      <protection locked="0"/>
    </xf>
    <xf numFmtId="0" fontId="9" fillId="3" borderId="68" xfId="0" applyFont="1" applyFill="1" applyBorder="1" applyAlignment="1" applyProtection="1">
      <alignment vertical="center" shrinkToFit="1"/>
      <protection locked="0"/>
    </xf>
    <xf numFmtId="0" fontId="9" fillId="3" borderId="69" xfId="0" applyFont="1" applyFill="1" applyBorder="1" applyAlignment="1" applyProtection="1">
      <alignment vertical="center" shrinkToFit="1"/>
      <protection locked="0"/>
    </xf>
    <xf numFmtId="0" fontId="0" fillId="7" borderId="75" xfId="0" applyFill="1" applyBorder="1" applyAlignment="1">
      <alignment horizontal="center" vertical="center"/>
    </xf>
    <xf numFmtId="0" fontId="0" fillId="7" borderId="17" xfId="0" applyFill="1" applyBorder="1" applyAlignment="1">
      <alignment horizontal="center" vertical="center"/>
    </xf>
  </cellXfs>
  <cellStyles count="26">
    <cellStyle name="パーセント" xfId="14" builtinId="5"/>
    <cellStyle name="桁区切り" xfId="6" builtinId="6"/>
    <cellStyle name="桁区切り 2" xfId="22" xr:uid="{C16055BA-D39E-4AA9-8B5D-F78378B601E2}"/>
    <cellStyle name="桁区切り 3" xfId="13" xr:uid="{00000000-0005-0000-0000-000001000000}"/>
    <cellStyle name="桁区切り 4" xfId="25" xr:uid="{0B6772EB-8ED2-48EC-A1CD-9CDED2CD566E}"/>
    <cellStyle name="標準" xfId="0" builtinId="0"/>
    <cellStyle name="標準 10" xfId="1" xr:uid="{00000000-0005-0000-0000-000003000000}"/>
    <cellStyle name="標準 12" xfId="3" xr:uid="{00000000-0005-0000-0000-000004000000}"/>
    <cellStyle name="標準 13" xfId="2" xr:uid="{00000000-0005-0000-0000-000005000000}"/>
    <cellStyle name="標準 2" xfId="5" xr:uid="{00000000-0005-0000-0000-000006000000}"/>
    <cellStyle name="標準 2 2" xfId="7" xr:uid="{00000000-0005-0000-0000-000007000000}"/>
    <cellStyle name="標準 2 2 2" xfId="8" xr:uid="{00000000-0005-0000-0000-000008000000}"/>
    <cellStyle name="標準 2 2 2 2" xfId="18" xr:uid="{AD5BA8B1-0A31-4BC9-9153-1664F9891CEF}"/>
    <cellStyle name="標準 2 2 2 3" xfId="20" xr:uid="{9B3D5293-2C0D-49B6-A78B-09ACA319FA8C}"/>
    <cellStyle name="標準 2 2 3" xfId="16" xr:uid="{6940BC41-EA3F-410B-84FF-2E76867A981F}"/>
    <cellStyle name="標準 2 3" xfId="11" xr:uid="{00000000-0005-0000-0000-000009000000}"/>
    <cellStyle name="標準 27" xfId="4" xr:uid="{00000000-0005-0000-0000-00000A000000}"/>
    <cellStyle name="標準 3" xfId="9" xr:uid="{00000000-0005-0000-0000-00000B000000}"/>
    <cellStyle name="標準 3 2" xfId="12" xr:uid="{00000000-0005-0000-0000-00000C000000}"/>
    <cellStyle name="標準 3 2 2" xfId="15" xr:uid="{F9E078A0-4FF8-4DE3-888F-899C9D721709}"/>
    <cellStyle name="標準 4" xfId="21" xr:uid="{F0CD9876-47A4-43F0-A4D0-7333E4AA6687}"/>
    <cellStyle name="標準 4 2" xfId="19" xr:uid="{80761999-22BC-4144-A7FD-3506F700F62A}"/>
    <cellStyle name="標準 4 3" xfId="24" xr:uid="{0DB9D831-4A89-491D-B0AA-9A6C12A7742C}"/>
    <cellStyle name="標準 5" xfId="23" xr:uid="{2DD1FA96-7F1C-4F94-AFB1-5C14B2AF4EF3}"/>
    <cellStyle name="標準 6" xfId="17" xr:uid="{FFE325DD-4C22-4525-B59F-BD28E88C7AB1}"/>
    <cellStyle name="標準_賃金改善内訳表" xfId="10" xr:uid="{00000000-0005-0000-0000-00000D000000}"/>
  </cellStyles>
  <dxfs count="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patternType="solid">
          <fgColor rgb="FFFFFF69"/>
          <bgColor rgb="FFFFFF00"/>
        </patternFill>
      </fill>
    </dxf>
    <dxf>
      <fill>
        <patternFill patternType="solid">
          <fgColor rgb="FFFFFF69"/>
          <bgColor rgb="FFFFFF00"/>
        </patternFill>
      </fill>
    </dxf>
    <dxf>
      <fill>
        <patternFill>
          <bgColor theme="1" tint="0.499984740745262"/>
        </patternFill>
      </fill>
    </dxf>
    <dxf>
      <fill>
        <patternFill>
          <bgColor theme="1" tint="0.499984740745262"/>
        </patternFill>
      </fill>
    </dxf>
  </dxfs>
  <tableStyles count="0" defaultTableStyle="TableStyleMedium9" defaultPivotStyle="PivotStyleLight16"/>
  <colors>
    <mruColors>
      <color rgb="FFFFFF69"/>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16</xdr:col>
      <xdr:colOff>146047</xdr:colOff>
      <xdr:row>6</xdr:row>
      <xdr:rowOff>47625</xdr:rowOff>
    </xdr:from>
    <xdr:to>
      <xdr:col>28</xdr:col>
      <xdr:colOff>133350</xdr:colOff>
      <xdr:row>28</xdr:row>
      <xdr:rowOff>123825</xdr:rowOff>
    </xdr:to>
    <xdr:sp macro="" textlink="">
      <xdr:nvSpPr>
        <xdr:cNvPr id="2" name="テキスト ボックス 1">
          <a:extLst>
            <a:ext uri="{FF2B5EF4-FFF2-40B4-BE49-F238E27FC236}">
              <a16:creationId xmlns:a16="http://schemas.microsoft.com/office/drawing/2014/main" id="{FAC23539-4276-5227-97FA-9B257EC06C42}"/>
            </a:ext>
          </a:extLst>
        </xdr:cNvPr>
        <xdr:cNvSpPr txBox="1"/>
      </xdr:nvSpPr>
      <xdr:spPr>
        <a:xfrm>
          <a:off x="11137897" y="1066800"/>
          <a:ext cx="7531103" cy="5781675"/>
        </a:xfrm>
        <a:prstGeom prst="rect">
          <a:avLst/>
        </a:prstGeom>
        <a:solidFill>
          <a:schemeClr val="accent2">
            <a:lumMod val="20000"/>
            <a:lumOff val="80000"/>
          </a:schemeClr>
        </a:solidFill>
        <a:ln w="9525" cmpd="sng">
          <a:solidFill>
            <a:schemeClr val="accent4">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BIZ UDPゴシック" panose="020B0400000000000000" pitchFamily="50" charset="-128"/>
              <a:ea typeface="BIZ UDPゴシック" panose="020B0400000000000000" pitchFamily="50" charset="-128"/>
            </a:rPr>
            <a:t>おおまかな作成手順</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①この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「一番最初に入力」 ←全施設</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a:t>
          </a:r>
          <a:r>
            <a:rPr kumimoji="1" lang="en-US" altLang="ja-JP" sz="1050">
              <a:latin typeface="BIZ UDPゴシック" panose="020B0400000000000000" pitchFamily="50" charset="-128"/>
              <a:ea typeface="BIZ UDPゴシック" panose="020B0400000000000000" pitchFamily="50" charset="-128"/>
            </a:rPr>
            <a:t>1】</a:t>
          </a:r>
          <a:r>
            <a:rPr kumimoji="1" lang="ja-JP" altLang="en-US" sz="1050">
              <a:latin typeface="BIZ UDPゴシック" panose="020B0400000000000000" pitchFamily="50" charset="-128"/>
              <a:ea typeface="BIZ UDPゴシック" panose="020B0400000000000000" pitchFamily="50" charset="-128"/>
            </a:rPr>
            <a:t>加算率」 ←全施設</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a:t>
          </a:r>
          <a:r>
            <a:rPr kumimoji="1" lang="en-US" altLang="ja-JP" sz="1050">
              <a:latin typeface="BIZ UDPゴシック" panose="020B0400000000000000" pitchFamily="50" charset="-128"/>
              <a:ea typeface="BIZ UDPゴシック" panose="020B0400000000000000" pitchFamily="50" charset="-128"/>
            </a:rPr>
            <a:t>2】</a:t>
          </a:r>
          <a:r>
            <a:rPr kumimoji="1" lang="ja-JP" altLang="en-US" sz="1050">
              <a:latin typeface="BIZ UDPゴシック" panose="020B0400000000000000" pitchFamily="50" charset="-128"/>
              <a:ea typeface="BIZ UDPゴシック" panose="020B0400000000000000" pitchFamily="50" charset="-128"/>
            </a:rPr>
            <a:t>キャリアパス要件」 ←該当園のみ</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「計算表」　←区分３申請施設のみ、家庭的保育事業は不要</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を作成</a:t>
          </a:r>
          <a:endParaRPr kumimoji="1" lang="en-US" altLang="ja-JP" sz="1050">
            <a:latin typeface="BIZ UDPゴシック" panose="020B0400000000000000" pitchFamily="50" charset="-128"/>
            <a:ea typeface="BIZ UDPゴシック" panose="020B0400000000000000" pitchFamily="50" charset="-128"/>
          </a:endParaRPr>
        </a:p>
        <a:p>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「計算表」で、</a:t>
          </a:r>
          <a:r>
            <a:rPr kumimoji="1" lang="en-US" altLang="ja-JP" sz="1050">
              <a:latin typeface="BIZ UDPゴシック" panose="020B0400000000000000" pitchFamily="50" charset="-128"/>
              <a:ea typeface="BIZ UDPゴシック" panose="020B0400000000000000" pitchFamily="50" charset="-128"/>
            </a:rPr>
            <a:t>R7.4</a:t>
          </a:r>
          <a:r>
            <a:rPr kumimoji="1" lang="ja-JP" altLang="en-US" sz="1050">
              <a:latin typeface="BIZ UDPゴシック" panose="020B0400000000000000" pitchFamily="50" charset="-128"/>
              <a:ea typeface="BIZ UDPゴシック" panose="020B0400000000000000" pitchFamily="50" charset="-128"/>
            </a:rPr>
            <a:t>時点の児童数ではなく、</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年間平均の児童数を使用したい施設は</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別の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の「（区分</a:t>
          </a:r>
          <a:r>
            <a:rPr kumimoji="1" lang="en-US" altLang="ja-JP" sz="1050">
              <a:latin typeface="BIZ UDPゴシック" panose="020B0400000000000000" pitchFamily="50" charset="-128"/>
              <a:ea typeface="BIZ UDPゴシック" panose="020B0400000000000000" pitchFamily="50" charset="-128"/>
            </a:rPr>
            <a:t>3</a:t>
          </a:r>
          <a:r>
            <a:rPr kumimoji="1" lang="ja-JP" altLang="en-US" sz="1050">
              <a:latin typeface="BIZ UDPゴシック" panose="020B0400000000000000" pitchFamily="50" charset="-128"/>
              <a:ea typeface="BIZ UDPゴシック" panose="020B0400000000000000" pitchFamily="50" charset="-128"/>
            </a:rPr>
            <a:t>）平均年齢別児童数計算表」を作成すること</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②別の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の「研修受講履歴一覧」を作成 ←区分</a:t>
          </a:r>
          <a:r>
            <a:rPr kumimoji="1" lang="en-US" altLang="ja-JP" sz="1050">
              <a:latin typeface="BIZ UDPゴシック" panose="020B0400000000000000" pitchFamily="50" charset="-128"/>
              <a:ea typeface="BIZ UDPゴシック" panose="020B0400000000000000" pitchFamily="50" charset="-128"/>
            </a:rPr>
            <a:t>3</a:t>
          </a:r>
          <a:r>
            <a:rPr kumimoji="1" lang="ja-JP" altLang="en-US" sz="1050">
              <a:latin typeface="BIZ UDPゴシック" panose="020B0400000000000000" pitchFamily="50" charset="-128"/>
              <a:ea typeface="BIZ UDPゴシック" panose="020B0400000000000000" pitchFamily="50" charset="-128"/>
            </a:rPr>
            <a:t>申請施設のみ</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③この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様式３</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加算人数認定」を作成 ←区分</a:t>
          </a:r>
          <a:r>
            <a:rPr kumimoji="1" lang="en-US" altLang="ja-JP" sz="1050">
              <a:latin typeface="BIZ UDPゴシック" panose="020B0400000000000000" pitchFamily="50" charset="-128"/>
              <a:ea typeface="BIZ UDPゴシック" panose="020B0400000000000000" pitchFamily="50" charset="-128"/>
            </a:rPr>
            <a:t>3</a:t>
          </a:r>
          <a:r>
            <a:rPr kumimoji="1" lang="ja-JP" altLang="en-US" sz="1050">
              <a:latin typeface="BIZ UDPゴシック" panose="020B0400000000000000" pitchFamily="50" charset="-128"/>
              <a:ea typeface="BIZ UDPゴシック" panose="020B0400000000000000" pitchFamily="50" charset="-128"/>
            </a:rPr>
            <a:t>申請施設のみ</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④別の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の「加算見込み額計算シート」を作成←区分</a:t>
          </a:r>
          <a:r>
            <a:rPr kumimoji="1" lang="en-US" altLang="ja-JP" sz="1050">
              <a:latin typeface="BIZ UDPゴシック" panose="020B0400000000000000" pitchFamily="50" charset="-128"/>
              <a:ea typeface="BIZ UDPゴシック" panose="020B0400000000000000" pitchFamily="50" charset="-128"/>
            </a:rPr>
            <a:t>2</a:t>
          </a:r>
          <a:r>
            <a:rPr kumimoji="1" lang="ja-JP" altLang="en-US" sz="1050">
              <a:latin typeface="BIZ UDPゴシック" panose="020B0400000000000000" pitchFamily="50" charset="-128"/>
              <a:ea typeface="BIZ UDPゴシック" panose="020B0400000000000000" pitchFamily="50" charset="-128"/>
            </a:rPr>
            <a:t>申請施設のみ</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⑤この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様式５</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誓約書」を作成</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～下記にあてはまらない施設はここで完了～</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・令和７年度新規施設</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・令和６年度に処遇改善</a:t>
          </a:r>
          <a:r>
            <a:rPr kumimoji="1" lang="en-US" altLang="ja-JP" sz="1050">
              <a:latin typeface="BIZ UDPゴシック" panose="020B0400000000000000" pitchFamily="50" charset="-128"/>
              <a:ea typeface="BIZ UDPゴシック" panose="020B0400000000000000" pitchFamily="50" charset="-128"/>
            </a:rPr>
            <a:t>Ⅰ</a:t>
          </a:r>
          <a:r>
            <a:rPr kumimoji="1" lang="ja-JP" altLang="en-US" sz="1050">
              <a:latin typeface="BIZ UDPゴシック" panose="020B0400000000000000" pitchFamily="50" charset="-128"/>
              <a:ea typeface="BIZ UDPゴシック" panose="020B0400000000000000" pitchFamily="50" charset="-128"/>
            </a:rPr>
            <a:t>の賃金改善要件分、処遇改善</a:t>
          </a:r>
          <a:r>
            <a:rPr kumimoji="1" lang="en-US" altLang="ja-JP" sz="1050">
              <a:latin typeface="BIZ UDPゴシック" panose="020B0400000000000000" pitchFamily="50" charset="-128"/>
              <a:ea typeface="BIZ UDPゴシック" panose="020B0400000000000000" pitchFamily="50" charset="-128"/>
            </a:rPr>
            <a:t>Ⅲ</a:t>
          </a:r>
          <a:r>
            <a:rPr kumimoji="1" lang="ja-JP" altLang="en-US" sz="1050">
              <a:latin typeface="BIZ UDPゴシック" panose="020B0400000000000000" pitchFamily="50" charset="-128"/>
              <a:ea typeface="BIZ UDPゴシック" panose="020B0400000000000000" pitchFamily="50" charset="-128"/>
            </a:rPr>
            <a:t>を両方とも適用しておらず、令和７年度に区分２を申請する施設</a:t>
          </a:r>
        </a:p>
        <a:p>
          <a:r>
            <a:rPr kumimoji="1" lang="ja-JP" altLang="en-US" sz="1050">
              <a:latin typeface="BIZ UDPゴシック" panose="020B0400000000000000" pitchFamily="50" charset="-128"/>
              <a:ea typeface="BIZ UDPゴシック" panose="020B0400000000000000" pitchFamily="50" charset="-128"/>
            </a:rPr>
            <a:t>　・令和６年度に処遇改善</a:t>
          </a:r>
          <a:r>
            <a:rPr kumimoji="1" lang="en-US" altLang="ja-JP" sz="1050">
              <a:latin typeface="BIZ UDPゴシック" panose="020B0400000000000000" pitchFamily="50" charset="-128"/>
              <a:ea typeface="BIZ UDPゴシック" panose="020B0400000000000000" pitchFamily="50" charset="-128"/>
            </a:rPr>
            <a:t>Ⅱ</a:t>
          </a:r>
          <a:r>
            <a:rPr kumimoji="1" lang="ja-JP" altLang="en-US" sz="1050">
              <a:latin typeface="BIZ UDPゴシック" panose="020B0400000000000000" pitchFamily="50" charset="-128"/>
              <a:ea typeface="BIZ UDPゴシック" panose="020B0400000000000000" pitchFamily="50" charset="-128"/>
            </a:rPr>
            <a:t>を適用しておらず、令和７年度に区分３を申請する施設</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のいずれかにあてはまる施設は⑥も作成必要です。</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⑥この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様式４</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賃金改善計画書</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まとめ</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様式４別添１</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賃金改善明細書（職員別）」</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様式４別添２</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一覧表」　←法人内分配をする施設のみ</a:t>
          </a:r>
          <a:endParaRPr kumimoji="1" lang="en-US" altLang="ja-JP" sz="1050">
            <a:latin typeface="BIZ UDPゴシック" panose="020B0400000000000000" pitchFamily="50" charset="-128"/>
            <a:ea typeface="BIZ UDPゴシック" panose="020B0400000000000000" pitchFamily="50" charset="-128"/>
          </a:endParaRPr>
        </a:p>
        <a:p>
          <a:r>
            <a:rPr kumimoji="1" lang="en-US" altLang="ja-JP" sz="1050">
              <a:latin typeface="BIZ UDPゴシック" panose="020B0400000000000000" pitchFamily="50" charset="-128"/>
              <a:ea typeface="BIZ UDPゴシック" panose="020B0400000000000000" pitchFamily="50" charset="-128"/>
            </a:rPr>
            <a:t> </a:t>
          </a:r>
          <a:r>
            <a:rPr kumimoji="1" lang="ja-JP" altLang="en-US" sz="1050">
              <a:latin typeface="BIZ UDPゴシック" panose="020B0400000000000000" pitchFamily="50" charset="-128"/>
              <a:ea typeface="BIZ UDPゴシック" panose="020B0400000000000000" pitchFamily="50" charset="-128"/>
            </a:rPr>
            <a:t>を作成</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35</xdr:col>
      <xdr:colOff>152400</xdr:colOff>
      <xdr:row>0</xdr:row>
      <xdr:rowOff>101600</xdr:rowOff>
    </xdr:from>
    <xdr:to>
      <xdr:col>53</xdr:col>
      <xdr:colOff>530225</xdr:colOff>
      <xdr:row>5</xdr:row>
      <xdr:rowOff>47625</xdr:rowOff>
    </xdr:to>
    <xdr:sp macro="" textlink="">
      <xdr:nvSpPr>
        <xdr:cNvPr id="2" name="テキスト ボックス 1">
          <a:extLst>
            <a:ext uri="{FF2B5EF4-FFF2-40B4-BE49-F238E27FC236}">
              <a16:creationId xmlns:a16="http://schemas.microsoft.com/office/drawing/2014/main" id="{6D4B88BC-8655-481A-AC7F-C567B9DE5D04}"/>
            </a:ext>
          </a:extLst>
        </xdr:cNvPr>
        <xdr:cNvSpPr txBox="1"/>
      </xdr:nvSpPr>
      <xdr:spPr>
        <a:xfrm>
          <a:off x="7353300" y="101600"/>
          <a:ext cx="4578350" cy="79375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35</xdr:col>
      <xdr:colOff>152400</xdr:colOff>
      <xdr:row>0</xdr:row>
      <xdr:rowOff>101600</xdr:rowOff>
    </xdr:from>
    <xdr:to>
      <xdr:col>53</xdr:col>
      <xdr:colOff>530225</xdr:colOff>
      <xdr:row>5</xdr:row>
      <xdr:rowOff>66675</xdr:rowOff>
    </xdr:to>
    <xdr:sp macro="" textlink="">
      <xdr:nvSpPr>
        <xdr:cNvPr id="2" name="テキスト ボックス 1">
          <a:extLst>
            <a:ext uri="{FF2B5EF4-FFF2-40B4-BE49-F238E27FC236}">
              <a16:creationId xmlns:a16="http://schemas.microsoft.com/office/drawing/2014/main" id="{10AD7C82-D51C-44A0-B824-C0B3E6F150AD}"/>
            </a:ext>
          </a:extLst>
        </xdr:cNvPr>
        <xdr:cNvSpPr txBox="1"/>
      </xdr:nvSpPr>
      <xdr:spPr>
        <a:xfrm>
          <a:off x="7353300" y="101600"/>
          <a:ext cx="4578350" cy="822325"/>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22066735-3E8C-4868-AAD5-E9BB3F3D5BB1}"/>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9DEFB79D-4C04-4D03-806E-C511B7EC1C95}"/>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E0F3FA11-87A8-4F7E-B584-C5D3B1E3413B}"/>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26FAF80A-B6E4-40FF-9D4C-1E705CBF4384}"/>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B49B40CF-A7BB-45E9-BE5A-7CEA0C6FBC96}"/>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8974645C-E6D1-4F1A-84AB-A84F0A8BA687}"/>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8.xml><?xml version="1.0" encoding="utf-8"?>
<xdr:wsDr xmlns:xdr="http://schemas.openxmlformats.org/drawingml/2006/spreadsheetDrawing" xmlns:a="http://schemas.openxmlformats.org/drawingml/2006/main">
  <xdr:oneCellAnchor>
    <xdr:from>
      <xdr:col>39</xdr:col>
      <xdr:colOff>422228</xdr:colOff>
      <xdr:row>38</xdr:row>
      <xdr:rowOff>105973</xdr:rowOff>
    </xdr:from>
    <xdr:ext cx="4448735" cy="264560"/>
    <xdr:sp macro="" textlink="">
      <xdr:nvSpPr>
        <xdr:cNvPr id="2" name="テキスト ボックス 1">
          <a:extLst>
            <a:ext uri="{FF2B5EF4-FFF2-40B4-BE49-F238E27FC236}">
              <a16:creationId xmlns:a16="http://schemas.microsoft.com/office/drawing/2014/main" id="{4A32D1AD-9F58-4848-8913-C4295BC5A091}"/>
            </a:ext>
          </a:extLst>
        </xdr:cNvPr>
        <xdr:cNvSpPr txBox="1"/>
      </xdr:nvSpPr>
      <xdr:spPr>
        <a:xfrm>
          <a:off x="11804603" y="14345848"/>
          <a:ext cx="444873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kumimoji="1" lang="ja-JP" altLang="en-US" sz="1100"/>
        </a:p>
      </xdr:txBody>
    </xdr:sp>
    <xdr:clientData/>
  </xdr:oneCellAnchor>
  <xdr:twoCellAnchor>
    <xdr:from>
      <xdr:col>41</xdr:col>
      <xdr:colOff>141818</xdr:colOff>
      <xdr:row>8</xdr:row>
      <xdr:rowOff>95249</xdr:rowOff>
    </xdr:from>
    <xdr:to>
      <xdr:col>49</xdr:col>
      <xdr:colOff>550335</xdr:colOff>
      <xdr:row>11</xdr:row>
      <xdr:rowOff>102658</xdr:rowOff>
    </xdr:to>
    <xdr:sp macro="" textlink="">
      <xdr:nvSpPr>
        <xdr:cNvPr id="3" name="テキスト ボックス 2">
          <a:extLst>
            <a:ext uri="{FF2B5EF4-FFF2-40B4-BE49-F238E27FC236}">
              <a16:creationId xmlns:a16="http://schemas.microsoft.com/office/drawing/2014/main" id="{33B15A8C-3A89-42C7-8381-38FD161074BC}"/>
            </a:ext>
          </a:extLst>
        </xdr:cNvPr>
        <xdr:cNvSpPr txBox="1"/>
      </xdr:nvSpPr>
      <xdr:spPr>
        <a:xfrm>
          <a:off x="8936568" y="2539999"/>
          <a:ext cx="2927350" cy="600076"/>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6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20</xdr:col>
      <xdr:colOff>367395</xdr:colOff>
      <xdr:row>1</xdr:row>
      <xdr:rowOff>193674</xdr:rowOff>
    </xdr:from>
    <xdr:to>
      <xdr:col>23</xdr:col>
      <xdr:colOff>116115</xdr:colOff>
      <xdr:row>2</xdr:row>
      <xdr:rowOff>367391</xdr:rowOff>
    </xdr:to>
    <xdr:sp macro="" textlink="">
      <xdr:nvSpPr>
        <xdr:cNvPr id="2" name="テキスト ボックス 1">
          <a:extLst>
            <a:ext uri="{FF2B5EF4-FFF2-40B4-BE49-F238E27FC236}">
              <a16:creationId xmlns:a16="http://schemas.microsoft.com/office/drawing/2014/main" id="{E5FAE1D2-9268-4DAD-A5BE-96F675F5E1BF}"/>
            </a:ext>
          </a:extLst>
        </xdr:cNvPr>
        <xdr:cNvSpPr txBox="1"/>
      </xdr:nvSpPr>
      <xdr:spPr>
        <a:xfrm>
          <a:off x="17240252" y="561067"/>
          <a:ext cx="3790042" cy="1044574"/>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6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6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6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318621</xdr:colOff>
      <xdr:row>17</xdr:row>
      <xdr:rowOff>134469</xdr:rowOff>
    </xdr:from>
    <xdr:to>
      <xdr:col>15</xdr:col>
      <xdr:colOff>558558</xdr:colOff>
      <xdr:row>23</xdr:row>
      <xdr:rowOff>211404</xdr:rowOff>
    </xdr:to>
    <xdr:sp macro="" textlink="">
      <xdr:nvSpPr>
        <xdr:cNvPr id="3" name="角丸四角形 1">
          <a:extLst>
            <a:ext uri="{FF2B5EF4-FFF2-40B4-BE49-F238E27FC236}">
              <a16:creationId xmlns:a16="http://schemas.microsoft.com/office/drawing/2014/main" id="{053491C8-5B4F-4C4E-925F-E2B2F4CB7762}"/>
            </a:ext>
          </a:extLst>
        </xdr:cNvPr>
        <xdr:cNvSpPr/>
      </xdr:nvSpPr>
      <xdr:spPr>
        <a:xfrm>
          <a:off x="13608797" y="4314263"/>
          <a:ext cx="5887702" cy="1421641"/>
        </a:xfrm>
        <a:prstGeom prst="roundRect">
          <a:avLst/>
        </a:prstGeom>
      </xdr:spPr>
      <xdr:style>
        <a:lnRef idx="3">
          <a:schemeClr val="lt1"/>
        </a:lnRef>
        <a:fillRef idx="1">
          <a:schemeClr val="accent6"/>
        </a:fillRef>
        <a:effectRef idx="1">
          <a:schemeClr val="accent6"/>
        </a:effectRef>
        <a:fontRef idx="minor">
          <a:schemeClr val="lt1"/>
        </a:fontRef>
      </xdr:style>
      <xdr:txBody>
        <a:bodyPr vertOverflow="clip" horzOverflow="clip" rtlCol="0" anchor="ctr"/>
        <a:lstStyle/>
        <a:p>
          <a:pPr algn="l"/>
          <a:r>
            <a:rPr kumimoji="1" lang="ja-JP" altLang="en-US" sz="2400"/>
            <a:t>令和</a:t>
          </a:r>
          <a:r>
            <a:rPr kumimoji="1" lang="en-US" altLang="ja-JP" sz="2400"/>
            <a:t>7</a:t>
          </a:r>
          <a:r>
            <a:rPr kumimoji="1" lang="ja-JP" altLang="en-US" sz="2400"/>
            <a:t>年度の法人情報に更新してください。</a:t>
          </a:r>
          <a:endParaRPr kumimoji="1" lang="en-US" altLang="ja-JP" sz="2400"/>
        </a:p>
        <a:p>
          <a:pPr algn="l"/>
          <a:r>
            <a:rPr kumimoji="1" lang="ja-JP" altLang="en-US" sz="2400"/>
            <a:t>更新後、セルを白塗りにしてください。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39</xdr:col>
      <xdr:colOff>142875</xdr:colOff>
      <xdr:row>0</xdr:row>
      <xdr:rowOff>142876</xdr:rowOff>
    </xdr:from>
    <xdr:to>
      <xdr:col>55</xdr:col>
      <xdr:colOff>133350</xdr:colOff>
      <xdr:row>1</xdr:row>
      <xdr:rowOff>466726</xdr:rowOff>
    </xdr:to>
    <xdr:sp macro="" textlink="">
      <xdr:nvSpPr>
        <xdr:cNvPr id="2" name="テキスト ボックス 1">
          <a:extLst>
            <a:ext uri="{FF2B5EF4-FFF2-40B4-BE49-F238E27FC236}">
              <a16:creationId xmlns:a16="http://schemas.microsoft.com/office/drawing/2014/main" id="{9C562986-FCD5-4BD2-A9FE-F7F938BAA741}"/>
            </a:ext>
          </a:extLst>
        </xdr:cNvPr>
        <xdr:cNvSpPr txBox="1"/>
      </xdr:nvSpPr>
      <xdr:spPr>
        <a:xfrm>
          <a:off x="9686925" y="142876"/>
          <a:ext cx="4581525"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twoCellAnchor>
    <xdr:from>
      <xdr:col>39</xdr:col>
      <xdr:colOff>133350</xdr:colOff>
      <xdr:row>29</xdr:row>
      <xdr:rowOff>152399</xdr:rowOff>
    </xdr:from>
    <xdr:to>
      <xdr:col>59</xdr:col>
      <xdr:colOff>390525</xdr:colOff>
      <xdr:row>49</xdr:row>
      <xdr:rowOff>9525</xdr:rowOff>
    </xdr:to>
    <xdr:sp macro="" textlink="">
      <xdr:nvSpPr>
        <xdr:cNvPr id="3" name="四角形吹き出し 3">
          <a:extLst>
            <a:ext uri="{FF2B5EF4-FFF2-40B4-BE49-F238E27FC236}">
              <a16:creationId xmlns:a16="http://schemas.microsoft.com/office/drawing/2014/main" id="{37F9326C-06AC-41D9-8937-8D6728B693D4}"/>
            </a:ext>
          </a:extLst>
        </xdr:cNvPr>
        <xdr:cNvSpPr/>
      </xdr:nvSpPr>
      <xdr:spPr>
        <a:xfrm>
          <a:off x="9677400" y="7419974"/>
          <a:ext cx="7362825" cy="4429126"/>
        </a:xfrm>
        <a:prstGeom prst="wedgeRectCallout">
          <a:avLst>
            <a:gd name="adj1" fmla="val -47349"/>
            <a:gd name="adj2" fmla="val 4558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800"/>
            </a:lnSpc>
          </a:pPr>
          <a:r>
            <a:rPr kumimoji="1" lang="ja-JP" altLang="en-US" sz="1800">
              <a:latin typeface="HGPｺﾞｼｯｸM" panose="020B0600000000000000" pitchFamily="50" charset="-128"/>
              <a:ea typeface="HGPｺﾞｼｯｸM" panose="020B0600000000000000" pitchFamily="50" charset="-128"/>
            </a:rPr>
            <a:t>　</a:t>
          </a:r>
          <a:endParaRPr kumimoji="1" lang="en-US" altLang="ja-JP" sz="1800">
            <a:latin typeface="HGPｺﾞｼｯｸM" panose="020B0600000000000000" pitchFamily="50" charset="-128"/>
            <a:ea typeface="HGPｺﾞｼｯｸM" panose="020B0600000000000000" pitchFamily="50" charset="-128"/>
          </a:endParaRPr>
        </a:p>
        <a:p>
          <a:pPr marL="0" marR="0" lvl="0" indent="0" algn="l" defTabSz="914400" eaLnBrk="1" fontAlgn="auto" latinLnBrk="0" hangingPunct="1">
            <a:lnSpc>
              <a:spcPts val="1800"/>
            </a:lnSpc>
            <a:spcBef>
              <a:spcPts val="0"/>
            </a:spcBef>
            <a:spcAft>
              <a:spcPts val="0"/>
            </a:spcAft>
            <a:buClrTx/>
            <a:buSzTx/>
            <a:buFontTx/>
            <a:buNone/>
            <a:tabLst/>
            <a:defRPr/>
          </a:pP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処遇改善等加算区分１・区分２の加算率を算出します。</a:t>
          </a:r>
          <a:endParaRPr kumimoji="1" lang="en-US"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endParaRPr>
        </a:p>
        <a:p>
          <a:pPr marL="0" marR="0" lvl="0" indent="0" algn="l" defTabSz="914400" eaLnBrk="1" fontAlgn="auto" latinLnBrk="0" hangingPunct="1">
            <a:lnSpc>
              <a:spcPts val="1800"/>
            </a:lnSpc>
            <a:spcBef>
              <a:spcPts val="0"/>
            </a:spcBef>
            <a:spcAft>
              <a:spcPts val="0"/>
            </a:spcAft>
            <a:buClrTx/>
            <a:buSzTx/>
            <a:buFontTx/>
            <a:buNone/>
            <a:tabLst/>
            <a:defRPr/>
          </a:pP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　施設の加算率は，１日</a:t>
          </a:r>
          <a:r>
            <a:rPr kumimoji="1" lang="en-US"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6</a:t>
          </a: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時間以上かつ月</a:t>
          </a:r>
          <a:r>
            <a:rPr kumimoji="1" lang="en-US"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20</a:t>
          </a: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日以上勤務している職員（職種は問わない。また，教育・保育に従事する常勤職員にあっては，１か月に勤務すべき時間数が</a:t>
          </a:r>
          <a:r>
            <a:rPr kumimoji="1" lang="en-US"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120</a:t>
          </a: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時間以上であるもの）の平均経験年数で決まりますので，この名簿には，</a:t>
          </a:r>
          <a:r>
            <a:rPr kumimoji="1" lang="ja-JP" altLang="en-US"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令和</a:t>
          </a:r>
          <a:r>
            <a:rPr kumimoji="1" lang="en-US" altLang="ja-JP"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7</a:t>
          </a:r>
          <a:r>
            <a:rPr kumimoji="1" lang="ja-JP" altLang="en-US"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年</a:t>
          </a:r>
          <a:r>
            <a:rPr kumimoji="1" lang="en-US" altLang="ja-JP"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4</a:t>
          </a:r>
          <a:r>
            <a:rPr kumimoji="1" lang="ja-JP" altLang="en-US"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月</a:t>
          </a:r>
          <a:r>
            <a:rPr kumimoji="1" lang="en-US" altLang="ja-JP"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1</a:t>
          </a:r>
          <a:r>
            <a:rPr kumimoji="1" lang="ja-JP" altLang="en-US"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日時点</a:t>
          </a: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で，上記に該当する</a:t>
          </a:r>
          <a:r>
            <a:rPr kumimoji="1" lang="ja-JP"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職員</a:t>
          </a: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の氏名と経験年数を記載してください。</a:t>
          </a:r>
          <a:endParaRPr kumimoji="1" lang="en-US"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endParaRPr>
        </a:p>
        <a:p>
          <a:pPr algn="l">
            <a:lnSpc>
              <a:spcPts val="1700"/>
            </a:lnSpc>
          </a:pPr>
          <a:endParaRPr kumimoji="1" lang="en-US" altLang="ja-JP" sz="1100">
            <a:latin typeface="HGPｺﾞｼｯｸM" panose="020B0600000000000000" pitchFamily="50" charset="-128"/>
            <a:ea typeface="HGPｺﾞｼｯｸM" panose="020B0600000000000000" pitchFamily="50" charset="-128"/>
          </a:endParaRPr>
        </a:p>
        <a:p>
          <a:pPr>
            <a:lnSpc>
              <a:spcPts val="1200"/>
            </a:lnSpc>
          </a:pP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b="0" i="0" baseline="0">
              <a:solidFill>
                <a:schemeClr val="lt1"/>
              </a:solidFill>
              <a:effectLst/>
              <a:latin typeface="+mn-lt"/>
              <a:ea typeface="+mn-ea"/>
              <a:cs typeface="+mn-cs"/>
            </a:rPr>
            <a:t>処遇改善等加算区分１・区分２</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の賃金改善の対象者であるかどうかに関わらず</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１日</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6</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時間以上かつ月</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20</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日以上勤務している職員であればすべて記載します。</a:t>
          </a:r>
          <a:endParaRPr lang="ja-JP" altLang="ja-JP">
            <a:effectLst/>
            <a:latin typeface="HGPｺﾞｼｯｸM" panose="020B0600000000000000" pitchFamily="50" charset="-128"/>
            <a:ea typeface="HGPｺﾞｼｯｸM" panose="020B0600000000000000" pitchFamily="50" charset="-128"/>
          </a:endParaRPr>
        </a:p>
        <a:p>
          <a:pPr>
            <a:lnSpc>
              <a:spcPts val="1200"/>
            </a:lnSpc>
          </a:pP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これにより算出された加算率を</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掛け</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て</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計算</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される</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区分</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1</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・区分</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2</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の給付費（委託費）</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による賃金改善は</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どなたを対象にしてもよい（常勤・非常勤</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職種問わず）ことになっております（</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役員報酬は除く）。</a:t>
          </a:r>
          <a:endParaRPr lang="ja-JP" altLang="ja-JP">
            <a:effectLst/>
            <a:latin typeface="HGPｺﾞｼｯｸM" panose="020B0600000000000000" pitchFamily="50" charset="-128"/>
            <a:ea typeface="HGPｺﾞｼｯｸM" panose="020B0600000000000000" pitchFamily="50" charset="-128"/>
          </a:endParaRPr>
        </a:p>
        <a:p>
          <a:pPr algn="l">
            <a:lnSpc>
              <a:spcPts val="1600"/>
            </a:lnSpc>
          </a:pPr>
          <a:endParaRPr kumimoji="1" lang="en-US" altLang="ja-JP" sz="1100">
            <a:latin typeface="HGPｺﾞｼｯｸM" panose="020B0600000000000000" pitchFamily="50" charset="-128"/>
            <a:ea typeface="HGPｺﾞｼｯｸM" panose="020B0600000000000000" pitchFamily="50" charset="-128"/>
          </a:endParaRPr>
        </a:p>
        <a:p>
          <a:pPr algn="l">
            <a:lnSpc>
              <a:spcPts val="1700"/>
            </a:lnSpc>
          </a:pPr>
          <a:r>
            <a:rPr kumimoji="1" lang="en-US" altLang="ja-JP" sz="1100">
              <a:latin typeface="HGPｺﾞｼｯｸM" panose="020B0600000000000000" pitchFamily="50" charset="-128"/>
              <a:ea typeface="HGPｺﾞｼｯｸM" panose="020B0600000000000000" pitchFamily="50" charset="-128"/>
            </a:rPr>
            <a:t>※</a:t>
          </a:r>
          <a:r>
            <a:rPr kumimoji="1" lang="ja-JP" altLang="en-US" sz="1100">
              <a:latin typeface="HGPｺﾞｼｯｸM" panose="020B0600000000000000" pitchFamily="50" charset="-128"/>
              <a:ea typeface="HGPｺﾞｼｯｸM" panose="020B0600000000000000" pitchFamily="50" charset="-128"/>
            </a:rPr>
            <a:t>令和</a:t>
          </a:r>
          <a:r>
            <a:rPr kumimoji="1" lang="en-US" altLang="ja-JP" sz="1100">
              <a:latin typeface="HGPｺﾞｼｯｸM" panose="020B0600000000000000" pitchFamily="50" charset="-128"/>
              <a:ea typeface="HGPｺﾞｼｯｸM" panose="020B0600000000000000" pitchFamily="50" charset="-128"/>
            </a:rPr>
            <a:t>7</a:t>
          </a:r>
          <a:r>
            <a:rPr kumimoji="1" lang="ja-JP" altLang="en-US" sz="1100">
              <a:latin typeface="HGPｺﾞｼｯｸM" panose="020B0600000000000000" pitchFamily="50" charset="-128"/>
              <a:ea typeface="HGPｺﾞｼｯｸM" panose="020B0600000000000000" pitchFamily="50" charset="-128"/>
            </a:rPr>
            <a:t>年</a:t>
          </a:r>
          <a:r>
            <a:rPr kumimoji="1" lang="en-US" altLang="ja-JP" sz="1100">
              <a:latin typeface="HGPｺﾞｼｯｸM" panose="020B0600000000000000" pitchFamily="50" charset="-128"/>
              <a:ea typeface="HGPｺﾞｼｯｸM" panose="020B0600000000000000" pitchFamily="50" charset="-128"/>
            </a:rPr>
            <a:t>4</a:t>
          </a:r>
          <a:r>
            <a:rPr kumimoji="1" lang="ja-JP" altLang="en-US" sz="1100">
              <a:latin typeface="HGPｺﾞｼｯｸM" panose="020B0600000000000000" pitchFamily="50" charset="-128"/>
              <a:ea typeface="HGPｺﾞｼｯｸM" panose="020B0600000000000000" pitchFamily="50" charset="-128"/>
            </a:rPr>
            <a:t>月</a:t>
          </a:r>
          <a:r>
            <a:rPr kumimoji="1" lang="en-US" altLang="ja-JP" sz="1100">
              <a:latin typeface="HGPｺﾞｼｯｸM" panose="020B0600000000000000" pitchFamily="50" charset="-128"/>
              <a:ea typeface="HGPｺﾞｼｯｸM" panose="020B0600000000000000" pitchFamily="50" charset="-128"/>
            </a:rPr>
            <a:t>30</a:t>
          </a:r>
          <a:r>
            <a:rPr kumimoji="1" lang="ja-JP" altLang="en-US" sz="1100">
              <a:latin typeface="HGPｺﾞｼｯｸM" panose="020B0600000000000000" pitchFamily="50" charset="-128"/>
              <a:ea typeface="HGPｺﾞｼｯｸM" panose="020B0600000000000000" pitchFamily="50" charset="-128"/>
            </a:rPr>
            <a:t>日付で退職した職員も</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令和</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7</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年</a:t>
          </a:r>
          <a:r>
            <a:rPr kumimoji="1" lang="en-US" altLang="ja-JP" sz="1100">
              <a:latin typeface="HGPｺﾞｼｯｸM" panose="020B0600000000000000" pitchFamily="50" charset="-128"/>
              <a:ea typeface="HGPｺﾞｼｯｸM" panose="020B0600000000000000" pitchFamily="50" charset="-128"/>
            </a:rPr>
            <a:t>4</a:t>
          </a:r>
          <a:r>
            <a:rPr kumimoji="1" lang="ja-JP" altLang="en-US" sz="1100">
              <a:latin typeface="HGPｺﾞｼｯｸM" panose="020B0600000000000000" pitchFamily="50" charset="-128"/>
              <a:ea typeface="HGPｺﾞｼｯｸM" panose="020B0600000000000000" pitchFamily="50" charset="-128"/>
            </a:rPr>
            <a:t>月</a:t>
          </a:r>
          <a:r>
            <a:rPr kumimoji="1" lang="en-US" altLang="ja-JP" sz="1100">
              <a:latin typeface="HGPｺﾞｼｯｸM" panose="020B0600000000000000" pitchFamily="50" charset="-128"/>
              <a:ea typeface="HGPｺﾞｼｯｸM" panose="020B0600000000000000" pitchFamily="50" charset="-128"/>
            </a:rPr>
            <a:t>1</a:t>
          </a:r>
          <a:r>
            <a:rPr kumimoji="1" lang="ja-JP" altLang="en-US" sz="1100">
              <a:latin typeface="HGPｺﾞｼｯｸM" panose="020B0600000000000000" pitchFamily="50" charset="-128"/>
              <a:ea typeface="HGPｺﾞｼｯｸM" panose="020B0600000000000000" pitchFamily="50" charset="-128"/>
            </a:rPr>
            <a:t>日時点で在籍していれば，経験年数算定時の対象となります。</a:t>
          </a:r>
          <a:endParaRPr kumimoji="1" lang="en-US" altLang="ja-JP" sz="1100">
            <a:latin typeface="HGPｺﾞｼｯｸM" panose="020B0600000000000000" pitchFamily="50" charset="-128"/>
            <a:ea typeface="HGPｺﾞｼｯｸM" panose="020B0600000000000000" pitchFamily="50" charset="-128"/>
          </a:endParaRPr>
        </a:p>
        <a:p>
          <a:pPr marL="0" marR="0" lvl="0" indent="0" algn="l" defTabSz="914400" eaLnBrk="1" fontAlgn="auto" latinLnBrk="0" hangingPunct="1">
            <a:lnSpc>
              <a:spcPts val="1600"/>
            </a:lnSpc>
            <a:spcBef>
              <a:spcPts val="0"/>
            </a:spcBef>
            <a:spcAft>
              <a:spcPts val="0"/>
            </a:spcAft>
            <a:buClrTx/>
            <a:buSzTx/>
            <a:buFontTx/>
            <a:buNone/>
            <a:tabLst/>
            <a:defRPr/>
          </a:pP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令和</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7</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年</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4</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月</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1</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日時点で</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産休・育休中の職員は</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常勤職員であれば給与の発生の有無を問わず</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経験年数算定時</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の</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対象となります</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が，当該職員の代替の職員は対象となりません</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a:t>
          </a:r>
          <a:endPar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endParaRPr>
        </a:p>
        <a:p>
          <a:pPr marL="0" marR="0" lvl="0" indent="0" algn="l" defTabSz="914400" eaLnBrk="1" fontAlgn="auto" latinLnBrk="0" hangingPunct="1">
            <a:lnSpc>
              <a:spcPts val="1600"/>
            </a:lnSpc>
            <a:spcBef>
              <a:spcPts val="0"/>
            </a:spcBef>
            <a:spcAft>
              <a:spcPts val="0"/>
            </a:spcAft>
            <a:buClrTx/>
            <a:buSzTx/>
            <a:buFontTx/>
            <a:buNone/>
            <a:tabLst/>
            <a:defRPr/>
          </a:pP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令和</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7</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年</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4</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月</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1</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日時点で</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産休・育休以外の事由で休職している</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職員は</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常勤職員</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かつ休職中の</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給与</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が</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発生</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していれば</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経験年数算定時の対象となりますが</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，無給の場合は</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対象となりません</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a:t>
          </a:r>
          <a:endPar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endParaRPr>
        </a:p>
        <a:p>
          <a:pPr marL="0" marR="0" lvl="0" indent="0" algn="l" defTabSz="914400" eaLnBrk="1" fontAlgn="auto" latinLnBrk="0" hangingPunct="1">
            <a:lnSpc>
              <a:spcPts val="1600"/>
            </a:lnSpc>
            <a:spcBef>
              <a:spcPts val="0"/>
            </a:spcBef>
            <a:spcAft>
              <a:spcPts val="0"/>
            </a:spcAft>
            <a:buClrTx/>
            <a:buSzTx/>
            <a:buFontTx/>
            <a:buNone/>
            <a:tabLst/>
            <a:defRPr/>
          </a:pPr>
          <a:r>
            <a:rPr kumimoji="1" lang="en-US" altLang="ja-JP" sz="1100">
              <a:solidFill>
                <a:schemeClr val="lt1"/>
              </a:solidFill>
              <a:effectLst/>
              <a:latin typeface="+mn-lt"/>
              <a:ea typeface="+mn-ea"/>
              <a:cs typeface="+mn-cs"/>
            </a:rPr>
            <a:t>※</a:t>
          </a:r>
          <a:r>
            <a:rPr kumimoji="1" lang="ja-JP" altLang="ja-JP" sz="1100">
              <a:solidFill>
                <a:schemeClr val="lt1"/>
              </a:solidFill>
              <a:effectLst/>
              <a:latin typeface="+mn-lt"/>
              <a:ea typeface="+mn-ea"/>
              <a:cs typeface="+mn-cs"/>
            </a:rPr>
            <a:t>延長保育事業や放課後児童クラブなど通常の保育とは別の事業に専従する職員について，</a:t>
          </a:r>
          <a:r>
            <a:rPr kumimoji="1" lang="ja-JP" altLang="en-US" sz="1100">
              <a:solidFill>
                <a:schemeClr val="lt1"/>
              </a:solidFill>
              <a:effectLst/>
              <a:latin typeface="+mn-lt"/>
              <a:ea typeface="+mn-ea"/>
              <a:cs typeface="+mn-cs"/>
            </a:rPr>
            <a:t>区分１・区分２</a:t>
          </a:r>
          <a:r>
            <a:rPr kumimoji="1" lang="ja-JP" altLang="ja-JP" sz="1100">
              <a:solidFill>
                <a:schemeClr val="lt1"/>
              </a:solidFill>
              <a:effectLst/>
              <a:latin typeface="+mn-lt"/>
              <a:ea typeface="+mn-ea"/>
              <a:cs typeface="+mn-cs"/>
            </a:rPr>
            <a:t>の平均経験年数の算定対象とすることはできませんが，賃金改善の対象とすることは可能です（ただし，</a:t>
          </a:r>
          <a:r>
            <a:rPr kumimoji="1" lang="ja-JP" altLang="en-US" sz="1100">
              <a:solidFill>
                <a:schemeClr val="lt1"/>
              </a:solidFill>
              <a:effectLst/>
              <a:latin typeface="+mn-lt"/>
              <a:ea typeface="+mn-ea"/>
              <a:cs typeface="+mn-cs"/>
            </a:rPr>
            <a:t>区分３</a:t>
          </a:r>
          <a:r>
            <a:rPr kumimoji="1" lang="ja-JP" altLang="ja-JP" sz="1100">
              <a:solidFill>
                <a:schemeClr val="lt1"/>
              </a:solidFill>
              <a:effectLst/>
              <a:latin typeface="+mn-lt"/>
              <a:ea typeface="+mn-ea"/>
              <a:cs typeface="+mn-cs"/>
            </a:rPr>
            <a:t>は対象外）。</a:t>
          </a:r>
          <a:endParaRPr kumimoji="1" lang="en-US" altLang="ja-JP" sz="1100"/>
        </a:p>
        <a:p>
          <a:pPr algn="l">
            <a:lnSpc>
              <a:spcPts val="1500"/>
            </a:lnSpc>
          </a:pPr>
          <a:endParaRPr kumimoji="1" lang="ja-JP" altLang="en-US" sz="1800"/>
        </a:p>
      </xdr:txBody>
    </xdr:sp>
    <xdr:clientData/>
  </xdr:twoCellAnchor>
  <xdr:twoCellAnchor>
    <xdr:from>
      <xdr:col>39</xdr:col>
      <xdr:colOff>180975</xdr:colOff>
      <xdr:row>49</xdr:row>
      <xdr:rowOff>209551</xdr:rowOff>
    </xdr:from>
    <xdr:to>
      <xdr:col>58</xdr:col>
      <xdr:colOff>321022</xdr:colOff>
      <xdr:row>67</xdr:row>
      <xdr:rowOff>171451</xdr:rowOff>
    </xdr:to>
    <xdr:sp macro="" textlink="">
      <xdr:nvSpPr>
        <xdr:cNvPr id="4" name="四角形吹き出し 4">
          <a:extLst>
            <a:ext uri="{FF2B5EF4-FFF2-40B4-BE49-F238E27FC236}">
              <a16:creationId xmlns:a16="http://schemas.microsoft.com/office/drawing/2014/main" id="{56947EEB-589F-43E5-A355-8BAF3B2160A9}"/>
            </a:ext>
          </a:extLst>
        </xdr:cNvPr>
        <xdr:cNvSpPr/>
      </xdr:nvSpPr>
      <xdr:spPr>
        <a:xfrm>
          <a:off x="9725025" y="12049126"/>
          <a:ext cx="6617047" cy="4076700"/>
        </a:xfrm>
        <a:prstGeom prst="wedgeRectCallout">
          <a:avLst>
            <a:gd name="adj1" fmla="val -51344"/>
            <a:gd name="adj2" fmla="val -23632"/>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endParaRPr kumimoji="1" lang="en-US" altLang="ja-JP" sz="1800">
            <a:solidFill>
              <a:schemeClr val="bg2">
                <a:lumMod val="25000"/>
              </a:schemeClr>
            </a:solidFill>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経験年数の数え方については，</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0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）現在の施設に</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令和２年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4</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日～令和７年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3</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31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日（</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5</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年）まで勤め，</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baseline="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baseline="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その他の施設にて</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平成</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30</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4</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日～令和２年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3</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31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日（２年）まで勤めていた職員が引き続き同じ施設に</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勤務している場合，</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ア：５年１月</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イ：２年０月　となります。</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アが４年</a:t>
          </a:r>
          <a:r>
            <a:rPr kumimoji="1" lang="ja-JP" altLang="en-US" sz="1050" b="1" u="sng">
              <a:solidFill>
                <a:schemeClr val="bg2">
                  <a:lumMod val="25000"/>
                </a:schemeClr>
              </a:solidFill>
              <a:latin typeface="游ゴシック" panose="020B0400000000000000" pitchFamily="50" charset="-128"/>
              <a:ea typeface="游ゴシック" panose="020B0400000000000000" pitchFamily="50" charset="-128"/>
            </a:rPr>
            <a:t>１月</a:t>
          </a:r>
          <a:r>
            <a:rPr kumimoji="1" lang="ja-JP" altLang="en-US" sz="1050" b="0" u="none">
              <a:solidFill>
                <a:schemeClr val="bg2">
                  <a:lumMod val="25000"/>
                </a:schemeClr>
              </a:solidFill>
              <a:latin typeface="游ゴシック" panose="020B0400000000000000" pitchFamily="50" charset="-128"/>
              <a:ea typeface="游ゴシック" panose="020B0400000000000000" pitchFamily="50" charset="-128"/>
            </a:rPr>
            <a:t>となる理由は，この申請書に記載するのは令和７年</a:t>
          </a:r>
          <a:r>
            <a:rPr kumimoji="1" lang="en-US" altLang="ja-JP" sz="1050" b="0" u="none">
              <a:solidFill>
                <a:schemeClr val="bg2">
                  <a:lumMod val="25000"/>
                </a:schemeClr>
              </a:solidFill>
              <a:latin typeface="游ゴシック" panose="020B0400000000000000" pitchFamily="50" charset="-128"/>
              <a:ea typeface="游ゴシック" panose="020B0400000000000000" pitchFamily="50" charset="-128"/>
            </a:rPr>
            <a:t>4</a:t>
          </a:r>
          <a:r>
            <a:rPr kumimoji="1" lang="ja-JP" altLang="en-US" sz="1050" b="0" u="none">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b="0" u="none">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b="0" u="none">
              <a:solidFill>
                <a:schemeClr val="bg2">
                  <a:lumMod val="25000"/>
                </a:schemeClr>
              </a:solidFill>
              <a:latin typeface="游ゴシック" panose="020B0400000000000000" pitchFamily="50" charset="-128"/>
              <a:ea typeface="游ゴシック" panose="020B0400000000000000" pitchFamily="50" charset="-128"/>
            </a:rPr>
            <a:t>日時点での経験年数のためです。</a:t>
          </a:r>
        </a:p>
        <a:p>
          <a:pPr algn="l">
            <a:lnSpc>
              <a:spcPts val="1100"/>
            </a:lnSpc>
          </a:pPr>
          <a:r>
            <a:rPr kumimoji="1" lang="en-US" altLang="ja-JP" sz="1050" b="0" u="none">
              <a:solidFill>
                <a:schemeClr val="bg2">
                  <a:lumMod val="25000"/>
                </a:schemeClr>
              </a:solidFill>
              <a:latin typeface="游ゴシック" panose="020B0400000000000000" pitchFamily="50" charset="-128"/>
              <a:ea typeface="游ゴシック" panose="020B0400000000000000" pitchFamily="50" charset="-128"/>
            </a:rPr>
            <a:t>  </a:t>
          </a:r>
        </a:p>
        <a:p>
          <a:pPr algn="l">
            <a:lnSpc>
              <a:spcPts val="1100"/>
            </a:lnSpc>
          </a:pPr>
          <a:r>
            <a:rPr kumimoji="1" lang="ja-JP" altLang="en-US" sz="1050" b="0" u="none">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b="0" u="none">
              <a:solidFill>
                <a:schemeClr val="bg2">
                  <a:lumMod val="25000"/>
                </a:schemeClr>
              </a:solidFill>
              <a:effectLst/>
              <a:latin typeface="游ゴシック" panose="020B0400000000000000" pitchFamily="50" charset="-128"/>
              <a:ea typeface="游ゴシック" panose="020B0400000000000000" pitchFamily="50" charset="-128"/>
              <a:cs typeface="+mn-cs"/>
            </a:rPr>
            <a:t>令和２</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年</a:t>
          </a:r>
          <a:r>
            <a:rPr kumimoji="1" lang="en-US"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4</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日</a:t>
          </a:r>
          <a:r>
            <a:rPr kumimoji="1" lang="ja-JP" altLang="en-US" sz="1050">
              <a:solidFill>
                <a:schemeClr val="bg2">
                  <a:lumMod val="25000"/>
                </a:schemeClr>
              </a:solidFill>
              <a:effectLst/>
              <a:latin typeface="游ゴシック" panose="020B0400000000000000" pitchFamily="50" charset="-128"/>
              <a:ea typeface="游ゴシック" panose="020B0400000000000000" pitchFamily="50" charset="-128"/>
              <a:cs typeface="+mn-cs"/>
            </a:rPr>
            <a:t>～令和７</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年</a:t>
          </a:r>
          <a:r>
            <a:rPr kumimoji="1" lang="en-US"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3</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31</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日</a:t>
          </a:r>
          <a:r>
            <a:rPr kumimoji="1" lang="ja-JP" altLang="en-US" sz="1050">
              <a:solidFill>
                <a:schemeClr val="bg2">
                  <a:lumMod val="25000"/>
                </a:schemeClr>
              </a:solidFill>
              <a:effectLst/>
              <a:latin typeface="游ゴシック" panose="020B0400000000000000" pitchFamily="50" charset="-128"/>
              <a:ea typeface="游ゴシック" panose="020B0400000000000000" pitchFamily="50" charset="-128"/>
              <a:cs typeface="+mn-cs"/>
            </a:rPr>
            <a:t>までの経験年数は</a:t>
          </a:r>
          <a:r>
            <a:rPr kumimoji="1" lang="en-US" altLang="ja-JP" sz="1050" b="1">
              <a:solidFill>
                <a:schemeClr val="bg2">
                  <a:lumMod val="25000"/>
                </a:schemeClr>
              </a:solidFill>
              <a:effectLst/>
              <a:latin typeface="游ゴシック" panose="020B0400000000000000" pitchFamily="50" charset="-128"/>
              <a:ea typeface="游ゴシック" panose="020B0400000000000000" pitchFamily="50" charset="-128"/>
              <a:cs typeface="+mn-cs"/>
            </a:rPr>
            <a:t>5</a:t>
          </a:r>
          <a:r>
            <a:rPr kumimoji="1" lang="ja-JP" altLang="ja-JP" sz="1050" b="1">
              <a:solidFill>
                <a:schemeClr val="bg2">
                  <a:lumMod val="25000"/>
                </a:schemeClr>
              </a:solidFill>
              <a:effectLst/>
              <a:latin typeface="游ゴシック" panose="020B0400000000000000" pitchFamily="50" charset="-128"/>
              <a:ea typeface="游ゴシック" panose="020B0400000000000000" pitchFamily="50" charset="-128"/>
              <a:cs typeface="+mn-cs"/>
            </a:rPr>
            <a:t>年</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ですが，</a:t>
          </a: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　　</a:t>
          </a: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　　  令和７</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年</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4</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日時点で</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，当該職員の現在の施設での経験年数は，正確には</a:t>
          </a: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　　  </a:t>
          </a:r>
          <a:r>
            <a:rPr kumimoji="1" lang="ja-JP" altLang="en-US" sz="1050" b="1" u="sng">
              <a:solidFill>
                <a:schemeClr val="bg2">
                  <a:lumMod val="25000"/>
                </a:schemeClr>
              </a:solidFill>
              <a:effectLst/>
              <a:latin typeface="游ゴシック" panose="020B0400000000000000" pitchFamily="50" charset="-128"/>
              <a:ea typeface="游ゴシック" panose="020B0400000000000000" pitchFamily="50" charset="-128"/>
              <a:cs typeface="+mn-cs"/>
            </a:rPr>
            <a:t>５年</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（令和２年</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4</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日～令和７年</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3</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31</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日）</a:t>
          </a:r>
          <a:r>
            <a:rPr kumimoji="1" lang="ja-JP" altLang="en-US" sz="1050" b="1" u="sng">
              <a:solidFill>
                <a:schemeClr val="bg2">
                  <a:lumMod val="25000"/>
                </a:schemeClr>
              </a:solidFill>
              <a:effectLst/>
              <a:latin typeface="游ゴシック" panose="020B0400000000000000" pitchFamily="50" charset="-128"/>
              <a:ea typeface="游ゴシック" panose="020B0400000000000000" pitchFamily="50" charset="-128"/>
              <a:cs typeface="+mn-cs"/>
            </a:rPr>
            <a:t>と１日</a:t>
          </a:r>
          <a:r>
            <a:rPr kumimoji="1" lang="ja-JP" altLang="en-US" sz="1050" b="0" u="none">
              <a:solidFill>
                <a:schemeClr val="bg2">
                  <a:lumMod val="25000"/>
                </a:schemeClr>
              </a:solidFill>
              <a:effectLst/>
              <a:latin typeface="游ゴシック" panose="020B0400000000000000" pitchFamily="50" charset="-128"/>
              <a:ea typeface="游ゴシック" panose="020B0400000000000000" pitchFamily="50" charset="-128"/>
              <a:cs typeface="+mn-cs"/>
            </a:rPr>
            <a:t>（令和７</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年</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4</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日</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）です。</a:t>
          </a: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　　  しかし，</a:t>
          </a:r>
          <a:r>
            <a:rPr kumimoji="1" lang="ja-JP" altLang="en-US" sz="1050" b="1" u="sng">
              <a:solidFill>
                <a:schemeClr val="bg2">
                  <a:lumMod val="25000"/>
                </a:schemeClr>
              </a:solidFill>
              <a:effectLst/>
              <a:latin typeface="游ゴシック" panose="020B0400000000000000" pitchFamily="50" charset="-128"/>
              <a:ea typeface="游ゴシック" panose="020B0400000000000000" pitchFamily="50" charset="-128"/>
              <a:cs typeface="+mn-cs"/>
            </a:rPr>
            <a:t>１ヶ月未満の日数は１ヶ月と数える</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ため，</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日→</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ヶ月に切り上げを行い，</a:t>
          </a: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　　  アに記載するのは</a:t>
          </a:r>
          <a:r>
            <a:rPr kumimoji="1" lang="ja-JP" altLang="en-US" sz="1050" b="1" u="sng">
              <a:solidFill>
                <a:schemeClr val="bg2">
                  <a:lumMod val="25000"/>
                </a:schemeClr>
              </a:solidFill>
              <a:effectLst/>
              <a:latin typeface="游ゴシック" panose="020B0400000000000000" pitchFamily="50" charset="-128"/>
              <a:ea typeface="游ゴシック" panose="020B0400000000000000" pitchFamily="50" charset="-128"/>
              <a:cs typeface="+mn-cs"/>
            </a:rPr>
            <a:t>５年１月</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となります。</a:t>
          </a:r>
          <a:endParaRPr kumimoji="1" lang="en-US" altLang="ja-JP" sz="1050" b="1">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例外</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a:t>
          </a:r>
        </a:p>
        <a:p>
          <a:pPr algn="l">
            <a:lnSpc>
              <a:spcPts val="12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b="1">
              <a:solidFill>
                <a:srgbClr val="FF0000"/>
              </a:solidFill>
              <a:latin typeface="游ゴシック" panose="020B0400000000000000" pitchFamily="50" charset="-128"/>
              <a:ea typeface="游ゴシック" panose="020B0400000000000000" pitchFamily="50" charset="-128"/>
            </a:rPr>
            <a:t>・新規採用職員は</a:t>
          </a:r>
          <a:r>
            <a:rPr kumimoji="1" lang="en-US" altLang="ja-JP" sz="1050" b="1">
              <a:solidFill>
                <a:srgbClr val="FF0000"/>
              </a:solidFill>
              <a:latin typeface="游ゴシック" panose="020B0400000000000000" pitchFamily="50" charset="-128"/>
              <a:ea typeface="游ゴシック" panose="020B0400000000000000" pitchFamily="50" charset="-128"/>
            </a:rPr>
            <a:t>0</a:t>
          </a:r>
          <a:r>
            <a:rPr kumimoji="1" lang="ja-JP" altLang="en-US" sz="1050" b="1">
              <a:solidFill>
                <a:srgbClr val="FF0000"/>
              </a:solidFill>
              <a:latin typeface="游ゴシック" panose="020B0400000000000000" pitchFamily="50" charset="-128"/>
              <a:ea typeface="游ゴシック" panose="020B0400000000000000" pitchFamily="50" charset="-128"/>
            </a:rPr>
            <a:t>年</a:t>
          </a:r>
          <a:r>
            <a:rPr kumimoji="1" lang="en-US" altLang="ja-JP" sz="1050" b="1">
              <a:solidFill>
                <a:srgbClr val="FF0000"/>
              </a:solidFill>
              <a:latin typeface="游ゴシック" panose="020B0400000000000000" pitchFamily="50" charset="-128"/>
              <a:ea typeface="游ゴシック" panose="020B0400000000000000" pitchFamily="50" charset="-128"/>
            </a:rPr>
            <a:t>0</a:t>
          </a:r>
          <a:r>
            <a:rPr kumimoji="1" lang="ja-JP" altLang="en-US" sz="1050" b="1">
              <a:solidFill>
                <a:srgbClr val="FF0000"/>
              </a:solidFill>
              <a:latin typeface="游ゴシック" panose="020B0400000000000000" pitchFamily="50" charset="-128"/>
              <a:ea typeface="游ゴシック" panose="020B0400000000000000" pitchFamily="50" charset="-128"/>
            </a:rPr>
            <a:t>月となります。</a:t>
          </a:r>
          <a:endParaRPr kumimoji="1" lang="en-US" altLang="ja-JP" sz="1050" b="1">
            <a:solidFill>
              <a:srgbClr val="FF0000"/>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・同一法人内で，令和</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7</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4</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日に異動した場合は</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0</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月とします。</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2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令和</a:t>
          </a:r>
          <a:r>
            <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rPr>
            <a:t>7</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年</a:t>
          </a:r>
          <a:r>
            <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rPr>
            <a:t>4</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日に他施設類型から移行（保育所→認定こども園など）した場合は，</a:t>
          </a:r>
          <a:endPar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u="none">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（ア）は全ての職員が</a:t>
          </a:r>
          <a:r>
            <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rPr>
            <a:t>0</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年</a:t>
          </a:r>
          <a:r>
            <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rPr>
            <a:t>0</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月となります。</a:t>
          </a:r>
          <a:endPar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marL="0" marR="0" indent="0" algn="l" defTabSz="914400" eaLnBrk="1" fontAlgn="auto" latinLnBrk="0" hangingPunct="1">
            <a:lnSpc>
              <a:spcPts val="1100"/>
            </a:lnSpc>
            <a:spcBef>
              <a:spcPts val="0"/>
            </a:spcBef>
            <a:spcAft>
              <a:spcPts val="0"/>
            </a:spcAft>
            <a:buClrTx/>
            <a:buSzTx/>
            <a:buFontTx/>
            <a:buNone/>
            <a:tabLst/>
            <a:defRPr/>
          </a:pPr>
          <a:r>
            <a:rPr kumimoji="1" lang="ja-JP" altLang="en-US" sz="700">
              <a:solidFill>
                <a:schemeClr val="bg2">
                  <a:lumMod val="25000"/>
                </a:schemeClr>
              </a:solidFill>
              <a:effectLst/>
              <a:latin typeface="游ゴシック" panose="020B0400000000000000" pitchFamily="50" charset="-128"/>
              <a:ea typeface="游ゴシック" panose="020B0400000000000000" pitchFamily="50" charset="-128"/>
              <a:cs typeface="+mn-cs"/>
            </a:rPr>
            <a:t>　　</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000"/>
            </a:lnSpc>
          </a:pPr>
          <a:endParaRPr kumimoji="1" lang="en-US" altLang="ja-JP" sz="70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endParaRPr kumimoji="1" lang="en-US" altLang="ja-JP" sz="70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900"/>
            </a:lnSpc>
          </a:pPr>
          <a:endParaRPr kumimoji="1" lang="ja-JP" altLang="en-US" sz="1050">
            <a:solidFill>
              <a:schemeClr val="bg2">
                <a:lumMod val="25000"/>
              </a:schemeClr>
            </a:solidFill>
            <a:latin typeface="游ゴシック" panose="020B0400000000000000" pitchFamily="50" charset="-128"/>
            <a:ea typeface="游ゴシック" panose="020B0400000000000000"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138545</xdr:colOff>
      <xdr:row>1</xdr:row>
      <xdr:rowOff>41564</xdr:rowOff>
    </xdr:from>
    <xdr:to>
      <xdr:col>10</xdr:col>
      <xdr:colOff>406351</xdr:colOff>
      <xdr:row>5</xdr:row>
      <xdr:rowOff>124691</xdr:rowOff>
    </xdr:to>
    <xdr:sp macro="" textlink="">
      <xdr:nvSpPr>
        <xdr:cNvPr id="2" name="テキスト ボックス 1">
          <a:extLst>
            <a:ext uri="{FF2B5EF4-FFF2-40B4-BE49-F238E27FC236}">
              <a16:creationId xmlns:a16="http://schemas.microsoft.com/office/drawing/2014/main" id="{0574BAB1-924C-4B78-8D3A-B4EE8B2C0475}"/>
            </a:ext>
          </a:extLst>
        </xdr:cNvPr>
        <xdr:cNvSpPr txBox="1"/>
      </xdr:nvSpPr>
      <xdr:spPr>
        <a:xfrm>
          <a:off x="7009245" y="444789"/>
          <a:ext cx="4477856" cy="1067377"/>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263237</xdr:colOff>
      <xdr:row>0</xdr:row>
      <xdr:rowOff>374072</xdr:rowOff>
    </xdr:from>
    <xdr:to>
      <xdr:col>18</xdr:col>
      <xdr:colOff>564573</xdr:colOff>
      <xdr:row>4</xdr:row>
      <xdr:rowOff>79620</xdr:rowOff>
    </xdr:to>
    <xdr:sp macro="" textlink="">
      <xdr:nvSpPr>
        <xdr:cNvPr id="2" name="テキスト ボックス 1">
          <a:extLst>
            <a:ext uri="{FF2B5EF4-FFF2-40B4-BE49-F238E27FC236}">
              <a16:creationId xmlns:a16="http://schemas.microsoft.com/office/drawing/2014/main" id="{7D533357-05FA-4F64-AA44-1EC13E4FEFA1}"/>
            </a:ext>
          </a:extLst>
        </xdr:cNvPr>
        <xdr:cNvSpPr txBox="1"/>
      </xdr:nvSpPr>
      <xdr:spPr>
        <a:xfrm>
          <a:off x="10775662" y="370897"/>
          <a:ext cx="4416136" cy="845373"/>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4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102658</xdr:colOff>
      <xdr:row>0</xdr:row>
      <xdr:rowOff>112183</xdr:rowOff>
    </xdr:from>
    <xdr:to>
      <xdr:col>18</xdr:col>
      <xdr:colOff>475702</xdr:colOff>
      <xdr:row>3</xdr:row>
      <xdr:rowOff>161627</xdr:rowOff>
    </xdr:to>
    <xdr:sp macro="" textlink="">
      <xdr:nvSpPr>
        <xdr:cNvPr id="2" name="テキスト ボックス 1">
          <a:extLst>
            <a:ext uri="{FF2B5EF4-FFF2-40B4-BE49-F238E27FC236}">
              <a16:creationId xmlns:a16="http://schemas.microsoft.com/office/drawing/2014/main" id="{240B364E-24B3-4071-8368-1013EB8AC462}"/>
            </a:ext>
          </a:extLst>
        </xdr:cNvPr>
        <xdr:cNvSpPr txBox="1"/>
      </xdr:nvSpPr>
      <xdr:spPr>
        <a:xfrm>
          <a:off x="9465733" y="112183"/>
          <a:ext cx="4487844" cy="840019"/>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4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161925</xdr:colOff>
      <xdr:row>0</xdr:row>
      <xdr:rowOff>140154</xdr:rowOff>
    </xdr:from>
    <xdr:to>
      <xdr:col>15</xdr:col>
      <xdr:colOff>569075</xdr:colOff>
      <xdr:row>2</xdr:row>
      <xdr:rowOff>198408</xdr:rowOff>
    </xdr:to>
    <xdr:sp macro="" textlink="">
      <xdr:nvSpPr>
        <xdr:cNvPr id="2" name="テキスト ボックス 1">
          <a:extLst>
            <a:ext uri="{FF2B5EF4-FFF2-40B4-BE49-F238E27FC236}">
              <a16:creationId xmlns:a16="http://schemas.microsoft.com/office/drawing/2014/main" id="{95FD06D8-2A1A-47A2-943B-89E7B4DCFDF7}"/>
            </a:ext>
          </a:extLst>
        </xdr:cNvPr>
        <xdr:cNvSpPr txBox="1"/>
      </xdr:nvSpPr>
      <xdr:spPr>
        <a:xfrm>
          <a:off x="7381875" y="140154"/>
          <a:ext cx="4521950" cy="848829"/>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4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263237</xdr:colOff>
      <xdr:row>1</xdr:row>
      <xdr:rowOff>96982</xdr:rowOff>
    </xdr:from>
    <xdr:to>
      <xdr:col>15</xdr:col>
      <xdr:colOff>557589</xdr:colOff>
      <xdr:row>4</xdr:row>
      <xdr:rowOff>25836</xdr:rowOff>
    </xdr:to>
    <xdr:sp macro="" textlink="">
      <xdr:nvSpPr>
        <xdr:cNvPr id="2" name="テキスト ボックス 1">
          <a:extLst>
            <a:ext uri="{FF2B5EF4-FFF2-40B4-BE49-F238E27FC236}">
              <a16:creationId xmlns:a16="http://schemas.microsoft.com/office/drawing/2014/main" id="{EC11B062-DC3E-42D1-A95F-837D258C24B3}"/>
            </a:ext>
          </a:extLst>
        </xdr:cNvPr>
        <xdr:cNvSpPr txBox="1"/>
      </xdr:nvSpPr>
      <xdr:spPr>
        <a:xfrm>
          <a:off x="7184737" y="497032"/>
          <a:ext cx="4415502" cy="846429"/>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4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304800</xdr:colOff>
      <xdr:row>0</xdr:row>
      <xdr:rowOff>293914</xdr:rowOff>
    </xdr:from>
    <xdr:to>
      <xdr:col>15</xdr:col>
      <xdr:colOff>636270</xdr:colOff>
      <xdr:row>3</xdr:row>
      <xdr:rowOff>194919</xdr:rowOff>
    </xdr:to>
    <xdr:sp macro="" textlink="">
      <xdr:nvSpPr>
        <xdr:cNvPr id="2" name="テキスト ボックス 1">
          <a:extLst>
            <a:ext uri="{FF2B5EF4-FFF2-40B4-BE49-F238E27FC236}">
              <a16:creationId xmlns:a16="http://schemas.microsoft.com/office/drawing/2014/main" id="{EEFE13A4-DCEE-4C5F-83F3-18EF68079DB4}"/>
            </a:ext>
          </a:extLst>
        </xdr:cNvPr>
        <xdr:cNvSpPr txBox="1"/>
      </xdr:nvSpPr>
      <xdr:spPr>
        <a:xfrm>
          <a:off x="6934200" y="297089"/>
          <a:ext cx="4449445" cy="872555"/>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4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0.xml"/><Relationship Id="rId1" Type="http://schemas.openxmlformats.org/officeDocument/2006/relationships/printerSettings" Target="../printerSettings/printerSettings11.bin"/><Relationship Id="rId4"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12.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2.xml"/><Relationship Id="rId1" Type="http://schemas.openxmlformats.org/officeDocument/2006/relationships/printerSettings" Target="../printerSettings/printerSettings13.bin"/><Relationship Id="rId4" Type="http://schemas.openxmlformats.org/officeDocument/2006/relationships/comments" Target="../comments13.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3.xml"/><Relationship Id="rId1" Type="http://schemas.openxmlformats.org/officeDocument/2006/relationships/printerSettings" Target="../printerSettings/printerSettings14.bin"/><Relationship Id="rId4" Type="http://schemas.openxmlformats.org/officeDocument/2006/relationships/comments" Target="../comments1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4.xml"/><Relationship Id="rId1" Type="http://schemas.openxmlformats.org/officeDocument/2006/relationships/printerSettings" Target="../printerSettings/printerSettings15.bin"/><Relationship Id="rId4" Type="http://schemas.openxmlformats.org/officeDocument/2006/relationships/comments" Target="../comments15.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5.xml"/><Relationship Id="rId1" Type="http://schemas.openxmlformats.org/officeDocument/2006/relationships/printerSettings" Target="../printerSettings/printerSettings16.bin"/><Relationship Id="rId4" Type="http://schemas.openxmlformats.org/officeDocument/2006/relationships/comments" Target="../comments16.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6.xml"/><Relationship Id="rId1" Type="http://schemas.openxmlformats.org/officeDocument/2006/relationships/printerSettings" Target="../printerSettings/printerSettings17.bin"/><Relationship Id="rId4" Type="http://schemas.openxmlformats.org/officeDocument/2006/relationships/comments" Target="../comments17.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17.xml"/><Relationship Id="rId1" Type="http://schemas.openxmlformats.org/officeDocument/2006/relationships/printerSettings" Target="../printerSettings/printerSettings18.bin"/><Relationship Id="rId4" Type="http://schemas.openxmlformats.org/officeDocument/2006/relationships/comments" Target="../comments18.xml"/></Relationships>
</file>

<file path=xl/worksheets/_rels/sheet19.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18.xml"/><Relationship Id="rId1" Type="http://schemas.openxmlformats.org/officeDocument/2006/relationships/printerSettings" Target="../printerSettings/printerSettings20.bin"/><Relationship Id="rId4" Type="http://schemas.openxmlformats.org/officeDocument/2006/relationships/comments" Target="../comments20.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19.xml"/><Relationship Id="rId1" Type="http://schemas.openxmlformats.org/officeDocument/2006/relationships/printerSettings" Target="../printerSettings/printerSettings21.bin"/><Relationship Id="rId4" Type="http://schemas.openxmlformats.org/officeDocument/2006/relationships/comments" Target="../comments21.xml"/></Relationships>
</file>

<file path=xl/worksheets/_rels/sheet22.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B236C-FCE6-487F-BF3F-3FA563FA94B3}">
  <sheetPr codeName="Sheet1">
    <outlinePr showOutlineSymbols="0"/>
    <pageSetUpPr fitToPage="1"/>
  </sheetPr>
  <dimension ref="A1:Q169"/>
  <sheetViews>
    <sheetView showGridLines="0" tabSelected="1" showOutlineSymbols="0" view="pageBreakPreview" zoomScaleNormal="100" zoomScaleSheetLayoutView="100" workbookViewId="0">
      <selection activeCell="C8" sqref="C8"/>
    </sheetView>
  </sheetViews>
  <sheetFormatPr defaultColWidth="9" defaultRowHeight="13"/>
  <cols>
    <col min="1" max="1" width="9" style="308"/>
    <col min="2" max="2" width="5.90625" style="308" customWidth="1"/>
    <col min="3" max="3" width="16" style="308" customWidth="1"/>
    <col min="4" max="11" width="9" style="308"/>
    <col min="12" max="12" width="11.90625" style="308" customWidth="1"/>
    <col min="13" max="14" width="9" style="308"/>
    <col min="15" max="15" width="23" style="308" customWidth="1"/>
    <col min="16" max="16" width="1.6328125" style="308" customWidth="1"/>
    <col min="17" max="16384" width="9" style="308"/>
  </cols>
  <sheetData>
    <row r="1" spans="1:16" ht="16.5">
      <c r="A1" s="307" t="s">
        <v>786</v>
      </c>
    </row>
    <row r="2" spans="1:16">
      <c r="A2" s="309"/>
    </row>
    <row r="3" spans="1:16">
      <c r="A3" s="309"/>
    </row>
    <row r="4" spans="1:16">
      <c r="A4" s="309" t="s">
        <v>1636</v>
      </c>
    </row>
    <row r="6" spans="1:16">
      <c r="A6" s="310" t="s">
        <v>361</v>
      </c>
      <c r="B6" s="308" t="s">
        <v>1637</v>
      </c>
    </row>
    <row r="7" spans="1:16" ht="13.5" thickBot="1">
      <c r="A7" s="310"/>
    </row>
    <row r="8" spans="1:16" ht="30" customHeight="1" thickTop="1" thickBot="1">
      <c r="A8" s="310"/>
      <c r="C8" s="311"/>
    </row>
    <row r="9" spans="1:16" ht="13.5" thickTop="1">
      <c r="A9" s="310"/>
    </row>
    <row r="10" spans="1:16">
      <c r="A10" s="310" t="s">
        <v>362</v>
      </c>
      <c r="B10" s="308" t="s">
        <v>363</v>
      </c>
    </row>
    <row r="11" spans="1:16" ht="13.5" thickBot="1">
      <c r="A11" s="310"/>
    </row>
    <row r="12" spans="1:16" ht="30" customHeight="1" thickTop="1" thickBot="1">
      <c r="A12" s="310"/>
      <c r="C12" s="311" t="s">
        <v>787</v>
      </c>
      <c r="O12" s="312"/>
    </row>
    <row r="13" spans="1:16" ht="13.5" thickTop="1">
      <c r="A13" s="310"/>
      <c r="O13" s="312"/>
    </row>
    <row r="14" spans="1:16" ht="13.5" customHeight="1">
      <c r="A14" s="310"/>
      <c r="B14" s="1052" t="s">
        <v>1638</v>
      </c>
      <c r="C14" s="1052"/>
      <c r="D14" s="1052"/>
      <c r="E14" s="1052"/>
      <c r="F14" s="1052"/>
      <c r="G14" s="1052"/>
      <c r="H14" s="1052"/>
      <c r="I14" s="1052"/>
      <c r="J14" s="1052"/>
      <c r="K14" s="1052"/>
      <c r="L14" s="1052"/>
      <c r="M14" s="1052"/>
      <c r="N14" s="1052"/>
      <c r="O14" s="1052"/>
      <c r="P14" s="1052"/>
    </row>
    <row r="15" spans="1:16">
      <c r="A15" s="310"/>
      <c r="B15" s="1052"/>
      <c r="C15" s="1052"/>
      <c r="D15" s="1052"/>
      <c r="E15" s="1052"/>
      <c r="F15" s="1052"/>
      <c r="G15" s="1052"/>
      <c r="H15" s="1052"/>
      <c r="I15" s="1052"/>
      <c r="J15" s="1052"/>
      <c r="K15" s="1052"/>
      <c r="L15" s="1052"/>
      <c r="M15" s="1052"/>
      <c r="N15" s="1052"/>
      <c r="O15" s="1052"/>
      <c r="P15" s="1052"/>
    </row>
    <row r="16" spans="1:16">
      <c r="A16" s="310"/>
      <c r="O16" s="312"/>
    </row>
    <row r="17" spans="1:17" ht="47.5" customHeight="1">
      <c r="A17" s="313" t="s">
        <v>364</v>
      </c>
      <c r="B17" s="1053" t="s">
        <v>1639</v>
      </c>
      <c r="C17" s="1053"/>
      <c r="D17" s="1053"/>
      <c r="E17" s="1053"/>
      <c r="F17" s="1053"/>
      <c r="G17" s="1053"/>
      <c r="H17" s="1053"/>
      <c r="I17" s="1053"/>
      <c r="J17" s="1053"/>
      <c r="K17" s="1053"/>
      <c r="L17" s="1053"/>
      <c r="M17" s="1053"/>
      <c r="N17" s="1053"/>
      <c r="O17" s="1053"/>
      <c r="P17" s="1053"/>
    </row>
    <row r="18" spans="1:17" ht="3" customHeight="1">
      <c r="A18" s="310"/>
      <c r="O18" s="312"/>
    </row>
    <row r="19" spans="1:17">
      <c r="A19" s="310" t="s">
        <v>365</v>
      </c>
      <c r="B19" s="1052" t="s">
        <v>1645</v>
      </c>
      <c r="C19" s="1052"/>
      <c r="D19" s="1052"/>
      <c r="E19" s="1052"/>
      <c r="F19" s="1052"/>
      <c r="G19" s="1052"/>
      <c r="H19" s="1052"/>
      <c r="I19" s="1052"/>
      <c r="J19" s="1052"/>
      <c r="K19" s="1052"/>
      <c r="L19" s="1052"/>
      <c r="M19" s="1052"/>
      <c r="N19" s="1052"/>
      <c r="O19" s="1052"/>
    </row>
    <row r="20" spans="1:17" ht="38.5" customHeight="1">
      <c r="A20" s="310"/>
      <c r="B20" s="1052"/>
      <c r="C20" s="1052"/>
      <c r="D20" s="1052"/>
      <c r="E20" s="1052"/>
      <c r="F20" s="1052"/>
      <c r="G20" s="1052"/>
      <c r="H20" s="1052"/>
      <c r="I20" s="1052"/>
      <c r="J20" s="1052"/>
      <c r="K20" s="1052"/>
      <c r="L20" s="1052"/>
      <c r="M20" s="1052"/>
      <c r="N20" s="1052"/>
      <c r="O20" s="1052"/>
    </row>
    <row r="21" spans="1:17">
      <c r="A21" s="310"/>
      <c r="B21" s="1055" t="s">
        <v>1635</v>
      </c>
      <c r="C21" s="1055"/>
      <c r="D21" s="1055"/>
      <c r="E21" s="1055"/>
      <c r="F21" s="1055"/>
      <c r="G21" s="1055"/>
      <c r="H21" s="1055"/>
      <c r="I21" s="1055"/>
      <c r="J21" s="1055"/>
      <c r="K21" s="1055"/>
      <c r="L21" s="1055"/>
      <c r="M21" s="1055"/>
      <c r="N21" s="1055"/>
      <c r="O21" s="1055"/>
    </row>
    <row r="22" spans="1:17" ht="72" customHeight="1">
      <c r="A22" s="310"/>
      <c r="B22" s="1056" t="s">
        <v>1640</v>
      </c>
      <c r="C22" s="1055"/>
      <c r="D22" s="1055"/>
      <c r="E22" s="1055"/>
      <c r="F22" s="1055"/>
      <c r="G22" s="1055"/>
      <c r="H22" s="1055"/>
      <c r="I22" s="1055"/>
      <c r="J22" s="1055"/>
      <c r="K22" s="1055"/>
      <c r="L22" s="1055"/>
      <c r="M22" s="1055"/>
      <c r="N22" s="1055"/>
      <c r="O22" s="1055"/>
    </row>
    <row r="23" spans="1:17" ht="13.5" customHeight="1">
      <c r="A23" s="310"/>
      <c r="O23" s="312"/>
    </row>
    <row r="24" spans="1:17" ht="13.5" customHeight="1">
      <c r="A24" s="310" t="s">
        <v>366</v>
      </c>
      <c r="B24" s="1053" t="s">
        <v>1641</v>
      </c>
      <c r="C24" s="1053"/>
      <c r="D24" s="1053"/>
      <c r="E24" s="1053"/>
      <c r="F24" s="1053"/>
      <c r="G24" s="1053"/>
      <c r="H24" s="1053"/>
      <c r="I24" s="1053"/>
      <c r="J24" s="1053"/>
      <c r="K24" s="1053"/>
      <c r="L24" s="1053"/>
      <c r="M24" s="1053"/>
      <c r="N24" s="1053"/>
      <c r="O24" s="1053"/>
      <c r="P24" s="1053"/>
    </row>
    <row r="25" spans="1:17" ht="27.75" customHeight="1">
      <c r="A25" s="310"/>
    </row>
    <row r="26" spans="1:17" ht="14">
      <c r="A26" s="1054" t="s">
        <v>367</v>
      </c>
      <c r="B26" s="1054"/>
      <c r="C26" s="1054"/>
      <c r="D26" s="1054"/>
      <c r="E26" s="1054"/>
      <c r="F26" s="1054"/>
      <c r="G26" s="1054"/>
      <c r="H26" s="1054"/>
      <c r="I26" s="1054"/>
      <c r="J26" s="1054"/>
      <c r="K26" s="1054"/>
      <c r="L26" s="1054"/>
      <c r="M26" s="1054"/>
      <c r="N26" s="1054"/>
      <c r="O26" s="1054"/>
      <c r="P26" s="1054"/>
      <c r="Q26" s="314"/>
    </row>
    <row r="27" spans="1:17" s="317" customFormat="1" ht="14.25" customHeight="1">
      <c r="A27" s="1026" t="s">
        <v>368</v>
      </c>
      <c r="B27" s="1027"/>
      <c r="C27" s="1027"/>
      <c r="D27" s="1027"/>
      <c r="E27" s="1027"/>
      <c r="F27" s="1027"/>
      <c r="G27" s="1027"/>
      <c r="H27" s="1027"/>
      <c r="I27" s="1027"/>
      <c r="J27" s="1027"/>
      <c r="K27" s="1027"/>
      <c r="L27" s="1027"/>
      <c r="M27" s="1027"/>
      <c r="N27" s="1027"/>
      <c r="O27" s="1027"/>
      <c r="P27" s="1027"/>
      <c r="Q27" s="316"/>
    </row>
    <row r="28" spans="1:17" s="317" customFormat="1" ht="14.25" customHeight="1">
      <c r="A28" s="1057" t="s">
        <v>369</v>
      </c>
      <c r="B28" s="1058"/>
      <c r="C28" s="1058"/>
      <c r="D28" s="1059"/>
      <c r="E28" s="1057" t="s">
        <v>370</v>
      </c>
      <c r="F28" s="1058"/>
      <c r="G28" s="1058"/>
      <c r="H28" s="1059"/>
      <c r="I28" s="1049" t="s">
        <v>371</v>
      </c>
      <c r="J28" s="1050"/>
      <c r="K28" s="1050"/>
      <c r="L28" s="1051"/>
      <c r="M28" s="325" t="s">
        <v>1662</v>
      </c>
      <c r="N28" s="1031" t="s">
        <v>1663</v>
      </c>
      <c r="O28" s="1032"/>
      <c r="P28" s="1033"/>
    </row>
    <row r="29" spans="1:17" s="317" customFormat="1" ht="14.25" customHeight="1">
      <c r="A29" s="319" t="s">
        <v>374</v>
      </c>
      <c r="B29" s="1031" t="s">
        <v>375</v>
      </c>
      <c r="C29" s="1032"/>
      <c r="D29" s="1033"/>
      <c r="E29" s="319" t="s">
        <v>376</v>
      </c>
      <c r="F29" s="1031" t="s">
        <v>377</v>
      </c>
      <c r="G29" s="1032"/>
      <c r="H29" s="1033"/>
      <c r="I29" s="318" t="s">
        <v>378</v>
      </c>
      <c r="J29" s="1031" t="s">
        <v>379</v>
      </c>
      <c r="K29" s="1032"/>
      <c r="L29" s="1033"/>
      <c r="M29" s="318" t="s">
        <v>380</v>
      </c>
      <c r="N29" s="1031" t="s">
        <v>381</v>
      </c>
      <c r="O29" s="1032"/>
      <c r="P29" s="1033"/>
      <c r="Q29" s="316"/>
    </row>
    <row r="30" spans="1:17" s="317" customFormat="1" ht="14.25" customHeight="1">
      <c r="A30" s="321" t="s">
        <v>382</v>
      </c>
      <c r="B30" s="1031" t="s">
        <v>383</v>
      </c>
      <c r="C30" s="1032"/>
      <c r="D30" s="1033"/>
      <c r="E30" s="321" t="s">
        <v>384</v>
      </c>
      <c r="F30" s="1031" t="s">
        <v>385</v>
      </c>
      <c r="G30" s="1032"/>
      <c r="H30" s="1033"/>
      <c r="I30" s="318" t="s">
        <v>386</v>
      </c>
      <c r="J30" s="1031" t="s">
        <v>387</v>
      </c>
      <c r="K30" s="1032"/>
      <c r="L30" s="1033"/>
      <c r="M30" s="322" t="s">
        <v>388</v>
      </c>
      <c r="N30" s="1031" t="s">
        <v>389</v>
      </c>
      <c r="O30" s="1032"/>
      <c r="P30" s="1033"/>
      <c r="Q30" s="316"/>
    </row>
    <row r="31" spans="1:17" s="317" customFormat="1" ht="14.25" customHeight="1">
      <c r="A31" s="321" t="s">
        <v>390</v>
      </c>
      <c r="B31" s="1031" t="s">
        <v>391</v>
      </c>
      <c r="C31" s="1032"/>
      <c r="D31" s="1033"/>
      <c r="E31" s="321" t="s">
        <v>392</v>
      </c>
      <c r="F31" s="1031" t="s">
        <v>393</v>
      </c>
      <c r="G31" s="1032"/>
      <c r="H31" s="1033"/>
      <c r="I31" s="318" t="s">
        <v>394</v>
      </c>
      <c r="J31" s="1031" t="s">
        <v>395</v>
      </c>
      <c r="K31" s="1032"/>
      <c r="L31" s="1033"/>
      <c r="M31" s="322" t="s">
        <v>396</v>
      </c>
      <c r="N31" s="1031" t="s">
        <v>397</v>
      </c>
      <c r="O31" s="1032"/>
      <c r="P31" s="1033"/>
      <c r="Q31" s="316"/>
    </row>
    <row r="32" spans="1:17" s="317" customFormat="1" ht="14.25" customHeight="1">
      <c r="A32" s="321" t="s">
        <v>398</v>
      </c>
      <c r="B32" s="1031" t="s">
        <v>399</v>
      </c>
      <c r="C32" s="1032"/>
      <c r="D32" s="1033"/>
      <c r="E32" s="321" t="s">
        <v>400</v>
      </c>
      <c r="F32" s="1031" t="s">
        <v>401</v>
      </c>
      <c r="G32" s="1032"/>
      <c r="H32" s="1033"/>
      <c r="I32" s="318" t="s">
        <v>402</v>
      </c>
      <c r="J32" s="1031" t="s">
        <v>403</v>
      </c>
      <c r="K32" s="1032"/>
      <c r="L32" s="1033"/>
      <c r="M32" s="322" t="s">
        <v>404</v>
      </c>
      <c r="N32" s="1031" t="s">
        <v>405</v>
      </c>
      <c r="O32" s="1032"/>
      <c r="P32" s="1033"/>
      <c r="Q32" s="316"/>
    </row>
    <row r="33" spans="1:17" s="317" customFormat="1" ht="14.25" customHeight="1">
      <c r="A33" s="321" t="s">
        <v>406</v>
      </c>
      <c r="B33" s="1031" t="s">
        <v>407</v>
      </c>
      <c r="C33" s="1032"/>
      <c r="D33" s="1033"/>
      <c r="E33" s="321" t="s">
        <v>408</v>
      </c>
      <c r="F33" s="1031" t="s">
        <v>409</v>
      </c>
      <c r="G33" s="1032"/>
      <c r="H33" s="1033"/>
      <c r="I33" s="318" t="s">
        <v>410</v>
      </c>
      <c r="J33" s="1031" t="s">
        <v>411</v>
      </c>
      <c r="K33" s="1032"/>
      <c r="L33" s="1033"/>
      <c r="M33" s="323" t="s">
        <v>412</v>
      </c>
      <c r="N33" s="1031" t="s">
        <v>1664</v>
      </c>
      <c r="O33" s="1032"/>
      <c r="P33" s="1033"/>
      <c r="Q33" s="316"/>
    </row>
    <row r="34" spans="1:17" s="317" customFormat="1" ht="14.25" customHeight="1">
      <c r="A34" s="321" t="s">
        <v>413</v>
      </c>
      <c r="B34" s="1031" t="s">
        <v>414</v>
      </c>
      <c r="C34" s="1032"/>
      <c r="D34" s="1033"/>
      <c r="E34" s="321" t="s">
        <v>415</v>
      </c>
      <c r="F34" s="1031" t="s">
        <v>416</v>
      </c>
      <c r="G34" s="1032"/>
      <c r="H34" s="1033"/>
      <c r="I34" s="318" t="s">
        <v>417</v>
      </c>
      <c r="J34" s="1031" t="s">
        <v>418</v>
      </c>
      <c r="K34" s="1032"/>
      <c r="L34" s="1033"/>
      <c r="M34" s="323" t="s">
        <v>1665</v>
      </c>
      <c r="N34" s="1031" t="s">
        <v>1666</v>
      </c>
      <c r="O34" s="1032"/>
      <c r="P34" s="1033"/>
      <c r="Q34" s="316"/>
    </row>
    <row r="35" spans="1:17" s="317" customFormat="1" ht="14.25" customHeight="1">
      <c r="A35" s="321" t="s">
        <v>426</v>
      </c>
      <c r="B35" s="1031" t="s">
        <v>427</v>
      </c>
      <c r="C35" s="1032"/>
      <c r="D35" s="1033"/>
      <c r="E35" s="321" t="s">
        <v>420</v>
      </c>
      <c r="F35" s="1031" t="s">
        <v>421</v>
      </c>
      <c r="G35" s="1032"/>
      <c r="H35" s="1033"/>
      <c r="I35" s="318" t="s">
        <v>422</v>
      </c>
      <c r="J35" s="1031" t="s">
        <v>423</v>
      </c>
      <c r="K35" s="1032"/>
      <c r="L35" s="1033"/>
      <c r="M35" s="1049" t="s">
        <v>419</v>
      </c>
      <c r="N35" s="1050"/>
      <c r="O35" s="1050"/>
      <c r="P35" s="1051"/>
      <c r="Q35" s="316"/>
    </row>
    <row r="36" spans="1:17" s="317" customFormat="1" ht="14.25" customHeight="1">
      <c r="A36" s="321" t="s">
        <v>434</v>
      </c>
      <c r="B36" s="1031" t="s">
        <v>435</v>
      </c>
      <c r="C36" s="1032"/>
      <c r="D36" s="1033"/>
      <c r="E36" s="321" t="s">
        <v>428</v>
      </c>
      <c r="F36" s="1031" t="s">
        <v>429</v>
      </c>
      <c r="G36" s="1032"/>
      <c r="H36" s="1033"/>
      <c r="I36" s="318" t="s">
        <v>430</v>
      </c>
      <c r="J36" s="1031" t="s">
        <v>431</v>
      </c>
      <c r="K36" s="1032"/>
      <c r="L36" s="1033"/>
      <c r="M36" s="324" t="s">
        <v>424</v>
      </c>
      <c r="N36" s="1031" t="s">
        <v>425</v>
      </c>
      <c r="O36" s="1032"/>
      <c r="P36" s="1033"/>
      <c r="Q36" s="316"/>
    </row>
    <row r="37" spans="1:17" s="317" customFormat="1" ht="14.25" customHeight="1">
      <c r="A37" s="321" t="s">
        <v>440</v>
      </c>
      <c r="B37" s="1031" t="s">
        <v>441</v>
      </c>
      <c r="C37" s="1032"/>
      <c r="D37" s="1033"/>
      <c r="E37" s="321" t="s">
        <v>436</v>
      </c>
      <c r="F37" s="1031" t="s">
        <v>437</v>
      </c>
      <c r="G37" s="1032"/>
      <c r="H37" s="1033"/>
      <c r="I37" s="318" t="s">
        <v>444</v>
      </c>
      <c r="J37" s="1031" t="s">
        <v>445</v>
      </c>
      <c r="K37" s="1032"/>
      <c r="L37" s="1033"/>
      <c r="M37" s="318" t="s">
        <v>432</v>
      </c>
      <c r="N37" s="1031" t="s">
        <v>433</v>
      </c>
      <c r="O37" s="1032"/>
      <c r="P37" s="1033"/>
      <c r="Q37" s="316"/>
    </row>
    <row r="38" spans="1:17" s="317" customFormat="1" ht="14.25" customHeight="1">
      <c r="A38" s="321" t="s">
        <v>448</v>
      </c>
      <c r="B38" s="1031" t="s">
        <v>449</v>
      </c>
      <c r="C38" s="1032"/>
      <c r="D38" s="1033"/>
      <c r="E38" s="321" t="s">
        <v>442</v>
      </c>
      <c r="F38" s="1031" t="s">
        <v>443</v>
      </c>
      <c r="G38" s="1032"/>
      <c r="H38" s="1033"/>
      <c r="I38" s="318" t="s">
        <v>452</v>
      </c>
      <c r="J38" s="1031" t="s">
        <v>453</v>
      </c>
      <c r="K38" s="1032"/>
      <c r="L38" s="1033"/>
      <c r="M38" s="318" t="s">
        <v>438</v>
      </c>
      <c r="N38" s="1031" t="s">
        <v>439</v>
      </c>
      <c r="O38" s="1032"/>
      <c r="P38" s="1033"/>
      <c r="Q38" s="316"/>
    </row>
    <row r="39" spans="1:17" s="317" customFormat="1" ht="14.25" customHeight="1">
      <c r="A39" s="321" t="s">
        <v>468</v>
      </c>
      <c r="B39" s="1031" t="s">
        <v>469</v>
      </c>
      <c r="C39" s="1032"/>
      <c r="D39" s="1033"/>
      <c r="E39" s="321" t="s">
        <v>450</v>
      </c>
      <c r="F39" s="1031" t="s">
        <v>451</v>
      </c>
      <c r="G39" s="1032"/>
      <c r="H39" s="1033"/>
      <c r="I39" s="318" t="s">
        <v>458</v>
      </c>
      <c r="J39" s="1031" t="s">
        <v>459</v>
      </c>
      <c r="K39" s="1032"/>
      <c r="L39" s="1033"/>
      <c r="M39" s="318" t="s">
        <v>446</v>
      </c>
      <c r="N39" s="1031" t="s">
        <v>447</v>
      </c>
      <c r="O39" s="1032"/>
      <c r="P39" s="1033"/>
      <c r="Q39" s="316"/>
    </row>
    <row r="40" spans="1:17" s="317" customFormat="1" ht="14.25" customHeight="1">
      <c r="A40" s="321" t="s">
        <v>476</v>
      </c>
      <c r="B40" s="1031" t="s">
        <v>477</v>
      </c>
      <c r="C40" s="1032"/>
      <c r="D40" s="1033"/>
      <c r="E40" s="321" t="s">
        <v>456</v>
      </c>
      <c r="F40" s="1031" t="s">
        <v>457</v>
      </c>
      <c r="G40" s="1032"/>
      <c r="H40" s="1033"/>
      <c r="I40" s="318" t="s">
        <v>464</v>
      </c>
      <c r="J40" s="1031" t="s">
        <v>465</v>
      </c>
      <c r="K40" s="1032"/>
      <c r="L40" s="1033"/>
      <c r="M40" s="318" t="s">
        <v>454</v>
      </c>
      <c r="N40" s="1031" t="s">
        <v>455</v>
      </c>
      <c r="O40" s="1032"/>
      <c r="P40" s="1033"/>
      <c r="Q40" s="316"/>
    </row>
    <row r="41" spans="1:17" s="317" customFormat="1" ht="14.25" customHeight="1">
      <c r="A41" s="321" t="s">
        <v>484</v>
      </c>
      <c r="B41" s="1031" t="s">
        <v>485</v>
      </c>
      <c r="C41" s="1032"/>
      <c r="D41" s="1033"/>
      <c r="E41" s="321" t="s">
        <v>462</v>
      </c>
      <c r="F41" s="1031" t="s">
        <v>463</v>
      </c>
      <c r="G41" s="1032"/>
      <c r="H41" s="1033"/>
      <c r="I41" s="318" t="s">
        <v>472</v>
      </c>
      <c r="J41" s="1031" t="s">
        <v>473</v>
      </c>
      <c r="K41" s="1032"/>
      <c r="L41" s="1033"/>
      <c r="M41" s="318" t="s">
        <v>460</v>
      </c>
      <c r="N41" s="1031" t="s">
        <v>461</v>
      </c>
      <c r="O41" s="1032"/>
      <c r="P41" s="1033"/>
      <c r="Q41" s="316"/>
    </row>
    <row r="42" spans="1:17" s="317" customFormat="1" ht="14.25" customHeight="1">
      <c r="A42" s="321" t="s">
        <v>492</v>
      </c>
      <c r="B42" s="1031" t="s">
        <v>493</v>
      </c>
      <c r="C42" s="1032"/>
      <c r="D42" s="1033"/>
      <c r="E42" s="321" t="s">
        <v>470</v>
      </c>
      <c r="F42" s="1031" t="s">
        <v>471</v>
      </c>
      <c r="G42" s="1032"/>
      <c r="H42" s="1033"/>
      <c r="I42" s="318" t="s">
        <v>480</v>
      </c>
      <c r="J42" s="1031" t="s">
        <v>481</v>
      </c>
      <c r="K42" s="1032"/>
      <c r="L42" s="1033"/>
      <c r="M42" s="318" t="s">
        <v>466</v>
      </c>
      <c r="N42" s="1031" t="s">
        <v>467</v>
      </c>
      <c r="O42" s="1032"/>
      <c r="P42" s="1033"/>
      <c r="Q42" s="316"/>
    </row>
    <row r="43" spans="1:17" s="317" customFormat="1" ht="14.25" customHeight="1">
      <c r="A43" s="321" t="s">
        <v>506</v>
      </c>
      <c r="B43" s="1031" t="s">
        <v>507</v>
      </c>
      <c r="C43" s="1032"/>
      <c r="D43" s="1033"/>
      <c r="E43" s="321" t="s">
        <v>478</v>
      </c>
      <c r="F43" s="1046" t="s">
        <v>479</v>
      </c>
      <c r="G43" s="1047"/>
      <c r="H43" s="1048"/>
      <c r="I43" s="318" t="s">
        <v>488</v>
      </c>
      <c r="J43" s="1031" t="s">
        <v>489</v>
      </c>
      <c r="K43" s="1032"/>
      <c r="L43" s="1033"/>
      <c r="M43" s="318" t="s">
        <v>474</v>
      </c>
      <c r="N43" s="1031" t="s">
        <v>475</v>
      </c>
      <c r="O43" s="1032"/>
      <c r="P43" s="1033"/>
      <c r="Q43" s="316"/>
    </row>
    <row r="44" spans="1:17" s="317" customFormat="1" ht="14.25" customHeight="1">
      <c r="A44" s="321" t="s">
        <v>519</v>
      </c>
      <c r="B44" s="1031" t="s">
        <v>520</v>
      </c>
      <c r="C44" s="1032"/>
      <c r="D44" s="1033"/>
      <c r="E44" s="321" t="s">
        <v>486</v>
      </c>
      <c r="F44" s="1031" t="s">
        <v>487</v>
      </c>
      <c r="G44" s="1032"/>
      <c r="H44" s="1033"/>
      <c r="I44" s="325" t="s">
        <v>496</v>
      </c>
      <c r="J44" s="1031" t="s">
        <v>497</v>
      </c>
      <c r="K44" s="1032"/>
      <c r="L44" s="1033"/>
      <c r="M44" s="318" t="s">
        <v>482</v>
      </c>
      <c r="N44" s="1031" t="s">
        <v>483</v>
      </c>
      <c r="O44" s="1032"/>
      <c r="P44" s="1033"/>
      <c r="Q44" s="316"/>
    </row>
    <row r="45" spans="1:17" s="317" customFormat="1" ht="14.25" customHeight="1">
      <c r="A45" s="327" t="s">
        <v>525</v>
      </c>
      <c r="B45" s="1031" t="s">
        <v>526</v>
      </c>
      <c r="C45" s="1032"/>
      <c r="D45" s="1033"/>
      <c r="E45" s="321" t="s">
        <v>494</v>
      </c>
      <c r="F45" s="1031" t="s">
        <v>495</v>
      </c>
      <c r="G45" s="1032"/>
      <c r="H45" s="1033"/>
      <c r="I45" s="318" t="s">
        <v>502</v>
      </c>
      <c r="J45" s="1031" t="s">
        <v>503</v>
      </c>
      <c r="K45" s="1032"/>
      <c r="L45" s="1033"/>
      <c r="M45" s="318" t="s">
        <v>490</v>
      </c>
      <c r="N45" s="1031" t="s">
        <v>491</v>
      </c>
      <c r="O45" s="1032"/>
      <c r="P45" s="1033"/>
      <c r="Q45" s="316"/>
    </row>
    <row r="46" spans="1:17" s="317" customFormat="1" ht="14.25" customHeight="1">
      <c r="A46" s="907" t="s">
        <v>529</v>
      </c>
      <c r="B46" s="908"/>
      <c r="C46" s="908"/>
      <c r="D46" s="909"/>
      <c r="E46" s="321" t="s">
        <v>500</v>
      </c>
      <c r="F46" s="1031" t="s">
        <v>501</v>
      </c>
      <c r="G46" s="1032"/>
      <c r="H46" s="1033"/>
      <c r="I46" s="318" t="s">
        <v>510</v>
      </c>
      <c r="J46" s="1031" t="s">
        <v>511</v>
      </c>
      <c r="K46" s="1032"/>
      <c r="L46" s="1033"/>
      <c r="M46" s="318" t="s">
        <v>498</v>
      </c>
      <c r="N46" s="1031" t="s">
        <v>499</v>
      </c>
      <c r="O46" s="1032"/>
      <c r="P46" s="1033"/>
      <c r="Q46" s="316"/>
    </row>
    <row r="47" spans="1:17" s="317" customFormat="1" ht="14.25" customHeight="1">
      <c r="A47" s="319" t="s">
        <v>534</v>
      </c>
      <c r="B47" s="1031" t="s">
        <v>535</v>
      </c>
      <c r="C47" s="1032"/>
      <c r="D47" s="1033"/>
      <c r="E47" s="321" t="s">
        <v>508</v>
      </c>
      <c r="F47" s="1031" t="s">
        <v>509</v>
      </c>
      <c r="G47" s="1032"/>
      <c r="H47" s="1033"/>
      <c r="I47" s="907" t="s">
        <v>516</v>
      </c>
      <c r="J47" s="908"/>
      <c r="K47" s="908"/>
      <c r="L47" s="909"/>
      <c r="M47" s="318" t="s">
        <v>504</v>
      </c>
      <c r="N47" s="1031" t="s">
        <v>505</v>
      </c>
      <c r="O47" s="1032"/>
      <c r="P47" s="1033"/>
      <c r="Q47" s="316"/>
    </row>
    <row r="48" spans="1:17" s="317" customFormat="1" ht="14.25" customHeight="1">
      <c r="A48" s="321" t="s">
        <v>543</v>
      </c>
      <c r="B48" s="1031" t="s">
        <v>544</v>
      </c>
      <c r="C48" s="1032"/>
      <c r="D48" s="1033"/>
      <c r="E48" s="321" t="s">
        <v>514</v>
      </c>
      <c r="F48" s="1031" t="s">
        <v>515</v>
      </c>
      <c r="G48" s="1032"/>
      <c r="H48" s="1033"/>
      <c r="I48" s="322" t="s">
        <v>523</v>
      </c>
      <c r="J48" s="1031" t="s">
        <v>524</v>
      </c>
      <c r="K48" s="1032"/>
      <c r="L48" s="1033"/>
      <c r="M48" s="318" t="s">
        <v>512</v>
      </c>
      <c r="N48" s="1031" t="s">
        <v>513</v>
      </c>
      <c r="O48" s="1032"/>
      <c r="P48" s="1033"/>
      <c r="Q48" s="316"/>
    </row>
    <row r="49" spans="1:17" s="317" customFormat="1" ht="14.25" customHeight="1">
      <c r="A49" s="321" t="s">
        <v>549</v>
      </c>
      <c r="B49" s="1031" t="s">
        <v>550</v>
      </c>
      <c r="C49" s="1032"/>
      <c r="D49" s="1033"/>
      <c r="E49" s="326" t="s">
        <v>521</v>
      </c>
      <c r="F49" s="1031" t="s">
        <v>522</v>
      </c>
      <c r="G49" s="1032"/>
      <c r="H49" s="1033"/>
      <c r="I49" s="322" t="s">
        <v>532</v>
      </c>
      <c r="J49" s="1031" t="s">
        <v>533</v>
      </c>
      <c r="K49" s="1032"/>
      <c r="L49" s="1033"/>
      <c r="M49" s="318" t="s">
        <v>517</v>
      </c>
      <c r="N49" s="1031" t="s">
        <v>518</v>
      </c>
      <c r="O49" s="1032"/>
      <c r="P49" s="1033"/>
      <c r="Q49" s="316"/>
    </row>
    <row r="50" spans="1:17" s="317" customFormat="1" ht="14.25" customHeight="1">
      <c r="A50" s="321" t="s">
        <v>555</v>
      </c>
      <c r="B50" s="1031" t="s">
        <v>556</v>
      </c>
      <c r="C50" s="1032"/>
      <c r="D50" s="1033"/>
      <c r="E50" s="321" t="s">
        <v>527</v>
      </c>
      <c r="F50" s="1031" t="s">
        <v>528</v>
      </c>
      <c r="G50" s="1032"/>
      <c r="H50" s="1033"/>
      <c r="I50" s="322" t="s">
        <v>538</v>
      </c>
      <c r="J50" s="1031" t="s">
        <v>539</v>
      </c>
      <c r="K50" s="1032"/>
      <c r="L50" s="1033"/>
      <c r="M50" s="328"/>
      <c r="N50" s="329"/>
      <c r="O50" s="329"/>
      <c r="P50" s="329"/>
      <c r="Q50" s="316"/>
    </row>
    <row r="51" spans="1:17" s="317" customFormat="1" ht="14.25" customHeight="1">
      <c r="A51" s="326" t="s">
        <v>561</v>
      </c>
      <c r="B51" s="1031" t="s">
        <v>562</v>
      </c>
      <c r="C51" s="1032"/>
      <c r="D51" s="1033"/>
      <c r="E51" s="321" t="s">
        <v>530</v>
      </c>
      <c r="F51" s="1031" t="s">
        <v>531</v>
      </c>
      <c r="G51" s="1032"/>
      <c r="H51" s="1033"/>
      <c r="I51" s="322" t="s">
        <v>540</v>
      </c>
      <c r="J51" s="1031" t="s">
        <v>541</v>
      </c>
      <c r="K51" s="1032"/>
      <c r="L51" s="1033"/>
      <c r="M51" s="328"/>
      <c r="N51" s="329"/>
      <c r="O51" s="329"/>
      <c r="P51" s="329"/>
      <c r="Q51" s="316"/>
    </row>
    <row r="52" spans="1:17" s="317" customFormat="1" ht="14.25" customHeight="1">
      <c r="E52" s="327" t="s">
        <v>536</v>
      </c>
      <c r="F52" s="1031" t="s">
        <v>537</v>
      </c>
      <c r="G52" s="1032"/>
      <c r="H52" s="1033"/>
      <c r="I52" s="322" t="s">
        <v>547</v>
      </c>
      <c r="J52" s="1031" t="s">
        <v>548</v>
      </c>
      <c r="K52" s="1032"/>
      <c r="L52" s="1033"/>
      <c r="M52" s="328"/>
      <c r="N52" s="329"/>
      <c r="O52" s="329"/>
      <c r="P52" s="329"/>
      <c r="Q52" s="316"/>
    </row>
    <row r="53" spans="1:17" s="317" customFormat="1" ht="14.25" customHeight="1">
      <c r="E53" s="330" t="s">
        <v>542</v>
      </c>
      <c r="F53" s="1031" t="s">
        <v>1667</v>
      </c>
      <c r="G53" s="1032"/>
      <c r="H53" s="1033"/>
      <c r="I53" s="318" t="s">
        <v>553</v>
      </c>
      <c r="J53" s="1031" t="s">
        <v>554</v>
      </c>
      <c r="K53" s="1032"/>
      <c r="L53" s="1033"/>
      <c r="M53" s="328"/>
      <c r="N53" s="329"/>
      <c r="O53" s="329"/>
      <c r="P53" s="329"/>
      <c r="Q53" s="316"/>
    </row>
    <row r="54" spans="1:17" s="317" customFormat="1" ht="14.25" customHeight="1">
      <c r="E54" s="330" t="s">
        <v>545</v>
      </c>
      <c r="F54" s="1031" t="s">
        <v>546</v>
      </c>
      <c r="G54" s="1032"/>
      <c r="H54" s="1033"/>
      <c r="I54" s="318" t="s">
        <v>559</v>
      </c>
      <c r="J54" s="1031" t="s">
        <v>560</v>
      </c>
      <c r="K54" s="1032"/>
      <c r="L54" s="1033"/>
      <c r="M54" s="328"/>
      <c r="N54" s="1015"/>
      <c r="O54" s="1015"/>
      <c r="P54" s="1015"/>
      <c r="Q54" s="316"/>
    </row>
    <row r="55" spans="1:17" s="317" customFormat="1" ht="14.25" customHeight="1">
      <c r="E55" s="330" t="s">
        <v>551</v>
      </c>
      <c r="F55" s="1031" t="s">
        <v>552</v>
      </c>
      <c r="G55" s="1032"/>
      <c r="H55" s="1033"/>
      <c r="I55" s="318" t="s">
        <v>565</v>
      </c>
      <c r="J55" s="1031" t="s">
        <v>566</v>
      </c>
      <c r="K55" s="1032"/>
      <c r="L55" s="1033"/>
      <c r="M55" s="328"/>
      <c r="N55" s="329"/>
      <c r="O55" s="329"/>
      <c r="P55" s="329"/>
      <c r="Q55" s="316"/>
    </row>
    <row r="56" spans="1:17" s="317" customFormat="1" ht="14.25" customHeight="1">
      <c r="E56" s="330" t="s">
        <v>557</v>
      </c>
      <c r="F56" s="1031" t="s">
        <v>558</v>
      </c>
      <c r="G56" s="1032"/>
      <c r="H56" s="1033"/>
      <c r="I56" s="322" t="s">
        <v>569</v>
      </c>
      <c r="J56" s="1031" t="s">
        <v>570</v>
      </c>
      <c r="K56" s="1032"/>
      <c r="L56" s="1033"/>
      <c r="M56" s="328"/>
      <c r="N56" s="329"/>
      <c r="O56" s="329"/>
      <c r="P56" s="329"/>
      <c r="Q56" s="316"/>
    </row>
    <row r="57" spans="1:17" s="317" customFormat="1" ht="14.25" customHeight="1">
      <c r="E57" s="326" t="s">
        <v>563</v>
      </c>
      <c r="F57" s="1031" t="s">
        <v>564</v>
      </c>
      <c r="G57" s="1032"/>
      <c r="H57" s="1033"/>
      <c r="I57" s="913"/>
      <c r="J57" s="914"/>
      <c r="K57" s="914"/>
      <c r="L57" s="914"/>
      <c r="M57" s="331"/>
      <c r="N57" s="1015"/>
      <c r="O57" s="1015"/>
      <c r="P57" s="1015"/>
      <c r="Q57" s="316"/>
    </row>
    <row r="58" spans="1:17" s="317" customFormat="1" ht="14.25" customHeight="1">
      <c r="E58" s="330" t="s">
        <v>567</v>
      </c>
      <c r="F58" s="1031" t="s">
        <v>568</v>
      </c>
      <c r="G58" s="1032"/>
      <c r="H58" s="1033"/>
      <c r="M58" s="331"/>
      <c r="N58" s="1015"/>
      <c r="O58" s="1015"/>
      <c r="P58" s="1015"/>
      <c r="Q58" s="316"/>
    </row>
    <row r="59" spans="1:17">
      <c r="A59" s="332"/>
      <c r="B59" s="320"/>
      <c r="C59" s="320"/>
      <c r="D59" s="320"/>
      <c r="E59" s="333"/>
      <c r="F59" s="320"/>
      <c r="G59" s="320"/>
      <c r="H59" s="320"/>
      <c r="I59" s="333"/>
      <c r="J59" s="334"/>
      <c r="K59" s="335"/>
      <c r="L59" s="335"/>
      <c r="M59" s="336"/>
      <c r="N59" s="336"/>
      <c r="O59" s="336"/>
      <c r="P59" s="336"/>
      <c r="Q59" s="337"/>
    </row>
    <row r="60" spans="1:17">
      <c r="A60" s="1026" t="s">
        <v>571</v>
      </c>
      <c r="B60" s="1027"/>
      <c r="C60" s="1027"/>
      <c r="D60" s="1027"/>
      <c r="E60" s="1027"/>
      <c r="F60" s="1027"/>
      <c r="G60" s="1027"/>
      <c r="H60" s="1027"/>
      <c r="I60" s="1027"/>
      <c r="J60" s="1027"/>
      <c r="K60" s="1027"/>
      <c r="L60" s="1027"/>
      <c r="M60" s="1027"/>
      <c r="N60" s="1027"/>
      <c r="O60" s="1027"/>
      <c r="P60" s="1027"/>
      <c r="Q60" s="337"/>
    </row>
    <row r="61" spans="1:17" ht="13.5" customHeight="1">
      <c r="A61" s="1044" t="s">
        <v>1668</v>
      </c>
      <c r="B61" s="1044"/>
      <c r="C61" s="1044"/>
      <c r="D61" s="1044"/>
      <c r="E61" s="1044"/>
      <c r="F61" s="1044"/>
      <c r="G61" s="1044"/>
      <c r="H61" s="1044"/>
      <c r="I61" s="1045" t="s">
        <v>573</v>
      </c>
      <c r="J61" s="1045"/>
      <c r="K61" s="1045"/>
      <c r="L61" s="1045"/>
      <c r="M61" s="1045"/>
      <c r="N61" s="1045"/>
      <c r="O61" s="1045"/>
      <c r="P61" s="1045"/>
      <c r="Q61" s="314"/>
    </row>
    <row r="62" spans="1:17" ht="13.5" customHeight="1">
      <c r="A62" s="345" t="s">
        <v>1192</v>
      </c>
      <c r="B62" s="1034" t="s">
        <v>1194</v>
      </c>
      <c r="C62" s="1034"/>
      <c r="D62" s="1034"/>
      <c r="E62" s="345" t="s">
        <v>1283</v>
      </c>
      <c r="F62" s="1034" t="s">
        <v>1284</v>
      </c>
      <c r="G62" s="1034"/>
      <c r="H62" s="1034"/>
      <c r="I62" s="345" t="s">
        <v>1359</v>
      </c>
      <c r="J62" s="1034" t="s">
        <v>1669</v>
      </c>
      <c r="K62" s="1034"/>
      <c r="L62" s="1034"/>
      <c r="M62" s="345" t="s">
        <v>1400</v>
      </c>
      <c r="N62" s="1034" t="s">
        <v>1670</v>
      </c>
      <c r="O62" s="1034"/>
      <c r="P62" s="1034"/>
      <c r="Q62" s="314"/>
    </row>
    <row r="63" spans="1:17" ht="13.5" customHeight="1">
      <c r="A63" s="345" t="s">
        <v>1196</v>
      </c>
      <c r="B63" s="1034" t="s">
        <v>1197</v>
      </c>
      <c r="C63" s="1034"/>
      <c r="D63" s="1034"/>
      <c r="E63" s="345" t="s">
        <v>1285</v>
      </c>
      <c r="F63" s="1034" t="s">
        <v>1286</v>
      </c>
      <c r="G63" s="1034"/>
      <c r="H63" s="1034"/>
      <c r="I63" s="345" t="s">
        <v>1363</v>
      </c>
      <c r="J63" s="1034" t="s">
        <v>1364</v>
      </c>
      <c r="K63" s="1034"/>
      <c r="L63" s="1034"/>
      <c r="M63" s="345" t="s">
        <v>1401</v>
      </c>
      <c r="N63" s="1034" t="s">
        <v>1402</v>
      </c>
      <c r="O63" s="1034"/>
      <c r="P63" s="1034"/>
      <c r="Q63" s="314"/>
    </row>
    <row r="64" spans="1:17" ht="13.5" customHeight="1">
      <c r="A64" s="345" t="s">
        <v>1199</v>
      </c>
      <c r="B64" s="1034" t="s">
        <v>1200</v>
      </c>
      <c r="C64" s="1034"/>
      <c r="D64" s="1034"/>
      <c r="E64" s="345" t="s">
        <v>1287</v>
      </c>
      <c r="F64" s="1034" t="s">
        <v>1671</v>
      </c>
      <c r="G64" s="1034"/>
      <c r="H64" s="1034"/>
      <c r="I64" s="345" t="s">
        <v>1365</v>
      </c>
      <c r="J64" s="1034" t="s">
        <v>1366</v>
      </c>
      <c r="K64" s="1034"/>
      <c r="L64" s="1034"/>
      <c r="M64" s="345" t="s">
        <v>1404</v>
      </c>
      <c r="N64" s="1034" t="s">
        <v>1672</v>
      </c>
      <c r="O64" s="1034"/>
      <c r="P64" s="1034"/>
      <c r="Q64" s="314"/>
    </row>
    <row r="65" spans="1:17" ht="13.5" customHeight="1">
      <c r="A65" s="345" t="s">
        <v>1202</v>
      </c>
      <c r="B65" s="1034" t="s">
        <v>1673</v>
      </c>
      <c r="C65" s="1034"/>
      <c r="D65" s="1034"/>
      <c r="E65" s="345" t="s">
        <v>1288</v>
      </c>
      <c r="F65" s="1034" t="s">
        <v>1289</v>
      </c>
      <c r="G65" s="1034"/>
      <c r="H65" s="1034"/>
      <c r="I65" s="345" t="s">
        <v>1367</v>
      </c>
      <c r="J65" s="1034" t="s">
        <v>1368</v>
      </c>
      <c r="K65" s="1034"/>
      <c r="L65" s="1034"/>
      <c r="M65" s="345" t="s">
        <v>585</v>
      </c>
      <c r="N65" s="1034" t="s">
        <v>1674</v>
      </c>
      <c r="O65" s="1034"/>
      <c r="P65" s="1034"/>
      <c r="Q65" s="314"/>
    </row>
    <row r="66" spans="1:17" ht="13.5" customHeight="1">
      <c r="A66" s="345" t="s">
        <v>1204</v>
      </c>
      <c r="B66" s="1034" t="s">
        <v>1205</v>
      </c>
      <c r="C66" s="1034"/>
      <c r="D66" s="1034"/>
      <c r="E66" s="345" t="s">
        <v>1290</v>
      </c>
      <c r="F66" s="1034" t="s">
        <v>1675</v>
      </c>
      <c r="G66" s="1034"/>
      <c r="H66" s="1034"/>
      <c r="I66" s="345" t="s">
        <v>1369</v>
      </c>
      <c r="J66" s="1034" t="s">
        <v>1676</v>
      </c>
      <c r="K66" s="1034"/>
      <c r="L66" s="1034"/>
      <c r="M66" s="345" t="s">
        <v>586</v>
      </c>
      <c r="N66" s="1034" t="s">
        <v>1677</v>
      </c>
      <c r="O66" s="1034"/>
      <c r="P66" s="1034"/>
      <c r="Q66" s="314"/>
    </row>
    <row r="67" spans="1:17" ht="13.5" customHeight="1">
      <c r="A67" s="345" t="s">
        <v>1207</v>
      </c>
      <c r="B67" s="1034" t="s">
        <v>1208</v>
      </c>
      <c r="C67" s="1034"/>
      <c r="D67" s="1034"/>
      <c r="E67" s="345" t="s">
        <v>1292</v>
      </c>
      <c r="F67" s="1034" t="s">
        <v>1678</v>
      </c>
      <c r="G67" s="1034"/>
      <c r="H67" s="1034"/>
      <c r="I67" s="345" t="s">
        <v>1370</v>
      </c>
      <c r="J67" s="1034" t="s">
        <v>1679</v>
      </c>
      <c r="K67" s="1034"/>
      <c r="L67" s="1034"/>
      <c r="M67" s="345" t="s">
        <v>587</v>
      </c>
      <c r="N67" s="1034" t="s">
        <v>1680</v>
      </c>
      <c r="O67" s="1034"/>
      <c r="P67" s="1034"/>
      <c r="Q67" s="314"/>
    </row>
    <row r="68" spans="1:17" ht="13.5" customHeight="1">
      <c r="A68" s="345" t="s">
        <v>1210</v>
      </c>
      <c r="B68" s="1034" t="s">
        <v>1211</v>
      </c>
      <c r="C68" s="1034"/>
      <c r="D68" s="1034"/>
      <c r="E68" s="345" t="s">
        <v>1293</v>
      </c>
      <c r="F68" s="1034" t="s">
        <v>1294</v>
      </c>
      <c r="G68" s="1034"/>
      <c r="H68" s="1034"/>
      <c r="I68" s="345" t="s">
        <v>1371</v>
      </c>
      <c r="J68" s="1034" t="s">
        <v>1681</v>
      </c>
      <c r="K68" s="1034"/>
      <c r="L68" s="1034"/>
      <c r="M68" s="345" t="s">
        <v>588</v>
      </c>
      <c r="N68" s="1034" t="s">
        <v>1682</v>
      </c>
      <c r="O68" s="1034"/>
      <c r="P68" s="1034"/>
      <c r="Q68" s="314"/>
    </row>
    <row r="69" spans="1:17" ht="13.5" customHeight="1">
      <c r="A69" s="345" t="s">
        <v>1213</v>
      </c>
      <c r="B69" s="1034" t="s">
        <v>1683</v>
      </c>
      <c r="C69" s="1034"/>
      <c r="D69" s="1034"/>
      <c r="E69" s="345" t="s">
        <v>1296</v>
      </c>
      <c r="F69" s="1034" t="s">
        <v>1297</v>
      </c>
      <c r="G69" s="1034"/>
      <c r="H69" s="1034"/>
      <c r="I69" s="345" t="s">
        <v>1684</v>
      </c>
      <c r="J69" s="1034" t="s">
        <v>1685</v>
      </c>
      <c r="K69" s="1034"/>
      <c r="L69" s="1034"/>
      <c r="M69" s="345" t="s">
        <v>1412</v>
      </c>
      <c r="N69" s="1034" t="s">
        <v>1686</v>
      </c>
      <c r="O69" s="1034"/>
      <c r="P69" s="1034"/>
      <c r="Q69" s="314"/>
    </row>
    <row r="70" spans="1:17" ht="13.5" customHeight="1">
      <c r="A70" s="345" t="s">
        <v>1216</v>
      </c>
      <c r="B70" s="1034" t="s">
        <v>1687</v>
      </c>
      <c r="C70" s="1034"/>
      <c r="D70" s="1034"/>
      <c r="E70" s="345" t="s">
        <v>1298</v>
      </c>
      <c r="F70" s="1034" t="s">
        <v>1688</v>
      </c>
      <c r="G70" s="1034"/>
      <c r="H70" s="1034"/>
      <c r="I70" s="345" t="s">
        <v>1689</v>
      </c>
      <c r="J70" s="1034" t="s">
        <v>1690</v>
      </c>
      <c r="K70" s="1034"/>
      <c r="L70" s="1034"/>
      <c r="M70" s="345" t="s">
        <v>1414</v>
      </c>
      <c r="N70" s="1034" t="s">
        <v>1415</v>
      </c>
      <c r="O70" s="1034"/>
      <c r="P70" s="1034"/>
      <c r="Q70" s="314"/>
    </row>
    <row r="71" spans="1:17" ht="13.5" customHeight="1">
      <c r="A71" s="345" t="s">
        <v>1691</v>
      </c>
      <c r="B71" s="1034" t="s">
        <v>1692</v>
      </c>
      <c r="C71" s="1034"/>
      <c r="D71" s="1034"/>
      <c r="E71" s="345" t="s">
        <v>1301</v>
      </c>
      <c r="F71" s="1034" t="s">
        <v>1693</v>
      </c>
      <c r="G71" s="1034"/>
      <c r="H71" s="1034"/>
      <c r="I71" s="345" t="s">
        <v>1694</v>
      </c>
      <c r="J71" s="1034" t="s">
        <v>1695</v>
      </c>
      <c r="K71" s="1034"/>
      <c r="L71" s="1034"/>
      <c r="M71" s="345" t="s">
        <v>1696</v>
      </c>
      <c r="N71" s="1034" t="s">
        <v>1697</v>
      </c>
      <c r="O71" s="1034"/>
      <c r="P71" s="1034"/>
      <c r="Q71" s="314"/>
    </row>
    <row r="72" spans="1:17" ht="13.5" customHeight="1">
      <c r="A72" s="345" t="s">
        <v>1218</v>
      </c>
      <c r="B72" s="1034" t="s">
        <v>1219</v>
      </c>
      <c r="C72" s="1034"/>
      <c r="D72" s="1034"/>
      <c r="E72" s="345" t="s">
        <v>1303</v>
      </c>
      <c r="F72" s="1034" t="s">
        <v>1698</v>
      </c>
      <c r="G72" s="1034"/>
      <c r="H72" s="1034"/>
      <c r="I72" s="345" t="s">
        <v>1699</v>
      </c>
      <c r="J72" s="1034" t="s">
        <v>1700</v>
      </c>
      <c r="K72" s="1034"/>
      <c r="L72" s="1034"/>
      <c r="M72" s="345" t="s">
        <v>1416</v>
      </c>
      <c r="N72" s="1034" t="s">
        <v>1701</v>
      </c>
      <c r="O72" s="1034"/>
      <c r="P72" s="1034"/>
      <c r="Q72" s="314"/>
    </row>
    <row r="73" spans="1:17" ht="13.5" customHeight="1">
      <c r="A73" s="345" t="s">
        <v>1221</v>
      </c>
      <c r="B73" s="1034" t="s">
        <v>1222</v>
      </c>
      <c r="C73" s="1034"/>
      <c r="D73" s="1034"/>
      <c r="E73" s="345" t="s">
        <v>1305</v>
      </c>
      <c r="F73" s="1034" t="s">
        <v>1702</v>
      </c>
      <c r="G73" s="1034"/>
      <c r="H73" s="1034"/>
      <c r="I73" s="345" t="s">
        <v>1374</v>
      </c>
      <c r="J73" s="1034" t="s">
        <v>1375</v>
      </c>
      <c r="K73" s="1034"/>
      <c r="L73" s="1034"/>
      <c r="M73" s="345" t="s">
        <v>589</v>
      </c>
      <c r="N73" s="1034" t="s">
        <v>1703</v>
      </c>
      <c r="O73" s="1034"/>
      <c r="P73" s="1034"/>
      <c r="Q73" s="314"/>
    </row>
    <row r="74" spans="1:17" ht="13.5" customHeight="1">
      <c r="A74" s="345" t="s">
        <v>1224</v>
      </c>
      <c r="B74" s="1034" t="s">
        <v>1225</v>
      </c>
      <c r="C74" s="1034"/>
      <c r="D74" s="1034"/>
      <c r="E74" s="345" t="s">
        <v>1307</v>
      </c>
      <c r="F74" s="1034" t="s">
        <v>1704</v>
      </c>
      <c r="G74" s="1034"/>
      <c r="H74" s="1034"/>
      <c r="I74" s="345" t="s">
        <v>1378</v>
      </c>
      <c r="J74" s="1034" t="s">
        <v>1705</v>
      </c>
      <c r="K74" s="1034"/>
      <c r="L74" s="1034"/>
      <c r="M74" s="345" t="s">
        <v>590</v>
      </c>
      <c r="N74" s="1034" t="s">
        <v>1706</v>
      </c>
      <c r="O74" s="1034"/>
      <c r="P74" s="1034"/>
      <c r="Q74" s="314"/>
    </row>
    <row r="75" spans="1:17" ht="13.5" customHeight="1">
      <c r="A75" s="345" t="s">
        <v>1226</v>
      </c>
      <c r="B75" s="1034" t="s">
        <v>1227</v>
      </c>
      <c r="C75" s="1034"/>
      <c r="D75" s="1034"/>
      <c r="E75" s="345" t="s">
        <v>1309</v>
      </c>
      <c r="F75" s="1034" t="s">
        <v>1707</v>
      </c>
      <c r="G75" s="1034"/>
      <c r="H75" s="1034"/>
      <c r="I75" s="345" t="s">
        <v>1380</v>
      </c>
      <c r="J75" s="1034" t="s">
        <v>1708</v>
      </c>
      <c r="K75" s="1034"/>
      <c r="L75" s="1034"/>
      <c r="M75" s="345" t="s">
        <v>1423</v>
      </c>
      <c r="N75" s="1034" t="s">
        <v>1709</v>
      </c>
      <c r="O75" s="1034"/>
      <c r="P75" s="1034"/>
      <c r="Q75" s="314"/>
    </row>
    <row r="76" spans="1:17" ht="13.5" customHeight="1">
      <c r="A76" s="345" t="s">
        <v>1228</v>
      </c>
      <c r="B76" s="1034" t="s">
        <v>1710</v>
      </c>
      <c r="C76" s="1034"/>
      <c r="D76" s="1034"/>
      <c r="E76" s="345" t="s">
        <v>1311</v>
      </c>
      <c r="F76" s="1034" t="s">
        <v>1312</v>
      </c>
      <c r="G76" s="1034"/>
      <c r="H76" s="1034"/>
      <c r="I76" s="345" t="s">
        <v>1384</v>
      </c>
      <c r="J76" s="1034" t="s">
        <v>1711</v>
      </c>
      <c r="K76" s="1034"/>
      <c r="L76" s="1034"/>
      <c r="M76" s="345" t="s">
        <v>1425</v>
      </c>
      <c r="N76" s="1034" t="s">
        <v>1712</v>
      </c>
      <c r="O76" s="1034"/>
      <c r="P76" s="1034"/>
      <c r="Q76" s="314"/>
    </row>
    <row r="77" spans="1:17" ht="13.5" customHeight="1">
      <c r="A77" s="345" t="s">
        <v>1230</v>
      </c>
      <c r="B77" s="1034" t="s">
        <v>1713</v>
      </c>
      <c r="C77" s="1034"/>
      <c r="D77" s="1034"/>
      <c r="E77" s="345" t="s">
        <v>1313</v>
      </c>
      <c r="F77" s="1034" t="s">
        <v>1714</v>
      </c>
      <c r="G77" s="1034"/>
      <c r="H77" s="1034"/>
      <c r="I77" s="345" t="s">
        <v>1386</v>
      </c>
      <c r="J77" s="1034" t="s">
        <v>1387</v>
      </c>
      <c r="K77" s="1034"/>
      <c r="L77" s="1034"/>
      <c r="M77" s="345" t="s">
        <v>1426</v>
      </c>
      <c r="N77" s="1034" t="s">
        <v>1715</v>
      </c>
      <c r="O77" s="1034"/>
      <c r="P77" s="1034"/>
      <c r="Q77" s="314"/>
    </row>
    <row r="78" spans="1:17" ht="13.5" customHeight="1">
      <c r="A78" s="345" t="s">
        <v>1232</v>
      </c>
      <c r="B78" s="1034" t="s">
        <v>1716</v>
      </c>
      <c r="C78" s="1034"/>
      <c r="D78" s="1034"/>
      <c r="E78" s="345" t="s">
        <v>1316</v>
      </c>
      <c r="F78" s="1034" t="s">
        <v>1717</v>
      </c>
      <c r="G78" s="1034"/>
      <c r="H78" s="1034"/>
      <c r="I78" s="345" t="s">
        <v>574</v>
      </c>
      <c r="J78" s="1034" t="s">
        <v>1389</v>
      </c>
      <c r="K78" s="1034"/>
      <c r="L78" s="1034"/>
      <c r="M78" s="345" t="s">
        <v>1427</v>
      </c>
      <c r="N78" s="1034" t="s">
        <v>1718</v>
      </c>
      <c r="O78" s="1034"/>
      <c r="P78" s="1034"/>
      <c r="Q78" s="314"/>
    </row>
    <row r="79" spans="1:17" ht="13.5" customHeight="1">
      <c r="A79" s="345" t="s">
        <v>1234</v>
      </c>
      <c r="B79" s="1034" t="s">
        <v>1719</v>
      </c>
      <c r="C79" s="1034"/>
      <c r="D79" s="1034"/>
      <c r="E79" s="1044" t="s">
        <v>572</v>
      </c>
      <c r="F79" s="1044"/>
      <c r="G79" s="1044"/>
      <c r="H79" s="1044"/>
      <c r="I79" s="345" t="s">
        <v>576</v>
      </c>
      <c r="J79" s="1034" t="s">
        <v>1720</v>
      </c>
      <c r="K79" s="1034"/>
      <c r="L79" s="1034"/>
      <c r="M79" s="345" t="s">
        <v>1721</v>
      </c>
      <c r="N79" s="1034" t="s">
        <v>1722</v>
      </c>
      <c r="O79" s="1034"/>
      <c r="P79" s="1034"/>
      <c r="Q79" s="314"/>
    </row>
    <row r="80" spans="1:17" ht="13.5" customHeight="1">
      <c r="A80" s="345" t="s">
        <v>1236</v>
      </c>
      <c r="B80" s="1034" t="s">
        <v>1723</v>
      </c>
      <c r="C80" s="1034"/>
      <c r="D80" s="1034"/>
      <c r="E80" s="345" t="s">
        <v>1318</v>
      </c>
      <c r="F80" s="1034" t="s">
        <v>1320</v>
      </c>
      <c r="G80" s="1034"/>
      <c r="H80" s="1034"/>
      <c r="I80" s="345" t="s">
        <v>578</v>
      </c>
      <c r="J80" s="1034" t="s">
        <v>1724</v>
      </c>
      <c r="K80" s="1034"/>
      <c r="L80" s="1034"/>
      <c r="M80" s="345" t="s">
        <v>1428</v>
      </c>
      <c r="N80" s="1034" t="s">
        <v>1429</v>
      </c>
      <c r="O80" s="1034"/>
      <c r="P80" s="1034"/>
      <c r="Q80" s="314"/>
    </row>
    <row r="81" spans="1:17" ht="13.5" customHeight="1">
      <c r="A81" s="345" t="s">
        <v>1239</v>
      </c>
      <c r="B81" s="1034" t="s">
        <v>1725</v>
      </c>
      <c r="C81" s="1034"/>
      <c r="D81" s="1034"/>
      <c r="E81" s="345" t="s">
        <v>1321</v>
      </c>
      <c r="F81" s="1034" t="s">
        <v>1322</v>
      </c>
      <c r="G81" s="1034"/>
      <c r="H81" s="1034"/>
      <c r="I81" s="345" t="s">
        <v>580</v>
      </c>
      <c r="J81" s="1034" t="s">
        <v>1726</v>
      </c>
      <c r="K81" s="1034"/>
      <c r="L81" s="1034"/>
      <c r="M81" s="345" t="s">
        <v>1431</v>
      </c>
      <c r="N81" s="1034" t="s">
        <v>1727</v>
      </c>
      <c r="O81" s="1034"/>
      <c r="P81" s="1034"/>
      <c r="Q81" s="314"/>
    </row>
    <row r="82" spans="1:17" ht="13.5" customHeight="1">
      <c r="A82" s="345" t="s">
        <v>1728</v>
      </c>
      <c r="B82" s="1034" t="s">
        <v>1729</v>
      </c>
      <c r="C82" s="1034"/>
      <c r="D82" s="1034"/>
      <c r="E82" s="345" t="s">
        <v>1730</v>
      </c>
      <c r="F82" s="1034" t="s">
        <v>1731</v>
      </c>
      <c r="G82" s="1034"/>
      <c r="H82" s="1034"/>
      <c r="I82" s="345" t="s">
        <v>582</v>
      </c>
      <c r="J82" s="1034" t="s">
        <v>1392</v>
      </c>
      <c r="K82" s="1034"/>
      <c r="L82" s="1034"/>
      <c r="M82" s="345" t="s">
        <v>1433</v>
      </c>
      <c r="N82" s="1034" t="s">
        <v>1434</v>
      </c>
      <c r="O82" s="1034"/>
      <c r="P82" s="1034"/>
      <c r="Q82" s="314"/>
    </row>
    <row r="83" spans="1:17" ht="13.5" customHeight="1">
      <c r="A83" s="345" t="s">
        <v>1242</v>
      </c>
      <c r="B83" s="1034" t="s">
        <v>1243</v>
      </c>
      <c r="C83" s="1034"/>
      <c r="D83" s="1034"/>
      <c r="E83" s="345" t="s">
        <v>1324</v>
      </c>
      <c r="F83" s="1034" t="s">
        <v>1732</v>
      </c>
      <c r="G83" s="1034"/>
      <c r="H83" s="1034"/>
      <c r="I83" s="345" t="s">
        <v>583</v>
      </c>
      <c r="J83" s="1034" t="s">
        <v>1733</v>
      </c>
      <c r="K83" s="1034"/>
      <c r="L83" s="1034"/>
      <c r="M83" s="345" t="s">
        <v>1436</v>
      </c>
      <c r="N83" s="1034" t="s">
        <v>1734</v>
      </c>
      <c r="O83" s="1034"/>
      <c r="P83" s="1034"/>
      <c r="Q83" s="314"/>
    </row>
    <row r="84" spans="1:17" ht="13.5" customHeight="1">
      <c r="A84" s="345" t="s">
        <v>1245</v>
      </c>
      <c r="B84" s="1034" t="s">
        <v>1246</v>
      </c>
      <c r="C84" s="1034"/>
      <c r="D84" s="1034"/>
      <c r="E84" s="345" t="s">
        <v>1326</v>
      </c>
      <c r="F84" s="1034" t="s">
        <v>1327</v>
      </c>
      <c r="G84" s="1034"/>
      <c r="H84" s="1034"/>
      <c r="I84" s="345" t="s">
        <v>584</v>
      </c>
      <c r="J84" s="1034" t="s">
        <v>1395</v>
      </c>
      <c r="K84" s="1034"/>
      <c r="L84" s="1034"/>
      <c r="M84" s="345" t="s">
        <v>1438</v>
      </c>
      <c r="N84" s="1034" t="s">
        <v>1735</v>
      </c>
      <c r="O84" s="1034"/>
      <c r="P84" s="1034"/>
      <c r="Q84" s="314"/>
    </row>
    <row r="85" spans="1:17" ht="13.5" customHeight="1">
      <c r="A85" s="345" t="s">
        <v>1247</v>
      </c>
      <c r="B85" s="1034" t="s">
        <v>1736</v>
      </c>
      <c r="C85" s="1034"/>
      <c r="D85" s="1034"/>
      <c r="E85" s="345" t="s">
        <v>1737</v>
      </c>
      <c r="F85" s="1034" t="s">
        <v>1738</v>
      </c>
      <c r="G85" s="1034"/>
      <c r="H85" s="1034"/>
      <c r="I85" s="915" t="s">
        <v>1397</v>
      </c>
      <c r="J85" s="1034" t="s">
        <v>1739</v>
      </c>
      <c r="K85" s="1034"/>
      <c r="L85" s="1034"/>
      <c r="M85" s="345" t="s">
        <v>1440</v>
      </c>
      <c r="N85" s="1034" t="s">
        <v>1740</v>
      </c>
      <c r="O85" s="1034"/>
      <c r="P85" s="1034"/>
      <c r="Q85" s="314"/>
    </row>
    <row r="86" spans="1:17" ht="13.5" customHeight="1">
      <c r="A86" s="345" t="s">
        <v>1249</v>
      </c>
      <c r="B86" s="1034" t="s">
        <v>1250</v>
      </c>
      <c r="C86" s="1034"/>
      <c r="D86" s="1034"/>
      <c r="E86" s="345" t="s">
        <v>1741</v>
      </c>
      <c r="F86" s="1034" t="s">
        <v>1742</v>
      </c>
      <c r="G86" s="1034"/>
      <c r="H86" s="1034"/>
      <c r="I86" s="915" t="s">
        <v>1398</v>
      </c>
      <c r="J86" s="1034" t="s">
        <v>1743</v>
      </c>
      <c r="K86" s="1034"/>
      <c r="L86" s="1031"/>
      <c r="M86" s="345" t="s">
        <v>1442</v>
      </c>
      <c r="N86" s="1034" t="s">
        <v>1744</v>
      </c>
      <c r="O86" s="1034"/>
      <c r="P86" s="1034"/>
      <c r="Q86" s="314"/>
    </row>
    <row r="87" spans="1:17" ht="13.5" customHeight="1">
      <c r="A87" s="345" t="s">
        <v>1252</v>
      </c>
      <c r="B87" s="1034" t="s">
        <v>1253</v>
      </c>
      <c r="C87" s="1034"/>
      <c r="D87" s="1034"/>
      <c r="E87" s="345" t="s">
        <v>1328</v>
      </c>
      <c r="F87" s="1034" t="s">
        <v>1745</v>
      </c>
      <c r="G87" s="1034"/>
      <c r="H87" s="1034"/>
      <c r="I87" s="915" t="s">
        <v>1399</v>
      </c>
      <c r="J87" s="1034" t="s">
        <v>1746</v>
      </c>
      <c r="K87" s="1034"/>
      <c r="L87" s="1031"/>
      <c r="M87" s="345" t="s">
        <v>1444</v>
      </c>
      <c r="N87" s="1034" t="s">
        <v>1747</v>
      </c>
      <c r="O87" s="1034"/>
      <c r="P87" s="1034"/>
      <c r="Q87" s="314"/>
    </row>
    <row r="88" spans="1:17" ht="13.5" customHeight="1">
      <c r="A88" s="345" t="s">
        <v>1254</v>
      </c>
      <c r="B88" s="1034" t="s">
        <v>1748</v>
      </c>
      <c r="C88" s="1034"/>
      <c r="D88" s="1034"/>
      <c r="E88" s="345" t="s">
        <v>1330</v>
      </c>
      <c r="F88" s="1034" t="s">
        <v>1331</v>
      </c>
      <c r="G88" s="1034"/>
      <c r="H88" s="1034"/>
      <c r="I88" s="339"/>
      <c r="J88" s="339"/>
      <c r="K88" s="339"/>
      <c r="L88" s="339"/>
      <c r="M88" s="345" t="s">
        <v>1447</v>
      </c>
      <c r="N88" s="1034" t="s">
        <v>1749</v>
      </c>
      <c r="O88" s="1034"/>
      <c r="P88" s="1034"/>
      <c r="Q88" s="314"/>
    </row>
    <row r="89" spans="1:17" ht="13.5" customHeight="1">
      <c r="A89" s="345" t="s">
        <v>1256</v>
      </c>
      <c r="B89" s="1034" t="s">
        <v>1750</v>
      </c>
      <c r="C89" s="1034"/>
      <c r="D89" s="1034"/>
      <c r="E89" s="345" t="s">
        <v>1332</v>
      </c>
      <c r="F89" s="1034" t="s">
        <v>1751</v>
      </c>
      <c r="G89" s="1034"/>
      <c r="H89" s="1034"/>
      <c r="I89" s="339"/>
      <c r="J89" s="339"/>
      <c r="K89" s="339"/>
      <c r="L89" s="339"/>
      <c r="M89" s="345" t="s">
        <v>1449</v>
      </c>
      <c r="N89" s="1034" t="s">
        <v>1450</v>
      </c>
      <c r="O89" s="1034"/>
      <c r="P89" s="1034"/>
      <c r="Q89" s="314"/>
    </row>
    <row r="90" spans="1:17" ht="13.5" customHeight="1">
      <c r="A90" s="345" t="s">
        <v>1258</v>
      </c>
      <c r="B90" s="1034" t="s">
        <v>1752</v>
      </c>
      <c r="C90" s="1034"/>
      <c r="D90" s="1034"/>
      <c r="E90" s="345" t="s">
        <v>1333</v>
      </c>
      <c r="F90" s="1034" t="s">
        <v>1753</v>
      </c>
      <c r="G90" s="1034"/>
      <c r="H90" s="1034"/>
      <c r="I90" s="339"/>
      <c r="J90" s="339"/>
      <c r="K90" s="339"/>
      <c r="L90" s="339"/>
      <c r="M90" s="345" t="s">
        <v>1754</v>
      </c>
      <c r="N90" s="1034" t="s">
        <v>1755</v>
      </c>
      <c r="O90" s="1034"/>
      <c r="P90" s="1034"/>
      <c r="Q90" s="314"/>
    </row>
    <row r="91" spans="1:17" ht="13.5" customHeight="1">
      <c r="A91" s="345" t="s">
        <v>1756</v>
      </c>
      <c r="B91" s="1034" t="s">
        <v>1757</v>
      </c>
      <c r="C91" s="1034"/>
      <c r="D91" s="1034"/>
      <c r="E91" s="345" t="s">
        <v>1334</v>
      </c>
      <c r="F91" s="1034" t="s">
        <v>1335</v>
      </c>
      <c r="G91" s="1034"/>
      <c r="H91" s="1034"/>
      <c r="I91" s="339"/>
      <c r="J91" s="339"/>
      <c r="K91" s="339"/>
      <c r="L91" s="339"/>
      <c r="M91" s="345" t="s">
        <v>1758</v>
      </c>
      <c r="N91" s="1034" t="s">
        <v>1759</v>
      </c>
      <c r="O91" s="1034"/>
      <c r="P91" s="1034"/>
      <c r="Q91" s="314"/>
    </row>
    <row r="92" spans="1:17" ht="13.5" customHeight="1">
      <c r="A92" s="345" t="s">
        <v>1260</v>
      </c>
      <c r="B92" s="1034" t="s">
        <v>1261</v>
      </c>
      <c r="C92" s="1034"/>
      <c r="D92" s="1034"/>
      <c r="E92" s="345" t="s">
        <v>1337</v>
      </c>
      <c r="F92" s="1034" t="s">
        <v>1338</v>
      </c>
      <c r="G92" s="1034"/>
      <c r="H92" s="1034"/>
      <c r="I92" s="339"/>
      <c r="J92" s="339"/>
      <c r="K92" s="339"/>
      <c r="L92" s="339"/>
      <c r="M92" s="339"/>
      <c r="N92" s="339"/>
      <c r="O92" s="339"/>
      <c r="P92" s="339"/>
      <c r="Q92" s="314"/>
    </row>
    <row r="93" spans="1:17" ht="13.5" customHeight="1">
      <c r="A93" s="345" t="s">
        <v>1263</v>
      </c>
      <c r="B93" s="1034" t="s">
        <v>1264</v>
      </c>
      <c r="C93" s="1034"/>
      <c r="D93" s="1034"/>
      <c r="E93" s="345" t="s">
        <v>1340</v>
      </c>
      <c r="F93" s="1034" t="s">
        <v>1341</v>
      </c>
      <c r="G93" s="1034"/>
      <c r="H93" s="1034"/>
      <c r="I93" s="339"/>
      <c r="J93" s="339"/>
      <c r="K93" s="339"/>
      <c r="L93" s="339"/>
      <c r="M93" s="339"/>
      <c r="N93" s="339"/>
      <c r="O93" s="339"/>
      <c r="P93" s="339"/>
      <c r="Q93" s="314"/>
    </row>
    <row r="94" spans="1:17" ht="13.5" customHeight="1">
      <c r="A94" s="345" t="s">
        <v>1266</v>
      </c>
      <c r="B94" s="1034" t="s">
        <v>1267</v>
      </c>
      <c r="C94" s="1034"/>
      <c r="D94" s="1034"/>
      <c r="E94" s="345" t="s">
        <v>1343</v>
      </c>
      <c r="F94" s="1034" t="s">
        <v>1760</v>
      </c>
      <c r="G94" s="1034"/>
      <c r="H94" s="1034"/>
      <c r="I94" s="339"/>
      <c r="J94" s="339"/>
      <c r="K94" s="339"/>
      <c r="L94" s="339"/>
      <c r="M94" s="339"/>
      <c r="N94" s="339"/>
      <c r="O94" s="339"/>
      <c r="P94" s="339"/>
      <c r="Q94" s="314"/>
    </row>
    <row r="95" spans="1:17" ht="13.5" customHeight="1">
      <c r="A95" s="345" t="s">
        <v>1268</v>
      </c>
      <c r="B95" s="1034" t="s">
        <v>1269</v>
      </c>
      <c r="C95" s="1034"/>
      <c r="D95" s="1034"/>
      <c r="E95" s="345" t="s">
        <v>575</v>
      </c>
      <c r="F95" s="1034" t="s">
        <v>1761</v>
      </c>
      <c r="G95" s="1034"/>
      <c r="H95" s="1034"/>
      <c r="I95" s="339"/>
      <c r="J95" s="339"/>
      <c r="K95" s="339"/>
      <c r="L95" s="339"/>
      <c r="M95" s="339"/>
      <c r="N95" s="339"/>
      <c r="O95" s="339"/>
      <c r="P95" s="339"/>
      <c r="Q95" s="314"/>
    </row>
    <row r="96" spans="1:17" ht="13.5" customHeight="1">
      <c r="A96" s="345" t="s">
        <v>1270</v>
      </c>
      <c r="B96" s="1034" t="s">
        <v>1271</v>
      </c>
      <c r="C96" s="1034"/>
      <c r="D96" s="1034"/>
      <c r="E96" s="345" t="s">
        <v>577</v>
      </c>
      <c r="F96" s="1034" t="s">
        <v>1762</v>
      </c>
      <c r="G96" s="1034"/>
      <c r="H96" s="1034"/>
      <c r="I96" s="339"/>
      <c r="J96" s="339"/>
      <c r="K96" s="339"/>
      <c r="L96" s="339"/>
      <c r="M96" s="339"/>
      <c r="N96" s="339"/>
      <c r="O96" s="339"/>
      <c r="P96" s="339"/>
      <c r="Q96" s="314"/>
    </row>
    <row r="97" spans="1:17" ht="13.5" customHeight="1">
      <c r="A97" s="345" t="s">
        <v>1272</v>
      </c>
      <c r="B97" s="1034" t="s">
        <v>1763</v>
      </c>
      <c r="C97" s="1034"/>
      <c r="D97" s="1034"/>
      <c r="E97" s="345" t="s">
        <v>579</v>
      </c>
      <c r="F97" s="1034" t="s">
        <v>1764</v>
      </c>
      <c r="G97" s="1034"/>
      <c r="H97" s="1034"/>
      <c r="I97" s="339"/>
      <c r="J97" s="339"/>
      <c r="K97" s="339"/>
      <c r="L97" s="339"/>
      <c r="M97" s="339"/>
      <c r="N97" s="339"/>
      <c r="O97" s="339"/>
      <c r="P97" s="339"/>
      <c r="Q97" s="314"/>
    </row>
    <row r="98" spans="1:17" ht="13.5" customHeight="1">
      <c r="A98" s="345" t="s">
        <v>1274</v>
      </c>
      <c r="B98" s="1034" t="s">
        <v>1765</v>
      </c>
      <c r="C98" s="1034"/>
      <c r="D98" s="1034"/>
      <c r="E98" s="345" t="s">
        <v>1352</v>
      </c>
      <c r="F98" s="1034" t="s">
        <v>1766</v>
      </c>
      <c r="G98" s="1034"/>
      <c r="H98" s="1034"/>
      <c r="I98" s="339"/>
      <c r="J98" s="339"/>
      <c r="K98" s="339"/>
      <c r="L98" s="339"/>
      <c r="M98" s="339"/>
      <c r="N98" s="339"/>
      <c r="O98" s="339"/>
      <c r="P98" s="339"/>
      <c r="Q98" s="314"/>
    </row>
    <row r="99" spans="1:17" ht="13.5" customHeight="1">
      <c r="A99" s="345" t="s">
        <v>1276</v>
      </c>
      <c r="B99" s="1034" t="s">
        <v>1277</v>
      </c>
      <c r="C99" s="1034"/>
      <c r="D99" s="1034"/>
      <c r="E99" s="345" t="s">
        <v>1355</v>
      </c>
      <c r="F99" s="1034" t="s">
        <v>1767</v>
      </c>
      <c r="G99" s="1034"/>
      <c r="H99" s="1034"/>
      <c r="I99" s="339"/>
      <c r="J99" s="339"/>
      <c r="K99" s="339"/>
      <c r="L99" s="339"/>
      <c r="M99" s="339"/>
      <c r="N99" s="339"/>
      <c r="O99" s="339"/>
      <c r="P99" s="339"/>
      <c r="Q99" s="314"/>
    </row>
    <row r="100" spans="1:17" ht="13.5" customHeight="1">
      <c r="A100" s="345" t="s">
        <v>1278</v>
      </c>
      <c r="B100" s="1034" t="s">
        <v>1768</v>
      </c>
      <c r="C100" s="1034"/>
      <c r="D100" s="1034"/>
      <c r="E100" s="345" t="s">
        <v>1356</v>
      </c>
      <c r="F100" s="1034" t="s">
        <v>1357</v>
      </c>
      <c r="G100" s="1034"/>
      <c r="H100" s="1034"/>
      <c r="I100" s="339"/>
      <c r="J100" s="339"/>
      <c r="K100" s="339"/>
      <c r="L100" s="339"/>
      <c r="M100" s="339"/>
      <c r="N100" s="339"/>
      <c r="O100" s="339"/>
      <c r="P100" s="339"/>
      <c r="Q100" s="314"/>
    </row>
    <row r="101" spans="1:17" ht="13.5" customHeight="1">
      <c r="A101" s="345" t="s">
        <v>1281</v>
      </c>
      <c r="B101" s="1034" t="s">
        <v>1769</v>
      </c>
      <c r="C101" s="1034"/>
      <c r="D101" s="1034"/>
      <c r="E101" s="339"/>
      <c r="F101" s="339"/>
      <c r="G101" s="339"/>
      <c r="H101" s="339"/>
      <c r="I101" s="339"/>
      <c r="J101" s="339"/>
      <c r="K101" s="339"/>
      <c r="L101" s="339"/>
      <c r="M101" s="339"/>
      <c r="N101" s="339"/>
      <c r="O101" s="339"/>
      <c r="P101" s="339"/>
      <c r="Q101" s="314"/>
    </row>
    <row r="102" spans="1:17" ht="15.75" customHeight="1">
      <c r="A102" s="339"/>
      <c r="B102" s="339"/>
      <c r="C102" s="339"/>
      <c r="D102" s="339"/>
      <c r="E102" s="340"/>
      <c r="F102" s="340"/>
      <c r="G102" s="340"/>
      <c r="H102" s="339"/>
      <c r="I102" s="340"/>
      <c r="J102" s="340"/>
      <c r="K102" s="340"/>
      <c r="L102" s="340"/>
      <c r="M102" s="339"/>
      <c r="N102" s="339"/>
      <c r="O102" s="339"/>
      <c r="P102" s="339"/>
      <c r="Q102" s="339"/>
    </row>
    <row r="103" spans="1:17">
      <c r="A103" s="1062" t="s">
        <v>591</v>
      </c>
      <c r="B103" s="1063"/>
      <c r="C103" s="1063"/>
      <c r="D103" s="1063"/>
      <c r="E103" s="916"/>
      <c r="F103" s="916"/>
      <c r="G103" s="916"/>
      <c r="H103" s="916"/>
      <c r="I103" s="916"/>
      <c r="J103" s="916"/>
      <c r="K103" s="916"/>
      <c r="L103" s="916"/>
      <c r="M103" s="916"/>
      <c r="N103" s="916"/>
      <c r="O103" s="916"/>
      <c r="P103" s="341"/>
      <c r="Q103" s="339"/>
    </row>
    <row r="104" spans="1:17" ht="13.5" customHeight="1">
      <c r="A104" s="1025" t="s">
        <v>369</v>
      </c>
      <c r="B104" s="1025"/>
      <c r="C104" s="1025"/>
      <c r="D104" s="1025"/>
      <c r="E104" s="1025" t="s">
        <v>371</v>
      </c>
      <c r="F104" s="1025"/>
      <c r="G104" s="1025"/>
      <c r="H104" s="1025"/>
      <c r="I104" s="1025" t="s">
        <v>592</v>
      </c>
      <c r="J104" s="1025"/>
      <c r="K104" s="1025"/>
      <c r="L104" s="1025"/>
      <c r="M104" s="1039" t="s">
        <v>419</v>
      </c>
      <c r="N104" s="1040"/>
      <c r="O104" s="1040"/>
      <c r="P104" s="1040"/>
      <c r="Q104" s="339"/>
    </row>
    <row r="105" spans="1:17" ht="13.5" customHeight="1">
      <c r="A105" s="345">
        <v>41102</v>
      </c>
      <c r="B105" s="1035" t="s">
        <v>593</v>
      </c>
      <c r="C105" s="1035"/>
      <c r="D105" s="1035"/>
      <c r="E105" s="345">
        <v>41204</v>
      </c>
      <c r="F105" s="1041" t="s">
        <v>594</v>
      </c>
      <c r="G105" s="1042"/>
      <c r="H105" s="1043"/>
      <c r="I105" s="918">
        <v>41403</v>
      </c>
      <c r="J105" s="1020" t="s">
        <v>595</v>
      </c>
      <c r="K105" s="1020"/>
      <c r="L105" s="1020"/>
      <c r="M105" s="919">
        <v>41502</v>
      </c>
      <c r="N105" s="1020" t="s">
        <v>596</v>
      </c>
      <c r="O105" s="1020"/>
      <c r="P105" s="1020"/>
      <c r="Q105" s="339"/>
    </row>
    <row r="106" spans="1:17" ht="13.5" customHeight="1">
      <c r="A106" s="345">
        <v>41107</v>
      </c>
      <c r="B106" s="1035" t="s">
        <v>600</v>
      </c>
      <c r="C106" s="1035"/>
      <c r="D106" s="1035"/>
      <c r="E106" s="345">
        <v>41205</v>
      </c>
      <c r="F106" s="1041" t="s">
        <v>597</v>
      </c>
      <c r="G106" s="1042"/>
      <c r="H106" s="1043"/>
      <c r="I106" s="918">
        <v>41405</v>
      </c>
      <c r="J106" s="1020" t="s">
        <v>598</v>
      </c>
      <c r="K106" s="1020"/>
      <c r="L106" s="1020"/>
      <c r="M106" s="919">
        <v>41503</v>
      </c>
      <c r="N106" s="1020" t="s">
        <v>599</v>
      </c>
      <c r="O106" s="1020"/>
      <c r="P106" s="1020"/>
      <c r="Q106" s="339"/>
    </row>
    <row r="107" spans="1:17" ht="13.5" customHeight="1">
      <c r="A107" s="345">
        <v>41109</v>
      </c>
      <c r="B107" s="1035" t="s">
        <v>1770</v>
      </c>
      <c r="C107" s="1035"/>
      <c r="D107" s="1035"/>
      <c r="E107" s="1025" t="s">
        <v>516</v>
      </c>
      <c r="F107" s="1025"/>
      <c r="G107" s="1025"/>
      <c r="H107" s="1025"/>
      <c r="I107" s="918">
        <v>41407</v>
      </c>
      <c r="J107" s="1020" t="s">
        <v>601</v>
      </c>
      <c r="K107" s="1020"/>
      <c r="L107" s="1020"/>
      <c r="M107" s="919">
        <v>41505</v>
      </c>
      <c r="N107" s="1020" t="s">
        <v>602</v>
      </c>
      <c r="O107" s="1020"/>
      <c r="P107" s="1020"/>
      <c r="Q107" s="339"/>
    </row>
    <row r="108" spans="1:17" ht="13.5" customHeight="1">
      <c r="A108" s="345">
        <v>41110</v>
      </c>
      <c r="B108" s="1035" t="s">
        <v>606</v>
      </c>
      <c r="C108" s="1035"/>
      <c r="D108" s="1035"/>
      <c r="E108" s="345">
        <v>41302</v>
      </c>
      <c r="F108" s="1036" t="s">
        <v>603</v>
      </c>
      <c r="G108" s="1037"/>
      <c r="H108" s="1038"/>
      <c r="I108" s="918">
        <v>41409</v>
      </c>
      <c r="J108" s="1020" t="s">
        <v>604</v>
      </c>
      <c r="K108" s="1020"/>
      <c r="L108" s="1020"/>
      <c r="M108" s="919">
        <v>41506</v>
      </c>
      <c r="N108" s="1020" t="s">
        <v>605</v>
      </c>
      <c r="O108" s="1020"/>
      <c r="P108" s="1020"/>
      <c r="Q108" s="339"/>
    </row>
    <row r="109" spans="1:17" ht="13.5" customHeight="1">
      <c r="A109" s="345" t="s">
        <v>610</v>
      </c>
      <c r="B109" s="1035" t="s">
        <v>611</v>
      </c>
      <c r="C109" s="1035"/>
      <c r="D109" s="1035"/>
      <c r="E109" s="345">
        <v>41303</v>
      </c>
      <c r="F109" s="1036" t="s">
        <v>607</v>
      </c>
      <c r="G109" s="1037"/>
      <c r="H109" s="1038"/>
      <c r="I109" s="918">
        <v>41410</v>
      </c>
      <c r="J109" s="1020" t="s">
        <v>608</v>
      </c>
      <c r="K109" s="1020"/>
      <c r="L109" s="1020"/>
      <c r="M109" s="919">
        <v>41512</v>
      </c>
      <c r="N109" s="1020" t="s">
        <v>609</v>
      </c>
      <c r="O109" s="1020"/>
      <c r="P109" s="1020"/>
      <c r="Q109" s="339"/>
    </row>
    <row r="110" spans="1:17" ht="13.5" customHeight="1">
      <c r="A110" s="345">
        <v>41118</v>
      </c>
      <c r="B110" s="917" t="s">
        <v>1771</v>
      </c>
      <c r="C110" s="917"/>
      <c r="D110" s="917"/>
      <c r="E110" s="345">
        <v>41308</v>
      </c>
      <c r="F110" s="1035" t="s">
        <v>1772</v>
      </c>
      <c r="G110" s="1035"/>
      <c r="H110" s="1035"/>
      <c r="I110" s="918">
        <v>41411</v>
      </c>
      <c r="J110" s="1020" t="s">
        <v>612</v>
      </c>
      <c r="K110" s="1020"/>
      <c r="L110" s="1020"/>
      <c r="M110" s="919">
        <v>41514</v>
      </c>
      <c r="N110" s="1020" t="s">
        <v>613</v>
      </c>
      <c r="O110" s="1020"/>
      <c r="P110" s="1020"/>
      <c r="Q110" s="339"/>
    </row>
    <row r="111" spans="1:17" ht="13.5" customHeight="1">
      <c r="A111" s="1025" t="s">
        <v>614</v>
      </c>
      <c r="B111" s="1025"/>
      <c r="C111" s="1025"/>
      <c r="D111" s="1025"/>
      <c r="E111" s="920">
        <v>41309</v>
      </c>
      <c r="F111" s="1036" t="s">
        <v>2192</v>
      </c>
      <c r="G111" s="1037"/>
      <c r="H111" s="1038"/>
      <c r="I111" s="918">
        <v>41412</v>
      </c>
      <c r="J111" s="1020" t="s">
        <v>615</v>
      </c>
      <c r="K111" s="1020"/>
      <c r="L111" s="1020"/>
      <c r="M111" s="919">
        <v>41517</v>
      </c>
      <c r="N111" s="1020" t="s">
        <v>616</v>
      </c>
      <c r="O111" s="1020"/>
      <c r="P111" s="1020"/>
      <c r="Q111" s="339"/>
    </row>
    <row r="112" spans="1:17" ht="13.5" customHeight="1">
      <c r="A112" s="321" t="s">
        <v>619</v>
      </c>
      <c r="B112" s="1031" t="s">
        <v>620</v>
      </c>
      <c r="C112" s="1032"/>
      <c r="D112" s="1033"/>
      <c r="E112" s="960"/>
      <c r="F112" s="961"/>
      <c r="G112" s="961"/>
      <c r="H112" s="962"/>
      <c r="I112" s="918">
        <v>41413</v>
      </c>
      <c r="J112" s="1020" t="s">
        <v>617</v>
      </c>
      <c r="K112" s="1020"/>
      <c r="L112" s="1020"/>
      <c r="M112" s="918">
        <v>41518</v>
      </c>
      <c r="N112" s="1020" t="s">
        <v>618</v>
      </c>
      <c r="O112" s="1020"/>
      <c r="P112" s="1020"/>
      <c r="Q112" s="339"/>
    </row>
    <row r="113" spans="1:17" ht="13.5" customHeight="1">
      <c r="A113" s="321" t="s">
        <v>623</v>
      </c>
      <c r="B113" s="1031" t="s">
        <v>624</v>
      </c>
      <c r="C113" s="1032"/>
      <c r="D113" s="1033"/>
      <c r="E113" s="339"/>
      <c r="F113" s="339"/>
      <c r="G113" s="339"/>
      <c r="H113" s="339"/>
      <c r="I113" s="918">
        <v>41414</v>
      </c>
      <c r="J113" s="1020" t="s">
        <v>621</v>
      </c>
      <c r="K113" s="1020"/>
      <c r="L113" s="1020"/>
      <c r="M113" s="918">
        <v>41519</v>
      </c>
      <c r="N113" s="1020" t="s">
        <v>622</v>
      </c>
      <c r="O113" s="1020"/>
      <c r="P113" s="1020"/>
      <c r="Q113" s="339"/>
    </row>
    <row r="114" spans="1:17" ht="13.5" customHeight="1">
      <c r="A114" s="321" t="s">
        <v>626</v>
      </c>
      <c r="B114" s="1031" t="s">
        <v>627</v>
      </c>
      <c r="C114" s="1032"/>
      <c r="D114" s="1033"/>
      <c r="E114" s="339"/>
      <c r="F114" s="339"/>
      <c r="G114" s="339"/>
      <c r="H114" s="339"/>
      <c r="I114" s="918">
        <v>41415</v>
      </c>
      <c r="J114" s="1020" t="s">
        <v>1773</v>
      </c>
      <c r="K114" s="1020"/>
      <c r="L114" s="1020"/>
      <c r="M114" s="918">
        <v>41520</v>
      </c>
      <c r="N114" s="1020" t="s">
        <v>625</v>
      </c>
      <c r="O114" s="1020"/>
      <c r="P114" s="1020"/>
      <c r="Q114" s="339"/>
    </row>
    <row r="115" spans="1:17" ht="13.5" customHeight="1">
      <c r="A115" s="321">
        <v>41607</v>
      </c>
      <c r="B115" s="1034" t="s">
        <v>1774</v>
      </c>
      <c r="C115" s="1034"/>
      <c r="D115" s="1034"/>
      <c r="E115" s="339"/>
      <c r="F115" s="339"/>
      <c r="G115" s="339"/>
      <c r="H115" s="339"/>
      <c r="I115" s="918">
        <v>41416</v>
      </c>
      <c r="J115" s="1020" t="s">
        <v>1775</v>
      </c>
      <c r="K115" s="1020"/>
      <c r="L115" s="1020"/>
      <c r="M115" s="920">
        <v>41521</v>
      </c>
      <c r="N115" s="1064" t="s">
        <v>1776</v>
      </c>
      <c r="O115" s="1064"/>
      <c r="P115" s="1064"/>
      <c r="Q115" s="339"/>
    </row>
    <row r="116" spans="1:17" s="344" customFormat="1">
      <c r="A116" s="339"/>
      <c r="B116" s="339"/>
      <c r="C116" s="339"/>
      <c r="D116" s="339"/>
      <c r="E116" s="340"/>
      <c r="F116" s="340"/>
      <c r="G116" s="340"/>
      <c r="H116" s="339"/>
      <c r="I116" s="340"/>
      <c r="J116" s="340"/>
      <c r="K116" s="340"/>
      <c r="L116" s="340"/>
      <c r="M116" s="339"/>
      <c r="N116" s="339"/>
      <c r="O116" s="339"/>
      <c r="P116" s="339"/>
      <c r="Q116" s="343"/>
    </row>
    <row r="117" spans="1:17">
      <c r="A117" s="1026" t="s">
        <v>628</v>
      </c>
      <c r="B117" s="1027"/>
      <c r="C117" s="1027"/>
      <c r="D117" s="1027"/>
      <c r="E117" s="1027"/>
      <c r="F117" s="1027"/>
      <c r="G117" s="1027"/>
      <c r="H117" s="315"/>
      <c r="I117" s="315"/>
      <c r="J117" s="315"/>
      <c r="K117" s="315"/>
      <c r="L117" s="315"/>
      <c r="M117" s="315"/>
      <c r="N117" s="315"/>
      <c r="O117" s="315"/>
      <c r="P117" s="315"/>
      <c r="Q117" s="339"/>
    </row>
    <row r="118" spans="1:17" s="344" customFormat="1">
      <c r="A118" s="1028" t="s">
        <v>629</v>
      </c>
      <c r="B118" s="1029"/>
      <c r="C118" s="1029"/>
      <c r="D118" s="1030"/>
      <c r="E118" s="1028" t="s">
        <v>630</v>
      </c>
      <c r="F118" s="1029"/>
      <c r="G118" s="1029"/>
      <c r="H118" s="1030"/>
      <c r="I118" s="1028" t="s">
        <v>631</v>
      </c>
      <c r="J118" s="1029"/>
      <c r="K118" s="1029"/>
      <c r="L118" s="1030"/>
      <c r="M118" s="1016" t="s">
        <v>632</v>
      </c>
      <c r="N118" s="1017"/>
      <c r="O118" s="1017"/>
      <c r="P118" s="1018"/>
      <c r="Q118" s="343"/>
    </row>
    <row r="119" spans="1:17" s="344" customFormat="1">
      <c r="A119" s="921" t="s">
        <v>1009</v>
      </c>
      <c r="B119" s="1012" t="s">
        <v>633</v>
      </c>
      <c r="C119" s="1013"/>
      <c r="D119" s="1014"/>
      <c r="E119" s="922" t="s">
        <v>1044</v>
      </c>
      <c r="F119" s="1022" t="s">
        <v>634</v>
      </c>
      <c r="G119" s="1023"/>
      <c r="H119" s="1024"/>
      <c r="I119" s="346" t="s">
        <v>635</v>
      </c>
      <c r="J119" s="1012" t="s">
        <v>636</v>
      </c>
      <c r="K119" s="1013"/>
      <c r="L119" s="1014"/>
      <c r="M119" s="346" t="s">
        <v>1103</v>
      </c>
      <c r="N119" s="1012" t="s">
        <v>637</v>
      </c>
      <c r="O119" s="1013"/>
      <c r="P119" s="1014"/>
    </row>
    <row r="120" spans="1:17" s="344" customFormat="1">
      <c r="A120" s="922" t="s">
        <v>1011</v>
      </c>
      <c r="B120" s="1012" t="s">
        <v>638</v>
      </c>
      <c r="C120" s="1013"/>
      <c r="D120" s="1014"/>
      <c r="E120" s="922" t="s">
        <v>1045</v>
      </c>
      <c r="F120" s="1022" t="s">
        <v>639</v>
      </c>
      <c r="G120" s="1023"/>
      <c r="H120" s="1024"/>
      <c r="I120" s="346" t="s">
        <v>640</v>
      </c>
      <c r="J120" s="1012" t="s">
        <v>641</v>
      </c>
      <c r="K120" s="1013"/>
      <c r="L120" s="1014"/>
      <c r="M120" s="346" t="s">
        <v>1105</v>
      </c>
      <c r="N120" s="1012" t="s">
        <v>1777</v>
      </c>
      <c r="O120" s="1013"/>
      <c r="P120" s="1014"/>
      <c r="Q120" s="343"/>
    </row>
    <row r="121" spans="1:17" s="344" customFormat="1">
      <c r="A121" s="922" t="s">
        <v>1013</v>
      </c>
      <c r="B121" s="1012" t="s">
        <v>646</v>
      </c>
      <c r="C121" s="1013"/>
      <c r="D121" s="1014"/>
      <c r="E121" s="922" t="s">
        <v>1046</v>
      </c>
      <c r="F121" s="1022" t="s">
        <v>642</v>
      </c>
      <c r="G121" s="1023"/>
      <c r="H121" s="1024"/>
      <c r="I121" s="346" t="s">
        <v>643</v>
      </c>
      <c r="J121" s="1012" t="s">
        <v>644</v>
      </c>
      <c r="K121" s="1013"/>
      <c r="L121" s="1014"/>
      <c r="M121" s="346" t="s">
        <v>1107</v>
      </c>
      <c r="N121" s="1012" t="s">
        <v>645</v>
      </c>
      <c r="O121" s="1013"/>
      <c r="P121" s="1014"/>
      <c r="Q121" s="343"/>
    </row>
    <row r="122" spans="1:17" s="344" customFormat="1">
      <c r="A122" s="922" t="s">
        <v>1014</v>
      </c>
      <c r="B122" s="1012" t="s">
        <v>650</v>
      </c>
      <c r="C122" s="1013"/>
      <c r="D122" s="1014"/>
      <c r="E122" s="922" t="s">
        <v>1047</v>
      </c>
      <c r="F122" s="1022" t="s">
        <v>647</v>
      </c>
      <c r="G122" s="1023"/>
      <c r="H122" s="1024"/>
      <c r="I122" s="346" t="s">
        <v>648</v>
      </c>
      <c r="J122" s="1012" t="s">
        <v>1778</v>
      </c>
      <c r="K122" s="1013"/>
      <c r="L122" s="1014"/>
      <c r="M122" s="346" t="s">
        <v>1108</v>
      </c>
      <c r="N122" s="1012" t="s">
        <v>649</v>
      </c>
      <c r="O122" s="1013"/>
      <c r="P122" s="1014"/>
      <c r="Q122" s="343"/>
    </row>
    <row r="123" spans="1:17" s="344" customFormat="1">
      <c r="A123" s="922" t="s">
        <v>1015</v>
      </c>
      <c r="B123" s="1012" t="s">
        <v>654</v>
      </c>
      <c r="C123" s="1013"/>
      <c r="D123" s="1014"/>
      <c r="E123" s="922" t="s">
        <v>1048</v>
      </c>
      <c r="F123" s="1022" t="s">
        <v>651</v>
      </c>
      <c r="G123" s="1023"/>
      <c r="H123" s="1024"/>
      <c r="I123" s="346" t="s">
        <v>652</v>
      </c>
      <c r="J123" s="1012" t="s">
        <v>1779</v>
      </c>
      <c r="K123" s="1013"/>
      <c r="L123" s="1014"/>
      <c r="M123" s="346" t="s">
        <v>1780</v>
      </c>
      <c r="N123" s="1012" t="s">
        <v>1781</v>
      </c>
      <c r="O123" s="1013"/>
      <c r="P123" s="1014"/>
      <c r="Q123" s="343"/>
    </row>
    <row r="124" spans="1:17" s="344" customFormat="1">
      <c r="A124" s="922" t="s">
        <v>1016</v>
      </c>
      <c r="B124" s="1012" t="s">
        <v>658</v>
      </c>
      <c r="C124" s="1013"/>
      <c r="D124" s="1014"/>
      <c r="E124" s="922" t="s">
        <v>1049</v>
      </c>
      <c r="F124" s="1022" t="s">
        <v>655</v>
      </c>
      <c r="G124" s="1023"/>
      <c r="H124" s="1024"/>
      <c r="I124" s="346" t="s">
        <v>656</v>
      </c>
      <c r="J124" s="1012" t="s">
        <v>1782</v>
      </c>
      <c r="K124" s="1013"/>
      <c r="L124" s="1014"/>
      <c r="M124" s="346" t="s">
        <v>1109</v>
      </c>
      <c r="N124" s="1012" t="s">
        <v>653</v>
      </c>
      <c r="O124" s="1013"/>
      <c r="P124" s="1014"/>
      <c r="Q124" s="343"/>
    </row>
    <row r="125" spans="1:17" s="344" customFormat="1">
      <c r="A125" s="922" t="s">
        <v>1017</v>
      </c>
      <c r="B125" s="1012" t="s">
        <v>661</v>
      </c>
      <c r="C125" s="1013"/>
      <c r="D125" s="1014"/>
      <c r="E125" s="922" t="s">
        <v>1050</v>
      </c>
      <c r="F125" s="1022" t="s">
        <v>659</v>
      </c>
      <c r="G125" s="1023"/>
      <c r="H125" s="1024"/>
      <c r="I125" s="346" t="s">
        <v>660</v>
      </c>
      <c r="J125" s="1012" t="s">
        <v>1783</v>
      </c>
      <c r="K125" s="1013"/>
      <c r="L125" s="1014"/>
      <c r="M125" s="923" t="s">
        <v>1110</v>
      </c>
      <c r="N125" s="1012" t="s">
        <v>657</v>
      </c>
      <c r="O125" s="1013"/>
      <c r="P125" s="1014"/>
      <c r="Q125" s="343"/>
    </row>
    <row r="126" spans="1:17" s="344" customFormat="1">
      <c r="A126" s="922" t="s">
        <v>1019</v>
      </c>
      <c r="B126" s="1012" t="s">
        <v>665</v>
      </c>
      <c r="C126" s="1013"/>
      <c r="D126" s="1014"/>
      <c r="E126" s="922" t="s">
        <v>1051</v>
      </c>
      <c r="F126" s="1022" t="s">
        <v>662</v>
      </c>
      <c r="G126" s="1023"/>
      <c r="H126" s="1024"/>
      <c r="I126" s="346" t="s">
        <v>663</v>
      </c>
      <c r="J126" s="1012" t="s">
        <v>1784</v>
      </c>
      <c r="K126" s="1013"/>
      <c r="L126" s="1014"/>
      <c r="M126" s="923" t="s">
        <v>1111</v>
      </c>
      <c r="N126" s="1012" t="s">
        <v>1785</v>
      </c>
      <c r="O126" s="1013"/>
      <c r="P126" s="1014"/>
      <c r="Q126" s="343"/>
    </row>
    <row r="127" spans="1:17" s="344" customFormat="1">
      <c r="A127" s="922" t="s">
        <v>1020</v>
      </c>
      <c r="B127" s="1012" t="s">
        <v>669</v>
      </c>
      <c r="C127" s="1013"/>
      <c r="D127" s="1014"/>
      <c r="E127" s="922" t="s">
        <v>1052</v>
      </c>
      <c r="F127" s="1022" t="s">
        <v>666</v>
      </c>
      <c r="G127" s="1023"/>
      <c r="H127" s="1024"/>
      <c r="I127" s="346" t="s">
        <v>667</v>
      </c>
      <c r="J127" s="1012" t="s">
        <v>1786</v>
      </c>
      <c r="K127" s="1013"/>
      <c r="L127" s="1014"/>
      <c r="M127" s="923" t="s">
        <v>1115</v>
      </c>
      <c r="N127" s="1012" t="s">
        <v>664</v>
      </c>
      <c r="O127" s="1013"/>
      <c r="P127" s="1014"/>
      <c r="Q127" s="343"/>
    </row>
    <row r="128" spans="1:17" s="344" customFormat="1">
      <c r="A128" s="922" t="s">
        <v>1021</v>
      </c>
      <c r="B128" s="1012" t="s">
        <v>1787</v>
      </c>
      <c r="C128" s="1013"/>
      <c r="D128" s="1014"/>
      <c r="E128" s="922" t="s">
        <v>1054</v>
      </c>
      <c r="F128" s="1022" t="s">
        <v>670</v>
      </c>
      <c r="G128" s="1023"/>
      <c r="H128" s="1024"/>
      <c r="I128" s="346" t="s">
        <v>671</v>
      </c>
      <c r="J128" s="1012" t="s">
        <v>672</v>
      </c>
      <c r="K128" s="1013"/>
      <c r="L128" s="1014"/>
      <c r="M128" s="346" t="s">
        <v>1117</v>
      </c>
      <c r="N128" s="1012" t="s">
        <v>668</v>
      </c>
      <c r="O128" s="1013"/>
      <c r="P128" s="1014"/>
      <c r="Q128" s="343"/>
    </row>
    <row r="129" spans="1:17" s="344" customFormat="1">
      <c r="A129" s="922" t="s">
        <v>1023</v>
      </c>
      <c r="B129" s="1012" t="s">
        <v>677</v>
      </c>
      <c r="C129" s="1013"/>
      <c r="D129" s="1014"/>
      <c r="E129" s="922" t="s">
        <v>1056</v>
      </c>
      <c r="F129" s="1022" t="s">
        <v>674</v>
      </c>
      <c r="G129" s="1023"/>
      <c r="H129" s="1024"/>
      <c r="I129" s="346" t="s">
        <v>675</v>
      </c>
      <c r="J129" s="1012" t="s">
        <v>1788</v>
      </c>
      <c r="K129" s="1013"/>
      <c r="L129" s="1014"/>
      <c r="M129" s="346" t="s">
        <v>1118</v>
      </c>
      <c r="N129" s="1012" t="s">
        <v>673</v>
      </c>
      <c r="O129" s="1013"/>
      <c r="P129" s="1014"/>
      <c r="Q129" s="343"/>
    </row>
    <row r="130" spans="1:17" s="344" customFormat="1">
      <c r="A130" s="922" t="s">
        <v>1024</v>
      </c>
      <c r="B130" s="1012" t="s">
        <v>683</v>
      </c>
      <c r="C130" s="1013"/>
      <c r="D130" s="1014"/>
      <c r="E130" s="924" t="s">
        <v>1057</v>
      </c>
      <c r="F130" s="1022" t="s">
        <v>678</v>
      </c>
      <c r="G130" s="1023"/>
      <c r="H130" s="1024"/>
      <c r="I130" s="346" t="s">
        <v>679</v>
      </c>
      <c r="J130" s="1012" t="s">
        <v>1789</v>
      </c>
      <c r="K130" s="1013"/>
      <c r="L130" s="1014"/>
      <c r="M130" s="346" t="s">
        <v>1119</v>
      </c>
      <c r="N130" s="1012" t="s">
        <v>676</v>
      </c>
      <c r="O130" s="1013"/>
      <c r="P130" s="1014"/>
      <c r="Q130" s="343"/>
    </row>
    <row r="131" spans="1:17" s="344" customFormat="1">
      <c r="A131" s="922" t="s">
        <v>1026</v>
      </c>
      <c r="B131" s="1012" t="s">
        <v>686</v>
      </c>
      <c r="C131" s="1013"/>
      <c r="D131" s="1014"/>
      <c r="E131" s="924" t="s">
        <v>1059</v>
      </c>
      <c r="F131" s="1022" t="s">
        <v>680</v>
      </c>
      <c r="G131" s="1023"/>
      <c r="H131" s="1024"/>
      <c r="I131" s="346" t="s">
        <v>681</v>
      </c>
      <c r="J131" s="1012" t="s">
        <v>1790</v>
      </c>
      <c r="K131" s="1013"/>
      <c r="L131" s="1014"/>
      <c r="M131" s="1025" t="s">
        <v>682</v>
      </c>
      <c r="N131" s="1025"/>
      <c r="O131" s="1025"/>
      <c r="P131" s="1025"/>
      <c r="Q131" s="343"/>
    </row>
    <row r="132" spans="1:17" s="344" customFormat="1">
      <c r="A132" s="922" t="s">
        <v>1028</v>
      </c>
      <c r="B132" s="1012" t="s">
        <v>690</v>
      </c>
      <c r="C132" s="1013"/>
      <c r="D132" s="1014"/>
      <c r="E132" s="924" t="s">
        <v>1063</v>
      </c>
      <c r="F132" s="1012" t="s">
        <v>684</v>
      </c>
      <c r="G132" s="1013"/>
      <c r="H132" s="1014"/>
      <c r="I132" s="346" t="s">
        <v>685</v>
      </c>
      <c r="J132" s="1012" t="s">
        <v>1791</v>
      </c>
      <c r="K132" s="1013"/>
      <c r="L132" s="1014"/>
      <c r="M132" s="345">
        <v>33102</v>
      </c>
      <c r="N132" s="1020" t="s">
        <v>689</v>
      </c>
      <c r="O132" s="1020"/>
      <c r="P132" s="1020"/>
      <c r="Q132" s="343"/>
    </row>
    <row r="133" spans="1:17" s="344" customFormat="1">
      <c r="A133" s="922" t="s">
        <v>1030</v>
      </c>
      <c r="B133" s="1012" t="s">
        <v>1792</v>
      </c>
      <c r="C133" s="1013"/>
      <c r="D133" s="1014"/>
      <c r="E133" s="924" t="s">
        <v>1065</v>
      </c>
      <c r="F133" s="1012" t="s">
        <v>687</v>
      </c>
      <c r="G133" s="1013"/>
      <c r="H133" s="1014"/>
      <c r="I133" s="346" t="s">
        <v>688</v>
      </c>
      <c r="J133" s="1012" t="s">
        <v>1793</v>
      </c>
      <c r="K133" s="1013"/>
      <c r="L133" s="1014"/>
      <c r="M133" s="345">
        <v>33202</v>
      </c>
      <c r="N133" s="1020" t="s">
        <v>695</v>
      </c>
      <c r="O133" s="1020"/>
      <c r="P133" s="1020"/>
      <c r="Q133" s="343"/>
    </row>
    <row r="134" spans="1:17" s="344" customFormat="1">
      <c r="A134" s="922" t="s">
        <v>1031</v>
      </c>
      <c r="B134" s="1012" t="s">
        <v>696</v>
      </c>
      <c r="C134" s="1013"/>
      <c r="D134" s="1014"/>
      <c r="E134" s="924" t="s">
        <v>1066</v>
      </c>
      <c r="F134" s="1012" t="s">
        <v>691</v>
      </c>
      <c r="G134" s="1013"/>
      <c r="H134" s="1014"/>
      <c r="I134" s="346" t="s">
        <v>692</v>
      </c>
      <c r="J134" s="1012" t="s">
        <v>1794</v>
      </c>
      <c r="K134" s="1013"/>
      <c r="L134" s="1014"/>
      <c r="M134" s="345">
        <v>33301</v>
      </c>
      <c r="N134" s="1020" t="s">
        <v>698</v>
      </c>
      <c r="O134" s="1020"/>
      <c r="P134" s="1020"/>
      <c r="Q134" s="343"/>
    </row>
    <row r="135" spans="1:17" s="344" customFormat="1">
      <c r="A135" s="922" t="s">
        <v>1032</v>
      </c>
      <c r="B135" s="1012" t="s">
        <v>699</v>
      </c>
      <c r="C135" s="1013"/>
      <c r="D135" s="1014"/>
      <c r="E135" s="922" t="s">
        <v>1068</v>
      </c>
      <c r="F135" s="1012" t="s">
        <v>693</v>
      </c>
      <c r="G135" s="1013"/>
      <c r="H135" s="1014"/>
      <c r="I135" s="346" t="s">
        <v>694</v>
      </c>
      <c r="J135" s="1012" t="s">
        <v>1795</v>
      </c>
      <c r="K135" s="1013"/>
      <c r="L135" s="1014"/>
      <c r="M135" s="345">
        <v>33302</v>
      </c>
      <c r="N135" s="1020" t="s">
        <v>703</v>
      </c>
      <c r="O135" s="1020"/>
      <c r="P135" s="1020"/>
      <c r="Q135" s="343"/>
    </row>
    <row r="136" spans="1:17" s="344" customFormat="1">
      <c r="A136" s="922" t="s">
        <v>1033</v>
      </c>
      <c r="B136" s="1012" t="s">
        <v>1796</v>
      </c>
      <c r="C136" s="1013"/>
      <c r="D136" s="1014"/>
      <c r="E136" s="922" t="s">
        <v>1070</v>
      </c>
      <c r="F136" s="1012" t="s">
        <v>1797</v>
      </c>
      <c r="G136" s="1013"/>
      <c r="H136" s="1014"/>
      <c r="I136" s="346" t="s">
        <v>697</v>
      </c>
      <c r="J136" s="1012" t="s">
        <v>1798</v>
      </c>
      <c r="K136" s="1013"/>
      <c r="L136" s="1014"/>
      <c r="M136" s="925">
        <v>33501</v>
      </c>
      <c r="N136" s="1021" t="s">
        <v>706</v>
      </c>
      <c r="O136" s="1021"/>
      <c r="P136" s="1021"/>
      <c r="Q136" s="343"/>
    </row>
    <row r="137" spans="1:17" s="344" customFormat="1">
      <c r="A137" s="922" t="s">
        <v>1034</v>
      </c>
      <c r="B137" s="1012" t="s">
        <v>707</v>
      </c>
      <c r="C137" s="1013"/>
      <c r="D137" s="1014"/>
      <c r="E137" s="1016" t="s">
        <v>700</v>
      </c>
      <c r="F137" s="1017"/>
      <c r="G137" s="1017"/>
      <c r="H137" s="1018"/>
      <c r="I137" s="346" t="s">
        <v>701</v>
      </c>
      <c r="J137" s="1012" t="s">
        <v>702</v>
      </c>
      <c r="K137" s="1013"/>
      <c r="L137" s="1014"/>
      <c r="M137" s="1016" t="s">
        <v>1799</v>
      </c>
      <c r="N137" s="1017"/>
      <c r="O137" s="1017"/>
      <c r="P137" s="1018"/>
      <c r="Q137" s="343"/>
    </row>
    <row r="138" spans="1:17" s="344" customFormat="1">
      <c r="A138" s="922" t="s">
        <v>1035</v>
      </c>
      <c r="B138" s="1012" t="s">
        <v>710</v>
      </c>
      <c r="C138" s="1013"/>
      <c r="D138" s="1014"/>
      <c r="E138" s="922" t="s">
        <v>1072</v>
      </c>
      <c r="F138" s="1012" t="s">
        <v>704</v>
      </c>
      <c r="G138" s="1013"/>
      <c r="H138" s="1014"/>
      <c r="I138" s="346" t="s">
        <v>705</v>
      </c>
      <c r="J138" s="1012" t="s">
        <v>1800</v>
      </c>
      <c r="K138" s="1013"/>
      <c r="L138" s="1014"/>
      <c r="M138" s="1016" t="s">
        <v>716</v>
      </c>
      <c r="N138" s="1017"/>
      <c r="O138" s="1017"/>
      <c r="P138" s="1018"/>
      <c r="Q138" s="343"/>
    </row>
    <row r="139" spans="1:17" s="344" customFormat="1">
      <c r="A139" s="922" t="s">
        <v>1036</v>
      </c>
      <c r="B139" s="1012" t="s">
        <v>713</v>
      </c>
      <c r="C139" s="1013"/>
      <c r="D139" s="1014"/>
      <c r="E139" s="922" t="s">
        <v>1074</v>
      </c>
      <c r="F139" s="1012" t="s">
        <v>708</v>
      </c>
      <c r="G139" s="1013"/>
      <c r="H139" s="1014"/>
      <c r="I139" s="346" t="s">
        <v>709</v>
      </c>
      <c r="J139" s="1012" t="s">
        <v>1801</v>
      </c>
      <c r="K139" s="1013"/>
      <c r="L139" s="1014"/>
      <c r="M139" s="926" t="s">
        <v>1170</v>
      </c>
      <c r="N139" s="1005" t="s">
        <v>721</v>
      </c>
      <c r="O139" s="1006"/>
      <c r="P139" s="1007"/>
      <c r="Q139" s="343"/>
    </row>
    <row r="140" spans="1:17" s="344" customFormat="1">
      <c r="A140" s="922" t="s">
        <v>1037</v>
      </c>
      <c r="B140" s="1012" t="s">
        <v>717</v>
      </c>
      <c r="C140" s="1013"/>
      <c r="D140" s="1014"/>
      <c r="E140" s="922" t="s">
        <v>1075</v>
      </c>
      <c r="F140" s="1012" t="s">
        <v>711</v>
      </c>
      <c r="G140" s="1013"/>
      <c r="H140" s="1014"/>
      <c r="I140" s="346" t="s">
        <v>712</v>
      </c>
      <c r="J140" s="1012" t="s">
        <v>1802</v>
      </c>
      <c r="K140" s="1013"/>
      <c r="L140" s="1014"/>
      <c r="M140" s="926" t="s">
        <v>1172</v>
      </c>
      <c r="N140" s="1005" t="s">
        <v>725</v>
      </c>
      <c r="O140" s="1006"/>
      <c r="P140" s="1007"/>
      <c r="Q140" s="343"/>
    </row>
    <row r="141" spans="1:17" s="344" customFormat="1">
      <c r="A141" s="922" t="s">
        <v>1039</v>
      </c>
      <c r="B141" s="1012" t="s">
        <v>1803</v>
      </c>
      <c r="C141" s="1013"/>
      <c r="D141" s="1014"/>
      <c r="E141" s="922" t="s">
        <v>1076</v>
      </c>
      <c r="F141" s="1012" t="s">
        <v>714</v>
      </c>
      <c r="G141" s="1013"/>
      <c r="H141" s="1014"/>
      <c r="I141" s="930" t="s">
        <v>1804</v>
      </c>
      <c r="J141" s="1013" t="s">
        <v>1805</v>
      </c>
      <c r="K141" s="1013"/>
      <c r="L141" s="1014"/>
      <c r="M141" s="926" t="s">
        <v>1174</v>
      </c>
      <c r="N141" s="1005" t="s">
        <v>728</v>
      </c>
      <c r="O141" s="1006"/>
      <c r="P141" s="1007"/>
      <c r="Q141" s="343"/>
    </row>
    <row r="142" spans="1:17" s="344" customFormat="1">
      <c r="A142" s="922" t="s">
        <v>1041</v>
      </c>
      <c r="B142" s="1012" t="s">
        <v>1806</v>
      </c>
      <c r="C142" s="1013"/>
      <c r="D142" s="1014"/>
      <c r="E142" s="922" t="s">
        <v>1077</v>
      </c>
      <c r="F142" s="1012" t="s">
        <v>718</v>
      </c>
      <c r="G142" s="1013"/>
      <c r="H142" s="1014"/>
      <c r="I142" s="930" t="s">
        <v>1807</v>
      </c>
      <c r="J142" s="1013" t="s">
        <v>1808</v>
      </c>
      <c r="K142" s="1013"/>
      <c r="L142" s="1014"/>
      <c r="M142" s="922" t="s">
        <v>1809</v>
      </c>
      <c r="N142" s="1012" t="s">
        <v>1810</v>
      </c>
      <c r="O142" s="1013"/>
      <c r="P142" s="1014"/>
      <c r="Q142" s="343"/>
    </row>
    <row r="143" spans="1:17" s="344" customFormat="1" ht="13.5" customHeight="1">
      <c r="A143" s="922" t="s">
        <v>1042</v>
      </c>
      <c r="B143" s="1012" t="s">
        <v>1811</v>
      </c>
      <c r="C143" s="1013"/>
      <c r="D143" s="1014"/>
      <c r="E143" s="922" t="s">
        <v>1078</v>
      </c>
      <c r="F143" s="1012" t="s">
        <v>722</v>
      </c>
      <c r="G143" s="1013"/>
      <c r="H143" s="1014"/>
      <c r="I143" s="1016" t="s">
        <v>715</v>
      </c>
      <c r="J143" s="1017"/>
      <c r="K143" s="1017"/>
      <c r="L143" s="1018"/>
      <c r="M143" s="926" t="s">
        <v>1177</v>
      </c>
      <c r="N143" s="1005" t="s">
        <v>735</v>
      </c>
      <c r="O143" s="1006"/>
      <c r="P143" s="1007"/>
      <c r="Q143" s="343"/>
    </row>
    <row r="144" spans="1:17" s="344" customFormat="1" ht="13.5" customHeight="1">
      <c r="A144" s="931"/>
      <c r="B144" s="1011"/>
      <c r="C144" s="1011"/>
      <c r="D144" s="1019"/>
      <c r="E144" s="922" t="s">
        <v>1079</v>
      </c>
      <c r="F144" s="1012" t="s">
        <v>726</v>
      </c>
      <c r="G144" s="1013"/>
      <c r="H144" s="1014"/>
      <c r="I144" s="346" t="s">
        <v>719</v>
      </c>
      <c r="J144" s="1012" t="s">
        <v>720</v>
      </c>
      <c r="K144" s="1013"/>
      <c r="L144" s="1014"/>
      <c r="M144" s="926" t="s">
        <v>1178</v>
      </c>
      <c r="N144" s="1005" t="s">
        <v>1812</v>
      </c>
      <c r="O144" s="1006"/>
      <c r="P144" s="1007"/>
      <c r="Q144" s="343"/>
    </row>
    <row r="145" spans="1:17" s="344" customFormat="1" ht="13.5" customHeight="1">
      <c r="A145" s="931"/>
      <c r="B145" s="1011"/>
      <c r="C145" s="1011"/>
      <c r="D145" s="1019"/>
      <c r="E145" s="922" t="s">
        <v>1080</v>
      </c>
      <c r="F145" s="1012" t="s">
        <v>729</v>
      </c>
      <c r="G145" s="1013"/>
      <c r="H145" s="1014"/>
      <c r="I145" s="346" t="s">
        <v>723</v>
      </c>
      <c r="J145" s="1012" t="s">
        <v>724</v>
      </c>
      <c r="K145" s="1013"/>
      <c r="L145" s="1014"/>
      <c r="M145" s="926" t="s">
        <v>1813</v>
      </c>
      <c r="N145" s="927" t="s">
        <v>1814</v>
      </c>
      <c r="O145" s="928"/>
      <c r="P145" s="929"/>
      <c r="Q145" s="343"/>
    </row>
    <row r="146" spans="1:17" s="344" customFormat="1" ht="13.5" customHeight="1">
      <c r="A146" s="931"/>
      <c r="B146" s="1011"/>
      <c r="C146" s="1011"/>
      <c r="D146" s="1019"/>
      <c r="E146" s="922" t="s">
        <v>1081</v>
      </c>
      <c r="F146" s="1012" t="s">
        <v>732</v>
      </c>
      <c r="G146" s="1013"/>
      <c r="H146" s="1014"/>
      <c r="I146" s="923" t="s">
        <v>727</v>
      </c>
      <c r="J146" s="1012" t="s">
        <v>1815</v>
      </c>
      <c r="K146" s="1013"/>
      <c r="L146" s="1014"/>
      <c r="M146" s="926" t="s">
        <v>1179</v>
      </c>
      <c r="N146" s="1005" t="s">
        <v>741</v>
      </c>
      <c r="O146" s="1006"/>
      <c r="P146" s="1007"/>
      <c r="Q146" s="343"/>
    </row>
    <row r="147" spans="1:17" s="344" customFormat="1" ht="13.5" customHeight="1">
      <c r="A147" s="931"/>
      <c r="B147" s="1011"/>
      <c r="C147" s="1011"/>
      <c r="D147" s="1019"/>
      <c r="E147" s="922" t="s">
        <v>1082</v>
      </c>
      <c r="F147" s="1012" t="s">
        <v>736</v>
      </c>
      <c r="G147" s="1013"/>
      <c r="H147" s="1014"/>
      <c r="I147" s="346" t="s">
        <v>730</v>
      </c>
      <c r="J147" s="1012" t="s">
        <v>731</v>
      </c>
      <c r="K147" s="1013"/>
      <c r="L147" s="1014"/>
      <c r="M147" s="926" t="s">
        <v>1816</v>
      </c>
      <c r="N147" s="1005" t="s">
        <v>765</v>
      </c>
      <c r="O147" s="1006"/>
      <c r="P147" s="1007"/>
      <c r="Q147" s="343"/>
    </row>
    <row r="148" spans="1:17" s="344" customFormat="1" ht="13.5" customHeight="1">
      <c r="A148" s="931"/>
      <c r="B148" s="1011"/>
      <c r="C148" s="1011"/>
      <c r="D148" s="1011"/>
      <c r="E148" s="922" t="s">
        <v>1084</v>
      </c>
      <c r="F148" s="1012" t="s">
        <v>739</v>
      </c>
      <c r="G148" s="1013"/>
      <c r="H148" s="1014"/>
      <c r="I148" s="346" t="s">
        <v>733</v>
      </c>
      <c r="J148" s="1012" t="s">
        <v>734</v>
      </c>
      <c r="K148" s="1013"/>
      <c r="L148" s="1014"/>
      <c r="M148" s="1016" t="s">
        <v>745</v>
      </c>
      <c r="N148" s="1017"/>
      <c r="O148" s="1017"/>
      <c r="P148" s="1018"/>
      <c r="Q148" s="343"/>
    </row>
    <row r="149" spans="1:17" s="344" customFormat="1" ht="13.5" customHeight="1">
      <c r="A149" s="932"/>
      <c r="B149" s="932"/>
      <c r="C149" s="932"/>
      <c r="D149" s="932"/>
      <c r="E149" s="922" t="s">
        <v>1086</v>
      </c>
      <c r="F149" s="1012" t="s">
        <v>742</v>
      </c>
      <c r="G149" s="1013"/>
      <c r="H149" s="1014"/>
      <c r="I149" s="346" t="s">
        <v>737</v>
      </c>
      <c r="J149" s="1012" t="s">
        <v>738</v>
      </c>
      <c r="K149" s="1013"/>
      <c r="L149" s="1014"/>
      <c r="M149" s="926" t="s">
        <v>1180</v>
      </c>
      <c r="N149" s="1005" t="s">
        <v>749</v>
      </c>
      <c r="O149" s="1006"/>
      <c r="P149" s="1007"/>
      <c r="Q149" s="343"/>
    </row>
    <row r="150" spans="1:17" s="344" customFormat="1" ht="13.5" customHeight="1">
      <c r="A150" s="932"/>
      <c r="B150" s="932"/>
      <c r="C150" s="932"/>
      <c r="D150" s="932"/>
      <c r="E150" s="933" t="s">
        <v>1088</v>
      </c>
      <c r="F150" s="1012" t="s">
        <v>746</v>
      </c>
      <c r="G150" s="1013"/>
      <c r="H150" s="1014"/>
      <c r="I150" s="923" t="s">
        <v>740</v>
      </c>
      <c r="J150" s="1012" t="s">
        <v>1817</v>
      </c>
      <c r="K150" s="1013"/>
      <c r="L150" s="1014"/>
      <c r="M150" s="926" t="s">
        <v>1183</v>
      </c>
      <c r="N150" s="1005" t="s">
        <v>752</v>
      </c>
      <c r="O150" s="1006"/>
      <c r="P150" s="1007"/>
      <c r="Q150" s="343"/>
    </row>
    <row r="151" spans="1:17" s="344" customFormat="1" ht="13.5" customHeight="1">
      <c r="A151" s="932"/>
      <c r="B151" s="932"/>
      <c r="C151" s="932"/>
      <c r="D151" s="932"/>
      <c r="E151" s="922" t="s">
        <v>1089</v>
      </c>
      <c r="F151" s="1012" t="s">
        <v>750</v>
      </c>
      <c r="G151" s="1013"/>
      <c r="H151" s="1014"/>
      <c r="I151" s="346" t="s">
        <v>743</v>
      </c>
      <c r="J151" s="1012" t="s">
        <v>744</v>
      </c>
      <c r="K151" s="1013"/>
      <c r="L151" s="1014"/>
      <c r="M151" s="926" t="s">
        <v>1184</v>
      </c>
      <c r="N151" s="1005" t="s">
        <v>754</v>
      </c>
      <c r="O151" s="1006"/>
      <c r="P151" s="1007"/>
      <c r="Q151" s="343"/>
    </row>
    <row r="152" spans="1:17" s="344" customFormat="1" ht="13.5" customHeight="1">
      <c r="A152" s="338"/>
      <c r="B152" s="1015"/>
      <c r="C152" s="1015"/>
      <c r="D152" s="1015"/>
      <c r="E152" s="931"/>
      <c r="F152" s="1011"/>
      <c r="G152" s="1011"/>
      <c r="H152" s="1011"/>
      <c r="I152" s="923" t="s">
        <v>747</v>
      </c>
      <c r="J152" s="1012" t="s">
        <v>748</v>
      </c>
      <c r="K152" s="1013"/>
      <c r="L152" s="1014"/>
      <c r="M152" s="1016" t="s">
        <v>755</v>
      </c>
      <c r="N152" s="1017"/>
      <c r="O152" s="1017"/>
      <c r="P152" s="1018"/>
      <c r="Q152" s="343"/>
    </row>
    <row r="153" spans="1:17" s="344" customFormat="1" ht="13.5" customHeight="1">
      <c r="A153" s="339"/>
      <c r="B153" s="339"/>
      <c r="C153" s="339"/>
      <c r="D153" s="339"/>
      <c r="E153" s="931"/>
      <c r="F153" s="1011"/>
      <c r="G153" s="1011"/>
      <c r="H153" s="1011"/>
      <c r="I153" s="923" t="s">
        <v>1818</v>
      </c>
      <c r="J153" s="1012" t="s">
        <v>1819</v>
      </c>
      <c r="K153" s="1013"/>
      <c r="L153" s="1014"/>
      <c r="M153" s="926" t="s">
        <v>1185</v>
      </c>
      <c r="N153" s="1005" t="s">
        <v>758</v>
      </c>
      <c r="O153" s="1006"/>
      <c r="P153" s="1007"/>
      <c r="Q153" s="343"/>
    </row>
    <row r="154" spans="1:17" s="344" customFormat="1" ht="13.5" customHeight="1">
      <c r="A154" s="339"/>
      <c r="B154" s="339"/>
      <c r="C154" s="339"/>
      <c r="D154" s="339"/>
      <c r="E154" s="934"/>
      <c r="F154" s="934"/>
      <c r="G154" s="934"/>
      <c r="H154" s="934"/>
      <c r="I154" s="922" t="s">
        <v>753</v>
      </c>
      <c r="J154" s="1012" t="s">
        <v>1820</v>
      </c>
      <c r="K154" s="1013"/>
      <c r="L154" s="1014"/>
      <c r="M154" s="926" t="s">
        <v>1187</v>
      </c>
      <c r="N154" s="1005" t="s">
        <v>759</v>
      </c>
      <c r="O154" s="1006"/>
      <c r="P154" s="1007"/>
      <c r="Q154" s="343"/>
    </row>
    <row r="155" spans="1:17" s="344" customFormat="1" ht="13.5" customHeight="1">
      <c r="A155" s="1060" t="s">
        <v>768</v>
      </c>
      <c r="B155" s="1060"/>
      <c r="C155" s="1060"/>
      <c r="D155" s="1060"/>
      <c r="E155" s="338"/>
      <c r="F155" s="1015"/>
      <c r="G155" s="1015"/>
      <c r="H155" s="1015"/>
      <c r="I155" s="346" t="s">
        <v>756</v>
      </c>
      <c r="J155" s="1012" t="s">
        <v>757</v>
      </c>
      <c r="K155" s="1013"/>
      <c r="L155" s="1014"/>
      <c r="M155" s="926" t="s">
        <v>1188</v>
      </c>
      <c r="N155" s="1005" t="s">
        <v>761</v>
      </c>
      <c r="O155" s="1006"/>
      <c r="P155" s="1007"/>
      <c r="Q155" s="343"/>
    </row>
    <row r="156" spans="1:17" s="344" customFormat="1" ht="13.5" customHeight="1">
      <c r="A156" s="345">
        <v>51101</v>
      </c>
      <c r="B156" s="1061" t="s">
        <v>770</v>
      </c>
      <c r="C156" s="1061"/>
      <c r="D156" s="1061"/>
      <c r="E156" s="338"/>
      <c r="F156" s="1015"/>
      <c r="G156" s="1015"/>
      <c r="H156" s="1015"/>
      <c r="I156" s="935">
        <v>31605</v>
      </c>
      <c r="J156" s="1015" t="s">
        <v>1821</v>
      </c>
      <c r="K156" s="1015"/>
      <c r="L156" s="1015"/>
      <c r="M156" s="936" t="s">
        <v>1190</v>
      </c>
      <c r="N156" s="1008" t="s">
        <v>763</v>
      </c>
      <c r="O156" s="1009"/>
      <c r="P156" s="1010"/>
      <c r="Q156" s="343"/>
    </row>
    <row r="157" spans="1:17" ht="13.5" customHeight="1">
      <c r="A157" s="347"/>
      <c r="B157" s="910"/>
      <c r="C157" s="910"/>
      <c r="D157" s="910"/>
      <c r="E157" s="338"/>
      <c r="F157" s="339"/>
      <c r="G157" s="339"/>
      <c r="H157" s="339"/>
      <c r="I157" s="339"/>
      <c r="J157" s="339"/>
      <c r="K157" s="339"/>
      <c r="L157" s="339"/>
      <c r="M157" s="347"/>
      <c r="N157" s="1000"/>
      <c r="O157" s="1000"/>
      <c r="P157" s="1000"/>
      <c r="Q157" s="339"/>
    </row>
    <row r="158" spans="1:17" ht="13.5" customHeight="1">
      <c r="A158" s="347"/>
      <c r="B158" s="1001"/>
      <c r="C158" s="1001"/>
      <c r="D158" s="1001"/>
      <c r="E158" s="339"/>
      <c r="F158" s="339"/>
      <c r="G158" s="339"/>
      <c r="H158" s="339"/>
      <c r="I158" s="339"/>
      <c r="J158" s="339"/>
      <c r="K158" s="339"/>
      <c r="L158" s="339"/>
      <c r="M158" s="347"/>
      <c r="N158" s="1000"/>
      <c r="O158" s="1000"/>
      <c r="P158" s="1000"/>
      <c r="Q158" s="339"/>
    </row>
    <row r="159" spans="1:17" ht="13.5" customHeight="1">
      <c r="A159" s="1002" t="s">
        <v>760</v>
      </c>
      <c r="B159" s="1003"/>
      <c r="C159" s="1003"/>
      <c r="D159" s="1003"/>
      <c r="E159" s="1003"/>
      <c r="F159" s="1004"/>
      <c r="G159" s="1004"/>
      <c r="H159" s="1004"/>
      <c r="I159" s="1003"/>
      <c r="J159" s="1003"/>
      <c r="K159" s="1003"/>
      <c r="L159" s="1003"/>
      <c r="M159" s="1003"/>
      <c r="N159" s="1004"/>
      <c r="O159" s="1004"/>
      <c r="P159" s="1004"/>
      <c r="Q159" s="339"/>
    </row>
    <row r="160" spans="1:17" s="336" customFormat="1" ht="13.5" customHeight="1">
      <c r="A160" s="937">
        <v>11117</v>
      </c>
      <c r="B160" s="1065" t="s">
        <v>921</v>
      </c>
      <c r="C160" s="1066"/>
      <c r="D160" s="1067"/>
      <c r="E160" s="342">
        <v>11209</v>
      </c>
      <c r="F160" s="1065" t="s">
        <v>1822</v>
      </c>
      <c r="G160" s="1066"/>
      <c r="H160" s="1067"/>
      <c r="I160" s="974">
        <v>11301</v>
      </c>
      <c r="J160" s="1068" t="s">
        <v>1823</v>
      </c>
      <c r="K160" s="1068"/>
      <c r="L160" s="1068"/>
      <c r="M160" s="937">
        <v>11406</v>
      </c>
      <c r="N160" s="1065" t="s">
        <v>1824</v>
      </c>
      <c r="O160" s="1066"/>
      <c r="P160" s="1067"/>
    </row>
    <row r="161" spans="1:16" s="336" customFormat="1" ht="13.5" customHeight="1">
      <c r="A161" s="342">
        <v>11122</v>
      </c>
      <c r="B161" s="971" t="s">
        <v>1825</v>
      </c>
      <c r="C161" s="972"/>
      <c r="D161" s="973"/>
      <c r="E161" s="342">
        <v>11222</v>
      </c>
      <c r="F161" s="1065" t="s">
        <v>1826</v>
      </c>
      <c r="G161" s="1066"/>
      <c r="H161" s="1067"/>
      <c r="I161" s="974">
        <v>11311</v>
      </c>
      <c r="J161" s="1068" t="s">
        <v>1827</v>
      </c>
      <c r="K161" s="1068"/>
      <c r="L161" s="1068"/>
      <c r="M161" s="342">
        <v>11408</v>
      </c>
      <c r="N161" s="1065" t="s">
        <v>1828</v>
      </c>
      <c r="O161" s="1066"/>
      <c r="P161" s="1067"/>
    </row>
    <row r="162" spans="1:16" s="336" customFormat="1" ht="13.5" customHeight="1">
      <c r="A162" s="342">
        <v>11135</v>
      </c>
      <c r="B162" s="1065" t="s">
        <v>1829</v>
      </c>
      <c r="C162" s="1066"/>
      <c r="D162" s="1067"/>
      <c r="E162" s="342">
        <v>11225</v>
      </c>
      <c r="F162" s="1065" t="s">
        <v>1830</v>
      </c>
      <c r="G162" s="1066"/>
      <c r="H162" s="1067"/>
      <c r="I162" s="974">
        <v>11316</v>
      </c>
      <c r="J162" s="1068" t="s">
        <v>1831</v>
      </c>
      <c r="K162" s="1068"/>
      <c r="L162" s="1068"/>
      <c r="M162" s="342">
        <v>11412</v>
      </c>
      <c r="N162" s="1065" t="s">
        <v>1832</v>
      </c>
      <c r="O162" s="1066"/>
      <c r="P162" s="1067"/>
    </row>
    <row r="163" spans="1:16" s="336" customFormat="1" ht="13.5" customHeight="1">
      <c r="A163" s="342">
        <v>11136</v>
      </c>
      <c r="B163" s="1065" t="s">
        <v>1833</v>
      </c>
      <c r="C163" s="1066"/>
      <c r="D163" s="1067"/>
      <c r="E163" s="342">
        <v>11226</v>
      </c>
      <c r="F163" s="1065" t="s">
        <v>1834</v>
      </c>
      <c r="G163" s="1066"/>
      <c r="H163" s="1067"/>
      <c r="I163" s="974">
        <v>11318</v>
      </c>
      <c r="J163" s="1068" t="s">
        <v>1835</v>
      </c>
      <c r="K163" s="1068"/>
      <c r="L163" s="1068"/>
      <c r="M163" s="342">
        <v>11424</v>
      </c>
      <c r="N163" s="1065" t="s">
        <v>1836</v>
      </c>
      <c r="O163" s="1066"/>
      <c r="P163" s="1067"/>
    </row>
    <row r="164" spans="1:16" s="336" customFormat="1" ht="13.5" customHeight="1">
      <c r="A164" s="342">
        <v>11137</v>
      </c>
      <c r="B164" s="1065" t="s">
        <v>1837</v>
      </c>
      <c r="C164" s="1066"/>
      <c r="D164" s="1067"/>
      <c r="E164" s="342">
        <v>11227</v>
      </c>
      <c r="F164" s="1065" t="s">
        <v>1838</v>
      </c>
      <c r="G164" s="1066"/>
      <c r="H164" s="1067"/>
      <c r="I164" s="974">
        <v>11319</v>
      </c>
      <c r="J164" s="1068" t="s">
        <v>1839</v>
      </c>
      <c r="K164" s="1068"/>
      <c r="L164" s="1068"/>
      <c r="M164" s="342">
        <v>11425</v>
      </c>
      <c r="N164" s="1069" t="s">
        <v>1840</v>
      </c>
      <c r="O164" s="1070"/>
      <c r="P164" s="1071"/>
    </row>
    <row r="165" spans="1:16" s="336" customFormat="1" ht="13.5" customHeight="1">
      <c r="A165" s="342">
        <v>11138</v>
      </c>
      <c r="B165" s="1065" t="s">
        <v>1841</v>
      </c>
      <c r="C165" s="1066"/>
      <c r="D165" s="1067"/>
      <c r="E165" s="342">
        <v>11228</v>
      </c>
      <c r="F165" s="1065" t="s">
        <v>1842</v>
      </c>
      <c r="G165" s="1066"/>
      <c r="H165" s="1067"/>
      <c r="I165" s="974">
        <v>11320</v>
      </c>
      <c r="J165" s="1068" t="s">
        <v>1843</v>
      </c>
      <c r="K165" s="1068"/>
      <c r="L165" s="1068"/>
      <c r="M165" s="342">
        <v>11426</v>
      </c>
      <c r="N165" s="1065" t="s">
        <v>1844</v>
      </c>
      <c r="O165" s="1066"/>
      <c r="P165" s="1067"/>
    </row>
    <row r="166" spans="1:16" s="336" customFormat="1" ht="13.5" customHeight="1">
      <c r="A166" s="342">
        <v>11139</v>
      </c>
      <c r="B166" s="1065" t="s">
        <v>1845</v>
      </c>
      <c r="C166" s="1066"/>
      <c r="D166" s="1067"/>
      <c r="E166" s="342">
        <v>11229</v>
      </c>
      <c r="F166" s="1065" t="s">
        <v>1846</v>
      </c>
      <c r="G166" s="1066"/>
      <c r="H166" s="1067"/>
      <c r="I166" s="938"/>
      <c r="J166" s="939"/>
      <c r="K166" s="940"/>
      <c r="L166" s="349"/>
      <c r="M166" s="342">
        <v>11526</v>
      </c>
      <c r="N166" s="1065" t="s">
        <v>1847</v>
      </c>
      <c r="O166" s="1066"/>
      <c r="P166" s="1067"/>
    </row>
    <row r="167" spans="1:16" s="336" customFormat="1" ht="13.5" customHeight="1">
      <c r="A167" s="342">
        <v>11140</v>
      </c>
      <c r="B167" s="1065" t="s">
        <v>1848</v>
      </c>
      <c r="C167" s="1066"/>
      <c r="D167" s="1067"/>
      <c r="E167" s="342">
        <v>11230</v>
      </c>
      <c r="F167" s="1065" t="s">
        <v>1849</v>
      </c>
      <c r="G167" s="1066"/>
      <c r="H167" s="1067"/>
      <c r="I167" s="938"/>
      <c r="J167" s="939"/>
      <c r="K167" s="940"/>
      <c r="L167" s="348"/>
      <c r="M167" s="342">
        <v>11527</v>
      </c>
      <c r="N167" s="1065" t="s">
        <v>1850</v>
      </c>
      <c r="O167" s="1066"/>
      <c r="P167" s="1067"/>
    </row>
    <row r="168" spans="1:16" s="336" customFormat="1" ht="13.5" customHeight="1">
      <c r="A168" s="342">
        <v>11141</v>
      </c>
      <c r="B168" s="1065" t="s">
        <v>1851</v>
      </c>
      <c r="C168" s="1066"/>
      <c r="D168" s="1067"/>
      <c r="E168" s="342">
        <v>11231</v>
      </c>
      <c r="F168" s="1065" t="s">
        <v>1852</v>
      </c>
      <c r="G168" s="1066"/>
      <c r="H168" s="1067"/>
      <c r="I168" s="938"/>
      <c r="J168" s="939"/>
      <c r="K168" s="940"/>
      <c r="L168" s="348"/>
      <c r="M168" s="342">
        <v>11662</v>
      </c>
      <c r="N168" s="1065" t="s">
        <v>1853</v>
      </c>
      <c r="O168" s="1066"/>
      <c r="P168" s="1067"/>
    </row>
    <row r="169" spans="1:16" s="336" customFormat="1" ht="13.5" customHeight="1">
      <c r="A169" s="342">
        <v>11142</v>
      </c>
      <c r="B169" s="1065" t="s">
        <v>1854</v>
      </c>
      <c r="C169" s="1066"/>
      <c r="D169" s="1067"/>
      <c r="E169" s="342">
        <v>11232</v>
      </c>
      <c r="F169" s="1065" t="s">
        <v>1855</v>
      </c>
      <c r="G169" s="1066"/>
      <c r="H169" s="1067"/>
      <c r="I169" s="339"/>
      <c r="J169" s="348"/>
      <c r="K169" s="348"/>
      <c r="L169" s="348"/>
      <c r="M169" s="348"/>
      <c r="N169" s="1000"/>
      <c r="O169" s="1000"/>
      <c r="P169" s="1000"/>
    </row>
  </sheetData>
  <sheetProtection algorithmName="SHA-512" hashValue="MXtwPWTGidkJqmq10CZ9h/iqkXS6p7A8JbuXTrAAJB45hGYDjK1uD8Rqfr4BUVplIECcBQ0oqwdGgt30zkVbSQ==" saltValue="ksLxNR6448uUoWJ/wiTRXw==" spinCount="100000" sheet="1" selectLockedCells="1"/>
  <mergeCells count="486">
    <mergeCell ref="J165:L165"/>
    <mergeCell ref="J164:L164"/>
    <mergeCell ref="J163:L163"/>
    <mergeCell ref="J162:L162"/>
    <mergeCell ref="J161:L161"/>
    <mergeCell ref="J160:L160"/>
    <mergeCell ref="N168:P168"/>
    <mergeCell ref="N167:P167"/>
    <mergeCell ref="N166:P166"/>
    <mergeCell ref="N165:P165"/>
    <mergeCell ref="N164:P164"/>
    <mergeCell ref="N163:P163"/>
    <mergeCell ref="N162:P162"/>
    <mergeCell ref="N161:P161"/>
    <mergeCell ref="N160:P160"/>
    <mergeCell ref="B160:D160"/>
    <mergeCell ref="F169:H169"/>
    <mergeCell ref="F168:H168"/>
    <mergeCell ref="F167:H167"/>
    <mergeCell ref="F165:H165"/>
    <mergeCell ref="F164:H164"/>
    <mergeCell ref="F163:H163"/>
    <mergeCell ref="F162:H162"/>
    <mergeCell ref="F161:H161"/>
    <mergeCell ref="F160:H160"/>
    <mergeCell ref="F166:H166"/>
    <mergeCell ref="B169:D169"/>
    <mergeCell ref="B168:D168"/>
    <mergeCell ref="B167:D167"/>
    <mergeCell ref="B166:D166"/>
    <mergeCell ref="B165:D165"/>
    <mergeCell ref="B164:D164"/>
    <mergeCell ref="B163:D163"/>
    <mergeCell ref="B162:D162"/>
    <mergeCell ref="F106:H106"/>
    <mergeCell ref="J106:L106"/>
    <mergeCell ref="F99:H99"/>
    <mergeCell ref="B100:D100"/>
    <mergeCell ref="F100:H100"/>
    <mergeCell ref="N169:P169"/>
    <mergeCell ref="A155:D155"/>
    <mergeCell ref="B156:D156"/>
    <mergeCell ref="B101:D101"/>
    <mergeCell ref="A103:D103"/>
    <mergeCell ref="N115:P115"/>
    <mergeCell ref="N130:P130"/>
    <mergeCell ref="M137:P137"/>
    <mergeCell ref="M138:P138"/>
    <mergeCell ref="N139:P139"/>
    <mergeCell ref="N140:P140"/>
    <mergeCell ref="J141:L141"/>
    <mergeCell ref="N141:P141"/>
    <mergeCell ref="B108:D108"/>
    <mergeCell ref="F108:H108"/>
    <mergeCell ref="J108:L108"/>
    <mergeCell ref="N108:P108"/>
    <mergeCell ref="B109:D109"/>
    <mergeCell ref="F109:H109"/>
    <mergeCell ref="J109:L109"/>
    <mergeCell ref="N109:P109"/>
    <mergeCell ref="B14:P15"/>
    <mergeCell ref="B17:P17"/>
    <mergeCell ref="B19:O20"/>
    <mergeCell ref="B24:P24"/>
    <mergeCell ref="A26:P26"/>
    <mergeCell ref="A27:P27"/>
    <mergeCell ref="B21:O21"/>
    <mergeCell ref="B22:O22"/>
    <mergeCell ref="B91:D91"/>
    <mergeCell ref="F91:H91"/>
    <mergeCell ref="B30:D30"/>
    <mergeCell ref="F30:H30"/>
    <mergeCell ref="J30:L30"/>
    <mergeCell ref="N30:P30"/>
    <mergeCell ref="B31:D31"/>
    <mergeCell ref="F31:H31"/>
    <mergeCell ref="J31:L31"/>
    <mergeCell ref="N31:P31"/>
    <mergeCell ref="A28:D28"/>
    <mergeCell ref="E28:H28"/>
    <mergeCell ref="I28:L28"/>
    <mergeCell ref="N28:P28"/>
    <mergeCell ref="B29:D29"/>
    <mergeCell ref="F29:H29"/>
    <mergeCell ref="J29:L29"/>
    <mergeCell ref="N29:P29"/>
    <mergeCell ref="B34:D34"/>
    <mergeCell ref="F34:H34"/>
    <mergeCell ref="J34:L34"/>
    <mergeCell ref="B35:D35"/>
    <mergeCell ref="F35:H35"/>
    <mergeCell ref="J35:L35"/>
    <mergeCell ref="N34:P34"/>
    <mergeCell ref="M35:P35"/>
    <mergeCell ref="B32:D32"/>
    <mergeCell ref="F32:H32"/>
    <mergeCell ref="J32:L32"/>
    <mergeCell ref="N32:P32"/>
    <mergeCell ref="B33:D33"/>
    <mergeCell ref="F33:H33"/>
    <mergeCell ref="J33:L33"/>
    <mergeCell ref="N33:P33"/>
    <mergeCell ref="B38:D38"/>
    <mergeCell ref="F38:H38"/>
    <mergeCell ref="J38:L38"/>
    <mergeCell ref="N38:P38"/>
    <mergeCell ref="B39:D39"/>
    <mergeCell ref="F39:H39"/>
    <mergeCell ref="J39:L39"/>
    <mergeCell ref="N39:P39"/>
    <mergeCell ref="B36:D36"/>
    <mergeCell ref="F36:H36"/>
    <mergeCell ref="J36:L36"/>
    <mergeCell ref="N36:P36"/>
    <mergeCell ref="B37:D37"/>
    <mergeCell ref="F37:H37"/>
    <mergeCell ref="J37:L37"/>
    <mergeCell ref="N37:P37"/>
    <mergeCell ref="B42:D42"/>
    <mergeCell ref="F42:H42"/>
    <mergeCell ref="J42:L42"/>
    <mergeCell ref="N42:P42"/>
    <mergeCell ref="B43:D43"/>
    <mergeCell ref="F43:H43"/>
    <mergeCell ref="J43:L43"/>
    <mergeCell ref="N43:P43"/>
    <mergeCell ref="B40:D40"/>
    <mergeCell ref="F40:H40"/>
    <mergeCell ref="J40:L40"/>
    <mergeCell ref="N40:P40"/>
    <mergeCell ref="B41:D41"/>
    <mergeCell ref="F41:H41"/>
    <mergeCell ref="J41:L41"/>
    <mergeCell ref="N41:P41"/>
    <mergeCell ref="F46:H46"/>
    <mergeCell ref="J46:L46"/>
    <mergeCell ref="N46:P46"/>
    <mergeCell ref="B47:D47"/>
    <mergeCell ref="F47:H47"/>
    <mergeCell ref="N47:P47"/>
    <mergeCell ref="J48:L48"/>
    <mergeCell ref="N49:P49"/>
    <mergeCell ref="B44:D44"/>
    <mergeCell ref="F44:H44"/>
    <mergeCell ref="J44:L44"/>
    <mergeCell ref="N44:P44"/>
    <mergeCell ref="B45:D45"/>
    <mergeCell ref="F45:H45"/>
    <mergeCell ref="J45:L45"/>
    <mergeCell ref="N45:P45"/>
    <mergeCell ref="B50:D50"/>
    <mergeCell ref="F50:H50"/>
    <mergeCell ref="J50:L50"/>
    <mergeCell ref="F51:H51"/>
    <mergeCell ref="J51:L51"/>
    <mergeCell ref="B48:D48"/>
    <mergeCell ref="F48:H48"/>
    <mergeCell ref="B51:D51"/>
    <mergeCell ref="N54:P54"/>
    <mergeCell ref="N48:P48"/>
    <mergeCell ref="B49:D49"/>
    <mergeCell ref="F49:H49"/>
    <mergeCell ref="J49:L49"/>
    <mergeCell ref="F55:H55"/>
    <mergeCell ref="J55:L55"/>
    <mergeCell ref="F52:H52"/>
    <mergeCell ref="J52:L52"/>
    <mergeCell ref="F53:H53"/>
    <mergeCell ref="J53:L53"/>
    <mergeCell ref="F56:H56"/>
    <mergeCell ref="J56:L56"/>
    <mergeCell ref="F57:H57"/>
    <mergeCell ref="F54:H54"/>
    <mergeCell ref="J54:L54"/>
    <mergeCell ref="A60:P60"/>
    <mergeCell ref="A61:H61"/>
    <mergeCell ref="B62:D62"/>
    <mergeCell ref="F62:H62"/>
    <mergeCell ref="J62:L62"/>
    <mergeCell ref="N62:P62"/>
    <mergeCell ref="N57:P57"/>
    <mergeCell ref="F58:H58"/>
    <mergeCell ref="N58:P58"/>
    <mergeCell ref="I61:P61"/>
    <mergeCell ref="B65:D65"/>
    <mergeCell ref="F65:H65"/>
    <mergeCell ref="J65:L65"/>
    <mergeCell ref="N65:P65"/>
    <mergeCell ref="B66:D66"/>
    <mergeCell ref="F66:H66"/>
    <mergeCell ref="J66:L66"/>
    <mergeCell ref="N66:P66"/>
    <mergeCell ref="B63:D63"/>
    <mergeCell ref="F63:H63"/>
    <mergeCell ref="J63:L63"/>
    <mergeCell ref="N63:P63"/>
    <mergeCell ref="B64:D64"/>
    <mergeCell ref="F64:H64"/>
    <mergeCell ref="J64:L64"/>
    <mergeCell ref="N64:P64"/>
    <mergeCell ref="B69:D69"/>
    <mergeCell ref="F69:H69"/>
    <mergeCell ref="J69:L69"/>
    <mergeCell ref="N69:P69"/>
    <mergeCell ref="B70:D70"/>
    <mergeCell ref="F70:H70"/>
    <mergeCell ref="J70:L70"/>
    <mergeCell ref="N70:P70"/>
    <mergeCell ref="B67:D67"/>
    <mergeCell ref="F67:H67"/>
    <mergeCell ref="J67:L67"/>
    <mergeCell ref="N67:P67"/>
    <mergeCell ref="B68:D68"/>
    <mergeCell ref="F68:H68"/>
    <mergeCell ref="J68:L68"/>
    <mergeCell ref="N68:P68"/>
    <mergeCell ref="B73:D73"/>
    <mergeCell ref="F73:H73"/>
    <mergeCell ref="J73:L73"/>
    <mergeCell ref="N73:P73"/>
    <mergeCell ref="B74:D74"/>
    <mergeCell ref="F74:H74"/>
    <mergeCell ref="J74:L74"/>
    <mergeCell ref="N74:P74"/>
    <mergeCell ref="B71:D71"/>
    <mergeCell ref="F71:H71"/>
    <mergeCell ref="J71:L71"/>
    <mergeCell ref="N71:P71"/>
    <mergeCell ref="B72:D72"/>
    <mergeCell ref="F72:H72"/>
    <mergeCell ref="J72:L72"/>
    <mergeCell ref="N72:P72"/>
    <mergeCell ref="B77:D77"/>
    <mergeCell ref="F77:H77"/>
    <mergeCell ref="J77:L77"/>
    <mergeCell ref="N77:P77"/>
    <mergeCell ref="B78:D78"/>
    <mergeCell ref="F78:H78"/>
    <mergeCell ref="J78:L78"/>
    <mergeCell ref="N78:P78"/>
    <mergeCell ref="B75:D75"/>
    <mergeCell ref="F75:H75"/>
    <mergeCell ref="J75:L75"/>
    <mergeCell ref="N75:P75"/>
    <mergeCell ref="B76:D76"/>
    <mergeCell ref="F76:H76"/>
    <mergeCell ref="J76:L76"/>
    <mergeCell ref="N76:P76"/>
    <mergeCell ref="B81:D81"/>
    <mergeCell ref="F81:H81"/>
    <mergeCell ref="J81:L81"/>
    <mergeCell ref="N81:P81"/>
    <mergeCell ref="B82:D82"/>
    <mergeCell ref="F82:H82"/>
    <mergeCell ref="J82:L82"/>
    <mergeCell ref="N82:P82"/>
    <mergeCell ref="B79:D79"/>
    <mergeCell ref="J79:L79"/>
    <mergeCell ref="N79:P79"/>
    <mergeCell ref="B80:D80"/>
    <mergeCell ref="F80:H80"/>
    <mergeCell ref="J80:L80"/>
    <mergeCell ref="N80:P80"/>
    <mergeCell ref="E79:H79"/>
    <mergeCell ref="B85:D85"/>
    <mergeCell ref="F85:H85"/>
    <mergeCell ref="J85:L85"/>
    <mergeCell ref="N85:P85"/>
    <mergeCell ref="B86:D86"/>
    <mergeCell ref="F86:H86"/>
    <mergeCell ref="J86:L86"/>
    <mergeCell ref="N86:P86"/>
    <mergeCell ref="B83:D83"/>
    <mergeCell ref="F83:H83"/>
    <mergeCell ref="J83:L83"/>
    <mergeCell ref="N83:P83"/>
    <mergeCell ref="B84:D84"/>
    <mergeCell ref="F84:H84"/>
    <mergeCell ref="J84:L84"/>
    <mergeCell ref="N84:P84"/>
    <mergeCell ref="B89:D89"/>
    <mergeCell ref="F89:H89"/>
    <mergeCell ref="N89:P89"/>
    <mergeCell ref="N90:P90"/>
    <mergeCell ref="B87:D87"/>
    <mergeCell ref="F87:H87"/>
    <mergeCell ref="J87:L87"/>
    <mergeCell ref="N87:P87"/>
    <mergeCell ref="B88:D88"/>
    <mergeCell ref="F88:H88"/>
    <mergeCell ref="N88:P88"/>
    <mergeCell ref="B90:D90"/>
    <mergeCell ref="F90:H90"/>
    <mergeCell ref="N91:P91"/>
    <mergeCell ref="A104:D104"/>
    <mergeCell ref="E104:H104"/>
    <mergeCell ref="I104:L104"/>
    <mergeCell ref="M104:P104"/>
    <mergeCell ref="B105:D105"/>
    <mergeCell ref="F105:H105"/>
    <mergeCell ref="J105:L105"/>
    <mergeCell ref="N105:P105"/>
    <mergeCell ref="B92:D92"/>
    <mergeCell ref="F92:H92"/>
    <mergeCell ref="B93:D93"/>
    <mergeCell ref="F93:H93"/>
    <mergeCell ref="B94:D94"/>
    <mergeCell ref="F94:H94"/>
    <mergeCell ref="B95:D95"/>
    <mergeCell ref="F95:H95"/>
    <mergeCell ref="B96:D96"/>
    <mergeCell ref="F96:H96"/>
    <mergeCell ref="B97:D97"/>
    <mergeCell ref="F97:H97"/>
    <mergeCell ref="B98:D98"/>
    <mergeCell ref="F98:H98"/>
    <mergeCell ref="B99:D99"/>
    <mergeCell ref="B114:D114"/>
    <mergeCell ref="J114:L114"/>
    <mergeCell ref="N114:P114"/>
    <mergeCell ref="B115:D115"/>
    <mergeCell ref="J115:L115"/>
    <mergeCell ref="N106:P106"/>
    <mergeCell ref="B107:D107"/>
    <mergeCell ref="E107:H107"/>
    <mergeCell ref="J107:L107"/>
    <mergeCell ref="N107:P107"/>
    <mergeCell ref="B112:D112"/>
    <mergeCell ref="J112:L112"/>
    <mergeCell ref="N112:P112"/>
    <mergeCell ref="B113:D113"/>
    <mergeCell ref="J113:L113"/>
    <mergeCell ref="N113:P113"/>
    <mergeCell ref="F110:H110"/>
    <mergeCell ref="J110:L110"/>
    <mergeCell ref="N110:P110"/>
    <mergeCell ref="A111:D111"/>
    <mergeCell ref="F111:H111"/>
    <mergeCell ref="J111:L111"/>
    <mergeCell ref="N111:P111"/>
    <mergeCell ref="B106:D106"/>
    <mergeCell ref="B119:D119"/>
    <mergeCell ref="F119:H119"/>
    <mergeCell ref="J119:L119"/>
    <mergeCell ref="N119:P119"/>
    <mergeCell ref="B120:D120"/>
    <mergeCell ref="F120:H120"/>
    <mergeCell ref="J120:L120"/>
    <mergeCell ref="N120:P120"/>
    <mergeCell ref="A117:G117"/>
    <mergeCell ref="A118:D118"/>
    <mergeCell ref="E118:H118"/>
    <mergeCell ref="I118:L118"/>
    <mergeCell ref="M118:P118"/>
    <mergeCell ref="B123:D123"/>
    <mergeCell ref="F123:H123"/>
    <mergeCell ref="J123:L123"/>
    <mergeCell ref="N123:P123"/>
    <mergeCell ref="B124:D124"/>
    <mergeCell ref="F124:H124"/>
    <mergeCell ref="J124:L124"/>
    <mergeCell ref="N124:P124"/>
    <mergeCell ref="B121:D121"/>
    <mergeCell ref="F121:H121"/>
    <mergeCell ref="J121:L121"/>
    <mergeCell ref="N121:P121"/>
    <mergeCell ref="B122:D122"/>
    <mergeCell ref="F122:H122"/>
    <mergeCell ref="J122:L122"/>
    <mergeCell ref="N122:P122"/>
    <mergeCell ref="B127:D127"/>
    <mergeCell ref="F127:H127"/>
    <mergeCell ref="J127:L127"/>
    <mergeCell ref="N127:P127"/>
    <mergeCell ref="B128:D128"/>
    <mergeCell ref="F128:H128"/>
    <mergeCell ref="J128:L128"/>
    <mergeCell ref="N128:P128"/>
    <mergeCell ref="B125:D125"/>
    <mergeCell ref="F125:H125"/>
    <mergeCell ref="J125:L125"/>
    <mergeCell ref="N125:P125"/>
    <mergeCell ref="B126:D126"/>
    <mergeCell ref="F126:H126"/>
    <mergeCell ref="J126:L126"/>
    <mergeCell ref="N126:P126"/>
    <mergeCell ref="B131:D131"/>
    <mergeCell ref="F131:H131"/>
    <mergeCell ref="J131:L131"/>
    <mergeCell ref="M131:P131"/>
    <mergeCell ref="B132:D132"/>
    <mergeCell ref="F132:H132"/>
    <mergeCell ref="J132:L132"/>
    <mergeCell ref="N132:P132"/>
    <mergeCell ref="B129:D129"/>
    <mergeCell ref="F129:H129"/>
    <mergeCell ref="J129:L129"/>
    <mergeCell ref="N129:P129"/>
    <mergeCell ref="B130:D130"/>
    <mergeCell ref="F130:H130"/>
    <mergeCell ref="J130:L130"/>
    <mergeCell ref="B135:D135"/>
    <mergeCell ref="F135:H135"/>
    <mergeCell ref="J135:L135"/>
    <mergeCell ref="N135:P135"/>
    <mergeCell ref="B136:D136"/>
    <mergeCell ref="F136:H136"/>
    <mergeCell ref="J136:L136"/>
    <mergeCell ref="N136:P136"/>
    <mergeCell ref="B133:D133"/>
    <mergeCell ref="F133:H133"/>
    <mergeCell ref="J133:L133"/>
    <mergeCell ref="N133:P133"/>
    <mergeCell ref="B134:D134"/>
    <mergeCell ref="F134:H134"/>
    <mergeCell ref="J134:L134"/>
    <mergeCell ref="N134:P134"/>
    <mergeCell ref="B139:D139"/>
    <mergeCell ref="F139:H139"/>
    <mergeCell ref="J139:L139"/>
    <mergeCell ref="B140:D140"/>
    <mergeCell ref="F140:H140"/>
    <mergeCell ref="J140:L140"/>
    <mergeCell ref="B137:D137"/>
    <mergeCell ref="E137:H137"/>
    <mergeCell ref="J137:L137"/>
    <mergeCell ref="B138:D138"/>
    <mergeCell ref="F138:H138"/>
    <mergeCell ref="J138:L138"/>
    <mergeCell ref="B143:D143"/>
    <mergeCell ref="F143:H143"/>
    <mergeCell ref="N143:P143"/>
    <mergeCell ref="B144:D144"/>
    <mergeCell ref="F144:H144"/>
    <mergeCell ref="J144:L144"/>
    <mergeCell ref="N144:P144"/>
    <mergeCell ref="B141:D141"/>
    <mergeCell ref="F141:H141"/>
    <mergeCell ref="B142:D142"/>
    <mergeCell ref="F142:H142"/>
    <mergeCell ref="J142:L142"/>
    <mergeCell ref="N142:P142"/>
    <mergeCell ref="I143:L143"/>
    <mergeCell ref="B147:D147"/>
    <mergeCell ref="F147:H147"/>
    <mergeCell ref="J147:L147"/>
    <mergeCell ref="N147:P147"/>
    <mergeCell ref="B148:D148"/>
    <mergeCell ref="F148:H148"/>
    <mergeCell ref="J148:L148"/>
    <mergeCell ref="B145:D145"/>
    <mergeCell ref="F145:H145"/>
    <mergeCell ref="J145:L145"/>
    <mergeCell ref="B146:D146"/>
    <mergeCell ref="F146:H146"/>
    <mergeCell ref="J146:L146"/>
    <mergeCell ref="N146:P146"/>
    <mergeCell ref="M148:P148"/>
    <mergeCell ref="F151:H151"/>
    <mergeCell ref="J151:L151"/>
    <mergeCell ref="N151:P151"/>
    <mergeCell ref="B152:D152"/>
    <mergeCell ref="F152:H152"/>
    <mergeCell ref="J152:L152"/>
    <mergeCell ref="F149:H149"/>
    <mergeCell ref="J149:L149"/>
    <mergeCell ref="F150:H150"/>
    <mergeCell ref="J150:L150"/>
    <mergeCell ref="N150:P150"/>
    <mergeCell ref="N149:P149"/>
    <mergeCell ref="M152:P152"/>
    <mergeCell ref="N158:P158"/>
    <mergeCell ref="B158:D158"/>
    <mergeCell ref="A159:P159"/>
    <mergeCell ref="N155:P155"/>
    <mergeCell ref="N156:P156"/>
    <mergeCell ref="N157:P157"/>
    <mergeCell ref="F153:H153"/>
    <mergeCell ref="J153:L153"/>
    <mergeCell ref="J154:L154"/>
    <mergeCell ref="N154:P154"/>
    <mergeCell ref="N153:P153"/>
    <mergeCell ref="F155:H155"/>
    <mergeCell ref="J155:L155"/>
    <mergeCell ref="F156:H156"/>
    <mergeCell ref="J156:L156"/>
  </mergeCells>
  <phoneticPr fontId="8"/>
  <dataValidations count="1">
    <dataValidation imeMode="disabled" allowBlank="1" showInputMessage="1" showErrorMessage="1" sqref="C8" xr:uid="{08B9FB71-1649-4058-880F-0FDF9E1D4DCB}"/>
  </dataValidations>
  <pageMargins left="0.7" right="0.7" top="0.75" bottom="0.75" header="0.3" footer="0.3"/>
  <pageSetup paperSize="9" scale="56" fitToHeight="0" orientation="portrait" r:id="rId1"/>
  <rowBreaks count="2" manualBreakCount="2">
    <brk id="59" max="15" man="1"/>
    <brk id="102" max="15" man="1"/>
  </rowBreaks>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66F41-5D2F-402C-837C-DB96AFAF5327}">
  <sheetPr>
    <tabColor rgb="FF0070C0"/>
    <pageSetUpPr fitToPage="1"/>
  </sheetPr>
  <dimension ref="A1:J100"/>
  <sheetViews>
    <sheetView view="pageBreakPreview" zoomScaleNormal="70" zoomScaleSheetLayoutView="100" workbookViewId="0">
      <selection activeCell="Q14" sqref="Q14:V14"/>
    </sheetView>
  </sheetViews>
  <sheetFormatPr defaultColWidth="9.90625" defaultRowHeight="13"/>
  <cols>
    <col min="1" max="1" width="3.08984375" style="481" customWidth="1"/>
    <col min="2" max="2" width="3.08984375" style="546" customWidth="1"/>
    <col min="3" max="3" width="14.08984375" style="546" customWidth="1"/>
    <col min="4" max="4" width="25.453125" style="546" customWidth="1"/>
    <col min="5" max="5" width="8.90625" style="546" customWidth="1"/>
    <col min="6" max="6" width="10.08984375" style="547" customWidth="1"/>
    <col min="7" max="7" width="7.90625" style="547" hidden="1" customWidth="1"/>
    <col min="8" max="9" width="14.90625" style="547" customWidth="1"/>
    <col min="10" max="16384" width="9.90625" style="481"/>
  </cols>
  <sheetData>
    <row r="1" spans="1:10" s="545" customFormat="1" ht="25.5" customHeight="1">
      <c r="A1" s="706" t="s">
        <v>1607</v>
      </c>
      <c r="B1" s="543"/>
      <c r="C1" s="543"/>
      <c r="D1" s="543"/>
      <c r="E1" s="543"/>
      <c r="F1" s="544"/>
      <c r="G1" s="544"/>
      <c r="H1" s="544"/>
      <c r="I1" s="544"/>
    </row>
    <row r="2" spans="1:10" ht="25.5" customHeight="1">
      <c r="A2" s="706" t="s">
        <v>1613</v>
      </c>
    </row>
    <row r="3" spans="1:10" ht="25.5" customHeight="1" thickBot="1">
      <c r="A3" s="706"/>
    </row>
    <row r="4" spans="1:10" ht="25.5" customHeight="1" thickBot="1">
      <c r="A4" s="546"/>
      <c r="B4" s="1322" t="s">
        <v>1481</v>
      </c>
      <c r="C4" s="1322"/>
      <c r="D4" s="1324" t="str">
        <f>【様式１】加算率!Z5</f>
        <v/>
      </c>
      <c r="E4" s="1325"/>
      <c r="F4" s="1325"/>
      <c r="G4" s="1325"/>
      <c r="H4" s="1326"/>
    </row>
    <row r="5" spans="1:10" ht="25.5" customHeight="1">
      <c r="A5" s="546"/>
      <c r="C5" s="548"/>
      <c r="D5" s="548"/>
      <c r="E5" s="548"/>
      <c r="F5" s="548"/>
      <c r="G5" s="548"/>
      <c r="H5" s="548"/>
    </row>
    <row r="6" spans="1:10" ht="25.5" customHeight="1" thickBot="1">
      <c r="A6" s="549" t="s">
        <v>1560</v>
      </c>
      <c r="I6" s="557"/>
    </row>
    <row r="7" spans="1:10" ht="28.5" customHeight="1">
      <c r="B7" s="1327"/>
      <c r="C7" s="1328"/>
      <c r="D7" s="1385"/>
      <c r="E7" s="788" t="s">
        <v>1492</v>
      </c>
      <c r="F7" s="789" t="s">
        <v>1493</v>
      </c>
      <c r="G7" s="1358" t="s">
        <v>1494</v>
      </c>
      <c r="H7" s="1364"/>
    </row>
    <row r="8" spans="1:10" ht="25.5" customHeight="1" thickBot="1">
      <c r="B8" s="580" t="s">
        <v>1495</v>
      </c>
      <c r="C8" s="717" t="s">
        <v>1542</v>
      </c>
      <c r="D8" s="717"/>
      <c r="E8" s="722"/>
      <c r="F8" s="719"/>
      <c r="G8" s="720"/>
      <c r="H8" s="721"/>
    </row>
    <row r="9" spans="1:10" ht="25.5" customHeight="1" thickBot="1">
      <c r="B9" s="590"/>
      <c r="C9" s="1365" t="s">
        <v>1614</v>
      </c>
      <c r="D9" s="1366"/>
      <c r="E9" s="831"/>
      <c r="F9" s="558"/>
      <c r="G9" s="726">
        <f>IF(E10="あり",F9/5,F9/3)</f>
        <v>0</v>
      </c>
      <c r="H9" s="727">
        <f>IF(E11="なし",ROUND(G9,1),0)</f>
        <v>0</v>
      </c>
      <c r="J9" s="790"/>
    </row>
    <row r="10" spans="1:10" ht="25.5" customHeight="1">
      <c r="B10" s="590"/>
      <c r="C10" s="1386" t="s">
        <v>1615</v>
      </c>
      <c r="D10" s="1387"/>
      <c r="E10" s="832" t="s">
        <v>1535</v>
      </c>
      <c r="F10" s="741"/>
      <c r="G10" s="833"/>
      <c r="H10" s="834"/>
      <c r="J10" s="790"/>
    </row>
    <row r="11" spans="1:10" ht="25.5" customHeight="1" thickBot="1">
      <c r="B11" s="590"/>
      <c r="C11" s="1388" t="s">
        <v>1593</v>
      </c>
      <c r="D11" s="1389"/>
      <c r="E11" s="835" t="s">
        <v>1535</v>
      </c>
      <c r="F11" s="836"/>
      <c r="G11" s="600"/>
      <c r="H11" s="596"/>
      <c r="J11" s="790"/>
    </row>
    <row r="12" spans="1:10" ht="25.5" customHeight="1" thickBot="1">
      <c r="B12" s="590"/>
      <c r="C12" s="1372" t="s">
        <v>1616</v>
      </c>
      <c r="D12" s="1371"/>
      <c r="E12" s="602"/>
      <c r="F12" s="558"/>
      <c r="G12" s="597">
        <f>IF(E11="あり",F12/5,0)</f>
        <v>0</v>
      </c>
      <c r="H12" s="596">
        <f>ROUNDDOWN(G12,1)</f>
        <v>0</v>
      </c>
      <c r="J12" s="790"/>
    </row>
    <row r="13" spans="1:10" ht="25.5" customHeight="1" thickBot="1">
      <c r="B13" s="590"/>
      <c r="C13" s="1373" t="s">
        <v>1617</v>
      </c>
      <c r="D13" s="1374"/>
      <c r="E13" s="618"/>
      <c r="F13" s="558"/>
      <c r="G13" s="622">
        <f>IF(E11="あり",F13/2,0)</f>
        <v>0</v>
      </c>
      <c r="H13" s="623">
        <f>ROUNDDOWN(G13,1)</f>
        <v>0</v>
      </c>
      <c r="J13" s="790"/>
    </row>
    <row r="14" spans="1:10" ht="25.5" customHeight="1" thickTop="1">
      <c r="B14" s="624"/>
      <c r="C14" s="569" t="s">
        <v>1547</v>
      </c>
      <c r="D14" s="569"/>
      <c r="E14" s="799"/>
      <c r="F14" s="741"/>
      <c r="G14" s="837"/>
      <c r="H14" s="628">
        <f>ROUND(SUM(H9:H13),0)</f>
        <v>0</v>
      </c>
      <c r="J14" s="790"/>
    </row>
    <row r="15" spans="1:10" ht="25.5" customHeight="1">
      <c r="B15" s="838" t="s">
        <v>1501</v>
      </c>
      <c r="C15" s="1332" t="s">
        <v>1611</v>
      </c>
      <c r="D15" s="1379"/>
      <c r="E15" s="839" t="s">
        <v>1535</v>
      </c>
      <c r="F15" s="756"/>
      <c r="G15" s="840"/>
      <c r="H15" s="759">
        <f>IF(E15="あり",0.4,0)</f>
        <v>0</v>
      </c>
    </row>
    <row r="16" spans="1:10" ht="25.5" customHeight="1">
      <c r="B16" s="624" t="s">
        <v>1503</v>
      </c>
      <c r="C16" s="820" t="s">
        <v>1518</v>
      </c>
      <c r="D16" s="794"/>
      <c r="E16" s="835" t="s">
        <v>1535</v>
      </c>
      <c r="F16" s="749"/>
      <c r="G16" s="734"/>
      <c r="H16" s="841">
        <f>IF(E16="あり",0.6,0)</f>
        <v>0</v>
      </c>
    </row>
    <row r="17" spans="1:9" ht="25.5" customHeight="1">
      <c r="B17" s="842" t="s">
        <v>1505</v>
      </c>
      <c r="C17" s="1390" t="s">
        <v>1589</v>
      </c>
      <c r="D17" s="1391"/>
      <c r="E17" s="832" t="s">
        <v>1535</v>
      </c>
      <c r="F17" s="843"/>
      <c r="G17" s="833"/>
      <c r="H17" s="844">
        <f>IF(E17="あり",-1,0)</f>
        <v>0</v>
      </c>
    </row>
    <row r="18" spans="1:9" ht="25.5" customHeight="1" thickBot="1">
      <c r="B18" s="1382" t="s">
        <v>1590</v>
      </c>
      <c r="C18" s="1383"/>
      <c r="D18" s="1383"/>
      <c r="E18" s="1383"/>
      <c r="F18" s="1384"/>
      <c r="G18" s="805"/>
      <c r="H18" s="652">
        <v>1.6</v>
      </c>
    </row>
    <row r="19" spans="1:9" ht="25.5" customHeight="1" thickTop="1" thickBot="1">
      <c r="B19" s="653" t="s">
        <v>1523</v>
      </c>
      <c r="F19" s="768"/>
      <c r="G19" s="734"/>
      <c r="H19" s="657">
        <f>SUM(H14:H18)</f>
        <v>1.6</v>
      </c>
    </row>
    <row r="20" spans="1:9" ht="25.5" customHeight="1" thickBot="1">
      <c r="B20" s="660" t="s">
        <v>1524</v>
      </c>
      <c r="C20" s="677"/>
      <c r="D20" s="677"/>
      <c r="E20" s="677"/>
      <c r="F20" s="769"/>
      <c r="G20" s="845"/>
      <c r="H20" s="846">
        <f>ROUND(H19,0)</f>
        <v>2</v>
      </c>
    </row>
    <row r="21" spans="1:9" ht="25.5" customHeight="1">
      <c r="B21" s="654"/>
      <c r="G21" s="847"/>
      <c r="H21" s="670"/>
    </row>
    <row r="22" spans="1:9" ht="25.5" hidden="1" customHeight="1" thickBot="1">
      <c r="A22" s="549" t="s">
        <v>1526</v>
      </c>
      <c r="F22" s="546"/>
      <c r="G22" s="848"/>
      <c r="H22" s="809" t="s">
        <v>1597</v>
      </c>
      <c r="I22" s="810" t="s">
        <v>1598</v>
      </c>
    </row>
    <row r="23" spans="1:9" ht="25.5" hidden="1" customHeight="1" thickBot="1">
      <c r="B23" s="811" t="s">
        <v>1527</v>
      </c>
      <c r="C23" s="676"/>
      <c r="D23" s="676"/>
      <c r="E23" s="676"/>
      <c r="F23" s="677"/>
      <c r="G23" s="770">
        <f>H20/3</f>
        <v>0.66666666666666663</v>
      </c>
      <c r="H23" s="771">
        <f>IF(ROUND(G23,0)=0,1,ROUND(G23,0))</f>
        <v>1</v>
      </c>
      <c r="I23" s="681">
        <v>2</v>
      </c>
    </row>
    <row r="24" spans="1:9" ht="25.5" hidden="1" customHeight="1" thickBot="1">
      <c r="B24" s="675" t="s">
        <v>1528</v>
      </c>
      <c r="C24" s="676"/>
      <c r="D24" s="676"/>
      <c r="E24" s="676"/>
      <c r="F24" s="677"/>
      <c r="G24" s="770">
        <f>H20/5</f>
        <v>0.4</v>
      </c>
      <c r="H24" s="771">
        <f>IF(ROUND(G24,0)=0,1,ROUND(G24,0))</f>
        <v>1</v>
      </c>
      <c r="I24" s="681">
        <v>1</v>
      </c>
    </row>
    <row r="25" spans="1:9" ht="25.5" hidden="1" customHeight="1">
      <c r="F25" s="546"/>
      <c r="H25" s="670"/>
      <c r="I25" s="481"/>
    </row>
    <row r="26" spans="1:9" ht="25.5" hidden="1" customHeight="1" thickBot="1">
      <c r="A26" s="549" t="s">
        <v>1529</v>
      </c>
      <c r="F26" s="546"/>
      <c r="I26" s="481"/>
    </row>
    <row r="27" spans="1:9" ht="25.5" hidden="1" customHeight="1" thickBot="1">
      <c r="B27" s="675"/>
      <c r="C27" s="776">
        <v>49020</v>
      </c>
      <c r="D27" s="676" t="s">
        <v>1554</v>
      </c>
      <c r="E27" s="676"/>
      <c r="F27" s="677"/>
      <c r="G27" s="690"/>
      <c r="H27" s="816">
        <f>IF(I23="","実人数を入力してください",IF(ISBLANK(I23),C27*H23,IF(H23&lt;I23,C27*H23,C27*I23)))</f>
        <v>49020</v>
      </c>
      <c r="I27" s="481"/>
    </row>
    <row r="28" spans="1:9" ht="25.5" hidden="1" customHeight="1" thickBot="1">
      <c r="B28" s="692"/>
      <c r="C28" s="693">
        <v>6130</v>
      </c>
      <c r="D28" s="694" t="s">
        <v>1555</v>
      </c>
      <c r="E28" s="694"/>
      <c r="F28" s="695"/>
      <c r="G28" s="697"/>
      <c r="H28" s="818">
        <f>IF(I24="","実人数を入力してください",IF(ISBLANK(I24),C28*H24,IF(H24&lt;I24,C28*H24,C28*I24)))</f>
        <v>6130</v>
      </c>
      <c r="I28" s="481"/>
    </row>
    <row r="29" spans="1:9" ht="25.5" hidden="1" customHeight="1" thickTop="1" thickBot="1">
      <c r="B29" s="699"/>
      <c r="C29" s="819" t="s">
        <v>1556</v>
      </c>
      <c r="D29" s="819"/>
      <c r="E29" s="701"/>
      <c r="F29" s="701"/>
      <c r="G29" s="702"/>
      <c r="H29" s="703">
        <f>SUM(H27:H28)</f>
        <v>55150</v>
      </c>
      <c r="I29" s="481"/>
    </row>
    <row r="30" spans="1:9" ht="33.75" customHeight="1"/>
    <row r="31" spans="1:9" ht="33.75" customHeight="1"/>
    <row r="32" spans="1:9" ht="33.75" customHeight="1"/>
    <row r="33" ht="33.75" customHeight="1"/>
    <row r="34" ht="33.75" customHeight="1"/>
    <row r="35" ht="33.75" customHeight="1"/>
    <row r="36" ht="33.75" customHeight="1"/>
    <row r="37" ht="33.75" customHeight="1"/>
    <row r="38" ht="33.75" customHeight="1"/>
    <row r="39" ht="33.75" customHeight="1"/>
    <row r="40" ht="20.25" customHeight="1"/>
    <row r="41" ht="20.25" customHeight="1"/>
    <row r="42" ht="20.25" customHeight="1"/>
    <row r="43" ht="20.25" customHeight="1"/>
    <row r="44" ht="20.25" customHeight="1"/>
    <row r="45" ht="20.25" customHeight="1"/>
    <row r="46" ht="20.25" customHeight="1"/>
    <row r="47" ht="20.25" customHeight="1"/>
    <row r="48"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sheetData>
  <sheetProtection algorithmName="SHA-512" hashValue="jDAdjG3rMNQnQxQJ4n+Mi8vJ9DO2fXpZizRXWI5WbBTX5rbf7ZM46MPrwIkM/1ZNag8ONJhFWBtE5Q+cG3lhog==" saltValue="fv6OxiRfKSwtT2NGjvtZig==" spinCount="100000" sheet="1" objects="1" scenarios="1"/>
  <mergeCells count="12">
    <mergeCell ref="B18:F18"/>
    <mergeCell ref="B4:C4"/>
    <mergeCell ref="D4:H4"/>
    <mergeCell ref="B7:D7"/>
    <mergeCell ref="G7:H7"/>
    <mergeCell ref="C9:D9"/>
    <mergeCell ref="C10:D10"/>
    <mergeCell ref="C11:D11"/>
    <mergeCell ref="C12:D12"/>
    <mergeCell ref="C13:D13"/>
    <mergeCell ref="C15:D15"/>
    <mergeCell ref="C17:D17"/>
  </mergeCells>
  <phoneticPr fontId="8"/>
  <dataValidations count="1">
    <dataValidation type="list" allowBlank="1" showInputMessage="1" showErrorMessage="1" sqref="E10:E11 E15:E17" xr:uid="{F6A15CD9-D30D-401F-B5B3-A2546A082DBC}">
      <formula1>"あり,なし"</formula1>
    </dataValidation>
  </dataValidations>
  <pageMargins left="0.92" right="0.56000000000000005" top="0.75" bottom="0.37" header="0.3" footer="0.3"/>
  <pageSetup paperSize="9" scale="93" orientation="portrait" horizontalDpi="300" verticalDpi="300"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113FC-2E97-412D-9D57-DA1D397E4705}">
  <sheetPr codeName="Sheet5">
    <tabColor theme="4"/>
    <pageSetUpPr fitToPage="1"/>
  </sheetPr>
  <dimension ref="A1:AL51"/>
  <sheetViews>
    <sheetView view="pageBreakPreview" zoomScaleNormal="100" zoomScaleSheetLayoutView="100" workbookViewId="0">
      <selection activeCell="K14" sqref="Q14:V14"/>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3.5" customHeight="1">
      <c r="AL2" s="1" t="s">
        <v>123</v>
      </c>
    </row>
    <row r="3" spans="2:38" ht="18" customHeight="1">
      <c r="B3" s="1394" t="s">
        <v>784</v>
      </c>
      <c r="C3" s="1394"/>
      <c r="D3" s="1394"/>
      <c r="E3" s="1395" t="str">
        <f>【様式１】加算率!M2</f>
        <v>７</v>
      </c>
      <c r="F3" s="1394"/>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5.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56" t="s">
        <v>784</v>
      </c>
      <c r="Y6" s="1256"/>
      <c r="Z6" s="401" t="str">
        <f>IF(【様式１】加算率!AE4="","",【様式１】加算率!AE4)</f>
        <v/>
      </c>
      <c r="AA6" s="356" t="s">
        <v>149</v>
      </c>
      <c r="AB6" s="1257" t="str">
        <f>IF(【様式１】加算率!AG4="","",【様式１】加算率!AG4)</f>
        <v/>
      </c>
      <c r="AC6" s="1257"/>
      <c r="AD6" s="356" t="s">
        <v>344</v>
      </c>
      <c r="AE6" s="1257" t="str">
        <f>IF(【様式１】加算率!AJ4="","",【様式１】加算率!AJ4)</f>
        <v/>
      </c>
      <c r="AF6" s="1257"/>
      <c r="AG6" s="356" t="s">
        <v>335</v>
      </c>
    </row>
    <row r="7" spans="2:38" ht="17.25" customHeight="1">
      <c r="E7" s="4"/>
      <c r="F7" s="4"/>
      <c r="N7" s="4"/>
      <c r="O7" s="1253" t="s">
        <v>5</v>
      </c>
      <c r="P7" s="1253"/>
      <c r="Q7" s="1253"/>
      <c r="R7" s="1253"/>
      <c r="S7" s="1253"/>
      <c r="T7" s="1253"/>
      <c r="U7" s="1392" t="str">
        <f>【様式１】加算率!Z5</f>
        <v/>
      </c>
      <c r="V7" s="1392"/>
      <c r="W7" s="1392"/>
      <c r="X7" s="1392"/>
      <c r="Y7" s="1392"/>
      <c r="Z7" s="1392"/>
      <c r="AA7" s="1392"/>
      <c r="AB7" s="1392"/>
      <c r="AC7" s="1392"/>
      <c r="AD7" s="1392"/>
      <c r="AE7" s="1392"/>
      <c r="AF7" s="1392"/>
      <c r="AG7" s="1393"/>
    </row>
    <row r="8" spans="2:38" ht="17.25" customHeight="1">
      <c r="E8" s="4"/>
      <c r="F8" s="4"/>
      <c r="N8" s="4"/>
      <c r="O8" s="1268" t="s">
        <v>6</v>
      </c>
      <c r="P8" s="1268"/>
      <c r="Q8" s="1268"/>
      <c r="R8" s="1268"/>
      <c r="S8" s="1268"/>
      <c r="T8" s="1268"/>
      <c r="U8" s="1399" t="str">
        <f>【様式１】加算率!Z6</f>
        <v/>
      </c>
      <c r="V8" s="1399"/>
      <c r="W8" s="1399"/>
      <c r="X8" s="1399"/>
      <c r="Y8" s="1399"/>
      <c r="Z8" s="1399"/>
      <c r="AA8" s="1399"/>
      <c r="AB8" s="1399"/>
      <c r="AC8" s="1399"/>
      <c r="AD8" s="1399"/>
      <c r="AE8" s="1399"/>
      <c r="AF8" s="1399"/>
      <c r="AG8" s="1400"/>
    </row>
    <row r="9" spans="2:38" ht="17.25" customHeight="1">
      <c r="E9" s="4"/>
      <c r="F9" s="4"/>
      <c r="N9" s="4"/>
      <c r="O9" s="1261" t="s">
        <v>348</v>
      </c>
      <c r="P9" s="1262"/>
      <c r="Q9" s="1262"/>
      <c r="R9" s="1262"/>
      <c r="S9" s="1262"/>
      <c r="T9" s="1263"/>
      <c r="U9" s="1401" t="str">
        <f>【様式１】加算率!Z7</f>
        <v/>
      </c>
      <c r="V9" s="1402"/>
      <c r="W9" s="1402"/>
      <c r="X9" s="1402"/>
      <c r="Y9" s="1402"/>
      <c r="Z9" s="1402"/>
      <c r="AA9" s="1402"/>
      <c r="AB9" s="1402"/>
      <c r="AC9" s="1402"/>
      <c r="AD9" s="1402"/>
      <c r="AE9" s="1402"/>
      <c r="AF9" s="1402"/>
      <c r="AG9" s="1403"/>
    </row>
    <row r="10" spans="2:38" ht="17.25" customHeight="1" thickBot="1">
      <c r="E10" s="4"/>
      <c r="F10" s="4"/>
      <c r="N10" s="4"/>
      <c r="O10" s="1264"/>
      <c r="P10" s="1265"/>
      <c r="Q10" s="1265"/>
      <c r="R10" s="1265"/>
      <c r="S10" s="1265"/>
      <c r="T10" s="1266"/>
      <c r="U10" s="1404">
        <f>【様式１】加算率!Z8</f>
        <v>0</v>
      </c>
      <c r="V10" s="1405"/>
      <c r="W10" s="1405"/>
      <c r="X10" s="1405"/>
      <c r="Y10" s="1405"/>
      <c r="Z10" s="1405"/>
      <c r="AA10" s="1405"/>
      <c r="AB10" s="1405"/>
      <c r="AC10" s="1405"/>
      <c r="AD10" s="1405"/>
      <c r="AE10" s="1405"/>
      <c r="AF10" s="1405"/>
      <c r="AG10" s="1406"/>
    </row>
    <row r="11" spans="2:38" ht="8.15"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46" t="s">
        <v>125</v>
      </c>
      <c r="C13" s="1407"/>
      <c r="D13" s="1407"/>
      <c r="E13" s="1407"/>
      <c r="F13" s="1407"/>
      <c r="G13" s="1408"/>
      <c r="H13" s="1146" t="s">
        <v>126</v>
      </c>
      <c r="I13" s="1407"/>
      <c r="J13" s="1407"/>
      <c r="K13" s="1407"/>
      <c r="L13" s="1407">
        <f>Q14+Q16</f>
        <v>0</v>
      </c>
      <c r="M13" s="1407"/>
      <c r="N13" s="1407"/>
      <c r="O13" s="219" t="s">
        <v>20</v>
      </c>
      <c r="P13" s="1146" t="s">
        <v>127</v>
      </c>
      <c r="Q13" s="1407"/>
      <c r="R13" s="1407"/>
      <c r="S13" s="1407"/>
      <c r="T13" s="1407">
        <f>Q15</f>
        <v>0</v>
      </c>
      <c r="U13" s="1407"/>
      <c r="V13" s="1407"/>
      <c r="W13" s="33" t="s">
        <v>20</v>
      </c>
      <c r="Y13" s="1409" t="s">
        <v>128</v>
      </c>
      <c r="Z13" s="1410"/>
      <c r="AA13" s="1410"/>
      <c r="AB13" s="1410"/>
      <c r="AC13" s="1410"/>
      <c r="AD13" s="1410"/>
      <c r="AE13" s="1411"/>
      <c r="AF13" s="169" t="str">
        <f>IFERROR(IF(T13+L13&gt;=1,"○","×"),"")</f>
        <v>×</v>
      </c>
      <c r="AG13" s="212"/>
    </row>
    <row r="14" spans="2:38" ht="18" customHeight="1">
      <c r="B14" s="214" t="s">
        <v>1648</v>
      </c>
      <c r="C14" s="13"/>
      <c r="D14" s="13"/>
      <c r="E14" s="13"/>
      <c r="F14" s="13"/>
      <c r="G14" s="13"/>
      <c r="H14" s="13"/>
      <c r="I14" s="13"/>
      <c r="J14" s="13"/>
      <c r="K14" s="13"/>
      <c r="L14" s="13"/>
      <c r="M14" s="13"/>
      <c r="N14" s="13"/>
      <c r="O14" s="13"/>
      <c r="P14" s="266"/>
      <c r="Q14" s="1412"/>
      <c r="R14" s="1413"/>
      <c r="S14" s="1413"/>
      <c r="T14" s="1413"/>
      <c r="U14" s="1413"/>
      <c r="V14" s="1413"/>
      <c r="W14" s="34" t="s">
        <v>20</v>
      </c>
      <c r="Z14" s="218"/>
      <c r="AA14" s="218"/>
      <c r="AB14" s="218"/>
      <c r="AC14" s="218"/>
      <c r="AD14" s="218"/>
      <c r="AE14"/>
    </row>
    <row r="15" spans="2:38" ht="18" customHeight="1">
      <c r="B15" s="215" t="s">
        <v>1649</v>
      </c>
      <c r="C15" s="21"/>
      <c r="D15" s="21"/>
      <c r="E15" s="21"/>
      <c r="F15" s="21"/>
      <c r="G15" s="21"/>
      <c r="H15" s="21"/>
      <c r="I15" s="21"/>
      <c r="J15" s="21"/>
      <c r="K15" s="21"/>
      <c r="L15" s="21"/>
      <c r="M15" s="21"/>
      <c r="N15" s="21"/>
      <c r="O15" s="21"/>
      <c r="P15" s="267"/>
      <c r="Q15" s="1414"/>
      <c r="R15" s="1415"/>
      <c r="S15" s="1415"/>
      <c r="T15" s="1415"/>
      <c r="U15" s="1415"/>
      <c r="V15" s="1415"/>
      <c r="W15" s="217" t="s">
        <v>20</v>
      </c>
    </row>
    <row r="16" spans="2:38" ht="34.4" customHeight="1" thickBot="1">
      <c r="B16" s="1416" t="s">
        <v>1650</v>
      </c>
      <c r="C16" s="1417"/>
      <c r="D16" s="1417"/>
      <c r="E16" s="1417"/>
      <c r="F16" s="1417"/>
      <c r="G16" s="1417"/>
      <c r="H16" s="1417"/>
      <c r="I16" s="1417"/>
      <c r="J16" s="1417"/>
      <c r="K16" s="1417"/>
      <c r="L16" s="1417"/>
      <c r="M16" s="1417"/>
      <c r="N16" s="1417"/>
      <c r="O16" s="1417"/>
      <c r="P16" s="1418"/>
      <c r="Q16" s="1419"/>
      <c r="R16" s="1420"/>
      <c r="S16" s="1420"/>
      <c r="T16" s="1420"/>
      <c r="U16" s="1420"/>
      <c r="V16" s="1420"/>
      <c r="W16" s="216" t="s">
        <v>20</v>
      </c>
    </row>
    <row r="17" spans="1:34" ht="9"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396" t="s">
        <v>132</v>
      </c>
      <c r="C18" s="1397"/>
      <c r="D18" s="1397"/>
      <c r="E18" s="1397"/>
      <c r="F18" s="1397"/>
      <c r="G18" s="1397"/>
      <c r="H18" s="1397"/>
      <c r="I18" s="1397"/>
      <c r="J18" s="1397"/>
      <c r="K18" s="1397"/>
      <c r="L18" s="1397"/>
      <c r="M18" s="1397"/>
      <c r="N18" s="1397"/>
      <c r="O18" s="1397"/>
      <c r="P18" s="1397"/>
      <c r="Q18" s="1397"/>
      <c r="R18" s="1397"/>
      <c r="S18" s="1397"/>
      <c r="T18" s="1397"/>
      <c r="U18" s="1397"/>
      <c r="V18" s="1397"/>
      <c r="W18" s="1397"/>
      <c r="X18" s="1397"/>
      <c r="Y18" s="1397"/>
      <c r="Z18" s="1397"/>
      <c r="AA18" s="1397"/>
      <c r="AB18" s="1397"/>
      <c r="AC18" s="1397"/>
      <c r="AD18" s="1397"/>
      <c r="AE18" s="1397"/>
      <c r="AF18" s="1397"/>
      <c r="AG18" s="1398"/>
    </row>
    <row r="19" spans="1:34" ht="18" customHeight="1">
      <c r="B19" s="1427"/>
      <c r="C19" s="1429" t="s">
        <v>133</v>
      </c>
      <c r="D19" s="1430"/>
      <c r="E19" s="1430"/>
      <c r="F19" s="1430"/>
      <c r="G19" s="1430"/>
      <c r="H19" s="1430"/>
      <c r="I19" s="1430"/>
      <c r="J19" s="1430"/>
      <c r="K19" s="1430"/>
      <c r="L19" s="1430"/>
      <c r="M19" s="1430"/>
      <c r="N19" s="1430"/>
      <c r="O19" s="1430"/>
      <c r="P19" s="1430"/>
      <c r="Q19" s="1430"/>
      <c r="R19" s="1430"/>
      <c r="S19" s="1430"/>
      <c r="T19" s="1430"/>
      <c r="U19" s="1430"/>
      <c r="V19" s="1430"/>
      <c r="W19" s="1430"/>
      <c r="X19" s="1430"/>
      <c r="Y19" s="1430"/>
      <c r="Z19" s="1430"/>
      <c r="AA19" s="1432"/>
      <c r="AB19" s="1433"/>
      <c r="AC19" s="1433"/>
      <c r="AD19" s="1433"/>
      <c r="AE19" s="1433"/>
      <c r="AF19" s="1433"/>
      <c r="AG19" s="1434"/>
    </row>
    <row r="20" spans="1:34" ht="18" customHeight="1" thickBot="1">
      <c r="B20" s="1428"/>
      <c r="C20" s="1431"/>
      <c r="D20" s="1431"/>
      <c r="E20" s="1431"/>
      <c r="F20" s="1431"/>
      <c r="G20" s="1431"/>
      <c r="H20" s="1431"/>
      <c r="I20" s="1431"/>
      <c r="J20" s="1431"/>
      <c r="K20" s="1431"/>
      <c r="L20" s="1431"/>
      <c r="M20" s="1431"/>
      <c r="N20" s="1431"/>
      <c r="O20" s="1431"/>
      <c r="P20" s="1431"/>
      <c r="Q20" s="1431"/>
      <c r="R20" s="1431"/>
      <c r="S20" s="1431"/>
      <c r="T20" s="1431"/>
      <c r="U20" s="1431"/>
      <c r="V20" s="1431"/>
      <c r="W20" s="1431"/>
      <c r="X20" s="1431"/>
      <c r="Y20" s="1431"/>
      <c r="Z20" s="1431"/>
      <c r="AA20" s="1435"/>
      <c r="AB20" s="1436"/>
      <c r="AC20" s="1436"/>
      <c r="AD20" s="1436"/>
      <c r="AE20" s="1436"/>
      <c r="AF20" s="1436"/>
      <c r="AG20" s="1437"/>
    </row>
    <row r="21" spans="1:34" ht="6.65"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2" customHeight="1" thickBot="1">
      <c r="B23" s="1438" t="s">
        <v>135</v>
      </c>
      <c r="C23" s="1439"/>
      <c r="D23" s="1439"/>
      <c r="E23" s="1439"/>
      <c r="F23" s="1440"/>
      <c r="G23" s="1440"/>
      <c r="H23" s="1440"/>
      <c r="I23" s="1440"/>
      <c r="J23" s="1440"/>
      <c r="K23" s="1440"/>
      <c r="L23" s="1440"/>
      <c r="M23" s="1441" t="str">
        <f>'計算表（幼稚園）'!F7</f>
        <v/>
      </c>
      <c r="N23" s="1442"/>
      <c r="O23" s="1442"/>
      <c r="P23" s="1442"/>
      <c r="Q23" s="1442"/>
      <c r="R23" s="1442"/>
      <c r="S23" s="1442"/>
      <c r="T23" s="1442"/>
      <c r="U23" s="83" t="s">
        <v>20</v>
      </c>
      <c r="V23" s="234"/>
      <c r="W23" s="234"/>
      <c r="X23" s="234"/>
      <c r="Y23" s="234"/>
      <c r="Z23" s="234"/>
      <c r="AA23" s="234"/>
      <c r="AB23" s="234"/>
      <c r="AC23" s="234"/>
      <c r="AD23" s="234"/>
      <c r="AE23" s="85"/>
      <c r="AF23" s="85"/>
      <c r="AG23" s="85"/>
    </row>
    <row r="24" spans="1:34" s="9" customFormat="1" ht="21" customHeight="1">
      <c r="A24" s="8"/>
      <c r="B24" s="1443" t="s">
        <v>136</v>
      </c>
      <c r="C24" s="1444"/>
      <c r="D24" s="1444"/>
      <c r="E24" s="1445"/>
      <c r="F24" s="1452" t="s">
        <v>137</v>
      </c>
      <c r="G24" s="1453"/>
      <c r="H24" s="1453"/>
      <c r="I24" s="1453"/>
      <c r="J24" s="1453"/>
      <c r="K24" s="1453"/>
      <c r="L24" s="1453"/>
      <c r="M24" s="1454" t="s">
        <v>138</v>
      </c>
      <c r="N24" s="1453"/>
      <c r="O24" s="1453"/>
      <c r="P24" s="1453"/>
      <c r="Q24" s="1453"/>
      <c r="R24" s="1453"/>
      <c r="S24" s="1453"/>
      <c r="T24" s="1455" t="s">
        <v>139</v>
      </c>
      <c r="U24" s="1456"/>
      <c r="V24" s="1456"/>
      <c r="W24" s="1456"/>
      <c r="X24" s="1456"/>
      <c r="Y24" s="1456"/>
      <c r="Z24" s="1456"/>
      <c r="AA24" s="1455" t="s">
        <v>140</v>
      </c>
      <c r="AB24" s="1456"/>
      <c r="AC24" s="1456"/>
      <c r="AD24" s="1456"/>
      <c r="AE24" s="1456"/>
      <c r="AF24" s="1456"/>
      <c r="AG24" s="1457"/>
      <c r="AH24" s="8"/>
    </row>
    <row r="25" spans="1:34" s="9" customFormat="1" ht="15.65" customHeight="1">
      <c r="A25" s="8"/>
      <c r="B25" s="1446"/>
      <c r="C25" s="1447"/>
      <c r="D25" s="1447"/>
      <c r="E25" s="1448"/>
      <c r="F25" s="1476">
        <f>'計算表（幼稚園）'!F9</f>
        <v>0</v>
      </c>
      <c r="G25" s="1477"/>
      <c r="H25" s="1477"/>
      <c r="I25" s="1477"/>
      <c r="J25" s="1477"/>
      <c r="K25" s="1477"/>
      <c r="L25" s="1482" t="s">
        <v>20</v>
      </c>
      <c r="M25" s="1485">
        <f>'計算表（幼稚園）'!F10</f>
        <v>0</v>
      </c>
      <c r="N25" s="1486"/>
      <c r="O25" s="1486"/>
      <c r="P25" s="1486"/>
      <c r="Q25" s="1486"/>
      <c r="R25" s="1486"/>
      <c r="S25" s="10" t="s">
        <v>20</v>
      </c>
      <c r="T25" s="1421"/>
      <c r="U25" s="1422"/>
      <c r="V25" s="1422"/>
      <c r="W25" s="1422"/>
      <c r="X25" s="1422"/>
      <c r="Y25" s="1422"/>
      <c r="Z25" s="1487" t="s">
        <v>20</v>
      </c>
      <c r="AA25" s="1421"/>
      <c r="AB25" s="1422"/>
      <c r="AC25" s="1422"/>
      <c r="AD25" s="1422"/>
      <c r="AE25" s="1422"/>
      <c r="AF25" s="1422"/>
      <c r="AG25" s="1461" t="s">
        <v>20</v>
      </c>
      <c r="AH25" s="8"/>
    </row>
    <row r="26" spans="1:34" s="9" customFormat="1" ht="15.65" customHeight="1">
      <c r="A26" s="8"/>
      <c r="B26" s="1446"/>
      <c r="C26" s="1447"/>
      <c r="D26" s="1447"/>
      <c r="E26" s="1448"/>
      <c r="F26" s="1478"/>
      <c r="G26" s="1479"/>
      <c r="H26" s="1479"/>
      <c r="I26" s="1479"/>
      <c r="J26" s="1479"/>
      <c r="K26" s="1479"/>
      <c r="L26" s="1483"/>
      <c r="M26" s="50"/>
      <c r="N26" s="1464" t="s">
        <v>141</v>
      </c>
      <c r="O26" s="1465"/>
      <c r="P26" s="1465"/>
      <c r="Q26" s="1465"/>
      <c r="R26" s="1465"/>
      <c r="S26" s="1466"/>
      <c r="T26" s="1423"/>
      <c r="U26" s="1424"/>
      <c r="V26" s="1424"/>
      <c r="W26" s="1424"/>
      <c r="X26" s="1424"/>
      <c r="Y26" s="1424"/>
      <c r="Z26" s="1488"/>
      <c r="AA26" s="1423"/>
      <c r="AB26" s="1424"/>
      <c r="AC26" s="1424"/>
      <c r="AD26" s="1424"/>
      <c r="AE26" s="1424"/>
      <c r="AF26" s="1424"/>
      <c r="AG26" s="1462"/>
      <c r="AH26" s="8"/>
    </row>
    <row r="27" spans="1:34" s="9" customFormat="1" ht="15.65" customHeight="1" thickBot="1">
      <c r="A27" s="8"/>
      <c r="B27" s="1449"/>
      <c r="C27" s="1450"/>
      <c r="D27" s="1450"/>
      <c r="E27" s="1451"/>
      <c r="F27" s="1480"/>
      <c r="G27" s="1481"/>
      <c r="H27" s="1481"/>
      <c r="I27" s="1481"/>
      <c r="J27" s="1481"/>
      <c r="K27" s="1481"/>
      <c r="L27" s="1484"/>
      <c r="M27" s="11"/>
      <c r="N27" s="1467">
        <f>'計算表（幼稚園）'!F11</f>
        <v>0</v>
      </c>
      <c r="O27" s="1467"/>
      <c r="P27" s="1467"/>
      <c r="Q27" s="1467"/>
      <c r="R27" s="1467"/>
      <c r="S27" s="12" t="s">
        <v>20</v>
      </c>
      <c r="T27" s="1425"/>
      <c r="U27" s="1426"/>
      <c r="V27" s="1426"/>
      <c r="W27" s="1426"/>
      <c r="X27" s="1426"/>
      <c r="Y27" s="1426"/>
      <c r="Z27" s="1489"/>
      <c r="AA27" s="1425"/>
      <c r="AB27" s="1426"/>
      <c r="AC27" s="1426"/>
      <c r="AD27" s="1426"/>
      <c r="AE27" s="1426"/>
      <c r="AF27" s="1426"/>
      <c r="AG27" s="1463"/>
      <c r="AH27" s="8"/>
    </row>
    <row r="28" spans="1:34" ht="21" customHeight="1">
      <c r="B28" s="1189" t="s">
        <v>142</v>
      </c>
      <c r="C28" s="1197"/>
      <c r="D28" s="1197"/>
      <c r="E28" s="1198"/>
      <c r="F28" s="1193" t="s">
        <v>29</v>
      </c>
      <c r="G28" s="1468"/>
      <c r="H28" s="13" t="s">
        <v>37</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73" t="str">
        <f>IF('計算表（幼稚園）'!E19="あり","有","無")</f>
        <v>有</v>
      </c>
      <c r="AF28" s="1474"/>
      <c r="AG28" s="1475"/>
    </row>
    <row r="29" spans="1:34" ht="21" customHeight="1">
      <c r="B29" s="1199"/>
      <c r="C29" s="1200"/>
      <c r="D29" s="1200"/>
      <c r="E29" s="1201"/>
      <c r="F29" s="1469"/>
      <c r="G29" s="1470"/>
      <c r="H29" s="16" t="s">
        <v>39</v>
      </c>
      <c r="I29" s="16"/>
      <c r="J29" s="16"/>
      <c r="K29" s="17"/>
      <c r="L29" s="17"/>
      <c r="M29" s="17"/>
      <c r="N29" s="17"/>
      <c r="O29" s="17"/>
      <c r="P29" s="17"/>
      <c r="Q29" s="17"/>
      <c r="R29" s="17"/>
      <c r="S29" s="18"/>
      <c r="T29" s="18"/>
      <c r="U29" s="18"/>
      <c r="V29" s="17"/>
      <c r="W29" s="17"/>
      <c r="X29" s="17"/>
      <c r="Y29" s="17"/>
      <c r="Z29" s="17"/>
      <c r="AA29" s="17"/>
      <c r="AB29" s="17"/>
      <c r="AC29" s="17"/>
      <c r="AD29" s="17"/>
      <c r="AE29" s="1458" t="str">
        <f>IF('計算表（幼稚園）'!E20="あり","有","無")</f>
        <v>有</v>
      </c>
      <c r="AF29" s="1459"/>
      <c r="AG29" s="1460"/>
    </row>
    <row r="30" spans="1:34" ht="21" customHeight="1">
      <c r="B30" s="1199"/>
      <c r="C30" s="1200"/>
      <c r="D30" s="1200"/>
      <c r="E30" s="1201"/>
      <c r="F30" s="1469"/>
      <c r="G30" s="1470"/>
      <c r="H30" s="21" t="s">
        <v>38</v>
      </c>
      <c r="K30" s="234"/>
      <c r="L30" s="234"/>
      <c r="M30" s="234"/>
      <c r="N30" s="234"/>
      <c r="O30" s="234"/>
      <c r="P30" s="234"/>
      <c r="Q30" s="234"/>
      <c r="R30" s="234"/>
      <c r="S30" s="85"/>
      <c r="T30" s="85"/>
      <c r="U30" s="85"/>
      <c r="V30" s="234"/>
      <c r="W30" s="234"/>
      <c r="X30" s="234"/>
      <c r="Y30" s="234"/>
      <c r="Z30" s="234"/>
      <c r="AA30" s="234"/>
      <c r="AB30" s="234"/>
      <c r="AC30" s="234"/>
      <c r="AD30" s="234"/>
      <c r="AE30" s="1458" t="str">
        <f>IF('計算表（幼稚園）'!E18="あり","有","無")</f>
        <v>無</v>
      </c>
      <c r="AF30" s="1459"/>
      <c r="AG30" s="1460"/>
    </row>
    <row r="31" spans="1:34" ht="21" customHeight="1">
      <c r="B31" s="1199"/>
      <c r="C31" s="1200"/>
      <c r="D31" s="1200"/>
      <c r="E31" s="1201"/>
      <c r="F31" s="1469"/>
      <c r="G31" s="1470"/>
      <c r="H31" s="16" t="s">
        <v>40</v>
      </c>
      <c r="I31" s="16"/>
      <c r="J31" s="16"/>
      <c r="K31" s="17"/>
      <c r="L31" s="17"/>
      <c r="M31" s="17"/>
      <c r="N31" s="17"/>
      <c r="O31" s="17"/>
      <c r="P31" s="17"/>
      <c r="Q31" s="17"/>
      <c r="R31" s="17"/>
      <c r="S31" s="18"/>
      <c r="T31" s="18"/>
      <c r="U31" s="18"/>
      <c r="V31" s="17"/>
      <c r="W31" s="17"/>
      <c r="X31" s="17"/>
      <c r="Y31" s="17"/>
      <c r="Z31" s="17"/>
      <c r="AA31" s="17"/>
      <c r="AB31" s="17"/>
      <c r="AC31" s="17"/>
      <c r="AD31" s="17"/>
      <c r="AE31" s="1458" t="str">
        <f>IF('計算表（幼稚園）'!E21="あり","有","無")</f>
        <v>無</v>
      </c>
      <c r="AF31" s="1459"/>
      <c r="AG31" s="1460"/>
    </row>
    <row r="32" spans="1:34" ht="21" customHeight="1">
      <c r="B32" s="1199"/>
      <c r="C32" s="1200"/>
      <c r="D32" s="1200"/>
      <c r="E32" s="1201"/>
      <c r="F32" s="1469"/>
      <c r="G32" s="1470"/>
      <c r="H32" s="16" t="s">
        <v>41</v>
      </c>
      <c r="I32" s="16"/>
      <c r="J32" s="16"/>
      <c r="K32" s="17"/>
      <c r="L32" s="17"/>
      <c r="M32" s="17"/>
      <c r="N32" s="17"/>
      <c r="O32" s="17"/>
      <c r="P32" s="17"/>
      <c r="Q32" s="17"/>
      <c r="R32" s="17"/>
      <c r="S32" s="18"/>
      <c r="T32" s="18"/>
      <c r="U32" s="18"/>
      <c r="V32" s="17"/>
      <c r="W32" s="17"/>
      <c r="X32" s="17"/>
      <c r="Y32" s="17"/>
      <c r="Z32" s="17"/>
      <c r="AA32" s="17"/>
      <c r="AB32" s="17"/>
      <c r="AC32" s="17"/>
      <c r="AD32" s="17"/>
      <c r="AE32" s="1458" t="str">
        <f>IF('計算表（幼稚園）'!E22="あり","有","無")</f>
        <v>有</v>
      </c>
      <c r="AF32" s="1459"/>
      <c r="AG32" s="1460"/>
    </row>
    <row r="33" spans="2:33" ht="21" customHeight="1">
      <c r="B33" s="1199"/>
      <c r="C33" s="1200"/>
      <c r="D33" s="1200"/>
      <c r="E33" s="1201"/>
      <c r="F33" s="1469"/>
      <c r="G33" s="1470"/>
      <c r="H33" s="16" t="s">
        <v>42</v>
      </c>
      <c r="I33" s="16"/>
      <c r="J33" s="16"/>
      <c r="K33" s="17"/>
      <c r="L33" s="17"/>
      <c r="M33" s="17"/>
      <c r="N33" s="17"/>
      <c r="O33" s="17"/>
      <c r="P33" s="17"/>
      <c r="Q33" s="17"/>
      <c r="R33" s="17"/>
      <c r="S33" s="18"/>
      <c r="T33" s="18"/>
      <c r="U33" s="18"/>
      <c r="V33" s="17"/>
      <c r="W33" s="17"/>
      <c r="X33" s="17"/>
      <c r="Y33" s="17"/>
      <c r="Z33" s="17"/>
      <c r="AA33" s="17"/>
      <c r="AB33" s="17"/>
      <c r="AC33" s="17"/>
      <c r="AD33" s="17"/>
      <c r="AE33" s="1458" t="str">
        <f>IF('計算表（幼稚園）'!E23="あり","有","無")</f>
        <v>有</v>
      </c>
      <c r="AF33" s="1459"/>
      <c r="AG33" s="1460"/>
    </row>
    <row r="34" spans="2:33" ht="21" customHeight="1">
      <c r="B34" s="1199"/>
      <c r="C34" s="1200"/>
      <c r="D34" s="1200"/>
      <c r="E34" s="1201"/>
      <c r="F34" s="1469"/>
      <c r="G34" s="1470"/>
      <c r="H34" s="24" t="s">
        <v>143</v>
      </c>
      <c r="I34" s="24"/>
      <c r="J34" s="24"/>
      <c r="K34" s="25"/>
      <c r="L34" s="25"/>
      <c r="M34" s="25"/>
      <c r="N34" s="17"/>
      <c r="O34" s="16"/>
      <c r="P34" s="51"/>
      <c r="Q34" s="51"/>
      <c r="R34" s="51"/>
      <c r="S34" s="16"/>
      <c r="T34" s="16"/>
      <c r="U34" s="16"/>
      <c r="V34" s="51"/>
      <c r="W34" s="51"/>
      <c r="X34" s="51"/>
      <c r="Y34" s="51"/>
      <c r="Z34" s="51"/>
      <c r="AA34" s="51"/>
      <c r="AB34" s="51"/>
      <c r="AC34" s="51"/>
      <c r="AD34" s="51"/>
      <c r="AE34" s="1458" t="str">
        <f>IF('計算表（幼稚園）'!E24="あり","有","無")</f>
        <v>有</v>
      </c>
      <c r="AF34" s="1459"/>
      <c r="AG34" s="1460"/>
    </row>
    <row r="35" spans="2:33" ht="21" customHeight="1">
      <c r="B35" s="1199"/>
      <c r="C35" s="1200"/>
      <c r="D35" s="1200"/>
      <c r="E35" s="1201"/>
      <c r="F35" s="1469"/>
      <c r="G35" s="1470"/>
      <c r="H35" s="16" t="s">
        <v>45</v>
      </c>
      <c r="I35" s="16"/>
      <c r="J35" s="16"/>
      <c r="K35" s="17"/>
      <c r="L35" s="17"/>
      <c r="M35" s="17"/>
      <c r="N35" s="17"/>
      <c r="O35" s="17"/>
      <c r="P35" s="17"/>
      <c r="Q35" s="17"/>
      <c r="R35" s="17"/>
      <c r="S35" s="18"/>
      <c r="T35" s="18"/>
      <c r="U35" s="18"/>
      <c r="V35" s="17"/>
      <c r="W35" s="17"/>
      <c r="X35" s="17"/>
      <c r="Y35" s="17"/>
      <c r="Z35" s="17"/>
      <c r="AA35" s="17"/>
      <c r="AB35" s="17"/>
      <c r="AC35" s="17"/>
      <c r="AD35" s="17"/>
      <c r="AE35" s="1458" t="str">
        <f>IF('計算表（幼稚園）'!E25="あり","有","無")</f>
        <v>有</v>
      </c>
      <c r="AF35" s="1459"/>
      <c r="AG35" s="1460"/>
    </row>
    <row r="36" spans="2:33" ht="21" customHeight="1">
      <c r="B36" s="1199"/>
      <c r="C36" s="1200"/>
      <c r="D36" s="1200"/>
      <c r="E36" s="1201"/>
      <c r="F36" s="1469"/>
      <c r="G36" s="1470"/>
      <c r="H36" s="19" t="s">
        <v>48</v>
      </c>
      <c r="I36" s="16"/>
      <c r="J36" s="16"/>
      <c r="K36" s="17"/>
      <c r="L36" s="17"/>
      <c r="M36" s="17"/>
      <c r="N36" s="17"/>
      <c r="O36" s="17"/>
      <c r="P36" s="17"/>
      <c r="Q36" s="17"/>
      <c r="R36" s="17"/>
      <c r="S36" s="18"/>
      <c r="T36" s="18"/>
      <c r="U36" s="18"/>
      <c r="V36" s="17"/>
      <c r="W36" s="17"/>
      <c r="X36" s="17"/>
      <c r="Y36" s="17"/>
      <c r="Z36" s="17"/>
      <c r="AA36" s="17"/>
      <c r="AB36" s="17"/>
      <c r="AC36" s="17"/>
      <c r="AD36" s="20"/>
      <c r="AE36" s="1458" t="str">
        <f>IF('計算表（幼稚園）'!E26="あり","有","無")</f>
        <v>有</v>
      </c>
      <c r="AF36" s="1459"/>
      <c r="AG36" s="1460"/>
    </row>
    <row r="37" spans="2:33" ht="21" customHeight="1">
      <c r="B37" s="1199"/>
      <c r="C37" s="1200"/>
      <c r="D37" s="1200"/>
      <c r="E37" s="1201"/>
      <c r="F37" s="1469"/>
      <c r="G37" s="1470"/>
      <c r="H37" s="21" t="s">
        <v>49</v>
      </c>
      <c r="I37" s="21"/>
      <c r="J37" s="21"/>
      <c r="K37" s="22"/>
      <c r="L37" s="22"/>
      <c r="M37" s="22"/>
      <c r="N37" s="22"/>
      <c r="O37" s="22"/>
      <c r="P37" s="22"/>
      <c r="Q37" s="22"/>
      <c r="R37" s="22"/>
      <c r="S37" s="23"/>
      <c r="T37" s="23"/>
      <c r="U37" s="23"/>
      <c r="V37" s="22"/>
      <c r="W37" s="22"/>
      <c r="X37" s="22"/>
      <c r="Y37" s="22"/>
      <c r="Z37" s="22"/>
      <c r="AA37" s="22"/>
      <c r="AB37" s="22"/>
      <c r="AC37" s="22"/>
      <c r="AD37" s="22"/>
      <c r="AE37" s="1458" t="str">
        <f>IF('計算表（幼稚園）'!E27="あり","有","無")</f>
        <v>無</v>
      </c>
      <c r="AF37" s="1459"/>
      <c r="AG37" s="1460"/>
    </row>
    <row r="38" spans="2:33" ht="21" customHeight="1">
      <c r="B38" s="1199"/>
      <c r="C38" s="1200"/>
      <c r="D38" s="1200"/>
      <c r="E38" s="1201"/>
      <c r="F38" s="1469"/>
      <c r="G38" s="1470"/>
      <c r="H38" s="28" t="s">
        <v>50</v>
      </c>
      <c r="I38" s="24"/>
      <c r="J38" s="24"/>
      <c r="K38" s="25"/>
      <c r="L38" s="25"/>
      <c r="M38" s="25"/>
      <c r="N38" s="25"/>
      <c r="O38" s="25"/>
      <c r="P38" s="25"/>
      <c r="Q38" s="25"/>
      <c r="R38" s="25"/>
      <c r="S38" s="26"/>
      <c r="T38" s="26"/>
      <c r="U38" s="26"/>
      <c r="V38" s="25"/>
      <c r="W38" s="25"/>
      <c r="X38" s="25"/>
      <c r="Y38" s="25"/>
      <c r="Z38" s="25"/>
      <c r="AA38" s="25"/>
      <c r="AB38" s="25"/>
      <c r="AC38" s="25"/>
      <c r="AD38" s="25"/>
      <c r="AE38" s="1458" t="str">
        <f>IF('計算表（幼稚園）'!E28="あり","有","無")</f>
        <v>無</v>
      </c>
      <c r="AF38" s="1459"/>
      <c r="AG38" s="1460"/>
    </row>
    <row r="39" spans="2:33" ht="21" customHeight="1">
      <c r="B39" s="1199"/>
      <c r="C39" s="1200"/>
      <c r="D39" s="1200"/>
      <c r="E39" s="1201"/>
      <c r="F39" s="1469"/>
      <c r="G39" s="1470"/>
      <c r="H39" s="19" t="s">
        <v>51</v>
      </c>
      <c r="I39" s="16"/>
      <c r="J39" s="16"/>
      <c r="K39" s="17"/>
      <c r="L39" s="17"/>
      <c r="M39" s="17"/>
      <c r="N39" s="17"/>
      <c r="O39" s="17"/>
      <c r="P39" s="17"/>
      <c r="Q39" s="17"/>
      <c r="R39" s="17"/>
      <c r="S39" s="18"/>
      <c r="T39" s="18"/>
      <c r="U39" s="18"/>
      <c r="V39" s="17"/>
      <c r="W39" s="17"/>
      <c r="X39" s="17"/>
      <c r="Y39" s="17"/>
      <c r="Z39" s="17"/>
      <c r="AA39" s="17"/>
      <c r="AB39" s="17"/>
      <c r="AC39" s="17"/>
      <c r="AD39" s="17"/>
      <c r="AE39" s="1458" t="str">
        <f>IF('計算表（幼稚園）'!E29="あり","有","無")</f>
        <v>無</v>
      </c>
      <c r="AF39" s="1459"/>
      <c r="AG39" s="1460"/>
    </row>
    <row r="40" spans="2:33" ht="21" customHeight="1">
      <c r="B40" s="1199"/>
      <c r="C40" s="1200"/>
      <c r="D40" s="1200"/>
      <c r="E40" s="1201"/>
      <c r="F40" s="1469"/>
      <c r="G40" s="1470"/>
      <c r="H40" s="27" t="s">
        <v>144</v>
      </c>
      <c r="I40" s="21"/>
      <c r="J40" s="21"/>
      <c r="K40" s="22"/>
      <c r="L40" s="22"/>
      <c r="M40" s="22"/>
      <c r="N40" s="22"/>
      <c r="O40" s="22"/>
      <c r="P40" s="22"/>
      <c r="Q40" s="22"/>
      <c r="R40" s="22"/>
      <c r="S40" s="23"/>
      <c r="T40" s="23"/>
      <c r="U40" s="23"/>
      <c r="V40" s="22"/>
      <c r="W40" s="22"/>
      <c r="X40" s="22"/>
      <c r="Y40" s="22"/>
      <c r="Z40" s="22"/>
      <c r="AA40" s="22"/>
      <c r="AB40" s="22"/>
      <c r="AC40" s="22"/>
      <c r="AD40" s="22"/>
      <c r="AE40" s="1458" t="str">
        <f>IF('計算表（幼稚園）'!E30="あり","有","無")</f>
        <v>有</v>
      </c>
      <c r="AF40" s="1459"/>
      <c r="AG40" s="1460"/>
    </row>
    <row r="41" spans="2:33" ht="21" customHeight="1" thickBot="1">
      <c r="B41" s="1202"/>
      <c r="C41" s="1203"/>
      <c r="D41" s="1203"/>
      <c r="E41" s="1204"/>
      <c r="F41" s="1471"/>
      <c r="G41" s="1472"/>
      <c r="H41" s="270" t="s">
        <v>44</v>
      </c>
      <c r="I41" s="271"/>
      <c r="J41" s="271"/>
      <c r="K41" s="235"/>
      <c r="L41" s="235"/>
      <c r="M41" s="235"/>
      <c r="N41" s="235"/>
      <c r="O41" s="235"/>
      <c r="P41" s="235"/>
      <c r="Q41" s="235"/>
      <c r="R41" s="235"/>
      <c r="S41" s="272"/>
      <c r="T41" s="272"/>
      <c r="U41" s="272"/>
      <c r="V41" s="235"/>
      <c r="W41" s="235"/>
      <c r="X41" s="235"/>
      <c r="Y41" s="235"/>
      <c r="Z41" s="235"/>
      <c r="AA41" s="235"/>
      <c r="AB41" s="235"/>
      <c r="AC41" s="235"/>
      <c r="AD41" s="235"/>
      <c r="AE41" s="1490" t="str">
        <f>IF('計算表（幼稚園）'!E31="該当","有","無")</f>
        <v>無</v>
      </c>
      <c r="AF41" s="1491"/>
      <c r="AG41" s="1492"/>
    </row>
    <row r="42" spans="2:33" ht="22.5" customHeight="1" thickBot="1">
      <c r="B42" s="30" t="s">
        <v>1460</v>
      </c>
      <c r="C42" s="31"/>
      <c r="D42" s="31"/>
      <c r="E42" s="31"/>
      <c r="F42" s="31"/>
      <c r="G42" s="31"/>
      <c r="H42" s="31"/>
      <c r="I42" s="31"/>
      <c r="J42" s="31"/>
      <c r="K42" s="32"/>
      <c r="L42" s="32"/>
      <c r="M42" s="32"/>
      <c r="N42" s="32"/>
      <c r="O42" s="32"/>
      <c r="P42" s="32"/>
      <c r="Q42" s="32"/>
      <c r="R42" s="32"/>
      <c r="S42" s="5"/>
      <c r="T42" s="5"/>
      <c r="U42" s="5"/>
      <c r="V42" s="32"/>
      <c r="W42" s="32"/>
      <c r="X42" s="32"/>
      <c r="Y42" s="32"/>
      <c r="Z42" s="32"/>
      <c r="AA42" s="1493">
        <f>'計算表（幼稚園）'!G34</f>
        <v>6</v>
      </c>
      <c r="AB42" s="1407"/>
      <c r="AC42" s="1407"/>
      <c r="AD42" s="1407"/>
      <c r="AE42" s="1407"/>
      <c r="AF42" s="1407"/>
      <c r="AG42" s="33" t="s">
        <v>20</v>
      </c>
    </row>
    <row r="43" spans="2:33" ht="28.5" customHeight="1">
      <c r="B43" s="1494" t="s">
        <v>1461</v>
      </c>
      <c r="C43" s="1495"/>
      <c r="D43" s="1495"/>
      <c r="E43" s="1496"/>
      <c r="F43" s="13" t="s">
        <v>1463</v>
      </c>
      <c r="G43" s="13"/>
      <c r="H43" s="13"/>
      <c r="I43" s="13"/>
      <c r="J43" s="13"/>
      <c r="K43" s="14"/>
      <c r="L43" s="14"/>
      <c r="M43" s="14"/>
      <c r="N43" s="14"/>
      <c r="O43" s="14"/>
      <c r="P43" s="14"/>
      <c r="Q43" s="14"/>
      <c r="R43" s="14"/>
      <c r="S43" s="15"/>
      <c r="T43" s="15"/>
      <c r="U43" s="15"/>
      <c r="V43" s="14"/>
      <c r="W43" s="14"/>
      <c r="X43" s="14"/>
      <c r="Y43" s="14"/>
      <c r="Z43" s="14"/>
      <c r="AA43" s="1500">
        <f>IF(AA42="","",MIN(L13,IF(ROUND(AA42/3,0)=0,1,ROUND(AA42/3,0))))</f>
        <v>0</v>
      </c>
      <c r="AB43" s="1501"/>
      <c r="AC43" s="1501"/>
      <c r="AD43" s="1501"/>
      <c r="AE43" s="1501"/>
      <c r="AF43" s="1501"/>
      <c r="AG43" s="34" t="s">
        <v>20</v>
      </c>
    </row>
    <row r="44" spans="2:33" ht="28.5" customHeight="1" thickBot="1">
      <c r="B44" s="1497"/>
      <c r="C44" s="1498"/>
      <c r="D44" s="1498"/>
      <c r="E44" s="1499"/>
      <c r="F44" s="35" t="s">
        <v>1464</v>
      </c>
      <c r="G44" s="36"/>
      <c r="H44" s="36"/>
      <c r="I44" s="36"/>
      <c r="J44" s="37"/>
      <c r="K44" s="37"/>
      <c r="L44" s="37"/>
      <c r="M44" s="37"/>
      <c r="N44" s="37"/>
      <c r="O44" s="37"/>
      <c r="P44" s="37"/>
      <c r="Q44" s="37"/>
      <c r="R44" s="37"/>
      <c r="S44" s="36"/>
      <c r="T44" s="36"/>
      <c r="U44" s="36"/>
      <c r="V44" s="37"/>
      <c r="W44" s="37"/>
      <c r="X44" s="37"/>
      <c r="Y44" s="37"/>
      <c r="Z44" s="37"/>
      <c r="AA44" s="1490">
        <f>IF(AA42="","",MIN(T13,IF((ROUND(AA42/5,0))=0,1,ROUND(AA42/5,0))))</f>
        <v>0</v>
      </c>
      <c r="AB44" s="1502"/>
      <c r="AC44" s="1502"/>
      <c r="AD44" s="1502"/>
      <c r="AE44" s="1502"/>
      <c r="AF44" s="1502"/>
      <c r="AG44" s="38" t="s">
        <v>20</v>
      </c>
    </row>
    <row r="45" spans="2:33" ht="15" customHeight="1">
      <c r="B45" s="6" t="s">
        <v>154</v>
      </c>
      <c r="C45" s="234"/>
      <c r="D45" s="234"/>
      <c r="E45" s="234"/>
      <c r="F45" s="392"/>
      <c r="G45" s="392"/>
      <c r="K45" s="234"/>
      <c r="L45" s="234"/>
      <c r="M45" s="234"/>
      <c r="N45" s="234"/>
      <c r="O45" s="234"/>
      <c r="P45" s="234"/>
      <c r="Q45" s="234"/>
      <c r="R45" s="234"/>
      <c r="S45" s="85"/>
      <c r="T45" s="85"/>
      <c r="U45" s="85"/>
      <c r="V45" s="234"/>
      <c r="W45" s="234"/>
      <c r="X45" s="234"/>
      <c r="Y45" s="234"/>
      <c r="Z45" s="234"/>
      <c r="AA45" s="234"/>
      <c r="AB45" s="234"/>
      <c r="AC45" s="234"/>
      <c r="AD45" s="234"/>
      <c r="AE45" s="233"/>
      <c r="AF45" s="233"/>
      <c r="AG45" s="233"/>
    </row>
    <row r="46" spans="2:33" ht="15" customHeight="1">
      <c r="B46" s="6" t="s">
        <v>155</v>
      </c>
      <c r="C46" s="234"/>
      <c r="D46" s="234"/>
      <c r="E46" s="234"/>
      <c r="F46" s="392"/>
      <c r="G46" s="392"/>
      <c r="K46" s="234"/>
      <c r="L46" s="234"/>
      <c r="M46" s="234"/>
      <c r="N46" s="234"/>
      <c r="O46" s="234"/>
      <c r="P46" s="234"/>
      <c r="Q46" s="234"/>
      <c r="R46" s="234"/>
      <c r="S46" s="85"/>
      <c r="T46" s="85"/>
      <c r="U46" s="85"/>
      <c r="V46" s="234"/>
      <c r="W46" s="234"/>
      <c r="X46" s="234"/>
      <c r="Y46" s="234"/>
      <c r="Z46" s="234"/>
      <c r="AA46" s="234"/>
      <c r="AB46" s="234"/>
      <c r="AC46" s="234"/>
      <c r="AD46" s="234"/>
      <c r="AE46" s="233"/>
      <c r="AF46" s="233"/>
      <c r="AG46" s="233"/>
    </row>
    <row r="47" spans="2:33" ht="11.15" customHeight="1"/>
    <row r="48" spans="2:33" ht="18" customHeight="1" thickBot="1">
      <c r="B48" s="60" t="s">
        <v>1618</v>
      </c>
      <c r="C48" s="60"/>
      <c r="D48" s="60"/>
      <c r="E48" s="60"/>
      <c r="F48" s="60"/>
      <c r="G48" s="60"/>
      <c r="H48" s="60"/>
      <c r="I48" s="60"/>
      <c r="J48" s="60"/>
      <c r="K48" s="60"/>
      <c r="L48" s="60"/>
      <c r="M48" s="60"/>
      <c r="N48" s="60"/>
      <c r="O48" s="60"/>
      <c r="P48" s="60"/>
      <c r="Q48" s="60"/>
      <c r="R48" s="60"/>
      <c r="S48" s="60"/>
      <c r="T48" s="60"/>
      <c r="U48" s="60"/>
      <c r="V48" s="60"/>
      <c r="W48" s="60"/>
      <c r="X48" s="60"/>
      <c r="Y48" s="60"/>
      <c r="Z48" s="60"/>
    </row>
    <row r="49" spans="2:33" ht="18" customHeight="1">
      <c r="B49" s="1503" t="s">
        <v>1620</v>
      </c>
      <c r="C49" s="1504"/>
      <c r="D49" s="1504"/>
      <c r="E49" s="852"/>
      <c r="F49" s="1507">
        <v>51690</v>
      </c>
      <c r="G49" s="1508"/>
      <c r="H49" s="1508"/>
      <c r="I49" s="1508"/>
      <c r="J49" s="1508"/>
      <c r="K49" s="1508"/>
      <c r="L49" s="852"/>
      <c r="M49" s="1516" t="s">
        <v>1619</v>
      </c>
      <c r="N49" s="1516"/>
      <c r="O49" s="852"/>
      <c r="P49" s="1516">
        <f>AA43</f>
        <v>0</v>
      </c>
      <c r="Q49" s="1516"/>
      <c r="R49" s="1516"/>
      <c r="S49" s="1516"/>
      <c r="T49" s="852" t="s">
        <v>336</v>
      </c>
      <c r="U49" s="852"/>
      <c r="V49" s="852"/>
      <c r="W49" s="852"/>
      <c r="X49" s="852"/>
      <c r="Y49" s="852"/>
      <c r="Z49" s="853"/>
      <c r="AA49" s="1521">
        <f>F49*P49</f>
        <v>0</v>
      </c>
      <c r="AB49" s="1522"/>
      <c r="AC49" s="1522"/>
      <c r="AD49" s="1522"/>
      <c r="AE49" s="1522"/>
      <c r="AF49" s="1523"/>
      <c r="AG49" s="849" t="s">
        <v>165</v>
      </c>
    </row>
    <row r="50" spans="2:33" ht="18" customHeight="1" thickBot="1">
      <c r="B50" s="1505" t="s">
        <v>1621</v>
      </c>
      <c r="C50" s="1506"/>
      <c r="D50" s="1506"/>
      <c r="E50" s="854"/>
      <c r="F50" s="1509">
        <v>6460</v>
      </c>
      <c r="G50" s="1510"/>
      <c r="H50" s="1510"/>
      <c r="I50" s="1510"/>
      <c r="J50" s="1510"/>
      <c r="K50" s="1510"/>
      <c r="L50" s="855"/>
      <c r="M50" s="1517" t="s">
        <v>1619</v>
      </c>
      <c r="N50" s="1517"/>
      <c r="O50" s="855"/>
      <c r="P50" s="1517">
        <f>AA44</f>
        <v>0</v>
      </c>
      <c r="Q50" s="1517"/>
      <c r="R50" s="1517"/>
      <c r="S50" s="1517"/>
      <c r="T50" s="855" t="s">
        <v>336</v>
      </c>
      <c r="U50" s="855"/>
      <c r="V50" s="855"/>
      <c r="W50" s="855"/>
      <c r="X50" s="855"/>
      <c r="Y50" s="855"/>
      <c r="Z50" s="856"/>
      <c r="AA50" s="1518">
        <f>F50*P50</f>
        <v>0</v>
      </c>
      <c r="AB50" s="1519"/>
      <c r="AC50" s="1519"/>
      <c r="AD50" s="1519"/>
      <c r="AE50" s="1519"/>
      <c r="AF50" s="1520"/>
      <c r="AG50" s="850" t="s">
        <v>165</v>
      </c>
    </row>
    <row r="51" spans="2:33" ht="18" customHeight="1" thickTop="1" thickBot="1">
      <c r="B51" s="1511" t="s">
        <v>265</v>
      </c>
      <c r="C51" s="1512"/>
      <c r="D51" s="1512"/>
      <c r="E51" s="102"/>
      <c r="F51" s="102"/>
      <c r="G51" s="102"/>
      <c r="H51" s="102"/>
      <c r="I51" s="102"/>
      <c r="J51" s="102"/>
      <c r="K51" s="102"/>
      <c r="L51" s="102"/>
      <c r="M51" s="102"/>
      <c r="N51" s="102"/>
      <c r="O51" s="102"/>
      <c r="P51" s="102"/>
      <c r="Q51" s="102"/>
      <c r="R51" s="102"/>
      <c r="S51" s="102"/>
      <c r="T51" s="102"/>
      <c r="U51" s="102"/>
      <c r="V51" s="102"/>
      <c r="W51" s="102"/>
      <c r="X51" s="102"/>
      <c r="Y51" s="102"/>
      <c r="Z51" s="12"/>
      <c r="AA51" s="1513">
        <f>AA49+AA50</f>
        <v>0</v>
      </c>
      <c r="AB51" s="1514"/>
      <c r="AC51" s="1514"/>
      <c r="AD51" s="1514"/>
      <c r="AE51" s="1514"/>
      <c r="AF51" s="1515"/>
      <c r="AG51" s="851" t="s">
        <v>165</v>
      </c>
    </row>
  </sheetData>
  <sheetProtection algorithmName="SHA-512" hashValue="MjN9ROXHRUfT5bwJvHfwlAWGE5amWa6Nbm85oDK1ZgkwOQd/ygqZhoV4/IefSMijeDSYnZRQ55XXq3gxurtnhQ==" saltValue="XCOSum+gQ8yeMa7TcAOVsQ==" spinCount="100000" sheet="1" objects="1" scenarios="1"/>
  <dataConsolidate link="1"/>
  <mergeCells count="74">
    <mergeCell ref="AA51:AF51"/>
    <mergeCell ref="M49:N49"/>
    <mergeCell ref="M50:N50"/>
    <mergeCell ref="P49:S49"/>
    <mergeCell ref="P50:S50"/>
    <mergeCell ref="AA50:AF50"/>
    <mergeCell ref="AA49:AF49"/>
    <mergeCell ref="B49:D49"/>
    <mergeCell ref="B50:D50"/>
    <mergeCell ref="F49:K49"/>
    <mergeCell ref="F50:K50"/>
    <mergeCell ref="B51:D51"/>
    <mergeCell ref="AE39:AG39"/>
    <mergeCell ref="AE40:AG40"/>
    <mergeCell ref="AE41:AG41"/>
    <mergeCell ref="AA42:AF42"/>
    <mergeCell ref="B43:E44"/>
    <mergeCell ref="AA43:AF43"/>
    <mergeCell ref="AA44:AF44"/>
    <mergeCell ref="AE33:AG33"/>
    <mergeCell ref="AE34:AG34"/>
    <mergeCell ref="AE35:AG35"/>
    <mergeCell ref="AE36:AG36"/>
    <mergeCell ref="AE37:AG37"/>
    <mergeCell ref="AE38:AG38"/>
    <mergeCell ref="AG25:AG27"/>
    <mergeCell ref="N26:S26"/>
    <mergeCell ref="N27:R27"/>
    <mergeCell ref="B28:E41"/>
    <mergeCell ref="F28:G41"/>
    <mergeCell ref="AE28:AG28"/>
    <mergeCell ref="AE29:AG29"/>
    <mergeCell ref="AE30:AG30"/>
    <mergeCell ref="AE31:AG31"/>
    <mergeCell ref="AE32:AG32"/>
    <mergeCell ref="F25:K27"/>
    <mergeCell ref="L25:L27"/>
    <mergeCell ref="M25:R25"/>
    <mergeCell ref="T25:Y27"/>
    <mergeCell ref="Z25:Z27"/>
    <mergeCell ref="AA25:AF27"/>
    <mergeCell ref="B19:B20"/>
    <mergeCell ref="C19:Z20"/>
    <mergeCell ref="AA19:AG20"/>
    <mergeCell ref="B23:L23"/>
    <mergeCell ref="M23:T23"/>
    <mergeCell ref="B24:E27"/>
    <mergeCell ref="F24:L24"/>
    <mergeCell ref="M24:S24"/>
    <mergeCell ref="T24:Z24"/>
    <mergeCell ref="AA24:AG24"/>
    <mergeCell ref="B18:AG18"/>
    <mergeCell ref="O8:T8"/>
    <mergeCell ref="U8:AG8"/>
    <mergeCell ref="O9:T10"/>
    <mergeCell ref="U9:AG9"/>
    <mergeCell ref="U10:AG10"/>
    <mergeCell ref="B13:G13"/>
    <mergeCell ref="H13:K13"/>
    <mergeCell ref="L13:N13"/>
    <mergeCell ref="P13:S13"/>
    <mergeCell ref="T13:V13"/>
    <mergeCell ref="Y13:AE13"/>
    <mergeCell ref="Q14:V14"/>
    <mergeCell ref="Q15:V15"/>
    <mergeCell ref="B16:P16"/>
    <mergeCell ref="Q16:V16"/>
    <mergeCell ref="O7:T7"/>
    <mergeCell ref="U7:AG7"/>
    <mergeCell ref="B3:D3"/>
    <mergeCell ref="E3:F3"/>
    <mergeCell ref="X6:Y6"/>
    <mergeCell ref="AB6:AC6"/>
    <mergeCell ref="AE6:AF6"/>
  </mergeCells>
  <phoneticPr fontId="8"/>
  <dataValidations count="3">
    <dataValidation type="list" allowBlank="1" showInputMessage="1" sqref="U8:AG8" xr:uid="{36325F5E-A8DE-4A62-84CC-30D3CC79ED8E}">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94FFEDD7-C082-40F1-86B6-D7AF62B88C33}">
      <formula1>$AK$1</formula1>
    </dataValidation>
    <dataValidation type="list" allowBlank="1" showInputMessage="1" showErrorMessage="1" sqref="AE45:AG46" xr:uid="{2F3FA543-C4B6-49E2-8B01-C3CF627ECF83}">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769EF-6E78-476E-A573-1B98BCC2F5A5}">
  <sheetPr codeName="Sheet6">
    <tabColor theme="4"/>
    <pageSetUpPr fitToPage="1"/>
  </sheetPr>
  <dimension ref="A1:AL55"/>
  <sheetViews>
    <sheetView view="pageBreakPreview" topLeftCell="A31" zoomScaleNormal="100" zoomScaleSheetLayoutView="100" workbookViewId="0">
      <selection activeCell="K14" sqref="Q14:V14"/>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8.15" customHeight="1">
      <c r="AL2" s="1" t="s">
        <v>123</v>
      </c>
    </row>
    <row r="3" spans="2:38" ht="18" customHeight="1">
      <c r="B3" s="1394" t="s">
        <v>784</v>
      </c>
      <c r="C3" s="1394"/>
      <c r="D3" s="1394"/>
      <c r="E3" s="1395" t="str">
        <f>【様式１】加算率!M2</f>
        <v>７</v>
      </c>
      <c r="F3" s="1394"/>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56" t="s">
        <v>784</v>
      </c>
      <c r="Y6" s="1256"/>
      <c r="Z6" s="401" t="str">
        <f>IF(【様式１】加算率!AE4="","",【様式１】加算率!AE4)</f>
        <v/>
      </c>
      <c r="AA6" s="356" t="s">
        <v>149</v>
      </c>
      <c r="AB6" s="1257" t="str">
        <f>IF(【様式１】加算率!AG4="","",【様式１】加算率!AG4)</f>
        <v/>
      </c>
      <c r="AC6" s="1257"/>
      <c r="AD6" s="356" t="s">
        <v>344</v>
      </c>
      <c r="AE6" s="1257" t="str">
        <f>IF(【様式１】加算率!AJ4="","",【様式１】加算率!AJ4)</f>
        <v/>
      </c>
      <c r="AF6" s="1257"/>
      <c r="AG6" s="356" t="s">
        <v>335</v>
      </c>
    </row>
    <row r="7" spans="2:38" ht="17.25" customHeight="1">
      <c r="E7" s="4"/>
      <c r="F7" s="4"/>
      <c r="N7" s="4"/>
      <c r="O7" s="1253" t="s">
        <v>5</v>
      </c>
      <c r="P7" s="1253"/>
      <c r="Q7" s="1253"/>
      <c r="R7" s="1253"/>
      <c r="S7" s="1253"/>
      <c r="T7" s="1253"/>
      <c r="U7" s="1392" t="str">
        <f>【様式１】加算率!Z5</f>
        <v/>
      </c>
      <c r="V7" s="1392"/>
      <c r="W7" s="1392"/>
      <c r="X7" s="1392"/>
      <c r="Y7" s="1392"/>
      <c r="Z7" s="1392"/>
      <c r="AA7" s="1392"/>
      <c r="AB7" s="1392"/>
      <c r="AC7" s="1392"/>
      <c r="AD7" s="1392"/>
      <c r="AE7" s="1392"/>
      <c r="AF7" s="1392"/>
      <c r="AG7" s="1393"/>
    </row>
    <row r="8" spans="2:38" ht="17.25" customHeight="1">
      <c r="E8" s="4"/>
      <c r="F8" s="4"/>
      <c r="N8" s="4"/>
      <c r="O8" s="1268" t="s">
        <v>6</v>
      </c>
      <c r="P8" s="1268"/>
      <c r="Q8" s="1268"/>
      <c r="R8" s="1268"/>
      <c r="S8" s="1268"/>
      <c r="T8" s="1268"/>
      <c r="U8" s="1399" t="str">
        <f>【様式１】加算率!Z6</f>
        <v/>
      </c>
      <c r="V8" s="1399"/>
      <c r="W8" s="1399"/>
      <c r="X8" s="1399"/>
      <c r="Y8" s="1399"/>
      <c r="Z8" s="1399"/>
      <c r="AA8" s="1399"/>
      <c r="AB8" s="1399"/>
      <c r="AC8" s="1399"/>
      <c r="AD8" s="1399"/>
      <c r="AE8" s="1399"/>
      <c r="AF8" s="1399"/>
      <c r="AG8" s="1400"/>
    </row>
    <row r="9" spans="2:38" ht="17.25" customHeight="1">
      <c r="E9" s="4"/>
      <c r="F9" s="4"/>
      <c r="N9" s="4"/>
      <c r="O9" s="1261" t="s">
        <v>348</v>
      </c>
      <c r="P9" s="1262"/>
      <c r="Q9" s="1262"/>
      <c r="R9" s="1262"/>
      <c r="S9" s="1262"/>
      <c r="T9" s="1263"/>
      <c r="U9" s="1401" t="str">
        <f>【様式１】加算率!Z7</f>
        <v/>
      </c>
      <c r="V9" s="1402"/>
      <c r="W9" s="1402"/>
      <c r="X9" s="1402"/>
      <c r="Y9" s="1402"/>
      <c r="Z9" s="1402"/>
      <c r="AA9" s="1402"/>
      <c r="AB9" s="1402"/>
      <c r="AC9" s="1402"/>
      <c r="AD9" s="1402"/>
      <c r="AE9" s="1402"/>
      <c r="AF9" s="1402"/>
      <c r="AG9" s="1403"/>
    </row>
    <row r="10" spans="2:38" ht="17.25" customHeight="1" thickBot="1">
      <c r="E10" s="4"/>
      <c r="F10" s="4"/>
      <c r="N10" s="4"/>
      <c r="O10" s="1264"/>
      <c r="P10" s="1265"/>
      <c r="Q10" s="1265"/>
      <c r="R10" s="1265"/>
      <c r="S10" s="1265"/>
      <c r="T10" s="1266"/>
      <c r="U10" s="1404">
        <f>【様式１】加算率!Z8</f>
        <v>0</v>
      </c>
      <c r="V10" s="1405"/>
      <c r="W10" s="1405"/>
      <c r="X10" s="1405"/>
      <c r="Y10" s="1405"/>
      <c r="Z10" s="1405"/>
      <c r="AA10" s="1405"/>
      <c r="AB10" s="1405"/>
      <c r="AC10" s="1405"/>
      <c r="AD10" s="1405"/>
      <c r="AE10" s="1405"/>
      <c r="AF10" s="1405"/>
      <c r="AG10" s="1406"/>
    </row>
    <row r="11" spans="2:38" ht="5.15"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46" t="s">
        <v>125</v>
      </c>
      <c r="C13" s="1407"/>
      <c r="D13" s="1407"/>
      <c r="E13" s="1407"/>
      <c r="F13" s="1407"/>
      <c r="G13" s="1408"/>
      <c r="H13" s="1146" t="s">
        <v>126</v>
      </c>
      <c r="I13" s="1407"/>
      <c r="J13" s="1407"/>
      <c r="K13" s="1407"/>
      <c r="L13" s="1407">
        <f>Q14+Q16</f>
        <v>0</v>
      </c>
      <c r="M13" s="1407"/>
      <c r="N13" s="1407"/>
      <c r="O13" s="219" t="s">
        <v>20</v>
      </c>
      <c r="P13" s="1146" t="s">
        <v>127</v>
      </c>
      <c r="Q13" s="1407"/>
      <c r="R13" s="1407"/>
      <c r="S13" s="1407"/>
      <c r="T13" s="1407">
        <f>Q15</f>
        <v>0</v>
      </c>
      <c r="U13" s="1407"/>
      <c r="V13" s="1407"/>
      <c r="W13" s="33" t="s">
        <v>20</v>
      </c>
      <c r="Y13" s="1409" t="s">
        <v>128</v>
      </c>
      <c r="Z13" s="1410"/>
      <c r="AA13" s="1410"/>
      <c r="AB13" s="1410"/>
      <c r="AC13" s="1410"/>
      <c r="AD13" s="1410"/>
      <c r="AE13" s="1411"/>
      <c r="AF13" s="169" t="str">
        <f>IFERROR(IF(T13+L13&gt;=1,"○","×"),"")</f>
        <v>×</v>
      </c>
      <c r="AG13" s="212"/>
    </row>
    <row r="14" spans="2:38" ht="18" customHeight="1">
      <c r="B14" s="214" t="s">
        <v>1648</v>
      </c>
      <c r="C14" s="13"/>
      <c r="D14" s="13"/>
      <c r="E14" s="13"/>
      <c r="F14" s="13"/>
      <c r="G14" s="13"/>
      <c r="H14" s="13"/>
      <c r="I14" s="13"/>
      <c r="J14" s="13"/>
      <c r="K14" s="13"/>
      <c r="L14" s="13"/>
      <c r="M14" s="13"/>
      <c r="N14" s="13"/>
      <c r="O14" s="13"/>
      <c r="P14" s="266"/>
      <c r="Q14" s="1412"/>
      <c r="R14" s="1413"/>
      <c r="S14" s="1413"/>
      <c r="T14" s="1413"/>
      <c r="U14" s="1413"/>
      <c r="V14" s="1413"/>
      <c r="W14" s="34" t="s">
        <v>20</v>
      </c>
      <c r="Z14" s="218"/>
      <c r="AA14" s="218"/>
      <c r="AB14" s="218"/>
      <c r="AC14" s="218"/>
      <c r="AD14" s="218"/>
      <c r="AE14"/>
    </row>
    <row r="15" spans="2:38" ht="18" customHeight="1">
      <c r="B15" s="215" t="s">
        <v>1649</v>
      </c>
      <c r="C15" s="21"/>
      <c r="D15" s="21"/>
      <c r="E15" s="21"/>
      <c r="F15" s="21"/>
      <c r="G15" s="21"/>
      <c r="H15" s="21"/>
      <c r="I15" s="21"/>
      <c r="J15" s="21"/>
      <c r="K15" s="21"/>
      <c r="L15" s="21"/>
      <c r="M15" s="21"/>
      <c r="N15" s="21"/>
      <c r="O15" s="21"/>
      <c r="P15" s="267"/>
      <c r="Q15" s="1414"/>
      <c r="R15" s="1415"/>
      <c r="S15" s="1415"/>
      <c r="T15" s="1415"/>
      <c r="U15" s="1415"/>
      <c r="V15" s="1415"/>
      <c r="W15" s="217" t="s">
        <v>20</v>
      </c>
    </row>
    <row r="16" spans="2:38" ht="34.4" customHeight="1" thickBot="1">
      <c r="B16" s="1416" t="s">
        <v>1650</v>
      </c>
      <c r="C16" s="1417"/>
      <c r="D16" s="1417"/>
      <c r="E16" s="1417"/>
      <c r="F16" s="1417"/>
      <c r="G16" s="1417"/>
      <c r="H16" s="1417"/>
      <c r="I16" s="1417"/>
      <c r="J16" s="1417"/>
      <c r="K16" s="1417"/>
      <c r="L16" s="1417"/>
      <c r="M16" s="1417"/>
      <c r="N16" s="1417"/>
      <c r="O16" s="1417"/>
      <c r="P16" s="1418"/>
      <c r="Q16" s="1419"/>
      <c r="R16" s="1420"/>
      <c r="S16" s="1420"/>
      <c r="T16" s="1420"/>
      <c r="U16" s="1420"/>
      <c r="V16" s="1420"/>
      <c r="W16" s="216" t="s">
        <v>20</v>
      </c>
    </row>
    <row r="17" spans="1:34" ht="9"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396" t="s">
        <v>132</v>
      </c>
      <c r="C18" s="1397"/>
      <c r="D18" s="1397"/>
      <c r="E18" s="1397"/>
      <c r="F18" s="1397"/>
      <c r="G18" s="1397"/>
      <c r="H18" s="1397"/>
      <c r="I18" s="1397"/>
      <c r="J18" s="1397"/>
      <c r="K18" s="1397"/>
      <c r="L18" s="1397"/>
      <c r="M18" s="1397"/>
      <c r="N18" s="1397"/>
      <c r="O18" s="1397"/>
      <c r="P18" s="1397"/>
      <c r="Q18" s="1397"/>
      <c r="R18" s="1397"/>
      <c r="S18" s="1397"/>
      <c r="T18" s="1397"/>
      <c r="U18" s="1397"/>
      <c r="V18" s="1397"/>
      <c r="W18" s="1397"/>
      <c r="X18" s="1397"/>
      <c r="Y18" s="1397"/>
      <c r="Z18" s="1397"/>
      <c r="AA18" s="1397"/>
      <c r="AB18" s="1397"/>
      <c r="AC18" s="1397"/>
      <c r="AD18" s="1397"/>
      <c r="AE18" s="1397"/>
      <c r="AF18" s="1397"/>
      <c r="AG18" s="1398"/>
    </row>
    <row r="19" spans="1:34" ht="18" customHeight="1">
      <c r="B19" s="1427"/>
      <c r="C19" s="1429" t="s">
        <v>133</v>
      </c>
      <c r="D19" s="1430"/>
      <c r="E19" s="1430"/>
      <c r="F19" s="1430"/>
      <c r="G19" s="1430"/>
      <c r="H19" s="1430"/>
      <c r="I19" s="1430"/>
      <c r="J19" s="1430"/>
      <c r="K19" s="1430"/>
      <c r="L19" s="1430"/>
      <c r="M19" s="1430"/>
      <c r="N19" s="1430"/>
      <c r="O19" s="1430"/>
      <c r="P19" s="1430"/>
      <c r="Q19" s="1430"/>
      <c r="R19" s="1430"/>
      <c r="S19" s="1430"/>
      <c r="T19" s="1430"/>
      <c r="U19" s="1430"/>
      <c r="V19" s="1430"/>
      <c r="W19" s="1430"/>
      <c r="X19" s="1430"/>
      <c r="Y19" s="1430"/>
      <c r="Z19" s="1430"/>
      <c r="AA19" s="1432"/>
      <c r="AB19" s="1433"/>
      <c r="AC19" s="1433"/>
      <c r="AD19" s="1433"/>
      <c r="AE19" s="1433"/>
      <c r="AF19" s="1433"/>
      <c r="AG19" s="1434"/>
    </row>
    <row r="20" spans="1:34" ht="18" customHeight="1" thickBot="1">
      <c r="B20" s="1428"/>
      <c r="C20" s="1431"/>
      <c r="D20" s="1431"/>
      <c r="E20" s="1431"/>
      <c r="F20" s="1431"/>
      <c r="G20" s="1431"/>
      <c r="H20" s="1431"/>
      <c r="I20" s="1431"/>
      <c r="J20" s="1431"/>
      <c r="K20" s="1431"/>
      <c r="L20" s="1431"/>
      <c r="M20" s="1431"/>
      <c r="N20" s="1431"/>
      <c r="O20" s="1431"/>
      <c r="P20" s="1431"/>
      <c r="Q20" s="1431"/>
      <c r="R20" s="1431"/>
      <c r="S20" s="1431"/>
      <c r="T20" s="1431"/>
      <c r="U20" s="1431"/>
      <c r="V20" s="1431"/>
      <c r="W20" s="1431"/>
      <c r="X20" s="1431"/>
      <c r="Y20" s="1431"/>
      <c r="Z20" s="1431"/>
      <c r="AA20" s="1435"/>
      <c r="AB20" s="1436"/>
      <c r="AC20" s="1436"/>
      <c r="AD20" s="1436"/>
      <c r="AE20" s="1436"/>
      <c r="AF20" s="1436"/>
      <c r="AG20" s="1437"/>
    </row>
    <row r="21" spans="1:34" ht="7"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7.75" customHeight="1" thickBot="1">
      <c r="B23" s="1438" t="s">
        <v>135</v>
      </c>
      <c r="C23" s="1439"/>
      <c r="D23" s="1439"/>
      <c r="E23" s="1439"/>
      <c r="F23" s="1440"/>
      <c r="G23" s="1440"/>
      <c r="H23" s="1440"/>
      <c r="I23" s="1440"/>
      <c r="J23" s="1440"/>
      <c r="K23" s="1440"/>
      <c r="L23" s="1440"/>
      <c r="M23" s="1441" t="str">
        <f>IF('計算表（認定こども園）'!E7="なし",'計算表（認定こども園）'!F8,'計算表（認定こども園）'!F8+'計算表（認定こども園）'!J8)</f>
        <v/>
      </c>
      <c r="N23" s="1442"/>
      <c r="O23" s="1442"/>
      <c r="P23" s="1442"/>
      <c r="Q23" s="1442"/>
      <c r="R23" s="1442"/>
      <c r="S23" s="1442"/>
      <c r="T23" s="1442"/>
      <c r="U23" s="83" t="s">
        <v>20</v>
      </c>
      <c r="V23" s="234"/>
      <c r="W23" s="234"/>
      <c r="X23" s="234"/>
      <c r="Y23" s="234"/>
      <c r="Z23" s="234"/>
      <c r="AA23" s="234"/>
      <c r="AB23" s="234"/>
      <c r="AC23" s="234"/>
      <c r="AD23" s="234"/>
      <c r="AE23" s="85"/>
      <c r="AF23" s="85"/>
      <c r="AG23" s="85"/>
    </row>
    <row r="24" spans="1:34" s="9" customFormat="1" ht="21" customHeight="1">
      <c r="A24" s="8"/>
      <c r="B24" s="1443" t="s">
        <v>136</v>
      </c>
      <c r="C24" s="1444"/>
      <c r="D24" s="1444"/>
      <c r="E24" s="1445"/>
      <c r="F24" s="1452" t="s">
        <v>137</v>
      </c>
      <c r="G24" s="1453"/>
      <c r="H24" s="1453"/>
      <c r="I24" s="1453"/>
      <c r="J24" s="1453"/>
      <c r="K24" s="1453"/>
      <c r="L24" s="1453"/>
      <c r="M24" s="1454" t="s">
        <v>138</v>
      </c>
      <c r="N24" s="1453"/>
      <c r="O24" s="1453"/>
      <c r="P24" s="1453"/>
      <c r="Q24" s="1453"/>
      <c r="R24" s="1453"/>
      <c r="S24" s="1453"/>
      <c r="T24" s="1454" t="s">
        <v>139</v>
      </c>
      <c r="U24" s="1453"/>
      <c r="V24" s="1453"/>
      <c r="W24" s="1453"/>
      <c r="X24" s="1453"/>
      <c r="Y24" s="1453"/>
      <c r="Z24" s="1453"/>
      <c r="AA24" s="1454" t="s">
        <v>140</v>
      </c>
      <c r="AB24" s="1453"/>
      <c r="AC24" s="1453"/>
      <c r="AD24" s="1453"/>
      <c r="AE24" s="1453"/>
      <c r="AF24" s="1453"/>
      <c r="AG24" s="1529"/>
      <c r="AH24" s="8"/>
    </row>
    <row r="25" spans="1:34" s="9" customFormat="1" ht="21" customHeight="1">
      <c r="A25" s="8"/>
      <c r="B25" s="1446"/>
      <c r="C25" s="1447"/>
      <c r="D25" s="1447"/>
      <c r="E25" s="1448"/>
      <c r="F25" s="1476">
        <f>IF('計算表（認定こども園）'!E7="なし",'計算表（認定こども園）'!F12,'計算表（認定こども園）'!F12+'計算表（認定こども園）'!J12)</f>
        <v>0</v>
      </c>
      <c r="G25" s="1477"/>
      <c r="H25" s="1477"/>
      <c r="I25" s="1477"/>
      <c r="J25" s="1477"/>
      <c r="K25" s="1477"/>
      <c r="L25" s="1482" t="s">
        <v>20</v>
      </c>
      <c r="M25" s="1485">
        <f>IF('計算表（認定こども園）'!E7="なし",'計算表（認定こども園）'!F13,'計算表（認定こども園）'!F13+'計算表（認定こども園）'!J13)</f>
        <v>0</v>
      </c>
      <c r="N25" s="1486"/>
      <c r="O25" s="1486"/>
      <c r="P25" s="1486"/>
      <c r="Q25" s="1486"/>
      <c r="R25" s="1486"/>
      <c r="S25" s="10" t="s">
        <v>20</v>
      </c>
      <c r="T25" s="1485">
        <f>IF('計算表（認定こども園）'!E7="なし",'計算表（認定こども園）'!F15,'計算表（認定こども園）'!F15+'計算表（認定こども園）'!J15)</f>
        <v>0</v>
      </c>
      <c r="U25" s="1477"/>
      <c r="V25" s="1477"/>
      <c r="W25" s="1477"/>
      <c r="X25" s="1477"/>
      <c r="Y25" s="1477"/>
      <c r="Z25" s="1482" t="s">
        <v>20</v>
      </c>
      <c r="AA25" s="1485">
        <f>IF('計算表（認定こども園）'!E7="なし",'計算表（認定こども園）'!F17,'計算表（認定こども園）'!F17+'計算表（認定こども園）'!J17)</f>
        <v>0</v>
      </c>
      <c r="AB25" s="1477"/>
      <c r="AC25" s="1477"/>
      <c r="AD25" s="1477"/>
      <c r="AE25" s="1477"/>
      <c r="AF25" s="1477"/>
      <c r="AG25" s="1530" t="s">
        <v>20</v>
      </c>
      <c r="AH25" s="8"/>
    </row>
    <row r="26" spans="1:34" s="9" customFormat="1" ht="18" customHeight="1">
      <c r="A26" s="8"/>
      <c r="B26" s="1446"/>
      <c r="C26" s="1447"/>
      <c r="D26" s="1447"/>
      <c r="E26" s="1448"/>
      <c r="F26" s="1478"/>
      <c r="G26" s="1479"/>
      <c r="H26" s="1479"/>
      <c r="I26" s="1479"/>
      <c r="J26" s="1479"/>
      <c r="K26" s="1479"/>
      <c r="L26" s="1483"/>
      <c r="M26" s="50"/>
      <c r="N26" s="1464" t="s">
        <v>141</v>
      </c>
      <c r="O26" s="1465"/>
      <c r="P26" s="1465"/>
      <c r="Q26" s="1465"/>
      <c r="R26" s="1465"/>
      <c r="S26" s="1466"/>
      <c r="T26" s="1524"/>
      <c r="U26" s="1479"/>
      <c r="V26" s="1479"/>
      <c r="W26" s="1479"/>
      <c r="X26" s="1479"/>
      <c r="Y26" s="1479"/>
      <c r="Z26" s="1483"/>
      <c r="AA26" s="1524"/>
      <c r="AB26" s="1479"/>
      <c r="AC26" s="1479"/>
      <c r="AD26" s="1479"/>
      <c r="AE26" s="1479"/>
      <c r="AF26" s="1479"/>
      <c r="AG26" s="1531"/>
      <c r="AH26" s="8"/>
    </row>
    <row r="27" spans="1:34" s="9" customFormat="1" ht="21" customHeight="1" thickBot="1">
      <c r="A27" s="8"/>
      <c r="B27" s="1449"/>
      <c r="C27" s="1450"/>
      <c r="D27" s="1450"/>
      <c r="E27" s="1451"/>
      <c r="F27" s="1480"/>
      <c r="G27" s="1481"/>
      <c r="H27" s="1481"/>
      <c r="I27" s="1481"/>
      <c r="J27" s="1481"/>
      <c r="K27" s="1481"/>
      <c r="L27" s="1484"/>
      <c r="M27" s="11"/>
      <c r="N27" s="1533">
        <f>IF('計算表（認定こども園）'!E7="なし",'計算表（認定こども園）'!F14,'計算表（認定こども園）'!F14+'計算表（認定こども園）'!J14)</f>
        <v>0</v>
      </c>
      <c r="O27" s="1533"/>
      <c r="P27" s="1533"/>
      <c r="Q27" s="1533"/>
      <c r="R27" s="1533"/>
      <c r="S27" s="12" t="s">
        <v>20</v>
      </c>
      <c r="T27" s="1525"/>
      <c r="U27" s="1481"/>
      <c r="V27" s="1481"/>
      <c r="W27" s="1481"/>
      <c r="X27" s="1481"/>
      <c r="Y27" s="1481"/>
      <c r="Z27" s="1484"/>
      <c r="AA27" s="1525"/>
      <c r="AB27" s="1481"/>
      <c r="AC27" s="1481"/>
      <c r="AD27" s="1481"/>
      <c r="AE27" s="1481"/>
      <c r="AF27" s="1481"/>
      <c r="AG27" s="1532"/>
      <c r="AH27" s="8"/>
    </row>
    <row r="28" spans="1:34" ht="21" customHeight="1">
      <c r="B28" s="1189" t="s">
        <v>142</v>
      </c>
      <c r="C28" s="1197"/>
      <c r="D28" s="1197"/>
      <c r="E28" s="1198"/>
      <c r="F28" s="1193" t="s">
        <v>70</v>
      </c>
      <c r="G28" s="1468"/>
      <c r="H28" s="13" t="s">
        <v>37</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73" t="str">
        <f>IF('計算表（認定こども園）'!E27="あり","有","無")</f>
        <v>有</v>
      </c>
      <c r="AF28" s="1474"/>
      <c r="AG28" s="1475"/>
    </row>
    <row r="29" spans="1:34" ht="21" customHeight="1">
      <c r="B29" s="1199"/>
      <c r="C29" s="1200"/>
      <c r="D29" s="1200"/>
      <c r="E29" s="1201"/>
      <c r="F29" s="1469"/>
      <c r="G29" s="1470"/>
      <c r="H29" s="16" t="s">
        <v>38</v>
      </c>
      <c r="I29" s="16"/>
      <c r="J29" s="16"/>
      <c r="K29" s="17"/>
      <c r="L29" s="17"/>
      <c r="M29" s="17"/>
      <c r="N29" s="17"/>
      <c r="O29" s="17"/>
      <c r="P29" s="17"/>
      <c r="Q29" s="17"/>
      <c r="R29" s="17"/>
      <c r="S29" s="18"/>
      <c r="T29" s="18"/>
      <c r="U29" s="18"/>
      <c r="V29" s="17"/>
      <c r="W29" s="17"/>
      <c r="X29" s="17"/>
      <c r="Y29" s="17"/>
      <c r="Z29" s="17"/>
      <c r="AA29" s="17"/>
      <c r="AB29" s="17"/>
      <c r="AC29" s="17"/>
      <c r="AD29" s="17"/>
      <c r="AE29" s="1458" t="str">
        <f>IF('計算表（認定こども園）'!E25="あり","有","無")</f>
        <v>無</v>
      </c>
      <c r="AF29" s="1459"/>
      <c r="AG29" s="1460"/>
    </row>
    <row r="30" spans="1:34" ht="21" customHeight="1">
      <c r="B30" s="1199"/>
      <c r="C30" s="1200"/>
      <c r="D30" s="1200"/>
      <c r="E30" s="1201"/>
      <c r="F30" s="1469"/>
      <c r="G30" s="1470"/>
      <c r="H30" s="21" t="s">
        <v>62</v>
      </c>
      <c r="K30" s="234"/>
      <c r="L30" s="234"/>
      <c r="M30" s="234"/>
      <c r="N30" s="234"/>
      <c r="O30" s="234"/>
      <c r="P30" s="234"/>
      <c r="Q30" s="234"/>
      <c r="R30" s="234"/>
      <c r="S30" s="85"/>
      <c r="T30" s="85"/>
      <c r="U30" s="85"/>
      <c r="V30" s="234"/>
      <c r="W30" s="234"/>
      <c r="X30" s="234"/>
      <c r="Y30" s="234"/>
      <c r="Z30" s="234"/>
      <c r="AA30" s="234"/>
      <c r="AB30" s="234"/>
      <c r="AC30" s="234"/>
      <c r="AD30" s="234"/>
      <c r="AE30" s="1458" t="str">
        <f>IF('計算表（認定こども園）'!E30="あり","有","無")</f>
        <v>有</v>
      </c>
      <c r="AF30" s="1459"/>
      <c r="AG30" s="1460"/>
    </row>
    <row r="31" spans="1:34" ht="21" customHeight="1">
      <c r="B31" s="1199"/>
      <c r="C31" s="1200"/>
      <c r="D31" s="1200"/>
      <c r="E31" s="1201"/>
      <c r="F31" s="1469"/>
      <c r="G31" s="1470"/>
      <c r="H31" s="16" t="s">
        <v>39</v>
      </c>
      <c r="I31" s="16"/>
      <c r="J31" s="16"/>
      <c r="K31" s="17"/>
      <c r="L31" s="17"/>
      <c r="M31" s="17"/>
      <c r="N31" s="17"/>
      <c r="O31" s="17"/>
      <c r="P31" s="17"/>
      <c r="Q31" s="17"/>
      <c r="R31" s="17"/>
      <c r="S31" s="18"/>
      <c r="T31" s="18"/>
      <c r="U31" s="18"/>
      <c r="V31" s="17"/>
      <c r="W31" s="17"/>
      <c r="X31" s="17"/>
      <c r="Y31" s="17"/>
      <c r="Z31" s="17"/>
      <c r="AA31" s="17"/>
      <c r="AB31" s="17"/>
      <c r="AC31" s="17"/>
      <c r="AD31" s="17"/>
      <c r="AE31" s="1458" t="str">
        <f>IF('計算表（認定こども園）'!E28="あり","有","無")</f>
        <v>有</v>
      </c>
      <c r="AF31" s="1459"/>
      <c r="AG31" s="1460"/>
    </row>
    <row r="32" spans="1:34" ht="21" customHeight="1">
      <c r="B32" s="1199"/>
      <c r="C32" s="1200"/>
      <c r="D32" s="1200"/>
      <c r="E32" s="1201"/>
      <c r="F32" s="1469"/>
      <c r="G32" s="1470"/>
      <c r="H32" s="16" t="s">
        <v>145</v>
      </c>
      <c r="I32" s="16"/>
      <c r="J32" s="16"/>
      <c r="K32" s="17"/>
      <c r="L32" s="17"/>
      <c r="M32" s="17"/>
      <c r="N32" s="17"/>
      <c r="O32" s="17"/>
      <c r="P32" s="17"/>
      <c r="Q32" s="17"/>
      <c r="R32" s="17"/>
      <c r="S32" s="18"/>
      <c r="T32" s="18"/>
      <c r="U32" s="18"/>
      <c r="V32" s="17"/>
      <c r="W32" s="17"/>
      <c r="X32" s="17"/>
      <c r="Y32" s="17"/>
      <c r="Z32" s="17"/>
      <c r="AA32" s="17"/>
      <c r="AB32" s="17"/>
      <c r="AC32" s="17"/>
      <c r="AD32" s="17"/>
      <c r="AE32" s="1458" t="str">
        <f>IF('計算表（認定こども園）'!E35="あり","有","無")</f>
        <v>有</v>
      </c>
      <c r="AF32" s="1459"/>
      <c r="AG32" s="1460"/>
    </row>
    <row r="33" spans="2:33" ht="21" customHeight="1">
      <c r="B33" s="1199"/>
      <c r="C33" s="1200"/>
      <c r="D33" s="1200"/>
      <c r="E33" s="1201"/>
      <c r="F33" s="1469"/>
      <c r="G33" s="1470"/>
      <c r="H33" s="16" t="s">
        <v>146</v>
      </c>
      <c r="I33" s="16"/>
      <c r="J33" s="16"/>
      <c r="K33" s="17"/>
      <c r="L33" s="17"/>
      <c r="M33" s="17"/>
      <c r="N33" s="17"/>
      <c r="O33" s="17"/>
      <c r="P33" s="17"/>
      <c r="Q33" s="17"/>
      <c r="R33" s="17"/>
      <c r="S33" s="18"/>
      <c r="T33" s="18"/>
      <c r="U33" s="18"/>
      <c r="V33" s="17"/>
      <c r="W33" s="17"/>
      <c r="X33" s="17"/>
      <c r="Y33" s="17"/>
      <c r="Z33" s="17"/>
      <c r="AA33" s="17"/>
      <c r="AB33" s="17"/>
      <c r="AC33" s="17"/>
      <c r="AD33" s="17"/>
      <c r="AE33" s="1458" t="str">
        <f>IF('計算表（認定こども園）'!E36="あり","有","無")</f>
        <v>有</v>
      </c>
      <c r="AF33" s="1459"/>
      <c r="AG33" s="1460"/>
    </row>
    <row r="34" spans="2:33" ht="21" customHeight="1">
      <c r="B34" s="1199"/>
      <c r="C34" s="1200"/>
      <c r="D34" s="1200"/>
      <c r="E34" s="1201"/>
      <c r="F34" s="1469"/>
      <c r="G34" s="1470"/>
      <c r="H34" s="16" t="s">
        <v>1459</v>
      </c>
      <c r="I34" s="16"/>
      <c r="J34" s="16"/>
      <c r="K34" s="17"/>
      <c r="L34" s="17"/>
      <c r="M34" s="17"/>
      <c r="N34" s="17"/>
      <c r="O34" s="17"/>
      <c r="P34" s="17"/>
      <c r="Q34" s="17"/>
      <c r="R34" s="17"/>
      <c r="S34" s="18"/>
      <c r="T34" s="18"/>
      <c r="U34" s="18"/>
      <c r="V34" s="17"/>
      <c r="W34" s="17"/>
      <c r="X34" s="17"/>
      <c r="Y34" s="17"/>
      <c r="Z34" s="17"/>
      <c r="AA34" s="17"/>
      <c r="AB34" s="17"/>
      <c r="AC34" s="17"/>
      <c r="AD34" s="17"/>
      <c r="AE34" s="1458" t="str">
        <f>IF('計算表（認定こども園）'!E37="あり","有","無")</f>
        <v>有</v>
      </c>
      <c r="AF34" s="1459"/>
      <c r="AG34" s="1460"/>
    </row>
    <row r="35" spans="2:33" ht="21" customHeight="1">
      <c r="B35" s="1199"/>
      <c r="C35" s="1200"/>
      <c r="D35" s="1200"/>
      <c r="E35" s="1201"/>
      <c r="F35" s="1469"/>
      <c r="G35" s="1470"/>
      <c r="H35" s="16" t="s">
        <v>41</v>
      </c>
      <c r="I35" s="16"/>
      <c r="J35" s="16"/>
      <c r="K35" s="17"/>
      <c r="L35" s="17"/>
      <c r="M35" s="17"/>
      <c r="N35" s="17"/>
      <c r="O35" s="17"/>
      <c r="P35" s="17"/>
      <c r="Q35" s="17"/>
      <c r="R35" s="17"/>
      <c r="S35" s="18"/>
      <c r="T35" s="18"/>
      <c r="U35" s="18"/>
      <c r="V35" s="17"/>
      <c r="W35" s="17"/>
      <c r="X35" s="17"/>
      <c r="Y35" s="17"/>
      <c r="Z35" s="17"/>
      <c r="AA35" s="17"/>
      <c r="AB35" s="17"/>
      <c r="AC35" s="17"/>
      <c r="AD35" s="17"/>
      <c r="AE35" s="1458" t="str">
        <f>IF('計算表（認定こども園）'!E38="あり","有","無")</f>
        <v>有</v>
      </c>
      <c r="AF35" s="1459"/>
      <c r="AG35" s="1460"/>
    </row>
    <row r="36" spans="2:33" ht="21" customHeight="1">
      <c r="B36" s="1199"/>
      <c r="C36" s="1200"/>
      <c r="D36" s="1200"/>
      <c r="E36" s="1201"/>
      <c r="F36" s="1469"/>
      <c r="G36" s="1470"/>
      <c r="H36" s="16" t="s">
        <v>42</v>
      </c>
      <c r="I36" s="16"/>
      <c r="J36" s="16"/>
      <c r="K36" s="17"/>
      <c r="L36" s="17"/>
      <c r="M36" s="17"/>
      <c r="N36" s="17"/>
      <c r="O36" s="17"/>
      <c r="P36" s="17"/>
      <c r="Q36" s="17"/>
      <c r="R36" s="17"/>
      <c r="S36" s="18"/>
      <c r="T36" s="18"/>
      <c r="U36" s="18"/>
      <c r="V36" s="17"/>
      <c r="W36" s="17"/>
      <c r="X36" s="17"/>
      <c r="Y36" s="17"/>
      <c r="Z36" s="17"/>
      <c r="AA36" s="17"/>
      <c r="AB36" s="17"/>
      <c r="AC36" s="17"/>
      <c r="AD36" s="17"/>
      <c r="AE36" s="1458" t="str">
        <f>IF('計算表（認定こども園）'!E39="あり","有","無")</f>
        <v>有</v>
      </c>
      <c r="AF36" s="1459"/>
      <c r="AG36" s="1460"/>
    </row>
    <row r="37" spans="2:33" ht="21" customHeight="1">
      <c r="B37" s="1199"/>
      <c r="C37" s="1200"/>
      <c r="D37" s="1200"/>
      <c r="E37" s="1201"/>
      <c r="F37" s="1469"/>
      <c r="G37" s="1470"/>
      <c r="H37" s="16" t="s">
        <v>143</v>
      </c>
      <c r="I37" s="16"/>
      <c r="J37" s="16"/>
      <c r="K37" s="17"/>
      <c r="L37" s="17"/>
      <c r="M37" s="17"/>
      <c r="N37" s="17"/>
      <c r="O37" s="17"/>
      <c r="P37" s="17"/>
      <c r="Q37" s="17"/>
      <c r="R37" s="17"/>
      <c r="S37" s="18"/>
      <c r="T37" s="18"/>
      <c r="U37" s="18"/>
      <c r="V37" s="17"/>
      <c r="W37" s="17"/>
      <c r="X37" s="17"/>
      <c r="Y37" s="17"/>
      <c r="Z37" s="17"/>
      <c r="AA37" s="17"/>
      <c r="AB37" s="17"/>
      <c r="AC37" s="17"/>
      <c r="AD37" s="17"/>
      <c r="AE37" s="1458" t="str">
        <f>IF('計算表（認定こども園）'!E40="あり","有","無")</f>
        <v>有</v>
      </c>
      <c r="AF37" s="1459"/>
      <c r="AG37" s="1460"/>
    </row>
    <row r="38" spans="2:33" ht="21" customHeight="1">
      <c r="B38" s="1199"/>
      <c r="C38" s="1200"/>
      <c r="D38" s="1200"/>
      <c r="E38" s="1201"/>
      <c r="F38" s="1469"/>
      <c r="G38" s="1470"/>
      <c r="H38" s="16" t="s">
        <v>63</v>
      </c>
      <c r="I38" s="16"/>
      <c r="J38" s="16"/>
      <c r="K38" s="17"/>
      <c r="L38" s="17"/>
      <c r="M38" s="17"/>
      <c r="N38" s="17"/>
      <c r="O38" s="17"/>
      <c r="P38" s="17"/>
      <c r="Q38" s="17"/>
      <c r="R38" s="17"/>
      <c r="S38" s="18"/>
      <c r="T38" s="18"/>
      <c r="U38" s="18"/>
      <c r="V38" s="17"/>
      <c r="W38" s="17"/>
      <c r="X38" s="17"/>
      <c r="Y38" s="17"/>
      <c r="Z38" s="17"/>
      <c r="AA38" s="17"/>
      <c r="AB38" s="17"/>
      <c r="AC38" s="17"/>
      <c r="AD38" s="17"/>
      <c r="AE38" s="1458" t="str">
        <f>IF('計算表（認定こども園）'!E41="あり","有","無")</f>
        <v>無</v>
      </c>
      <c r="AF38" s="1459"/>
      <c r="AG38" s="1460"/>
    </row>
    <row r="39" spans="2:33" ht="21" customHeight="1">
      <c r="B39" s="1199"/>
      <c r="C39" s="1200"/>
      <c r="D39" s="1200"/>
      <c r="E39" s="1201"/>
      <c r="F39" s="1469"/>
      <c r="G39" s="1470"/>
      <c r="H39" s="16" t="s">
        <v>48</v>
      </c>
      <c r="I39" s="16"/>
      <c r="J39" s="16"/>
      <c r="K39" s="17"/>
      <c r="L39" s="17"/>
      <c r="M39" s="17"/>
      <c r="N39" s="17"/>
      <c r="O39" s="17"/>
      <c r="P39" s="17"/>
      <c r="Q39" s="17"/>
      <c r="R39" s="17"/>
      <c r="S39" s="18"/>
      <c r="T39" s="18"/>
      <c r="U39" s="18"/>
      <c r="V39" s="17"/>
      <c r="W39" s="17"/>
      <c r="X39" s="17"/>
      <c r="Y39" s="17"/>
      <c r="Z39" s="17"/>
      <c r="AA39" s="17"/>
      <c r="AB39" s="17"/>
      <c r="AC39" s="17"/>
      <c r="AD39" s="17"/>
      <c r="AE39" s="1458" t="str">
        <f>IF('計算表（認定こども園）'!E42="あり","有","無")</f>
        <v>有</v>
      </c>
      <c r="AF39" s="1459"/>
      <c r="AG39" s="1460"/>
    </row>
    <row r="40" spans="2:33" ht="21" customHeight="1">
      <c r="B40" s="1199"/>
      <c r="C40" s="1200"/>
      <c r="D40" s="1200"/>
      <c r="E40" s="1201"/>
      <c r="F40" s="1469"/>
      <c r="G40" s="1470"/>
      <c r="H40" s="16" t="s">
        <v>49</v>
      </c>
      <c r="I40" s="16"/>
      <c r="J40" s="16"/>
      <c r="K40" s="17"/>
      <c r="L40" s="17"/>
      <c r="M40" s="17"/>
      <c r="N40" s="17"/>
      <c r="O40" s="17"/>
      <c r="P40" s="17"/>
      <c r="Q40" s="17"/>
      <c r="R40" s="17"/>
      <c r="S40" s="18"/>
      <c r="T40" s="18"/>
      <c r="U40" s="18"/>
      <c r="V40" s="17"/>
      <c r="W40" s="17"/>
      <c r="X40" s="17"/>
      <c r="Y40" s="17"/>
      <c r="Z40" s="17"/>
      <c r="AA40" s="17"/>
      <c r="AB40" s="17"/>
      <c r="AC40" s="17"/>
      <c r="AD40" s="17"/>
      <c r="AE40" s="1458" t="str">
        <f>IF('計算表（認定こども園）'!E43="あり","有","無")</f>
        <v>有</v>
      </c>
      <c r="AF40" s="1459"/>
      <c r="AG40" s="1460"/>
    </row>
    <row r="41" spans="2:33" ht="21" customHeight="1">
      <c r="B41" s="1199"/>
      <c r="C41" s="1200"/>
      <c r="D41" s="1200"/>
      <c r="E41" s="1201"/>
      <c r="F41" s="1469"/>
      <c r="G41" s="1470"/>
      <c r="H41" s="16" t="s">
        <v>50</v>
      </c>
      <c r="I41" s="16"/>
      <c r="J41" s="16"/>
      <c r="K41" s="17"/>
      <c r="L41" s="17"/>
      <c r="M41" s="17"/>
      <c r="N41" s="17"/>
      <c r="O41" s="17"/>
      <c r="P41" s="17"/>
      <c r="Q41" s="17"/>
      <c r="R41" s="17"/>
      <c r="S41" s="18"/>
      <c r="T41" s="18"/>
      <c r="U41" s="18"/>
      <c r="V41" s="17"/>
      <c r="W41" s="17"/>
      <c r="X41" s="17"/>
      <c r="Y41" s="17"/>
      <c r="Z41" s="17"/>
      <c r="AA41" s="17"/>
      <c r="AB41" s="17"/>
      <c r="AC41" s="17"/>
      <c r="AD41" s="17"/>
      <c r="AE41" s="1458" t="str">
        <f>IF('計算表（認定こども園）'!E44="あり","有","無")</f>
        <v>無</v>
      </c>
      <c r="AF41" s="1459"/>
      <c r="AG41" s="1460"/>
    </row>
    <row r="42" spans="2:33" ht="21" customHeight="1">
      <c r="B42" s="1199"/>
      <c r="C42" s="1200"/>
      <c r="D42" s="1200"/>
      <c r="E42" s="1201"/>
      <c r="F42" s="1469"/>
      <c r="G42" s="1470"/>
      <c r="H42" s="24" t="s">
        <v>51</v>
      </c>
      <c r="I42" s="24"/>
      <c r="J42" s="24"/>
      <c r="K42" s="25"/>
      <c r="L42" s="25"/>
      <c r="M42" s="25"/>
      <c r="N42" s="17"/>
      <c r="O42" s="16"/>
      <c r="P42" s="51"/>
      <c r="Q42" s="51"/>
      <c r="R42" s="51"/>
      <c r="S42" s="16"/>
      <c r="T42" s="16"/>
      <c r="U42" s="16"/>
      <c r="V42" s="51"/>
      <c r="W42" s="51"/>
      <c r="X42" s="51"/>
      <c r="Y42" s="51"/>
      <c r="Z42" s="51"/>
      <c r="AA42" s="51"/>
      <c r="AB42" s="51"/>
      <c r="AC42" s="51"/>
      <c r="AD42" s="51"/>
      <c r="AE42" s="1458" t="str">
        <f>IF('計算表（認定こども園）'!E45="あり","有","無")</f>
        <v>有</v>
      </c>
      <c r="AF42" s="1459"/>
      <c r="AG42" s="1460"/>
    </row>
    <row r="43" spans="2:33" ht="21" customHeight="1">
      <c r="B43" s="1199"/>
      <c r="C43" s="1200"/>
      <c r="D43" s="1200"/>
      <c r="E43" s="1201"/>
      <c r="F43" s="1469"/>
      <c r="G43" s="1470"/>
      <c r="H43" s="16" t="s">
        <v>144</v>
      </c>
      <c r="I43" s="16"/>
      <c r="J43" s="16"/>
      <c r="K43" s="17"/>
      <c r="L43" s="17"/>
      <c r="M43" s="17"/>
      <c r="N43" s="17"/>
      <c r="O43" s="17"/>
      <c r="P43" s="17"/>
      <c r="Q43" s="17"/>
      <c r="R43" s="17"/>
      <c r="S43" s="18"/>
      <c r="T43" s="18"/>
      <c r="U43" s="18"/>
      <c r="V43" s="17"/>
      <c r="W43" s="17"/>
      <c r="X43" s="17"/>
      <c r="Y43" s="17"/>
      <c r="Z43" s="17"/>
      <c r="AA43" s="17"/>
      <c r="AB43" s="17"/>
      <c r="AC43" s="17"/>
      <c r="AD43" s="17"/>
      <c r="AE43" s="1458" t="str">
        <f>IF('計算表（認定こども園）'!E46="あり","有","無")</f>
        <v>有</v>
      </c>
      <c r="AF43" s="1459"/>
      <c r="AG43" s="1460"/>
    </row>
    <row r="44" spans="2:33" ht="21" customHeight="1">
      <c r="B44" s="1199"/>
      <c r="C44" s="1200"/>
      <c r="D44" s="1200"/>
      <c r="E44" s="1201"/>
      <c r="F44" s="1469"/>
      <c r="G44" s="1470"/>
      <c r="H44" s="1526" t="s">
        <v>76</v>
      </c>
      <c r="I44" s="1527"/>
      <c r="J44" s="1527"/>
      <c r="K44" s="1527"/>
      <c r="L44" s="1527"/>
      <c r="M44" s="1527"/>
      <c r="N44" s="1527"/>
      <c r="O44" s="1527"/>
      <c r="P44" s="1527"/>
      <c r="Q44" s="1527"/>
      <c r="R44" s="1527"/>
      <c r="S44" s="1527"/>
      <c r="T44" s="1527"/>
      <c r="U44" s="1527"/>
      <c r="V44" s="1527"/>
      <c r="W44" s="1527"/>
      <c r="X44" s="1527"/>
      <c r="Y44" s="1527"/>
      <c r="Z44" s="1527"/>
      <c r="AA44" s="1527"/>
      <c r="AB44" s="1527"/>
      <c r="AC44" s="1527"/>
      <c r="AD44" s="1528"/>
      <c r="AE44" s="1458" t="str">
        <f>IF('計算表（認定こども園）'!E47="該当","有","無")</f>
        <v>無</v>
      </c>
      <c r="AF44" s="1459"/>
      <c r="AG44" s="1460"/>
    </row>
    <row r="45" spans="2:33" ht="21" customHeight="1" thickBot="1">
      <c r="B45" s="1199"/>
      <c r="C45" s="1200"/>
      <c r="D45" s="1200"/>
      <c r="E45" s="1201"/>
      <c r="F45" s="1469"/>
      <c r="G45" s="1470"/>
      <c r="H45" s="21" t="s">
        <v>44</v>
      </c>
      <c r="I45" s="21"/>
      <c r="J45" s="21"/>
      <c r="K45" s="22"/>
      <c r="L45" s="22"/>
      <c r="M45" s="22"/>
      <c r="N45" s="22"/>
      <c r="O45" s="22"/>
      <c r="P45" s="22"/>
      <c r="Q45" s="22"/>
      <c r="R45" s="22"/>
      <c r="S45" s="23"/>
      <c r="T45" s="23"/>
      <c r="U45" s="23"/>
      <c r="V45" s="22"/>
      <c r="W45" s="22"/>
      <c r="X45" s="22"/>
      <c r="Y45" s="22"/>
      <c r="Z45" s="22"/>
      <c r="AA45" s="22"/>
      <c r="AB45" s="22"/>
      <c r="AC45" s="22"/>
      <c r="AD45" s="22"/>
      <c r="AE45" s="1458" t="str">
        <f>IF('計算表（認定こども園）'!E48="該当","有","無")</f>
        <v>無</v>
      </c>
      <c r="AF45" s="1459"/>
      <c r="AG45" s="1460"/>
    </row>
    <row r="46" spans="2:33" ht="28.5" customHeight="1" thickBot="1">
      <c r="B46" s="30" t="s">
        <v>1460</v>
      </c>
      <c r="C46" s="31"/>
      <c r="D46" s="31"/>
      <c r="E46" s="31"/>
      <c r="F46" s="31"/>
      <c r="G46" s="31"/>
      <c r="H46" s="31"/>
      <c r="I46" s="31"/>
      <c r="J46" s="31"/>
      <c r="K46" s="32"/>
      <c r="L46" s="32"/>
      <c r="M46" s="32"/>
      <c r="N46" s="32"/>
      <c r="O46" s="32"/>
      <c r="P46" s="32"/>
      <c r="Q46" s="32"/>
      <c r="R46" s="32"/>
      <c r="S46" s="5"/>
      <c r="T46" s="5"/>
      <c r="U46" s="5"/>
      <c r="V46" s="32"/>
      <c r="W46" s="32"/>
      <c r="X46" s="32"/>
      <c r="Y46" s="32"/>
      <c r="Z46" s="32"/>
      <c r="AA46" s="1493" t="e">
        <f>'計算表（認定こども園）'!H51+'計算表（認定こども園）'!L51</f>
        <v>#VALUE!</v>
      </c>
      <c r="AB46" s="1407"/>
      <c r="AC46" s="1407"/>
      <c r="AD46" s="1407"/>
      <c r="AE46" s="1407"/>
      <c r="AF46" s="1407"/>
      <c r="AG46" s="33" t="s">
        <v>20</v>
      </c>
    </row>
    <row r="47" spans="2:33" ht="28.5" customHeight="1">
      <c r="B47" s="1494" t="s">
        <v>1461</v>
      </c>
      <c r="C47" s="1495"/>
      <c r="D47" s="1495"/>
      <c r="E47" s="1496"/>
      <c r="F47" s="13" t="s">
        <v>1463</v>
      </c>
      <c r="G47" s="13"/>
      <c r="H47" s="13"/>
      <c r="I47" s="13"/>
      <c r="J47" s="13"/>
      <c r="K47" s="14"/>
      <c r="L47" s="14"/>
      <c r="M47" s="14"/>
      <c r="N47" s="14"/>
      <c r="O47" s="14"/>
      <c r="P47" s="14"/>
      <c r="Q47" s="14"/>
      <c r="R47" s="14"/>
      <c r="S47" s="15"/>
      <c r="T47" s="15"/>
      <c r="U47" s="15"/>
      <c r="V47" s="14"/>
      <c r="W47" s="14"/>
      <c r="X47" s="14"/>
      <c r="Y47" s="14"/>
      <c r="Z47" s="14"/>
      <c r="AA47" s="1500" t="e">
        <f>IF(AA46="","",MIN(L13,IF(ROUND(AA46/3,0)=0,1,ROUND(AA46/3,0))))</f>
        <v>#VALUE!</v>
      </c>
      <c r="AB47" s="1501"/>
      <c r="AC47" s="1501"/>
      <c r="AD47" s="1501"/>
      <c r="AE47" s="1501"/>
      <c r="AF47" s="1501"/>
      <c r="AG47" s="34" t="s">
        <v>20</v>
      </c>
    </row>
    <row r="48" spans="2:33" ht="28.5" customHeight="1" thickBot="1">
      <c r="B48" s="1497"/>
      <c r="C48" s="1498"/>
      <c r="D48" s="1498"/>
      <c r="E48" s="1499"/>
      <c r="F48" s="35" t="s">
        <v>1464</v>
      </c>
      <c r="G48" s="36"/>
      <c r="H48" s="36"/>
      <c r="I48" s="36"/>
      <c r="J48" s="37"/>
      <c r="K48" s="37"/>
      <c r="L48" s="37"/>
      <c r="M48" s="37"/>
      <c r="N48" s="37"/>
      <c r="O48" s="37"/>
      <c r="P48" s="37"/>
      <c r="Q48" s="37"/>
      <c r="R48" s="37"/>
      <c r="S48" s="36"/>
      <c r="T48" s="36"/>
      <c r="U48" s="36"/>
      <c r="V48" s="37"/>
      <c r="W48" s="37"/>
      <c r="X48" s="37"/>
      <c r="Y48" s="37"/>
      <c r="Z48" s="37"/>
      <c r="AA48" s="1490" t="e">
        <f>IF(AA46="","",MIN(T13,IF(ROUND(AA46/5,0)=0,1,ROUND(AA46/5,0))))</f>
        <v>#VALUE!</v>
      </c>
      <c r="AB48" s="1502"/>
      <c r="AC48" s="1502"/>
      <c r="AD48" s="1502"/>
      <c r="AE48" s="1502"/>
      <c r="AF48" s="1502"/>
      <c r="AG48" s="38" t="s">
        <v>20</v>
      </c>
    </row>
    <row r="49" spans="2:33" ht="15" customHeight="1">
      <c r="B49" s="6" t="s">
        <v>154</v>
      </c>
      <c r="C49" s="234"/>
      <c r="D49" s="234"/>
      <c r="E49" s="234"/>
      <c r="F49" s="392"/>
      <c r="G49" s="392"/>
      <c r="K49" s="234"/>
      <c r="L49" s="234"/>
      <c r="M49" s="234"/>
      <c r="N49" s="234"/>
      <c r="O49" s="234"/>
      <c r="P49" s="234"/>
      <c r="Q49" s="234"/>
      <c r="R49" s="234"/>
      <c r="S49" s="85"/>
      <c r="T49" s="85"/>
      <c r="U49" s="85"/>
      <c r="V49" s="234"/>
      <c r="W49" s="234"/>
      <c r="X49" s="234"/>
      <c r="Y49" s="234"/>
      <c r="Z49" s="234"/>
      <c r="AA49" s="234"/>
      <c r="AB49" s="234"/>
      <c r="AC49" s="234"/>
      <c r="AD49" s="234"/>
      <c r="AE49" s="233"/>
      <c r="AF49" s="233"/>
      <c r="AG49" s="233"/>
    </row>
    <row r="50" spans="2:33" ht="15" customHeight="1">
      <c r="B50" s="6" t="s">
        <v>155</v>
      </c>
      <c r="C50" s="234"/>
      <c r="D50" s="234"/>
      <c r="E50" s="234"/>
      <c r="F50" s="392"/>
      <c r="G50" s="392"/>
      <c r="K50" s="234"/>
      <c r="L50" s="234"/>
      <c r="M50" s="234"/>
      <c r="N50" s="234"/>
      <c r="O50" s="234"/>
      <c r="P50" s="234"/>
      <c r="Q50" s="234"/>
      <c r="R50" s="234"/>
      <c r="S50" s="85"/>
      <c r="T50" s="85"/>
      <c r="U50" s="85"/>
      <c r="V50" s="234"/>
      <c r="W50" s="234"/>
      <c r="X50" s="234"/>
      <c r="Y50" s="234"/>
      <c r="Z50" s="234"/>
      <c r="AA50" s="234"/>
      <c r="AB50" s="234"/>
      <c r="AC50" s="234"/>
      <c r="AD50" s="234"/>
      <c r="AE50" s="233"/>
      <c r="AF50" s="233"/>
      <c r="AG50" s="233"/>
    </row>
    <row r="52" spans="2:33" ht="18" customHeight="1" thickBot="1">
      <c r="B52" s="60" t="s">
        <v>1618</v>
      </c>
      <c r="C52" s="60"/>
      <c r="D52" s="60"/>
      <c r="E52" s="60"/>
      <c r="F52" s="60"/>
      <c r="G52" s="60"/>
      <c r="H52" s="60"/>
      <c r="I52" s="60"/>
      <c r="J52" s="60"/>
      <c r="K52" s="60"/>
      <c r="L52" s="60"/>
      <c r="M52" s="60"/>
      <c r="N52" s="60"/>
      <c r="O52" s="60"/>
      <c r="P52" s="60"/>
      <c r="Q52" s="60"/>
      <c r="R52" s="60"/>
      <c r="S52" s="60"/>
      <c r="T52" s="60"/>
      <c r="U52" s="60"/>
      <c r="V52" s="60"/>
      <c r="W52" s="60"/>
      <c r="X52" s="60"/>
      <c r="Y52" s="60"/>
      <c r="Z52" s="60"/>
    </row>
    <row r="53" spans="2:33" ht="18" customHeight="1">
      <c r="B53" s="1503" t="s">
        <v>1620</v>
      </c>
      <c r="C53" s="1504"/>
      <c r="D53" s="1504"/>
      <c r="E53" s="852"/>
      <c r="F53" s="1507">
        <v>50350</v>
      </c>
      <c r="G53" s="1508"/>
      <c r="H53" s="1508"/>
      <c r="I53" s="1508"/>
      <c r="J53" s="1508"/>
      <c r="K53" s="1508"/>
      <c r="L53" s="852"/>
      <c r="M53" s="1516" t="s">
        <v>1619</v>
      </c>
      <c r="N53" s="1516"/>
      <c r="O53" s="852"/>
      <c r="P53" s="1516" t="e">
        <f>AA47</f>
        <v>#VALUE!</v>
      </c>
      <c r="Q53" s="1516"/>
      <c r="R53" s="1516"/>
      <c r="S53" s="1516"/>
      <c r="T53" s="852" t="s">
        <v>336</v>
      </c>
      <c r="U53" s="852"/>
      <c r="V53" s="852"/>
      <c r="W53" s="852"/>
      <c r="X53" s="852"/>
      <c r="Y53" s="852"/>
      <c r="Z53" s="853"/>
      <c r="AA53" s="1521" t="e">
        <f>F53*P53</f>
        <v>#VALUE!</v>
      </c>
      <c r="AB53" s="1522"/>
      <c r="AC53" s="1522"/>
      <c r="AD53" s="1522"/>
      <c r="AE53" s="1522"/>
      <c r="AF53" s="1523"/>
      <c r="AG53" s="849" t="s">
        <v>165</v>
      </c>
    </row>
    <row r="54" spans="2:33" ht="18" customHeight="1" thickBot="1">
      <c r="B54" s="1505" t="s">
        <v>1621</v>
      </c>
      <c r="C54" s="1506"/>
      <c r="D54" s="1506"/>
      <c r="E54" s="854"/>
      <c r="F54" s="1509">
        <v>6290</v>
      </c>
      <c r="G54" s="1510"/>
      <c r="H54" s="1510"/>
      <c r="I54" s="1510"/>
      <c r="J54" s="1510"/>
      <c r="K54" s="1510"/>
      <c r="L54" s="855"/>
      <c r="M54" s="1517" t="s">
        <v>1619</v>
      </c>
      <c r="N54" s="1517"/>
      <c r="O54" s="855"/>
      <c r="P54" s="1517" t="e">
        <f>AA48</f>
        <v>#VALUE!</v>
      </c>
      <c r="Q54" s="1517"/>
      <c r="R54" s="1517"/>
      <c r="S54" s="1517"/>
      <c r="T54" s="855" t="s">
        <v>336</v>
      </c>
      <c r="U54" s="855"/>
      <c r="V54" s="855"/>
      <c r="W54" s="855"/>
      <c r="X54" s="855"/>
      <c r="Y54" s="855"/>
      <c r="Z54" s="856"/>
      <c r="AA54" s="1518" t="e">
        <f>F54*P54</f>
        <v>#VALUE!</v>
      </c>
      <c r="AB54" s="1519"/>
      <c r="AC54" s="1519"/>
      <c r="AD54" s="1519"/>
      <c r="AE54" s="1519"/>
      <c r="AF54" s="1520"/>
      <c r="AG54" s="850" t="s">
        <v>165</v>
      </c>
    </row>
    <row r="55" spans="2:33" ht="18" customHeight="1" thickTop="1" thickBot="1">
      <c r="B55" s="1511" t="s">
        <v>265</v>
      </c>
      <c r="C55" s="1512"/>
      <c r="D55" s="1512"/>
      <c r="E55" s="102"/>
      <c r="F55" s="102"/>
      <c r="G55" s="102"/>
      <c r="H55" s="102"/>
      <c r="I55" s="102"/>
      <c r="J55" s="102"/>
      <c r="K55" s="102"/>
      <c r="L55" s="102"/>
      <c r="M55" s="102"/>
      <c r="N55" s="102"/>
      <c r="O55" s="102"/>
      <c r="P55" s="102"/>
      <c r="Q55" s="102"/>
      <c r="R55" s="102"/>
      <c r="S55" s="102"/>
      <c r="T55" s="102"/>
      <c r="U55" s="102"/>
      <c r="V55" s="102"/>
      <c r="W55" s="102"/>
      <c r="X55" s="102"/>
      <c r="Y55" s="102"/>
      <c r="Z55" s="12"/>
      <c r="AA55" s="1513" t="e">
        <f>AA53+AA54</f>
        <v>#VALUE!</v>
      </c>
      <c r="AB55" s="1514"/>
      <c r="AC55" s="1514"/>
      <c r="AD55" s="1514"/>
      <c r="AE55" s="1514"/>
      <c r="AF55" s="1515"/>
      <c r="AG55" s="851" t="s">
        <v>165</v>
      </c>
    </row>
  </sheetData>
  <sheetProtection algorithmName="SHA-512" hashValue="m/FqyRyk+xqR68Flp/RwXcRTUuaFqVv1GiC2b2/E1J0SvQ+Dp+uIANMh8aqdExLOEGY6lCXSTMRFkDQviGpaHA==" saltValue="Rwk3JwtAcF+meDMqVjuEtw==" spinCount="100000" sheet="1" objects="1" scenarios="1"/>
  <dataConsolidate link="1"/>
  <mergeCells count="79">
    <mergeCell ref="B55:D55"/>
    <mergeCell ref="AA55:AF55"/>
    <mergeCell ref="B54:D54"/>
    <mergeCell ref="F54:K54"/>
    <mergeCell ref="M54:N54"/>
    <mergeCell ref="P54:S54"/>
    <mergeCell ref="AA54:AF54"/>
    <mergeCell ref="B53:D53"/>
    <mergeCell ref="F53:K53"/>
    <mergeCell ref="M53:N53"/>
    <mergeCell ref="P53:S53"/>
    <mergeCell ref="AA53:AF53"/>
    <mergeCell ref="AA46:AF46"/>
    <mergeCell ref="B47:E48"/>
    <mergeCell ref="AA47:AF47"/>
    <mergeCell ref="AA48:AF48"/>
    <mergeCell ref="B28:E45"/>
    <mergeCell ref="F28:G45"/>
    <mergeCell ref="AE28:AG28"/>
    <mergeCell ref="AE29:AG29"/>
    <mergeCell ref="AE30:AG30"/>
    <mergeCell ref="AE31:AG31"/>
    <mergeCell ref="AE32:AG32"/>
    <mergeCell ref="AE41:AG41"/>
    <mergeCell ref="AE42:AG42"/>
    <mergeCell ref="AE43:AG43"/>
    <mergeCell ref="AE44:AG44"/>
    <mergeCell ref="AE45:AG45"/>
    <mergeCell ref="H44:AD44"/>
    <mergeCell ref="B19:B20"/>
    <mergeCell ref="C19:Z20"/>
    <mergeCell ref="AA19:AG20"/>
    <mergeCell ref="B23:L23"/>
    <mergeCell ref="M23:T23"/>
    <mergeCell ref="B24:E27"/>
    <mergeCell ref="F24:L24"/>
    <mergeCell ref="M24:S24"/>
    <mergeCell ref="T24:Z24"/>
    <mergeCell ref="AA24:AG24"/>
    <mergeCell ref="AG25:AG27"/>
    <mergeCell ref="N26:S26"/>
    <mergeCell ref="N27:R27"/>
    <mergeCell ref="F25:K27"/>
    <mergeCell ref="L25:L27"/>
    <mergeCell ref="M25:R25"/>
    <mergeCell ref="T25:Y27"/>
    <mergeCell ref="Z25:Z27"/>
    <mergeCell ref="AA25:AF27"/>
    <mergeCell ref="B18:AG18"/>
    <mergeCell ref="O8:T8"/>
    <mergeCell ref="U8:AG8"/>
    <mergeCell ref="O9:T10"/>
    <mergeCell ref="U9:AG9"/>
    <mergeCell ref="U10:AG10"/>
    <mergeCell ref="Y13:AE13"/>
    <mergeCell ref="Q14:V14"/>
    <mergeCell ref="Q15:V15"/>
    <mergeCell ref="B16:P16"/>
    <mergeCell ref="Q16:V16"/>
    <mergeCell ref="B13:G13"/>
    <mergeCell ref="H13:K13"/>
    <mergeCell ref="L13:N13"/>
    <mergeCell ref="P13:S13"/>
    <mergeCell ref="T13:V13"/>
    <mergeCell ref="O7:T7"/>
    <mergeCell ref="U7:AG7"/>
    <mergeCell ref="B3:D3"/>
    <mergeCell ref="E3:F3"/>
    <mergeCell ref="X6:Y6"/>
    <mergeCell ref="AB6:AC6"/>
    <mergeCell ref="AE6:AF6"/>
    <mergeCell ref="AE33:AG33"/>
    <mergeCell ref="AE40:AG40"/>
    <mergeCell ref="AE39:AG39"/>
    <mergeCell ref="AE38:AG38"/>
    <mergeCell ref="AE36:AG36"/>
    <mergeCell ref="AE37:AG37"/>
    <mergeCell ref="AE35:AG35"/>
    <mergeCell ref="AE34:AG34"/>
  </mergeCells>
  <phoneticPr fontId="8"/>
  <dataValidations count="3">
    <dataValidation type="list" allowBlank="1" showInputMessage="1" sqref="U8:AG8" xr:uid="{100BE45C-66C8-44BF-858D-E982C929EBE4}">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F94FF447-9257-48C1-A5BC-FAB1AFB38E6B}">
      <formula1>$AK$1</formula1>
    </dataValidation>
    <dataValidation type="list" allowBlank="1" showInputMessage="1" showErrorMessage="1" sqref="AE49:AG50" xr:uid="{D2D176FC-8405-4A86-B04D-AC624930BC13}">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CE917-DA30-454F-BDCD-309C5130DEA5}">
  <sheetPr codeName="Sheet7">
    <tabColor theme="4"/>
    <pageSetUpPr fitToPage="1"/>
  </sheetPr>
  <dimension ref="A1:AL46"/>
  <sheetViews>
    <sheetView view="pageBreakPreview" zoomScaleNormal="100" zoomScaleSheetLayoutView="100" workbookViewId="0">
      <selection activeCell="Q14" sqref="Q14:V14"/>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394" t="s">
        <v>784</v>
      </c>
      <c r="C3" s="1394"/>
      <c r="D3" s="1394"/>
      <c r="E3" s="1395" t="str">
        <f>【様式１】加算率!M2</f>
        <v>７</v>
      </c>
      <c r="F3" s="1394"/>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56" t="s">
        <v>784</v>
      </c>
      <c r="Y6" s="1256"/>
      <c r="Z6" s="401" t="str">
        <f>IF(【様式１】加算率!AE4="","",【様式１】加算率!AE4)</f>
        <v/>
      </c>
      <c r="AA6" s="401" t="s">
        <v>149</v>
      </c>
      <c r="AB6" s="1257" t="str">
        <f>IF(【様式１】加算率!AG4="","",【様式１】加算率!AG4)</f>
        <v/>
      </c>
      <c r="AC6" s="1257"/>
      <c r="AD6" s="401" t="s">
        <v>344</v>
      </c>
      <c r="AE6" s="1257" t="str">
        <f>IF(【様式１】加算率!AJ4="","",【様式１】加算率!AJ4)</f>
        <v/>
      </c>
      <c r="AF6" s="1257"/>
      <c r="AG6" s="356" t="s">
        <v>335</v>
      </c>
    </row>
    <row r="7" spans="2:38" ht="17.25" customHeight="1">
      <c r="E7" s="4"/>
      <c r="F7" s="4"/>
      <c r="N7" s="4"/>
      <c r="O7" s="1253" t="s">
        <v>5</v>
      </c>
      <c r="P7" s="1253"/>
      <c r="Q7" s="1253"/>
      <c r="R7" s="1253"/>
      <c r="S7" s="1253"/>
      <c r="T7" s="1253"/>
      <c r="U7" s="1392" t="str">
        <f>【様式１】加算率!Z5</f>
        <v/>
      </c>
      <c r="V7" s="1392"/>
      <c r="W7" s="1392"/>
      <c r="X7" s="1392"/>
      <c r="Y7" s="1392"/>
      <c r="Z7" s="1392"/>
      <c r="AA7" s="1392"/>
      <c r="AB7" s="1392"/>
      <c r="AC7" s="1392"/>
      <c r="AD7" s="1392"/>
      <c r="AE7" s="1392"/>
      <c r="AF7" s="1392"/>
      <c r="AG7" s="1393"/>
    </row>
    <row r="8" spans="2:38" ht="17.25" customHeight="1">
      <c r="E8" s="4"/>
      <c r="F8" s="4"/>
      <c r="N8" s="4"/>
      <c r="O8" s="1268" t="s">
        <v>6</v>
      </c>
      <c r="P8" s="1268"/>
      <c r="Q8" s="1268"/>
      <c r="R8" s="1268"/>
      <c r="S8" s="1268"/>
      <c r="T8" s="1268"/>
      <c r="U8" s="1399" t="str">
        <f>【様式１】加算率!Z6</f>
        <v/>
      </c>
      <c r="V8" s="1399"/>
      <c r="W8" s="1399"/>
      <c r="X8" s="1399"/>
      <c r="Y8" s="1399"/>
      <c r="Z8" s="1399"/>
      <c r="AA8" s="1399"/>
      <c r="AB8" s="1399"/>
      <c r="AC8" s="1399"/>
      <c r="AD8" s="1399"/>
      <c r="AE8" s="1399"/>
      <c r="AF8" s="1399"/>
      <c r="AG8" s="1400"/>
    </row>
    <row r="9" spans="2:38" ht="17.25" customHeight="1">
      <c r="E9" s="4"/>
      <c r="F9" s="4"/>
      <c r="N9" s="4"/>
      <c r="O9" s="1261" t="s">
        <v>348</v>
      </c>
      <c r="P9" s="1262"/>
      <c r="Q9" s="1262"/>
      <c r="R9" s="1262"/>
      <c r="S9" s="1262"/>
      <c r="T9" s="1263"/>
      <c r="U9" s="1401" t="str">
        <f>【様式１】加算率!Z7</f>
        <v/>
      </c>
      <c r="V9" s="1402"/>
      <c r="W9" s="1402"/>
      <c r="X9" s="1402"/>
      <c r="Y9" s="1402"/>
      <c r="Z9" s="1402"/>
      <c r="AA9" s="1402"/>
      <c r="AB9" s="1402"/>
      <c r="AC9" s="1402"/>
      <c r="AD9" s="1402"/>
      <c r="AE9" s="1402"/>
      <c r="AF9" s="1402"/>
      <c r="AG9" s="1403"/>
    </row>
    <row r="10" spans="2:38" ht="17.25" customHeight="1" thickBot="1">
      <c r="E10" s="4"/>
      <c r="F10" s="4"/>
      <c r="N10" s="4"/>
      <c r="O10" s="1264"/>
      <c r="P10" s="1265"/>
      <c r="Q10" s="1265"/>
      <c r="R10" s="1265"/>
      <c r="S10" s="1265"/>
      <c r="T10" s="1266"/>
      <c r="U10" s="1404">
        <f>【様式１】加算率!Z8</f>
        <v>0</v>
      </c>
      <c r="V10" s="1405"/>
      <c r="W10" s="1405"/>
      <c r="X10" s="1405"/>
      <c r="Y10" s="1405"/>
      <c r="Z10" s="1405"/>
      <c r="AA10" s="1405"/>
      <c r="AB10" s="1405"/>
      <c r="AC10" s="1405"/>
      <c r="AD10" s="1405"/>
      <c r="AE10" s="1405"/>
      <c r="AF10" s="1405"/>
      <c r="AG10" s="1406"/>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46" t="s">
        <v>125</v>
      </c>
      <c r="C13" s="1407"/>
      <c r="D13" s="1407"/>
      <c r="E13" s="1407"/>
      <c r="F13" s="1407"/>
      <c r="G13" s="1408"/>
      <c r="H13" s="1146" t="s">
        <v>126</v>
      </c>
      <c r="I13" s="1407"/>
      <c r="J13" s="1407"/>
      <c r="K13" s="1407"/>
      <c r="L13" s="1407">
        <f>Q14+Q16</f>
        <v>0</v>
      </c>
      <c r="M13" s="1407"/>
      <c r="N13" s="1407"/>
      <c r="O13" s="219" t="s">
        <v>20</v>
      </c>
      <c r="P13" s="1146" t="s">
        <v>127</v>
      </c>
      <c r="Q13" s="1407"/>
      <c r="R13" s="1407"/>
      <c r="S13" s="1407"/>
      <c r="T13" s="1407">
        <f>Q15</f>
        <v>0</v>
      </c>
      <c r="U13" s="1407"/>
      <c r="V13" s="1407"/>
      <c r="W13" s="33" t="s">
        <v>20</v>
      </c>
      <c r="Y13" s="1409" t="s">
        <v>128</v>
      </c>
      <c r="Z13" s="1410"/>
      <c r="AA13" s="1410"/>
      <c r="AB13" s="1410"/>
      <c r="AC13" s="1410"/>
      <c r="AD13" s="1410"/>
      <c r="AE13" s="1411"/>
      <c r="AF13" s="169" t="str">
        <f>IFERROR(IF(T13+L13&gt;=1,"○","×"),"")</f>
        <v>×</v>
      </c>
      <c r="AG13" s="212"/>
    </row>
    <row r="14" spans="2:38" ht="18" customHeight="1">
      <c r="B14" s="214" t="s">
        <v>129</v>
      </c>
      <c r="C14" s="13"/>
      <c r="D14" s="13"/>
      <c r="E14" s="13"/>
      <c r="F14" s="13"/>
      <c r="G14" s="13"/>
      <c r="H14" s="13"/>
      <c r="I14" s="13"/>
      <c r="J14" s="13"/>
      <c r="K14" s="13"/>
      <c r="L14" s="13"/>
      <c r="M14" s="13"/>
      <c r="N14" s="13"/>
      <c r="O14" s="13"/>
      <c r="P14" s="266"/>
      <c r="Q14" s="1412"/>
      <c r="R14" s="1413"/>
      <c r="S14" s="1413"/>
      <c r="T14" s="1413"/>
      <c r="U14" s="1413"/>
      <c r="V14" s="1413"/>
      <c r="W14" s="34" t="s">
        <v>20</v>
      </c>
      <c r="Z14" s="218"/>
      <c r="AA14" s="218"/>
      <c r="AB14" s="218"/>
      <c r="AC14" s="218"/>
      <c r="AD14" s="218"/>
      <c r="AE14"/>
    </row>
    <row r="15" spans="2:38" ht="18" customHeight="1">
      <c r="B15" s="215" t="s">
        <v>130</v>
      </c>
      <c r="C15" s="21"/>
      <c r="D15" s="21"/>
      <c r="E15" s="21"/>
      <c r="F15" s="21"/>
      <c r="G15" s="21"/>
      <c r="H15" s="21"/>
      <c r="I15" s="21"/>
      <c r="J15" s="21"/>
      <c r="K15" s="21"/>
      <c r="L15" s="21"/>
      <c r="M15" s="21"/>
      <c r="N15" s="21"/>
      <c r="O15" s="21"/>
      <c r="P15" s="267"/>
      <c r="Q15" s="1414"/>
      <c r="R15" s="1415"/>
      <c r="S15" s="1415"/>
      <c r="T15" s="1415"/>
      <c r="U15" s="1415"/>
      <c r="V15" s="1415"/>
      <c r="W15" s="217" t="s">
        <v>20</v>
      </c>
    </row>
    <row r="16" spans="2:38" ht="34.4" customHeight="1" thickBot="1">
      <c r="B16" s="1416" t="s">
        <v>131</v>
      </c>
      <c r="C16" s="1417"/>
      <c r="D16" s="1417"/>
      <c r="E16" s="1417"/>
      <c r="F16" s="1417"/>
      <c r="G16" s="1417"/>
      <c r="H16" s="1417"/>
      <c r="I16" s="1417"/>
      <c r="J16" s="1417"/>
      <c r="K16" s="1417"/>
      <c r="L16" s="1417"/>
      <c r="M16" s="1417"/>
      <c r="N16" s="1417"/>
      <c r="O16" s="1417"/>
      <c r="P16" s="1418"/>
      <c r="Q16" s="1419"/>
      <c r="R16" s="1420"/>
      <c r="S16" s="1420"/>
      <c r="T16" s="1420"/>
      <c r="U16" s="1420"/>
      <c r="V16" s="1420"/>
      <c r="W16" s="216" t="s">
        <v>20</v>
      </c>
    </row>
    <row r="17" spans="1:34" ht="18"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396" t="s">
        <v>132</v>
      </c>
      <c r="C18" s="1397"/>
      <c r="D18" s="1397"/>
      <c r="E18" s="1397"/>
      <c r="F18" s="1397"/>
      <c r="G18" s="1397"/>
      <c r="H18" s="1397"/>
      <c r="I18" s="1397"/>
      <c r="J18" s="1397"/>
      <c r="K18" s="1397"/>
      <c r="L18" s="1397"/>
      <c r="M18" s="1397"/>
      <c r="N18" s="1397"/>
      <c r="O18" s="1397"/>
      <c r="P18" s="1397"/>
      <c r="Q18" s="1397"/>
      <c r="R18" s="1397"/>
      <c r="S18" s="1397"/>
      <c r="T18" s="1397"/>
      <c r="U18" s="1397"/>
      <c r="V18" s="1397"/>
      <c r="W18" s="1397"/>
      <c r="X18" s="1397"/>
      <c r="Y18" s="1397"/>
      <c r="Z18" s="1397"/>
      <c r="AA18" s="1397"/>
      <c r="AB18" s="1397"/>
      <c r="AC18" s="1397"/>
      <c r="AD18" s="1397"/>
      <c r="AE18" s="1397"/>
      <c r="AF18" s="1397"/>
      <c r="AG18" s="1398"/>
    </row>
    <row r="19" spans="1:34" ht="18" customHeight="1">
      <c r="B19" s="1427"/>
      <c r="C19" s="1429" t="s">
        <v>133</v>
      </c>
      <c r="D19" s="1430"/>
      <c r="E19" s="1430"/>
      <c r="F19" s="1430"/>
      <c r="G19" s="1430"/>
      <c r="H19" s="1430"/>
      <c r="I19" s="1430"/>
      <c r="J19" s="1430"/>
      <c r="K19" s="1430"/>
      <c r="L19" s="1430"/>
      <c r="M19" s="1430"/>
      <c r="N19" s="1430"/>
      <c r="O19" s="1430"/>
      <c r="P19" s="1430"/>
      <c r="Q19" s="1430"/>
      <c r="R19" s="1430"/>
      <c r="S19" s="1430"/>
      <c r="T19" s="1430"/>
      <c r="U19" s="1430"/>
      <c r="V19" s="1430"/>
      <c r="W19" s="1430"/>
      <c r="X19" s="1430"/>
      <c r="Y19" s="1430"/>
      <c r="Z19" s="1430"/>
      <c r="AA19" s="1432"/>
      <c r="AB19" s="1433"/>
      <c r="AC19" s="1433"/>
      <c r="AD19" s="1433"/>
      <c r="AE19" s="1433"/>
      <c r="AF19" s="1433"/>
      <c r="AG19" s="1434"/>
    </row>
    <row r="20" spans="1:34" ht="18" customHeight="1" thickBot="1">
      <c r="B20" s="1428"/>
      <c r="C20" s="1431"/>
      <c r="D20" s="1431"/>
      <c r="E20" s="1431"/>
      <c r="F20" s="1431"/>
      <c r="G20" s="1431"/>
      <c r="H20" s="1431"/>
      <c r="I20" s="1431"/>
      <c r="J20" s="1431"/>
      <c r="K20" s="1431"/>
      <c r="L20" s="1431"/>
      <c r="M20" s="1431"/>
      <c r="N20" s="1431"/>
      <c r="O20" s="1431"/>
      <c r="P20" s="1431"/>
      <c r="Q20" s="1431"/>
      <c r="R20" s="1431"/>
      <c r="S20" s="1431"/>
      <c r="T20" s="1431"/>
      <c r="U20" s="1431"/>
      <c r="V20" s="1431"/>
      <c r="W20" s="1431"/>
      <c r="X20" s="1431"/>
      <c r="Y20" s="1431"/>
      <c r="Z20" s="1431"/>
      <c r="AA20" s="1435"/>
      <c r="AB20" s="1436"/>
      <c r="AC20" s="1436"/>
      <c r="AD20" s="1436"/>
      <c r="AE20" s="1436"/>
      <c r="AF20" s="1436"/>
      <c r="AG20" s="1437"/>
    </row>
    <row r="21" spans="1:34" ht="21.65"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7.75" customHeight="1" thickBot="1">
      <c r="B23" s="1438" t="s">
        <v>135</v>
      </c>
      <c r="C23" s="1439"/>
      <c r="D23" s="1439"/>
      <c r="E23" s="1439"/>
      <c r="F23" s="1440"/>
      <c r="G23" s="1440"/>
      <c r="H23" s="1440"/>
      <c r="I23" s="1440"/>
      <c r="J23" s="1440"/>
      <c r="K23" s="1440"/>
      <c r="L23" s="1440"/>
      <c r="M23" s="1441" t="str">
        <f>IF('計算表（保育所）'!E7="なし",'計算表（保育所）'!F8,'計算表（保育所）'!F8+'計算表（保育所）'!J8)</f>
        <v/>
      </c>
      <c r="N23" s="1442"/>
      <c r="O23" s="1442"/>
      <c r="P23" s="1442"/>
      <c r="Q23" s="1442"/>
      <c r="R23" s="1442"/>
      <c r="S23" s="1442"/>
      <c r="T23" s="1442"/>
      <c r="U23" s="83" t="s">
        <v>20</v>
      </c>
      <c r="V23" s="234"/>
      <c r="W23" s="234"/>
      <c r="X23" s="234"/>
      <c r="Y23" s="234"/>
      <c r="Z23" s="234"/>
      <c r="AA23" s="234"/>
      <c r="AB23" s="234"/>
      <c r="AC23" s="234"/>
      <c r="AD23" s="234"/>
      <c r="AE23" s="85"/>
      <c r="AF23" s="85"/>
      <c r="AG23" s="85"/>
    </row>
    <row r="24" spans="1:34" s="9" customFormat="1" ht="21" customHeight="1">
      <c r="A24" s="8"/>
      <c r="B24" s="1443" t="s">
        <v>136</v>
      </c>
      <c r="C24" s="1444"/>
      <c r="D24" s="1444"/>
      <c r="E24" s="1445"/>
      <c r="F24" s="1452" t="s">
        <v>137</v>
      </c>
      <c r="G24" s="1453"/>
      <c r="H24" s="1453"/>
      <c r="I24" s="1453"/>
      <c r="J24" s="1453"/>
      <c r="K24" s="1453"/>
      <c r="L24" s="1453"/>
      <c r="M24" s="1454" t="s">
        <v>138</v>
      </c>
      <c r="N24" s="1453"/>
      <c r="O24" s="1453"/>
      <c r="P24" s="1453"/>
      <c r="Q24" s="1453"/>
      <c r="R24" s="1453"/>
      <c r="S24" s="1453"/>
      <c r="T24" s="1454" t="s">
        <v>139</v>
      </c>
      <c r="U24" s="1453"/>
      <c r="V24" s="1453"/>
      <c r="W24" s="1453"/>
      <c r="X24" s="1453"/>
      <c r="Y24" s="1453"/>
      <c r="Z24" s="1453"/>
      <c r="AA24" s="1454" t="s">
        <v>140</v>
      </c>
      <c r="AB24" s="1453"/>
      <c r="AC24" s="1453"/>
      <c r="AD24" s="1453"/>
      <c r="AE24" s="1453"/>
      <c r="AF24" s="1453"/>
      <c r="AG24" s="1529"/>
      <c r="AH24" s="8"/>
    </row>
    <row r="25" spans="1:34" s="9" customFormat="1" ht="21" customHeight="1">
      <c r="A25" s="8"/>
      <c r="B25" s="1446"/>
      <c r="C25" s="1447"/>
      <c r="D25" s="1447"/>
      <c r="E25" s="1448"/>
      <c r="F25" s="1476">
        <f>IF('計算表（保育所）'!E7="なし",'計算表（保育所）'!F10,'計算表（保育所）'!F10+'計算表（保育所）'!J10)</f>
        <v>40</v>
      </c>
      <c r="G25" s="1477"/>
      <c r="H25" s="1477"/>
      <c r="I25" s="1477"/>
      <c r="J25" s="1477"/>
      <c r="K25" s="1477"/>
      <c r="L25" s="1482" t="s">
        <v>20</v>
      </c>
      <c r="M25" s="1485">
        <f>IF('計算表（保育所）'!E7="なし",'計算表（保育所）'!F11,'計算表（保育所）'!F11+'計算表（保育所）'!J11)</f>
        <v>30</v>
      </c>
      <c r="N25" s="1477"/>
      <c r="O25" s="1477"/>
      <c r="P25" s="1477"/>
      <c r="Q25" s="1477"/>
      <c r="R25" s="1477"/>
      <c r="S25" s="1482" t="s">
        <v>20</v>
      </c>
      <c r="T25" s="1485">
        <f>IF('計算表（保育所）'!E7="なし",'計算表（保育所）'!F12,'計算表（保育所）'!F12+'計算表（保育所）'!J12)</f>
        <v>40</v>
      </c>
      <c r="U25" s="1477"/>
      <c r="V25" s="1477"/>
      <c r="W25" s="1477"/>
      <c r="X25" s="1477"/>
      <c r="Y25" s="1477"/>
      <c r="Z25" s="1482" t="s">
        <v>20</v>
      </c>
      <c r="AA25" s="1485">
        <f>IF('計算表（保育所）'!E7="なし",'計算表（保育所）'!F14,'計算表（保育所）'!F14+'計算表（保育所）'!J14)</f>
        <v>10</v>
      </c>
      <c r="AB25" s="1477"/>
      <c r="AC25" s="1477"/>
      <c r="AD25" s="1477"/>
      <c r="AE25" s="1477"/>
      <c r="AF25" s="1477"/>
      <c r="AG25" s="1530" t="s">
        <v>20</v>
      </c>
      <c r="AH25" s="8"/>
    </row>
    <row r="26" spans="1:34" s="9" customFormat="1" ht="18" customHeight="1">
      <c r="A26" s="8"/>
      <c r="B26" s="1446"/>
      <c r="C26" s="1447"/>
      <c r="D26" s="1447"/>
      <c r="E26" s="1448"/>
      <c r="F26" s="1478"/>
      <c r="G26" s="1479"/>
      <c r="H26" s="1479"/>
      <c r="I26" s="1479"/>
      <c r="J26" s="1479"/>
      <c r="K26" s="1479"/>
      <c r="L26" s="1483"/>
      <c r="M26" s="1524"/>
      <c r="N26" s="1479"/>
      <c r="O26" s="1479"/>
      <c r="P26" s="1479"/>
      <c r="Q26" s="1479"/>
      <c r="R26" s="1479"/>
      <c r="S26" s="1483"/>
      <c r="T26" s="1524"/>
      <c r="U26" s="1479"/>
      <c r="V26" s="1479"/>
      <c r="W26" s="1479"/>
      <c r="X26" s="1479"/>
      <c r="Y26" s="1479"/>
      <c r="Z26" s="1483"/>
      <c r="AA26" s="1524"/>
      <c r="AB26" s="1479"/>
      <c r="AC26" s="1479"/>
      <c r="AD26" s="1479"/>
      <c r="AE26" s="1479"/>
      <c r="AF26" s="1479"/>
      <c r="AG26" s="1531"/>
      <c r="AH26" s="8"/>
    </row>
    <row r="27" spans="1:34" s="9" customFormat="1" ht="21" customHeight="1" thickBot="1">
      <c r="A27" s="8"/>
      <c r="B27" s="1449"/>
      <c r="C27" s="1450"/>
      <c r="D27" s="1450"/>
      <c r="E27" s="1451"/>
      <c r="F27" s="1480"/>
      <c r="G27" s="1481"/>
      <c r="H27" s="1481"/>
      <c r="I27" s="1481"/>
      <c r="J27" s="1481"/>
      <c r="K27" s="1481"/>
      <c r="L27" s="1484"/>
      <c r="M27" s="1525"/>
      <c r="N27" s="1481"/>
      <c r="O27" s="1481"/>
      <c r="P27" s="1481"/>
      <c r="Q27" s="1481"/>
      <c r="R27" s="1481"/>
      <c r="S27" s="1484"/>
      <c r="T27" s="1525"/>
      <c r="U27" s="1481"/>
      <c r="V27" s="1481"/>
      <c r="W27" s="1481"/>
      <c r="X27" s="1481"/>
      <c r="Y27" s="1481"/>
      <c r="Z27" s="1484"/>
      <c r="AA27" s="1525"/>
      <c r="AB27" s="1481"/>
      <c r="AC27" s="1481"/>
      <c r="AD27" s="1481"/>
      <c r="AE27" s="1481"/>
      <c r="AF27" s="1481"/>
      <c r="AG27" s="1532"/>
      <c r="AH27" s="8"/>
    </row>
    <row r="28" spans="1:34" ht="21" customHeight="1">
      <c r="B28" s="1189" t="s">
        <v>142</v>
      </c>
      <c r="C28" s="1197"/>
      <c r="D28" s="1197"/>
      <c r="E28" s="1198"/>
      <c r="F28" s="1193" t="s">
        <v>53</v>
      </c>
      <c r="G28" s="1468"/>
      <c r="H28" s="197" t="s">
        <v>37</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73" t="str">
        <f>IF('計算表（保育所）'!E24="あり","有","無")</f>
        <v>無</v>
      </c>
      <c r="AF28" s="1474"/>
      <c r="AG28" s="1475"/>
    </row>
    <row r="29" spans="1:34" ht="21" customHeight="1">
      <c r="B29" s="1199"/>
      <c r="C29" s="1200"/>
      <c r="D29" s="1200"/>
      <c r="E29" s="1201"/>
      <c r="F29" s="1469"/>
      <c r="G29" s="1470"/>
      <c r="H29" s="21" t="s">
        <v>38</v>
      </c>
      <c r="I29" s="16"/>
      <c r="J29" s="16"/>
      <c r="K29" s="17"/>
      <c r="L29" s="17"/>
      <c r="M29" s="17"/>
      <c r="N29" s="17"/>
      <c r="O29" s="17"/>
      <c r="P29" s="17"/>
      <c r="Q29" s="17"/>
      <c r="R29" s="17"/>
      <c r="S29" s="18"/>
      <c r="T29" s="18"/>
      <c r="U29" s="18"/>
      <c r="V29" s="17"/>
      <c r="W29" s="17"/>
      <c r="X29" s="17"/>
      <c r="Y29" s="17"/>
      <c r="Z29" s="17"/>
      <c r="AA29" s="17"/>
      <c r="AB29" s="17"/>
      <c r="AC29" s="17"/>
      <c r="AD29" s="17"/>
      <c r="AE29" s="1458" t="str">
        <f>IF('計算表（保育所）'!E22="あり","有","無")</f>
        <v>有</v>
      </c>
      <c r="AF29" s="1459"/>
      <c r="AG29" s="1460"/>
    </row>
    <row r="30" spans="1:34" ht="21" customHeight="1">
      <c r="B30" s="1199"/>
      <c r="C30" s="1200"/>
      <c r="D30" s="1200"/>
      <c r="E30" s="1201"/>
      <c r="F30" s="1469"/>
      <c r="G30" s="1470"/>
      <c r="H30" s="21" t="s">
        <v>62</v>
      </c>
      <c r="K30" s="234"/>
      <c r="L30" s="234"/>
      <c r="M30" s="234"/>
      <c r="N30" s="234"/>
      <c r="O30" s="234"/>
      <c r="P30" s="234"/>
      <c r="Q30" s="234"/>
      <c r="R30" s="234"/>
      <c r="S30" s="85"/>
      <c r="T30" s="85"/>
      <c r="U30" s="85"/>
      <c r="V30" s="234"/>
      <c r="W30" s="234"/>
      <c r="X30" s="234"/>
      <c r="Y30" s="234"/>
      <c r="Z30" s="234"/>
      <c r="AA30" s="234"/>
      <c r="AB30" s="234"/>
      <c r="AC30" s="234"/>
      <c r="AD30" s="234"/>
      <c r="AE30" s="1458" t="str">
        <f>IF('計算表（保育所）'!E26="あり","有","無")</f>
        <v>有</v>
      </c>
      <c r="AF30" s="1459"/>
      <c r="AG30" s="1460"/>
    </row>
    <row r="31" spans="1:34" ht="21" customHeight="1">
      <c r="B31" s="1199"/>
      <c r="C31" s="1200"/>
      <c r="D31" s="1200"/>
      <c r="E31" s="1201"/>
      <c r="F31" s="1469"/>
      <c r="G31" s="1470"/>
      <c r="H31" s="21" t="s">
        <v>145</v>
      </c>
      <c r="I31" s="16"/>
      <c r="J31" s="16"/>
      <c r="K31" s="17"/>
      <c r="L31" s="17"/>
      <c r="M31" s="17"/>
      <c r="N31" s="17"/>
      <c r="O31" s="17"/>
      <c r="P31" s="17"/>
      <c r="Q31" s="17"/>
      <c r="R31" s="17"/>
      <c r="S31" s="18"/>
      <c r="T31" s="18"/>
      <c r="U31" s="18"/>
      <c r="V31" s="17"/>
      <c r="W31" s="17"/>
      <c r="X31" s="17"/>
      <c r="Y31" s="17"/>
      <c r="Z31" s="17"/>
      <c r="AA31" s="17"/>
      <c r="AB31" s="17"/>
      <c r="AC31" s="17"/>
      <c r="AD31" s="17"/>
      <c r="AE31" s="1458" t="str">
        <f>IF('計算表（保育所）'!E29="あり","有","無")</f>
        <v>有</v>
      </c>
      <c r="AF31" s="1459"/>
      <c r="AG31" s="1460"/>
    </row>
    <row r="32" spans="1:34" ht="21" customHeight="1">
      <c r="B32" s="1199"/>
      <c r="C32" s="1200"/>
      <c r="D32" s="1200"/>
      <c r="E32" s="1201"/>
      <c r="F32" s="1469"/>
      <c r="G32" s="1470"/>
      <c r="H32" s="16" t="s">
        <v>67</v>
      </c>
      <c r="I32" s="16"/>
      <c r="J32" s="16"/>
      <c r="K32" s="17"/>
      <c r="L32" s="17"/>
      <c r="M32" s="17"/>
      <c r="N32" s="17"/>
      <c r="O32" s="17"/>
      <c r="P32" s="17"/>
      <c r="Q32" s="17"/>
      <c r="R32" s="17"/>
      <c r="S32" s="18"/>
      <c r="T32" s="18"/>
      <c r="U32" s="18"/>
      <c r="V32" s="17"/>
      <c r="W32" s="17"/>
      <c r="X32" s="17"/>
      <c r="Y32" s="17"/>
      <c r="Z32" s="17"/>
      <c r="AA32" s="17"/>
      <c r="AB32" s="17"/>
      <c r="AC32" s="17"/>
      <c r="AD32" s="17"/>
      <c r="AE32" s="1458" t="str">
        <f>IF('計算表（保育所）'!E30="あり","有","無")</f>
        <v>無</v>
      </c>
      <c r="AF32" s="1459"/>
      <c r="AG32" s="1460"/>
    </row>
    <row r="33" spans="2:33" ht="21" customHeight="1">
      <c r="B33" s="1199"/>
      <c r="C33" s="1200"/>
      <c r="D33" s="1200"/>
      <c r="E33" s="1201"/>
      <c r="F33" s="1469"/>
      <c r="G33" s="1470"/>
      <c r="H33" s="16" t="s">
        <v>68</v>
      </c>
      <c r="I33" s="16"/>
      <c r="J33" s="16"/>
      <c r="K33" s="17"/>
      <c r="L33" s="17"/>
      <c r="M33" s="17"/>
      <c r="N33" s="17"/>
      <c r="O33" s="17"/>
      <c r="P33" s="17"/>
      <c r="Q33" s="17"/>
      <c r="R33" s="17"/>
      <c r="S33" s="18"/>
      <c r="T33" s="18"/>
      <c r="U33" s="18"/>
      <c r="V33" s="17"/>
      <c r="W33" s="17"/>
      <c r="X33" s="17"/>
      <c r="Y33" s="17"/>
      <c r="Z33" s="17"/>
      <c r="AA33" s="17"/>
      <c r="AB33" s="17"/>
      <c r="AC33" s="17"/>
      <c r="AD33" s="17"/>
      <c r="AE33" s="1458" t="str">
        <f>IF('計算表（保育所）'!E31="あり","有","無")</f>
        <v>無</v>
      </c>
      <c r="AF33" s="1459"/>
      <c r="AG33" s="1460"/>
    </row>
    <row r="34" spans="2:33" ht="21" customHeight="1">
      <c r="B34" s="1199"/>
      <c r="C34" s="1200"/>
      <c r="D34" s="1200"/>
      <c r="E34" s="1201"/>
      <c r="F34" s="1469"/>
      <c r="G34" s="1470"/>
      <c r="H34" s="16" t="s">
        <v>63</v>
      </c>
      <c r="I34" s="24"/>
      <c r="J34" s="24"/>
      <c r="K34" s="25"/>
      <c r="L34" s="25"/>
      <c r="M34" s="25"/>
      <c r="N34" s="17"/>
      <c r="O34" s="16"/>
      <c r="P34" s="51"/>
      <c r="Q34" s="51"/>
      <c r="R34" s="51"/>
      <c r="S34" s="16"/>
      <c r="T34" s="16"/>
      <c r="U34" s="16"/>
      <c r="V34" s="51"/>
      <c r="W34" s="51"/>
      <c r="X34" s="51"/>
      <c r="Y34" s="51"/>
      <c r="Z34" s="51"/>
      <c r="AA34" s="51"/>
      <c r="AB34" s="51"/>
      <c r="AC34" s="51"/>
      <c r="AD34" s="51"/>
      <c r="AE34" s="1458" t="str">
        <f>IF('計算表（保育所）'!E32="あり","有","無")</f>
        <v>有</v>
      </c>
      <c r="AF34" s="1459"/>
      <c r="AG34" s="1460"/>
    </row>
    <row r="35" spans="2:33" ht="21" customHeight="1">
      <c r="B35" s="1199"/>
      <c r="C35" s="1200"/>
      <c r="D35" s="1200"/>
      <c r="E35" s="1201"/>
      <c r="F35" s="1469"/>
      <c r="G35" s="1470"/>
      <c r="H35" s="24" t="s">
        <v>65</v>
      </c>
      <c r="I35" s="16"/>
      <c r="J35" s="16"/>
      <c r="K35" s="17"/>
      <c r="L35" s="17"/>
      <c r="M35" s="17"/>
      <c r="N35" s="17"/>
      <c r="O35" s="17"/>
      <c r="P35" s="17"/>
      <c r="Q35" s="17"/>
      <c r="R35" s="17"/>
      <c r="S35" s="18"/>
      <c r="T35" s="18"/>
      <c r="U35" s="18"/>
      <c r="V35" s="17"/>
      <c r="W35" s="17"/>
      <c r="X35" s="17"/>
      <c r="Y35" s="17"/>
      <c r="Z35" s="17"/>
      <c r="AA35" s="17"/>
      <c r="AB35" s="17"/>
      <c r="AC35" s="17"/>
      <c r="AD35" s="17"/>
      <c r="AE35" s="1458" t="str">
        <f>IF('計算表（保育所）'!E33="あり","有","無")</f>
        <v>無</v>
      </c>
      <c r="AF35" s="1459"/>
      <c r="AG35" s="1460"/>
    </row>
    <row r="36" spans="2:33" ht="21" customHeight="1" thickBot="1">
      <c r="B36" s="1199"/>
      <c r="C36" s="1200"/>
      <c r="D36" s="1200"/>
      <c r="E36" s="1201"/>
      <c r="F36" s="1534"/>
      <c r="G36" s="1535"/>
      <c r="H36" s="116" t="s">
        <v>51</v>
      </c>
      <c r="I36" s="16"/>
      <c r="J36" s="16"/>
      <c r="K36" s="17"/>
      <c r="L36" s="17"/>
      <c r="M36" s="17"/>
      <c r="N36" s="17"/>
      <c r="O36" s="17"/>
      <c r="P36" s="17"/>
      <c r="Q36" s="17"/>
      <c r="R36" s="17"/>
      <c r="S36" s="18"/>
      <c r="T36" s="18"/>
      <c r="U36" s="18"/>
      <c r="V36" s="17"/>
      <c r="W36" s="17"/>
      <c r="X36" s="17"/>
      <c r="Y36" s="17"/>
      <c r="Z36" s="17"/>
      <c r="AA36" s="17"/>
      <c r="AB36" s="17"/>
      <c r="AC36" s="17"/>
      <c r="AD36" s="20"/>
      <c r="AE36" s="1458" t="str">
        <f>IF('計算表（保育所）'!E34="あり","有","無")</f>
        <v>有</v>
      </c>
      <c r="AF36" s="1459"/>
      <c r="AG36" s="1460"/>
    </row>
    <row r="37" spans="2:33" ht="28.5" customHeight="1" thickBot="1">
      <c r="B37" s="30" t="s">
        <v>1460</v>
      </c>
      <c r="C37" s="31"/>
      <c r="D37" s="31"/>
      <c r="E37" s="31"/>
      <c r="F37" s="31"/>
      <c r="G37" s="31"/>
      <c r="H37" s="31"/>
      <c r="I37" s="31"/>
      <c r="J37" s="31"/>
      <c r="K37" s="32"/>
      <c r="L37" s="32"/>
      <c r="M37" s="32"/>
      <c r="N37" s="32"/>
      <c r="O37" s="32"/>
      <c r="P37" s="32"/>
      <c r="Q37" s="32"/>
      <c r="R37" s="32"/>
      <c r="S37" s="5"/>
      <c r="T37" s="5"/>
      <c r="U37" s="5"/>
      <c r="V37" s="32"/>
      <c r="W37" s="32"/>
      <c r="X37" s="32"/>
      <c r="Y37" s="32"/>
      <c r="Z37" s="32"/>
      <c r="AA37" s="1493">
        <f>'計算表（保育所）'!H37+'計算表（保育所）'!L37</f>
        <v>20</v>
      </c>
      <c r="AB37" s="1407"/>
      <c r="AC37" s="1407"/>
      <c r="AD37" s="1407"/>
      <c r="AE37" s="1407"/>
      <c r="AF37" s="1407"/>
      <c r="AG37" s="33" t="s">
        <v>20</v>
      </c>
    </row>
    <row r="38" spans="2:33" ht="28.5" customHeight="1">
      <c r="B38" s="1494" t="s">
        <v>1461</v>
      </c>
      <c r="C38" s="1495"/>
      <c r="D38" s="1495"/>
      <c r="E38" s="1496"/>
      <c r="F38" s="13" t="s">
        <v>1463</v>
      </c>
      <c r="G38" s="13"/>
      <c r="H38" s="13"/>
      <c r="I38" s="13"/>
      <c r="J38" s="13"/>
      <c r="K38" s="14"/>
      <c r="L38" s="14"/>
      <c r="M38" s="14"/>
      <c r="N38" s="14"/>
      <c r="O38" s="14"/>
      <c r="P38" s="14"/>
      <c r="Q38" s="14"/>
      <c r="R38" s="14"/>
      <c r="S38" s="15"/>
      <c r="T38" s="15"/>
      <c r="U38" s="15"/>
      <c r="V38" s="14"/>
      <c r="W38" s="14"/>
      <c r="X38" s="14"/>
      <c r="Y38" s="14"/>
      <c r="Z38" s="14"/>
      <c r="AA38" s="1500">
        <f>IF(AA37="","",MIN(L13,IF(ROUND(AA37/3,0)=0,1,ROUND(AA37/3,0))))</f>
        <v>0</v>
      </c>
      <c r="AB38" s="1501"/>
      <c r="AC38" s="1501"/>
      <c r="AD38" s="1501"/>
      <c r="AE38" s="1501"/>
      <c r="AF38" s="1501"/>
      <c r="AG38" s="34" t="s">
        <v>20</v>
      </c>
    </row>
    <row r="39" spans="2:33" ht="28.5" customHeight="1" thickBot="1">
      <c r="B39" s="1497"/>
      <c r="C39" s="1498"/>
      <c r="D39" s="1498"/>
      <c r="E39" s="1499"/>
      <c r="F39" s="35" t="s">
        <v>1464</v>
      </c>
      <c r="G39" s="36"/>
      <c r="H39" s="36"/>
      <c r="I39" s="36"/>
      <c r="J39" s="37"/>
      <c r="K39" s="37"/>
      <c r="L39" s="37"/>
      <c r="M39" s="37"/>
      <c r="N39" s="37"/>
      <c r="O39" s="37"/>
      <c r="P39" s="37"/>
      <c r="Q39" s="37"/>
      <c r="R39" s="37"/>
      <c r="S39" s="36"/>
      <c r="T39" s="36"/>
      <c r="U39" s="36"/>
      <c r="V39" s="37"/>
      <c r="W39" s="37"/>
      <c r="X39" s="37"/>
      <c r="Y39" s="37"/>
      <c r="Z39" s="37"/>
      <c r="AA39" s="1490">
        <f>IF(AA37="","",MIN(T13,IF(ROUND(AA37/5,0)=0,1,ROUND(AA37/5,0))))</f>
        <v>0</v>
      </c>
      <c r="AB39" s="1502"/>
      <c r="AC39" s="1502"/>
      <c r="AD39" s="1502"/>
      <c r="AE39" s="1502"/>
      <c r="AF39" s="1502"/>
      <c r="AG39" s="38" t="s">
        <v>20</v>
      </c>
    </row>
    <row r="40" spans="2:33" ht="15" customHeight="1">
      <c r="B40" s="6" t="s">
        <v>154</v>
      </c>
      <c r="C40" s="234"/>
      <c r="D40" s="234"/>
      <c r="E40" s="234"/>
      <c r="F40" s="392"/>
      <c r="G40" s="392"/>
      <c r="K40" s="234"/>
      <c r="L40" s="234"/>
      <c r="M40" s="234"/>
      <c r="N40" s="234"/>
      <c r="O40" s="234"/>
      <c r="P40" s="234"/>
      <c r="Q40" s="234"/>
      <c r="R40" s="234"/>
      <c r="S40" s="85"/>
      <c r="T40" s="85"/>
      <c r="U40" s="85"/>
      <c r="V40" s="234"/>
      <c r="W40" s="234"/>
      <c r="X40" s="234"/>
      <c r="Y40" s="234"/>
      <c r="Z40" s="234"/>
      <c r="AA40" s="234"/>
      <c r="AB40" s="234"/>
      <c r="AC40" s="234"/>
      <c r="AD40" s="234"/>
      <c r="AE40" s="233"/>
      <c r="AF40" s="233"/>
      <c r="AG40" s="233"/>
    </row>
    <row r="41" spans="2:33" ht="15" customHeight="1">
      <c r="B41" s="6" t="s">
        <v>155</v>
      </c>
      <c r="C41" s="234"/>
      <c r="D41" s="234"/>
      <c r="E41" s="234"/>
      <c r="F41" s="392"/>
      <c r="G41" s="392"/>
      <c r="K41" s="234"/>
      <c r="L41" s="234"/>
      <c r="M41" s="234"/>
      <c r="N41" s="234"/>
      <c r="O41" s="234"/>
      <c r="P41" s="234"/>
      <c r="Q41" s="234"/>
      <c r="R41" s="234"/>
      <c r="S41" s="85"/>
      <c r="T41" s="85"/>
      <c r="U41" s="85"/>
      <c r="V41" s="234"/>
      <c r="W41" s="234"/>
      <c r="X41" s="234"/>
      <c r="Y41" s="234"/>
      <c r="Z41" s="234"/>
      <c r="AA41" s="234"/>
      <c r="AB41" s="234"/>
      <c r="AC41" s="234"/>
      <c r="AD41" s="234"/>
      <c r="AE41" s="233"/>
      <c r="AF41" s="233"/>
      <c r="AG41" s="233"/>
    </row>
    <row r="42" spans="2:33" customFormat="1" ht="9.65" customHeight="1"/>
    <row r="43" spans="2:33" ht="18" customHeight="1" thickBot="1">
      <c r="B43" s="60" t="s">
        <v>1618</v>
      </c>
      <c r="C43" s="60"/>
      <c r="D43" s="60"/>
      <c r="E43" s="60"/>
      <c r="F43" s="60"/>
      <c r="G43" s="60"/>
      <c r="H43" s="60"/>
      <c r="I43" s="60"/>
      <c r="J43" s="60"/>
      <c r="K43" s="60"/>
      <c r="L43" s="60"/>
      <c r="M43" s="60"/>
      <c r="N43" s="60"/>
      <c r="O43" s="60"/>
      <c r="P43" s="60"/>
      <c r="Q43" s="60"/>
      <c r="R43" s="60"/>
      <c r="S43" s="60"/>
      <c r="T43" s="60"/>
      <c r="U43" s="60"/>
      <c r="V43" s="60"/>
      <c r="W43" s="60"/>
      <c r="X43" s="60"/>
      <c r="Y43" s="60"/>
      <c r="Z43" s="60"/>
    </row>
    <row r="44" spans="2:33" ht="18" customHeight="1">
      <c r="B44" s="1503" t="s">
        <v>1620</v>
      </c>
      <c r="C44" s="1504"/>
      <c r="D44" s="1504"/>
      <c r="E44" s="852"/>
      <c r="F44" s="1507">
        <v>49020</v>
      </c>
      <c r="G44" s="1508"/>
      <c r="H44" s="1508"/>
      <c r="I44" s="1508"/>
      <c r="J44" s="1508"/>
      <c r="K44" s="1508"/>
      <c r="L44" s="852"/>
      <c r="M44" s="1516" t="s">
        <v>1619</v>
      </c>
      <c r="N44" s="1516"/>
      <c r="O44" s="852"/>
      <c r="P44" s="1516">
        <f>AA38</f>
        <v>0</v>
      </c>
      <c r="Q44" s="1516"/>
      <c r="R44" s="1516"/>
      <c r="S44" s="1516"/>
      <c r="T44" s="852" t="s">
        <v>336</v>
      </c>
      <c r="U44" s="852"/>
      <c r="V44" s="852"/>
      <c r="W44" s="852"/>
      <c r="X44" s="852"/>
      <c r="Y44" s="852"/>
      <c r="Z44" s="853"/>
      <c r="AA44" s="1521">
        <f>F44*P44</f>
        <v>0</v>
      </c>
      <c r="AB44" s="1522"/>
      <c r="AC44" s="1522"/>
      <c r="AD44" s="1522"/>
      <c r="AE44" s="1522"/>
      <c r="AF44" s="1523"/>
      <c r="AG44" s="849" t="s">
        <v>165</v>
      </c>
    </row>
    <row r="45" spans="2:33" ht="18" customHeight="1" thickBot="1">
      <c r="B45" s="1505" t="s">
        <v>1621</v>
      </c>
      <c r="C45" s="1506"/>
      <c r="D45" s="1506"/>
      <c r="E45" s="854"/>
      <c r="F45" s="1509">
        <v>6130</v>
      </c>
      <c r="G45" s="1510"/>
      <c r="H45" s="1510"/>
      <c r="I45" s="1510"/>
      <c r="J45" s="1510"/>
      <c r="K45" s="1510"/>
      <c r="L45" s="855"/>
      <c r="M45" s="1517" t="s">
        <v>1619</v>
      </c>
      <c r="N45" s="1517"/>
      <c r="O45" s="855"/>
      <c r="P45" s="1517">
        <f>AA39</f>
        <v>0</v>
      </c>
      <c r="Q45" s="1517"/>
      <c r="R45" s="1517"/>
      <c r="S45" s="1517"/>
      <c r="T45" s="855" t="s">
        <v>336</v>
      </c>
      <c r="U45" s="855"/>
      <c r="V45" s="855"/>
      <c r="W45" s="855"/>
      <c r="X45" s="855"/>
      <c r="Y45" s="855"/>
      <c r="Z45" s="856"/>
      <c r="AA45" s="1518">
        <f>F45*P45</f>
        <v>0</v>
      </c>
      <c r="AB45" s="1519"/>
      <c r="AC45" s="1519"/>
      <c r="AD45" s="1519"/>
      <c r="AE45" s="1519"/>
      <c r="AF45" s="1520"/>
      <c r="AG45" s="850" t="s">
        <v>165</v>
      </c>
    </row>
    <row r="46" spans="2:33" ht="18" customHeight="1" thickTop="1" thickBot="1">
      <c r="B46" s="1511" t="s">
        <v>265</v>
      </c>
      <c r="C46" s="1512"/>
      <c r="D46" s="1512"/>
      <c r="E46" s="102"/>
      <c r="F46" s="102"/>
      <c r="G46" s="102"/>
      <c r="H46" s="102"/>
      <c r="I46" s="102"/>
      <c r="J46" s="102"/>
      <c r="K46" s="102"/>
      <c r="L46" s="102"/>
      <c r="M46" s="102"/>
      <c r="N46" s="102"/>
      <c r="O46" s="102"/>
      <c r="P46" s="102"/>
      <c r="Q46" s="102"/>
      <c r="R46" s="102"/>
      <c r="S46" s="102"/>
      <c r="T46" s="102"/>
      <c r="U46" s="102"/>
      <c r="V46" s="102"/>
      <c r="W46" s="102"/>
      <c r="X46" s="102"/>
      <c r="Y46" s="102"/>
      <c r="Z46" s="12"/>
      <c r="AA46" s="1513">
        <f>AA44+AA45</f>
        <v>0</v>
      </c>
      <c r="AB46" s="1514"/>
      <c r="AC46" s="1514"/>
      <c r="AD46" s="1514"/>
      <c r="AE46" s="1514"/>
      <c r="AF46" s="1515"/>
      <c r="AG46" s="851" t="s">
        <v>165</v>
      </c>
    </row>
  </sheetData>
  <sheetProtection algorithmName="SHA-512" hashValue="Ou6F9bho61y4gV8iARcIvdhccSAeRA/sXWXAh36m4ETU+h1AwJPLES/czBv9JVY6sv7EAEUCJfrtSkpelQBsHQ==" saltValue="UACDep4JIvmrK4Cq3xLAWw==" spinCount="100000" sheet="1" objects="1" scenarios="1"/>
  <dataConsolidate link="1"/>
  <mergeCells count="68">
    <mergeCell ref="B46:D46"/>
    <mergeCell ref="AA46:AF46"/>
    <mergeCell ref="B45:D45"/>
    <mergeCell ref="F45:K45"/>
    <mergeCell ref="M45:N45"/>
    <mergeCell ref="P45:S45"/>
    <mergeCell ref="AA45:AF45"/>
    <mergeCell ref="B44:D44"/>
    <mergeCell ref="F44:K44"/>
    <mergeCell ref="M44:N44"/>
    <mergeCell ref="P44:S44"/>
    <mergeCell ref="AA44:AF44"/>
    <mergeCell ref="AA37:AF37"/>
    <mergeCell ref="B38:E39"/>
    <mergeCell ref="AA38:AF38"/>
    <mergeCell ref="AA39:AF39"/>
    <mergeCell ref="AE33:AG33"/>
    <mergeCell ref="AE34:AG34"/>
    <mergeCell ref="AE35:AG35"/>
    <mergeCell ref="AE36:AG36"/>
    <mergeCell ref="B28:E36"/>
    <mergeCell ref="F28:G36"/>
    <mergeCell ref="AE28:AG28"/>
    <mergeCell ref="AE29:AG29"/>
    <mergeCell ref="AE30:AG30"/>
    <mergeCell ref="AE31:AG31"/>
    <mergeCell ref="AE32:AG32"/>
    <mergeCell ref="B19:B20"/>
    <mergeCell ref="C19:Z20"/>
    <mergeCell ref="AA19:AG20"/>
    <mergeCell ref="B23:L23"/>
    <mergeCell ref="M23:T23"/>
    <mergeCell ref="B24:E27"/>
    <mergeCell ref="F24:L24"/>
    <mergeCell ref="M24:S24"/>
    <mergeCell ref="T24:Z24"/>
    <mergeCell ref="AA24:AG24"/>
    <mergeCell ref="AG25:AG27"/>
    <mergeCell ref="F25:K27"/>
    <mergeCell ref="L25:L27"/>
    <mergeCell ref="T25:Y27"/>
    <mergeCell ref="Z25:Z27"/>
    <mergeCell ref="AA25:AF27"/>
    <mergeCell ref="M25:R27"/>
    <mergeCell ref="S25:S27"/>
    <mergeCell ref="B18:AG18"/>
    <mergeCell ref="O8:T8"/>
    <mergeCell ref="U8:AG8"/>
    <mergeCell ref="O9:T10"/>
    <mergeCell ref="U9:AG9"/>
    <mergeCell ref="U10:AG10"/>
    <mergeCell ref="B13:G13"/>
    <mergeCell ref="H13:K13"/>
    <mergeCell ref="L13:N13"/>
    <mergeCell ref="P13:S13"/>
    <mergeCell ref="T13:V13"/>
    <mergeCell ref="Y13:AE13"/>
    <mergeCell ref="Q14:V14"/>
    <mergeCell ref="Q15:V15"/>
    <mergeCell ref="B16:P16"/>
    <mergeCell ref="Q16:V16"/>
    <mergeCell ref="O7:T7"/>
    <mergeCell ref="U7:AG7"/>
    <mergeCell ref="B3:D3"/>
    <mergeCell ref="E3:F3"/>
    <mergeCell ref="X6:Y6"/>
    <mergeCell ref="AB6:AC6"/>
    <mergeCell ref="AE6:AF6"/>
  </mergeCells>
  <phoneticPr fontId="8"/>
  <dataValidations count="3">
    <dataValidation type="list" allowBlank="1" showInputMessage="1" sqref="U8:AG8" xr:uid="{F26BE548-83FD-40B8-B795-F7165C5BC23A}">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E4B2CDB0-EA8A-4FC1-8AC5-C5AE92D2F9A5}">
      <formula1>$AK$1</formula1>
    </dataValidation>
    <dataValidation type="list" allowBlank="1" showInputMessage="1" showErrorMessage="1" sqref="AE28:AG36 AE40:AG41" xr:uid="{70AC2766-7DF7-40E8-864A-7DB0C10A5CF6}">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CB0A6E-8909-4E9B-8FB0-77B6A9DAB90F}">
  <sheetPr codeName="Sheet8">
    <tabColor theme="4"/>
    <pageSetUpPr fitToPage="1"/>
  </sheetPr>
  <dimension ref="A1:AL43"/>
  <sheetViews>
    <sheetView view="pageBreakPreview" zoomScaleNormal="100" zoomScaleSheetLayoutView="100" workbookViewId="0">
      <selection activeCell="K14" sqref="Q14:V14"/>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394" t="s">
        <v>784</v>
      </c>
      <c r="C3" s="1394"/>
      <c r="D3" s="1394"/>
      <c r="E3" s="1395" t="str">
        <f>【様式１】加算率!M2</f>
        <v>７</v>
      </c>
      <c r="F3" s="1394"/>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56" t="s">
        <v>784</v>
      </c>
      <c r="Y6" s="1256"/>
      <c r="Z6" s="401" t="str">
        <f>IF(【様式１】加算率!AE4="","",【様式１】加算率!AE4)</f>
        <v/>
      </c>
      <c r="AA6" s="401" t="s">
        <v>149</v>
      </c>
      <c r="AB6" s="1257" t="str">
        <f>IF(【様式１】加算率!AG4="","",【様式１】加算率!AG4)</f>
        <v/>
      </c>
      <c r="AC6" s="1257"/>
      <c r="AD6" s="401" t="s">
        <v>344</v>
      </c>
      <c r="AE6" s="1257" t="str">
        <f>IF(【様式１】加算率!AJ4="","",【様式１】加算率!AJ4)</f>
        <v/>
      </c>
      <c r="AF6" s="1257"/>
      <c r="AG6" s="356" t="s">
        <v>335</v>
      </c>
    </row>
    <row r="7" spans="2:38" ht="17.25" customHeight="1">
      <c r="E7" s="4"/>
      <c r="F7" s="4"/>
      <c r="N7" s="4"/>
      <c r="O7" s="1253" t="s">
        <v>5</v>
      </c>
      <c r="P7" s="1253"/>
      <c r="Q7" s="1253"/>
      <c r="R7" s="1253"/>
      <c r="S7" s="1253"/>
      <c r="T7" s="1253"/>
      <c r="U7" s="1392" t="str">
        <f>【様式１】加算率!Z5</f>
        <v/>
      </c>
      <c r="V7" s="1392"/>
      <c r="W7" s="1392"/>
      <c r="X7" s="1392"/>
      <c r="Y7" s="1392"/>
      <c r="Z7" s="1392"/>
      <c r="AA7" s="1392"/>
      <c r="AB7" s="1392"/>
      <c r="AC7" s="1392"/>
      <c r="AD7" s="1392"/>
      <c r="AE7" s="1392"/>
      <c r="AF7" s="1392"/>
      <c r="AG7" s="1393"/>
    </row>
    <row r="8" spans="2:38" ht="17.25" customHeight="1">
      <c r="E8" s="4"/>
      <c r="F8" s="4"/>
      <c r="N8" s="4"/>
      <c r="O8" s="1268" t="s">
        <v>6</v>
      </c>
      <c r="P8" s="1268"/>
      <c r="Q8" s="1268"/>
      <c r="R8" s="1268"/>
      <c r="S8" s="1268"/>
      <c r="T8" s="1268"/>
      <c r="U8" s="1399" t="str">
        <f>【様式１】加算率!Z6</f>
        <v/>
      </c>
      <c r="V8" s="1399"/>
      <c r="W8" s="1399"/>
      <c r="X8" s="1399"/>
      <c r="Y8" s="1399"/>
      <c r="Z8" s="1399"/>
      <c r="AA8" s="1399"/>
      <c r="AB8" s="1399"/>
      <c r="AC8" s="1399"/>
      <c r="AD8" s="1399"/>
      <c r="AE8" s="1399"/>
      <c r="AF8" s="1399"/>
      <c r="AG8" s="1400"/>
    </row>
    <row r="9" spans="2:38" ht="17.25" customHeight="1">
      <c r="E9" s="4"/>
      <c r="F9" s="4"/>
      <c r="N9" s="4"/>
      <c r="O9" s="1261" t="s">
        <v>348</v>
      </c>
      <c r="P9" s="1262"/>
      <c r="Q9" s="1262"/>
      <c r="R9" s="1262"/>
      <c r="S9" s="1262"/>
      <c r="T9" s="1263"/>
      <c r="U9" s="1401" t="str">
        <f>【様式１】加算率!Z7</f>
        <v/>
      </c>
      <c r="V9" s="1402"/>
      <c r="W9" s="1402"/>
      <c r="X9" s="1402"/>
      <c r="Y9" s="1402"/>
      <c r="Z9" s="1402"/>
      <c r="AA9" s="1402"/>
      <c r="AB9" s="1402"/>
      <c r="AC9" s="1402"/>
      <c r="AD9" s="1402"/>
      <c r="AE9" s="1402"/>
      <c r="AF9" s="1402"/>
      <c r="AG9" s="1403"/>
    </row>
    <row r="10" spans="2:38" ht="17.25" customHeight="1" thickBot="1">
      <c r="E10" s="4"/>
      <c r="F10" s="4"/>
      <c r="N10" s="4"/>
      <c r="O10" s="1264"/>
      <c r="P10" s="1265"/>
      <c r="Q10" s="1265"/>
      <c r="R10" s="1265"/>
      <c r="S10" s="1265"/>
      <c r="T10" s="1266"/>
      <c r="U10" s="1404">
        <f>【様式１】加算率!Z8</f>
        <v>0</v>
      </c>
      <c r="V10" s="1405"/>
      <c r="W10" s="1405"/>
      <c r="X10" s="1405"/>
      <c r="Y10" s="1405"/>
      <c r="Z10" s="1405"/>
      <c r="AA10" s="1405"/>
      <c r="AB10" s="1405"/>
      <c r="AC10" s="1405"/>
      <c r="AD10" s="1405"/>
      <c r="AE10" s="1405"/>
      <c r="AF10" s="1405"/>
      <c r="AG10" s="1406"/>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46" t="s">
        <v>125</v>
      </c>
      <c r="C13" s="1407"/>
      <c r="D13" s="1407"/>
      <c r="E13" s="1407"/>
      <c r="F13" s="1407"/>
      <c r="G13" s="1408"/>
      <c r="H13" s="1146" t="s">
        <v>126</v>
      </c>
      <c r="I13" s="1407"/>
      <c r="J13" s="1407"/>
      <c r="K13" s="1407"/>
      <c r="L13" s="1407">
        <f>Q14+Q16</f>
        <v>0</v>
      </c>
      <c r="M13" s="1407"/>
      <c r="N13" s="1407"/>
      <c r="O13" s="219" t="s">
        <v>20</v>
      </c>
      <c r="P13" s="1146" t="s">
        <v>127</v>
      </c>
      <c r="Q13" s="1407"/>
      <c r="R13" s="1407"/>
      <c r="S13" s="1407"/>
      <c r="T13" s="1407">
        <f>Q15</f>
        <v>0</v>
      </c>
      <c r="U13" s="1407"/>
      <c r="V13" s="1407"/>
      <c r="W13" s="33" t="s">
        <v>20</v>
      </c>
      <c r="Y13" s="1409" t="s">
        <v>128</v>
      </c>
      <c r="Z13" s="1410"/>
      <c r="AA13" s="1410"/>
      <c r="AB13" s="1410"/>
      <c r="AC13" s="1410"/>
      <c r="AD13" s="1410"/>
      <c r="AE13" s="1411"/>
      <c r="AF13" s="169" t="str">
        <f>IFERROR(IF(T13+L13&gt;=1,"○","×"),"")</f>
        <v>×</v>
      </c>
      <c r="AG13" s="212"/>
    </row>
    <row r="14" spans="2:38" ht="18" customHeight="1">
      <c r="B14" s="214" t="s">
        <v>129</v>
      </c>
      <c r="C14" s="13"/>
      <c r="D14" s="13"/>
      <c r="E14" s="13"/>
      <c r="F14" s="13"/>
      <c r="G14" s="13"/>
      <c r="H14" s="13"/>
      <c r="I14" s="13"/>
      <c r="J14" s="13"/>
      <c r="K14" s="13"/>
      <c r="L14" s="13"/>
      <c r="M14" s="13"/>
      <c r="N14" s="13"/>
      <c r="O14" s="13"/>
      <c r="P14" s="266"/>
      <c r="Q14" s="1412"/>
      <c r="R14" s="1413"/>
      <c r="S14" s="1413"/>
      <c r="T14" s="1413"/>
      <c r="U14" s="1413"/>
      <c r="V14" s="1413"/>
      <c r="W14" s="34" t="s">
        <v>20</v>
      </c>
      <c r="Z14" s="218"/>
      <c r="AA14" s="218"/>
      <c r="AB14" s="218"/>
      <c r="AC14" s="218"/>
      <c r="AD14" s="218"/>
      <c r="AE14"/>
    </row>
    <row r="15" spans="2:38" ht="18" customHeight="1">
      <c r="B15" s="215" t="s">
        <v>130</v>
      </c>
      <c r="C15" s="21"/>
      <c r="D15" s="21"/>
      <c r="E15" s="21"/>
      <c r="F15" s="21"/>
      <c r="G15" s="21"/>
      <c r="H15" s="21"/>
      <c r="I15" s="21"/>
      <c r="J15" s="21"/>
      <c r="K15" s="21"/>
      <c r="L15" s="21"/>
      <c r="M15" s="21"/>
      <c r="N15" s="21"/>
      <c r="O15" s="21"/>
      <c r="P15" s="267"/>
      <c r="Q15" s="1414"/>
      <c r="R15" s="1415"/>
      <c r="S15" s="1415"/>
      <c r="T15" s="1415"/>
      <c r="U15" s="1415"/>
      <c r="V15" s="1415"/>
      <c r="W15" s="217" t="s">
        <v>20</v>
      </c>
    </row>
    <row r="16" spans="2:38" ht="34.4" customHeight="1" thickBot="1">
      <c r="B16" s="1416" t="s">
        <v>131</v>
      </c>
      <c r="C16" s="1417"/>
      <c r="D16" s="1417"/>
      <c r="E16" s="1417"/>
      <c r="F16" s="1417"/>
      <c r="G16" s="1417"/>
      <c r="H16" s="1417"/>
      <c r="I16" s="1417"/>
      <c r="J16" s="1417"/>
      <c r="K16" s="1417"/>
      <c r="L16" s="1417"/>
      <c r="M16" s="1417"/>
      <c r="N16" s="1417"/>
      <c r="O16" s="1417"/>
      <c r="P16" s="1418"/>
      <c r="Q16" s="1419"/>
      <c r="R16" s="1420"/>
      <c r="S16" s="1420"/>
      <c r="T16" s="1420"/>
      <c r="U16" s="1420"/>
      <c r="V16" s="1420"/>
      <c r="W16" s="216" t="s">
        <v>20</v>
      </c>
    </row>
    <row r="17" spans="1:34" ht="18"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396" t="s">
        <v>132</v>
      </c>
      <c r="C18" s="1397"/>
      <c r="D18" s="1397"/>
      <c r="E18" s="1397"/>
      <c r="F18" s="1397"/>
      <c r="G18" s="1397"/>
      <c r="H18" s="1397"/>
      <c r="I18" s="1397"/>
      <c r="J18" s="1397"/>
      <c r="K18" s="1397"/>
      <c r="L18" s="1397"/>
      <c r="M18" s="1397"/>
      <c r="N18" s="1397"/>
      <c r="O18" s="1397"/>
      <c r="P18" s="1397"/>
      <c r="Q18" s="1397"/>
      <c r="R18" s="1397"/>
      <c r="S18" s="1397"/>
      <c r="T18" s="1397"/>
      <c r="U18" s="1397"/>
      <c r="V18" s="1397"/>
      <c r="W18" s="1397"/>
      <c r="X18" s="1397"/>
      <c r="Y18" s="1397"/>
      <c r="Z18" s="1397"/>
      <c r="AA18" s="1397"/>
      <c r="AB18" s="1397"/>
      <c r="AC18" s="1397"/>
      <c r="AD18" s="1397"/>
      <c r="AE18" s="1397"/>
      <c r="AF18" s="1397"/>
      <c r="AG18" s="1398"/>
    </row>
    <row r="19" spans="1:34" ht="18" customHeight="1">
      <c r="B19" s="1427"/>
      <c r="C19" s="1429" t="s">
        <v>133</v>
      </c>
      <c r="D19" s="1430"/>
      <c r="E19" s="1430"/>
      <c r="F19" s="1430"/>
      <c r="G19" s="1430"/>
      <c r="H19" s="1430"/>
      <c r="I19" s="1430"/>
      <c r="J19" s="1430"/>
      <c r="K19" s="1430"/>
      <c r="L19" s="1430"/>
      <c r="M19" s="1430"/>
      <c r="N19" s="1430"/>
      <c r="O19" s="1430"/>
      <c r="P19" s="1430"/>
      <c r="Q19" s="1430"/>
      <c r="R19" s="1430"/>
      <c r="S19" s="1430"/>
      <c r="T19" s="1430"/>
      <c r="U19" s="1430"/>
      <c r="V19" s="1430"/>
      <c r="W19" s="1430"/>
      <c r="X19" s="1430"/>
      <c r="Y19" s="1430"/>
      <c r="Z19" s="1430"/>
      <c r="AA19" s="1432"/>
      <c r="AB19" s="1433"/>
      <c r="AC19" s="1433"/>
      <c r="AD19" s="1433"/>
      <c r="AE19" s="1433"/>
      <c r="AF19" s="1433"/>
      <c r="AG19" s="1434"/>
    </row>
    <row r="20" spans="1:34" ht="18" customHeight="1" thickBot="1">
      <c r="B20" s="1428"/>
      <c r="C20" s="1431"/>
      <c r="D20" s="1431"/>
      <c r="E20" s="1431"/>
      <c r="F20" s="1431"/>
      <c r="G20" s="1431"/>
      <c r="H20" s="1431"/>
      <c r="I20" s="1431"/>
      <c r="J20" s="1431"/>
      <c r="K20" s="1431"/>
      <c r="L20" s="1431"/>
      <c r="M20" s="1431"/>
      <c r="N20" s="1431"/>
      <c r="O20" s="1431"/>
      <c r="P20" s="1431"/>
      <c r="Q20" s="1431"/>
      <c r="R20" s="1431"/>
      <c r="S20" s="1431"/>
      <c r="T20" s="1431"/>
      <c r="U20" s="1431"/>
      <c r="V20" s="1431"/>
      <c r="W20" s="1431"/>
      <c r="X20" s="1431"/>
      <c r="Y20" s="1431"/>
      <c r="Z20" s="1431"/>
      <c r="AA20" s="1435"/>
      <c r="AB20" s="1436"/>
      <c r="AC20" s="1436"/>
      <c r="AD20" s="1436"/>
      <c r="AE20" s="1436"/>
      <c r="AF20" s="1436"/>
      <c r="AG20" s="1437"/>
    </row>
    <row r="21" spans="1:34" ht="21.65"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7.75" customHeight="1" thickBot="1">
      <c r="B23" s="1438" t="s">
        <v>135</v>
      </c>
      <c r="C23" s="1439"/>
      <c r="D23" s="1439"/>
      <c r="E23" s="1439"/>
      <c r="F23" s="1440"/>
      <c r="G23" s="1440"/>
      <c r="H23" s="1440"/>
      <c r="I23" s="1440"/>
      <c r="J23" s="1440"/>
      <c r="K23" s="1440"/>
      <c r="L23" s="1440"/>
      <c r="M23" s="1441" t="str">
        <f>IFERROR(VLOOKUP(一番最初に入力!C8,【適宜更新してください】法人情報!A:F,6,0),"")</f>
        <v/>
      </c>
      <c r="N23" s="1442"/>
      <c r="O23" s="1442"/>
      <c r="P23" s="1442"/>
      <c r="Q23" s="1442"/>
      <c r="R23" s="1442"/>
      <c r="S23" s="1442"/>
      <c r="T23" s="1442"/>
      <c r="U23" s="83" t="s">
        <v>20</v>
      </c>
      <c r="V23" s="234"/>
      <c r="W23" s="234"/>
      <c r="X23" s="234"/>
      <c r="Y23" s="234"/>
      <c r="Z23" s="234"/>
      <c r="AA23" s="234"/>
      <c r="AB23" s="234"/>
      <c r="AC23" s="234"/>
      <c r="AD23" s="234"/>
      <c r="AE23" s="85"/>
      <c r="AF23" s="85"/>
      <c r="AG23" s="85"/>
    </row>
    <row r="24" spans="1:34" s="9" customFormat="1" ht="21" customHeight="1">
      <c r="A24" s="8"/>
      <c r="B24" s="1443" t="s">
        <v>136</v>
      </c>
      <c r="C24" s="1444"/>
      <c r="D24" s="1444"/>
      <c r="E24" s="1445"/>
      <c r="F24" s="1452" t="s">
        <v>137</v>
      </c>
      <c r="G24" s="1453"/>
      <c r="H24" s="1453"/>
      <c r="I24" s="1453"/>
      <c r="J24" s="1453"/>
      <c r="K24" s="1453"/>
      <c r="L24" s="1453"/>
      <c r="M24" s="1454" t="s">
        <v>138</v>
      </c>
      <c r="N24" s="1453"/>
      <c r="O24" s="1453"/>
      <c r="P24" s="1453"/>
      <c r="Q24" s="1453"/>
      <c r="R24" s="1453"/>
      <c r="S24" s="1453"/>
      <c r="T24" s="1454" t="s">
        <v>139</v>
      </c>
      <c r="U24" s="1453"/>
      <c r="V24" s="1453"/>
      <c r="W24" s="1453"/>
      <c r="X24" s="1453"/>
      <c r="Y24" s="1453"/>
      <c r="Z24" s="1453"/>
      <c r="AA24" s="1454" t="s">
        <v>140</v>
      </c>
      <c r="AB24" s="1453"/>
      <c r="AC24" s="1453"/>
      <c r="AD24" s="1453"/>
      <c r="AE24" s="1453"/>
      <c r="AF24" s="1453"/>
      <c r="AG24" s="1529"/>
      <c r="AH24" s="8"/>
    </row>
    <row r="25" spans="1:34" s="9" customFormat="1" ht="21" customHeight="1">
      <c r="A25" s="8"/>
      <c r="B25" s="1446"/>
      <c r="C25" s="1447"/>
      <c r="D25" s="1447"/>
      <c r="E25" s="1448"/>
      <c r="F25" s="1476">
        <f>'計算表（小規模（事業所内）Ａ・Ｂ）'!F10</f>
        <v>0</v>
      </c>
      <c r="G25" s="1477"/>
      <c r="H25" s="1477"/>
      <c r="I25" s="1477"/>
      <c r="J25" s="1477"/>
      <c r="K25" s="1477"/>
      <c r="L25" s="1482" t="s">
        <v>20</v>
      </c>
      <c r="M25" s="1539">
        <f>'計算表（小規模（事業所内）Ａ・Ｂ）'!F11</f>
        <v>0</v>
      </c>
      <c r="N25" s="1540"/>
      <c r="O25" s="1540"/>
      <c r="P25" s="1540"/>
      <c r="Q25" s="1540"/>
      <c r="R25" s="1540"/>
      <c r="S25" s="1482" t="s">
        <v>20</v>
      </c>
      <c r="T25" s="1485">
        <f>'計算表（小規模（事業所内）Ａ・Ｂ）'!F12</f>
        <v>0</v>
      </c>
      <c r="U25" s="1477"/>
      <c r="V25" s="1477"/>
      <c r="W25" s="1477"/>
      <c r="X25" s="1477"/>
      <c r="Y25" s="1477"/>
      <c r="Z25" s="1482" t="s">
        <v>20</v>
      </c>
      <c r="AA25" s="1485">
        <f>'計算表（小規模（事業所内）Ａ・Ｂ）'!F15</f>
        <v>0</v>
      </c>
      <c r="AB25" s="1477"/>
      <c r="AC25" s="1477"/>
      <c r="AD25" s="1477"/>
      <c r="AE25" s="1477"/>
      <c r="AF25" s="1477"/>
      <c r="AG25" s="1530" t="s">
        <v>20</v>
      </c>
      <c r="AH25" s="8"/>
    </row>
    <row r="26" spans="1:34" s="9" customFormat="1" ht="18" customHeight="1">
      <c r="A26" s="8"/>
      <c r="B26" s="1446"/>
      <c r="C26" s="1447"/>
      <c r="D26" s="1447"/>
      <c r="E26" s="1448"/>
      <c r="F26" s="1478"/>
      <c r="G26" s="1479"/>
      <c r="H26" s="1479"/>
      <c r="I26" s="1479"/>
      <c r="J26" s="1479"/>
      <c r="K26" s="1479"/>
      <c r="L26" s="1483"/>
      <c r="M26" s="1541"/>
      <c r="N26" s="1542"/>
      <c r="O26" s="1542"/>
      <c r="P26" s="1542"/>
      <c r="Q26" s="1542"/>
      <c r="R26" s="1542"/>
      <c r="S26" s="1483"/>
      <c r="T26" s="1524"/>
      <c r="U26" s="1479"/>
      <c r="V26" s="1479"/>
      <c r="W26" s="1479"/>
      <c r="X26" s="1479"/>
      <c r="Y26" s="1479"/>
      <c r="Z26" s="1483"/>
      <c r="AA26" s="1524"/>
      <c r="AB26" s="1479"/>
      <c r="AC26" s="1479"/>
      <c r="AD26" s="1479"/>
      <c r="AE26" s="1479"/>
      <c r="AF26" s="1479"/>
      <c r="AG26" s="1531"/>
      <c r="AH26" s="8"/>
    </row>
    <row r="27" spans="1:34" s="9" customFormat="1" ht="21" customHeight="1" thickBot="1">
      <c r="A27" s="8"/>
      <c r="B27" s="1449"/>
      <c r="C27" s="1450"/>
      <c r="D27" s="1450"/>
      <c r="E27" s="1451"/>
      <c r="F27" s="1480"/>
      <c r="G27" s="1481"/>
      <c r="H27" s="1481"/>
      <c r="I27" s="1481"/>
      <c r="J27" s="1481"/>
      <c r="K27" s="1481"/>
      <c r="L27" s="1484"/>
      <c r="M27" s="1543"/>
      <c r="N27" s="1544"/>
      <c r="O27" s="1544"/>
      <c r="P27" s="1544"/>
      <c r="Q27" s="1544"/>
      <c r="R27" s="1544"/>
      <c r="S27" s="1484"/>
      <c r="T27" s="1525"/>
      <c r="U27" s="1481"/>
      <c r="V27" s="1481"/>
      <c r="W27" s="1481"/>
      <c r="X27" s="1481"/>
      <c r="Y27" s="1481"/>
      <c r="Z27" s="1484"/>
      <c r="AA27" s="1525"/>
      <c r="AB27" s="1481"/>
      <c r="AC27" s="1481"/>
      <c r="AD27" s="1481"/>
      <c r="AE27" s="1481"/>
      <c r="AF27" s="1481"/>
      <c r="AG27" s="1532"/>
      <c r="AH27" s="8"/>
    </row>
    <row r="28" spans="1:34" ht="21" customHeight="1">
      <c r="B28" s="1189" t="s">
        <v>142</v>
      </c>
      <c r="C28" s="1197"/>
      <c r="D28" s="1197"/>
      <c r="E28" s="1198"/>
      <c r="F28" s="1545" t="s">
        <v>78</v>
      </c>
      <c r="G28" s="1546"/>
      <c r="H28" s="13" t="s">
        <v>84</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73" t="str">
        <f>IF('計算表（小規模（事業所内）Ａ・Ｂ）'!E16="あり","有","無")</f>
        <v>無</v>
      </c>
      <c r="AF28" s="1474"/>
      <c r="AG28" s="1475"/>
    </row>
    <row r="29" spans="1:34" ht="21" customHeight="1">
      <c r="B29" s="1199"/>
      <c r="C29" s="1200"/>
      <c r="D29" s="1200"/>
      <c r="E29" s="1201"/>
      <c r="F29" s="1150"/>
      <c r="G29" s="1547"/>
      <c r="H29" s="16" t="s">
        <v>62</v>
      </c>
      <c r="I29" s="16"/>
      <c r="J29" s="16"/>
      <c r="K29" s="17"/>
      <c r="L29" s="17"/>
      <c r="M29" s="17"/>
      <c r="N29" s="17"/>
      <c r="O29" s="17"/>
      <c r="P29" s="17"/>
      <c r="Q29" s="17"/>
      <c r="R29" s="17"/>
      <c r="S29" s="18"/>
      <c r="T29" s="18"/>
      <c r="U29" s="18"/>
      <c r="V29" s="17"/>
      <c r="W29" s="17"/>
      <c r="X29" s="17"/>
      <c r="Y29" s="17"/>
      <c r="Z29" s="17"/>
      <c r="AA29" s="17"/>
      <c r="AB29" s="17"/>
      <c r="AC29" s="17"/>
      <c r="AD29" s="17"/>
      <c r="AE29" s="1458" t="str">
        <f>IF('計算表（小規模（事業所内）Ａ・Ｂ）'!E14="あり","有","無")</f>
        <v>無</v>
      </c>
      <c r="AF29" s="1459"/>
      <c r="AG29" s="1460"/>
    </row>
    <row r="30" spans="1:34" ht="21" customHeight="1">
      <c r="B30" s="1199"/>
      <c r="C30" s="1200"/>
      <c r="D30" s="1200"/>
      <c r="E30" s="1201"/>
      <c r="F30" s="1150"/>
      <c r="G30" s="1547"/>
      <c r="H30" s="21" t="s">
        <v>145</v>
      </c>
      <c r="K30" s="234"/>
      <c r="L30" s="234"/>
      <c r="M30" s="234"/>
      <c r="N30" s="234"/>
      <c r="O30" s="234"/>
      <c r="P30" s="234"/>
      <c r="Q30" s="234"/>
      <c r="R30" s="234"/>
      <c r="S30" s="85"/>
      <c r="T30" s="85"/>
      <c r="U30" s="85"/>
      <c r="V30" s="234"/>
      <c r="W30" s="234"/>
      <c r="X30" s="234"/>
      <c r="Y30" s="234"/>
      <c r="Z30" s="234"/>
      <c r="AA30" s="234"/>
      <c r="AB30" s="234"/>
      <c r="AC30" s="234"/>
      <c r="AD30" s="234"/>
      <c r="AE30" s="1458" t="str">
        <f>IF('計算表（小規模（事業所内）Ａ・Ｂ）'!E19="あり","有","無")</f>
        <v>無</v>
      </c>
      <c r="AF30" s="1459"/>
      <c r="AG30" s="1460"/>
    </row>
    <row r="31" spans="1:34" ht="21" customHeight="1">
      <c r="B31" s="1199"/>
      <c r="C31" s="1200"/>
      <c r="D31" s="1200"/>
      <c r="E31" s="1201"/>
      <c r="F31" s="1150"/>
      <c r="G31" s="1547"/>
      <c r="H31" s="16" t="s">
        <v>63</v>
      </c>
      <c r="I31" s="16"/>
      <c r="J31" s="16"/>
      <c r="K31" s="17"/>
      <c r="L31" s="17"/>
      <c r="M31" s="17"/>
      <c r="N31" s="17"/>
      <c r="O31" s="17"/>
      <c r="P31" s="17"/>
      <c r="Q31" s="17"/>
      <c r="R31" s="17"/>
      <c r="S31" s="18"/>
      <c r="T31" s="18"/>
      <c r="U31" s="18"/>
      <c r="V31" s="17"/>
      <c r="W31" s="17"/>
      <c r="X31" s="17"/>
      <c r="Y31" s="17"/>
      <c r="Z31" s="17"/>
      <c r="AA31" s="17"/>
      <c r="AB31" s="17"/>
      <c r="AC31" s="17"/>
      <c r="AD31" s="17"/>
      <c r="AE31" s="1458" t="str">
        <f>IF('計算表（小規模（事業所内）Ａ・Ｂ）'!E20="あり","有","無")</f>
        <v>無</v>
      </c>
      <c r="AF31" s="1459"/>
      <c r="AG31" s="1460"/>
    </row>
    <row r="32" spans="1:34" ht="21" customHeight="1">
      <c r="B32" s="1199"/>
      <c r="C32" s="1200"/>
      <c r="D32" s="1200"/>
      <c r="E32" s="1201"/>
      <c r="F32" s="1150"/>
      <c r="G32" s="1547"/>
      <c r="H32" s="16" t="s">
        <v>51</v>
      </c>
      <c r="I32" s="16"/>
      <c r="J32" s="16"/>
      <c r="K32" s="17"/>
      <c r="L32" s="17"/>
      <c r="M32" s="17"/>
      <c r="N32" s="17"/>
      <c r="O32" s="17"/>
      <c r="P32" s="17"/>
      <c r="Q32" s="17"/>
      <c r="R32" s="17"/>
      <c r="S32" s="18"/>
      <c r="T32" s="18"/>
      <c r="U32" s="18"/>
      <c r="V32" s="17"/>
      <c r="W32" s="17"/>
      <c r="X32" s="17"/>
      <c r="Y32" s="17"/>
      <c r="Z32" s="17"/>
      <c r="AA32" s="17"/>
      <c r="AB32" s="17"/>
      <c r="AC32" s="17"/>
      <c r="AD32" s="17"/>
      <c r="AE32" s="1458" t="str">
        <f>IF('計算表（小規模（事業所内）Ａ・Ｂ）'!E21="あり","有","無")</f>
        <v>無</v>
      </c>
      <c r="AF32" s="1459"/>
      <c r="AG32" s="1460"/>
    </row>
    <row r="33" spans="2:33" ht="21" customHeight="1" thickBot="1">
      <c r="B33" s="1199"/>
      <c r="C33" s="1200"/>
      <c r="D33" s="1200"/>
      <c r="E33" s="1201"/>
      <c r="F33" s="1206"/>
      <c r="G33" s="1548"/>
      <c r="H33" s="1536" t="s">
        <v>147</v>
      </c>
      <c r="I33" s="1537"/>
      <c r="J33" s="1537"/>
      <c r="K33" s="1537"/>
      <c r="L33" s="1537"/>
      <c r="M33" s="1537"/>
      <c r="N33" s="1537"/>
      <c r="O33" s="1537"/>
      <c r="P33" s="1537"/>
      <c r="Q33" s="1537"/>
      <c r="R33" s="1537"/>
      <c r="S33" s="1537"/>
      <c r="T33" s="1537"/>
      <c r="U33" s="1537"/>
      <c r="V33" s="1537"/>
      <c r="W33" s="1537"/>
      <c r="X33" s="1537"/>
      <c r="Y33" s="1537"/>
      <c r="Z33" s="1537"/>
      <c r="AA33" s="1537"/>
      <c r="AB33" s="1537"/>
      <c r="AC33" s="1537"/>
      <c r="AD33" s="1538"/>
      <c r="AE33" s="1458" t="str">
        <f>IF('計算表（小規模（事業所内）Ａ・Ｂ）'!E22="あり","有","無")</f>
        <v>無</v>
      </c>
      <c r="AF33" s="1459"/>
      <c r="AG33" s="1460"/>
    </row>
    <row r="34" spans="2:33" ht="28.5" customHeight="1" thickBot="1">
      <c r="B34" s="30" t="s">
        <v>1460</v>
      </c>
      <c r="C34" s="31"/>
      <c r="D34" s="31"/>
      <c r="E34" s="31"/>
      <c r="F34" s="31"/>
      <c r="G34" s="31"/>
      <c r="H34" s="31"/>
      <c r="I34" s="31"/>
      <c r="J34" s="31"/>
      <c r="K34" s="32"/>
      <c r="L34" s="32"/>
      <c r="M34" s="32"/>
      <c r="N34" s="32"/>
      <c r="O34" s="32"/>
      <c r="P34" s="32"/>
      <c r="Q34" s="32"/>
      <c r="R34" s="32"/>
      <c r="S34" s="5"/>
      <c r="T34" s="5"/>
      <c r="U34" s="5"/>
      <c r="V34" s="32"/>
      <c r="W34" s="32"/>
      <c r="X34" s="32"/>
      <c r="Y34" s="32"/>
      <c r="Z34" s="32"/>
      <c r="AA34" s="1493">
        <f>'計算表（小規模（事業所内）Ａ・Ｂ）'!H25</f>
        <v>2</v>
      </c>
      <c r="AB34" s="1407"/>
      <c r="AC34" s="1407"/>
      <c r="AD34" s="1407"/>
      <c r="AE34" s="1407"/>
      <c r="AF34" s="1407"/>
      <c r="AG34" s="33" t="s">
        <v>20</v>
      </c>
    </row>
    <row r="35" spans="2:33" ht="28.5" customHeight="1">
      <c r="B35" s="1494" t="s">
        <v>1461</v>
      </c>
      <c r="C35" s="1495"/>
      <c r="D35" s="1495"/>
      <c r="E35" s="1496"/>
      <c r="F35" s="13" t="s">
        <v>1463</v>
      </c>
      <c r="G35" s="13"/>
      <c r="H35" s="13"/>
      <c r="I35" s="13"/>
      <c r="J35" s="13"/>
      <c r="K35" s="14"/>
      <c r="L35" s="14"/>
      <c r="M35" s="14"/>
      <c r="N35" s="14"/>
      <c r="O35" s="14"/>
      <c r="P35" s="14"/>
      <c r="Q35" s="14"/>
      <c r="R35" s="14"/>
      <c r="S35" s="15"/>
      <c r="T35" s="15"/>
      <c r="U35" s="15"/>
      <c r="V35" s="14"/>
      <c r="W35" s="14"/>
      <c r="X35" s="14"/>
      <c r="Y35" s="14"/>
      <c r="Z35" s="14"/>
      <c r="AA35" s="1500">
        <f>IF(AA34="","",MIN(L13,IF((ROUND(AA34/3,0))=0,1,ROUND(AA34/3,0))))</f>
        <v>0</v>
      </c>
      <c r="AB35" s="1501"/>
      <c r="AC35" s="1501"/>
      <c r="AD35" s="1501"/>
      <c r="AE35" s="1501"/>
      <c r="AF35" s="1501"/>
      <c r="AG35" s="34" t="s">
        <v>20</v>
      </c>
    </row>
    <row r="36" spans="2:33" ht="28.5" customHeight="1" thickBot="1">
      <c r="B36" s="1497"/>
      <c r="C36" s="1498"/>
      <c r="D36" s="1498"/>
      <c r="E36" s="1499"/>
      <c r="F36" s="35" t="s">
        <v>1464</v>
      </c>
      <c r="G36" s="36"/>
      <c r="H36" s="36"/>
      <c r="I36" s="36"/>
      <c r="J36" s="37"/>
      <c r="K36" s="37"/>
      <c r="L36" s="37"/>
      <c r="M36" s="37"/>
      <c r="N36" s="37"/>
      <c r="O36" s="37"/>
      <c r="P36" s="37"/>
      <c r="Q36" s="37"/>
      <c r="R36" s="37"/>
      <c r="S36" s="36"/>
      <c r="T36" s="36"/>
      <c r="U36" s="36"/>
      <c r="V36" s="37"/>
      <c r="W36" s="37"/>
      <c r="X36" s="37"/>
      <c r="Y36" s="37"/>
      <c r="Z36" s="37"/>
      <c r="AA36" s="1490">
        <f>IF(AA34="","",MIN(T13,IF((ROUND(AA34/5,0))=0,1,ROUND(AA34/5,0))))</f>
        <v>0</v>
      </c>
      <c r="AB36" s="1502"/>
      <c r="AC36" s="1502"/>
      <c r="AD36" s="1502"/>
      <c r="AE36" s="1502"/>
      <c r="AF36" s="1502"/>
      <c r="AG36" s="38" t="s">
        <v>20</v>
      </c>
    </row>
    <row r="37" spans="2:33" ht="15" customHeight="1">
      <c r="B37" s="6" t="s">
        <v>154</v>
      </c>
      <c r="C37" s="234"/>
      <c r="D37" s="234"/>
      <c r="E37" s="234"/>
      <c r="F37" s="392"/>
      <c r="G37" s="392"/>
      <c r="K37" s="234"/>
      <c r="L37" s="234"/>
      <c r="M37" s="234"/>
      <c r="N37" s="234"/>
      <c r="O37" s="234"/>
      <c r="P37" s="234"/>
      <c r="Q37" s="234"/>
      <c r="R37" s="234"/>
      <c r="S37" s="85"/>
      <c r="T37" s="85"/>
      <c r="U37" s="85"/>
      <c r="V37" s="234"/>
      <c r="W37" s="234"/>
      <c r="X37" s="234"/>
      <c r="Y37" s="234"/>
      <c r="Z37" s="234"/>
      <c r="AA37" s="234"/>
      <c r="AB37" s="234"/>
      <c r="AC37" s="234"/>
      <c r="AD37" s="234"/>
      <c r="AE37" s="233"/>
      <c r="AF37" s="233"/>
      <c r="AG37" s="233"/>
    </row>
    <row r="38" spans="2:33" ht="15" customHeight="1">
      <c r="B38" s="6" t="s">
        <v>155</v>
      </c>
      <c r="C38" s="234"/>
      <c r="D38" s="234"/>
      <c r="E38" s="234"/>
      <c r="F38" s="392"/>
      <c r="G38" s="392"/>
      <c r="K38" s="234"/>
      <c r="L38" s="234"/>
      <c r="M38" s="234"/>
      <c r="N38" s="234"/>
      <c r="O38" s="234"/>
      <c r="P38" s="234"/>
      <c r="Q38" s="234"/>
      <c r="R38" s="234"/>
      <c r="S38" s="85"/>
      <c r="T38" s="85"/>
      <c r="U38" s="85"/>
      <c r="V38" s="234"/>
      <c r="W38" s="234"/>
      <c r="X38" s="234"/>
      <c r="Y38" s="234"/>
      <c r="Z38" s="234"/>
      <c r="AA38" s="234"/>
      <c r="AB38" s="234"/>
      <c r="AC38" s="234"/>
      <c r="AD38" s="234"/>
      <c r="AE38" s="233"/>
      <c r="AF38" s="233"/>
      <c r="AG38" s="233"/>
    </row>
    <row r="39" spans="2:33" customFormat="1" ht="9.75" customHeight="1"/>
    <row r="40" spans="2:33" ht="18" customHeight="1" thickBot="1">
      <c r="B40" s="60" t="s">
        <v>1618</v>
      </c>
      <c r="C40" s="60"/>
      <c r="D40" s="60"/>
      <c r="E40" s="60"/>
      <c r="F40" s="60"/>
      <c r="G40" s="60"/>
      <c r="H40" s="60"/>
      <c r="I40" s="60"/>
      <c r="J40" s="60"/>
      <c r="K40" s="60"/>
      <c r="L40" s="60"/>
      <c r="M40" s="60"/>
      <c r="N40" s="60"/>
      <c r="O40" s="60"/>
      <c r="P40" s="60"/>
      <c r="Q40" s="60"/>
      <c r="R40" s="60"/>
      <c r="S40" s="60"/>
      <c r="T40" s="60"/>
      <c r="U40" s="60"/>
      <c r="V40" s="60"/>
      <c r="W40" s="60"/>
      <c r="X40" s="60"/>
      <c r="Y40" s="60"/>
      <c r="Z40" s="60"/>
    </row>
    <row r="41" spans="2:33" ht="18" customHeight="1">
      <c r="B41" s="1503" t="s">
        <v>1620</v>
      </c>
      <c r="C41" s="1504"/>
      <c r="D41" s="1504"/>
      <c r="E41" s="852"/>
      <c r="F41" s="1507">
        <v>49020</v>
      </c>
      <c r="G41" s="1508"/>
      <c r="H41" s="1508"/>
      <c r="I41" s="1508"/>
      <c r="J41" s="1508"/>
      <c r="K41" s="1508"/>
      <c r="L41" s="852"/>
      <c r="M41" s="1516" t="s">
        <v>1619</v>
      </c>
      <c r="N41" s="1516"/>
      <c r="O41" s="852"/>
      <c r="P41" s="1516">
        <f>AA35</f>
        <v>0</v>
      </c>
      <c r="Q41" s="1516"/>
      <c r="R41" s="1516"/>
      <c r="S41" s="1516"/>
      <c r="T41" s="852" t="s">
        <v>336</v>
      </c>
      <c r="U41" s="852"/>
      <c r="V41" s="852"/>
      <c r="W41" s="852"/>
      <c r="X41" s="852"/>
      <c r="Y41" s="852"/>
      <c r="Z41" s="853"/>
      <c r="AA41" s="1521">
        <f>F41*P41</f>
        <v>0</v>
      </c>
      <c r="AB41" s="1522"/>
      <c r="AC41" s="1522"/>
      <c r="AD41" s="1522"/>
      <c r="AE41" s="1522"/>
      <c r="AF41" s="1523"/>
      <c r="AG41" s="849" t="s">
        <v>165</v>
      </c>
    </row>
    <row r="42" spans="2:33" ht="18" customHeight="1" thickBot="1">
      <c r="B42" s="1505" t="s">
        <v>1621</v>
      </c>
      <c r="C42" s="1506"/>
      <c r="D42" s="1506"/>
      <c r="E42" s="854"/>
      <c r="F42" s="1509">
        <v>6130</v>
      </c>
      <c r="G42" s="1510"/>
      <c r="H42" s="1510"/>
      <c r="I42" s="1510"/>
      <c r="J42" s="1510"/>
      <c r="K42" s="1510"/>
      <c r="L42" s="855"/>
      <c r="M42" s="1517" t="s">
        <v>1619</v>
      </c>
      <c r="N42" s="1517"/>
      <c r="O42" s="855"/>
      <c r="P42" s="1517">
        <f>AA36</f>
        <v>0</v>
      </c>
      <c r="Q42" s="1517"/>
      <c r="R42" s="1517"/>
      <c r="S42" s="1517"/>
      <c r="T42" s="855" t="s">
        <v>336</v>
      </c>
      <c r="U42" s="855"/>
      <c r="V42" s="855"/>
      <c r="W42" s="855"/>
      <c r="X42" s="855"/>
      <c r="Y42" s="855"/>
      <c r="Z42" s="856"/>
      <c r="AA42" s="1518">
        <f>F42*P42</f>
        <v>0</v>
      </c>
      <c r="AB42" s="1519"/>
      <c r="AC42" s="1519"/>
      <c r="AD42" s="1519"/>
      <c r="AE42" s="1519"/>
      <c r="AF42" s="1520"/>
      <c r="AG42" s="850" t="s">
        <v>165</v>
      </c>
    </row>
    <row r="43" spans="2:33" ht="18" customHeight="1" thickTop="1" thickBot="1">
      <c r="B43" s="1511" t="s">
        <v>265</v>
      </c>
      <c r="C43" s="1512"/>
      <c r="D43" s="1512"/>
      <c r="E43" s="102"/>
      <c r="F43" s="102"/>
      <c r="G43" s="102"/>
      <c r="H43" s="102"/>
      <c r="I43" s="102"/>
      <c r="J43" s="102"/>
      <c r="K43" s="102"/>
      <c r="L43" s="102"/>
      <c r="M43" s="102"/>
      <c r="N43" s="102"/>
      <c r="O43" s="102"/>
      <c r="P43" s="102"/>
      <c r="Q43" s="102"/>
      <c r="R43" s="102"/>
      <c r="S43" s="102"/>
      <c r="T43" s="102"/>
      <c r="U43" s="102"/>
      <c r="V43" s="102"/>
      <c r="W43" s="102"/>
      <c r="X43" s="102"/>
      <c r="Y43" s="102"/>
      <c r="Z43" s="12"/>
      <c r="AA43" s="1513">
        <f>AA41+AA42</f>
        <v>0</v>
      </c>
      <c r="AB43" s="1514"/>
      <c r="AC43" s="1514"/>
      <c r="AD43" s="1514"/>
      <c r="AE43" s="1514"/>
      <c r="AF43" s="1515"/>
      <c r="AG43" s="851" t="s">
        <v>165</v>
      </c>
    </row>
  </sheetData>
  <sheetProtection algorithmName="SHA-512" hashValue="XmRemzolMoAdW0juLK3zqF+/oEL95y1UpuVGZmSdyfXfKtFhisWMtq3zTpM6cJvgarR9EtnVdD6RFLzGbJxgLw==" saltValue="2CD4POGDuqf0K/uPbJSylQ==" spinCount="100000" sheet="1" objects="1" scenarios="1"/>
  <dataConsolidate link="1"/>
  <mergeCells count="66">
    <mergeCell ref="B43:D43"/>
    <mergeCell ref="AA43:AF43"/>
    <mergeCell ref="B42:D42"/>
    <mergeCell ref="F42:K42"/>
    <mergeCell ref="M42:N42"/>
    <mergeCell ref="P42:S42"/>
    <mergeCell ref="AA42:AF42"/>
    <mergeCell ref="B41:D41"/>
    <mergeCell ref="F41:K41"/>
    <mergeCell ref="M41:N41"/>
    <mergeCell ref="P41:S41"/>
    <mergeCell ref="AA41:AF41"/>
    <mergeCell ref="H33:AD33"/>
    <mergeCell ref="S25:S27"/>
    <mergeCell ref="M25:R27"/>
    <mergeCell ref="AA34:AF34"/>
    <mergeCell ref="B35:E36"/>
    <mergeCell ref="AA35:AF35"/>
    <mergeCell ref="AA36:AF36"/>
    <mergeCell ref="AE33:AG33"/>
    <mergeCell ref="AG25:AG27"/>
    <mergeCell ref="B28:E33"/>
    <mergeCell ref="F28:G33"/>
    <mergeCell ref="AE28:AG28"/>
    <mergeCell ref="AE29:AG29"/>
    <mergeCell ref="AE30:AG30"/>
    <mergeCell ref="AE31:AG31"/>
    <mergeCell ref="AE32:AG32"/>
    <mergeCell ref="B19:B20"/>
    <mergeCell ref="C19:Z20"/>
    <mergeCell ref="AA19:AG20"/>
    <mergeCell ref="B23:L23"/>
    <mergeCell ref="M23:T23"/>
    <mergeCell ref="B24:E27"/>
    <mergeCell ref="F24:L24"/>
    <mergeCell ref="M24:S24"/>
    <mergeCell ref="T24:Z24"/>
    <mergeCell ref="AA24:AG24"/>
    <mergeCell ref="F25:K27"/>
    <mergeCell ref="L25:L27"/>
    <mergeCell ref="T25:Y27"/>
    <mergeCell ref="Z25:Z27"/>
    <mergeCell ref="AA25:AF27"/>
    <mergeCell ref="B18:AG18"/>
    <mergeCell ref="O8:T8"/>
    <mergeCell ref="U8:AG8"/>
    <mergeCell ref="O9:T10"/>
    <mergeCell ref="U9:AG9"/>
    <mergeCell ref="U10:AG10"/>
    <mergeCell ref="B13:G13"/>
    <mergeCell ref="H13:K13"/>
    <mergeCell ref="L13:N13"/>
    <mergeCell ref="P13:S13"/>
    <mergeCell ref="T13:V13"/>
    <mergeCell ref="Y13:AE13"/>
    <mergeCell ref="Q14:V14"/>
    <mergeCell ref="Q15:V15"/>
    <mergeCell ref="B16:P16"/>
    <mergeCell ref="Q16:V16"/>
    <mergeCell ref="O7:T7"/>
    <mergeCell ref="U7:AG7"/>
    <mergeCell ref="B3:D3"/>
    <mergeCell ref="E3:F3"/>
    <mergeCell ref="X6:Y6"/>
    <mergeCell ref="AB6:AC6"/>
    <mergeCell ref="AE6:AF6"/>
  </mergeCells>
  <phoneticPr fontId="8"/>
  <dataValidations count="3">
    <dataValidation type="list" allowBlank="1" showInputMessage="1" sqref="U8:AG8" xr:uid="{1DE78B97-5595-4744-9E38-A04125ADB3C2}">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02E28E2F-B08E-4122-B0B7-77BDD489DA91}">
      <formula1>$AK$1</formula1>
    </dataValidation>
    <dataValidation type="list" allowBlank="1" showInputMessage="1" showErrorMessage="1" sqref="AE37:AG38" xr:uid="{83C4B07A-FF34-4DED-8A72-8A29381D4874}">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8B09E-26BB-4367-B29B-07D5D0D374F7}">
  <sheetPr codeName="Sheet9">
    <tabColor theme="4"/>
    <pageSetUpPr fitToPage="1"/>
  </sheetPr>
  <dimension ref="A1:AL41"/>
  <sheetViews>
    <sheetView view="pageBreakPreview" zoomScaleNormal="100" zoomScaleSheetLayoutView="100" workbookViewId="0">
      <selection activeCell="K14" sqref="Q14:V14"/>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394" t="s">
        <v>784</v>
      </c>
      <c r="C3" s="1394"/>
      <c r="D3" s="1394"/>
      <c r="E3" s="1395" t="str">
        <f>【様式１】加算率!M2</f>
        <v>７</v>
      </c>
      <c r="F3" s="1394"/>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56" t="s">
        <v>784</v>
      </c>
      <c r="Y6" s="1256"/>
      <c r="Z6" s="401" t="str">
        <f>IF(【様式１】加算率!AE4="","",【様式１】加算率!AE4)</f>
        <v/>
      </c>
      <c r="AA6" s="401" t="s">
        <v>149</v>
      </c>
      <c r="AB6" s="1257" t="str">
        <f>IF(【様式１】加算率!AG4="","",【様式１】加算率!AG4)</f>
        <v/>
      </c>
      <c r="AC6" s="1257"/>
      <c r="AD6" s="401" t="s">
        <v>344</v>
      </c>
      <c r="AE6" s="1257" t="str">
        <f>IF(【様式１】加算率!AJ4="","",【様式１】加算率!AJ4)</f>
        <v/>
      </c>
      <c r="AF6" s="1257"/>
      <c r="AG6" s="356" t="s">
        <v>335</v>
      </c>
    </row>
    <row r="7" spans="2:38" ht="17.25" customHeight="1">
      <c r="E7" s="4"/>
      <c r="F7" s="4"/>
      <c r="N7" s="4"/>
      <c r="O7" s="1253" t="s">
        <v>5</v>
      </c>
      <c r="P7" s="1253"/>
      <c r="Q7" s="1253"/>
      <c r="R7" s="1253"/>
      <c r="S7" s="1253"/>
      <c r="T7" s="1253"/>
      <c r="U7" s="1392" t="str">
        <f>【様式１】加算率!Z5</f>
        <v/>
      </c>
      <c r="V7" s="1392"/>
      <c r="W7" s="1392"/>
      <c r="X7" s="1392"/>
      <c r="Y7" s="1392"/>
      <c r="Z7" s="1392"/>
      <c r="AA7" s="1392"/>
      <c r="AB7" s="1392"/>
      <c r="AC7" s="1392"/>
      <c r="AD7" s="1392"/>
      <c r="AE7" s="1392"/>
      <c r="AF7" s="1392"/>
      <c r="AG7" s="1393"/>
    </row>
    <row r="8" spans="2:38" ht="17.25" customHeight="1">
      <c r="E8" s="4"/>
      <c r="F8" s="4"/>
      <c r="N8" s="4"/>
      <c r="O8" s="1268" t="s">
        <v>6</v>
      </c>
      <c r="P8" s="1268"/>
      <c r="Q8" s="1268"/>
      <c r="R8" s="1268"/>
      <c r="S8" s="1268"/>
      <c r="T8" s="1268"/>
      <c r="U8" s="1399" t="str">
        <f>【様式１】加算率!Z6</f>
        <v/>
      </c>
      <c r="V8" s="1399"/>
      <c r="W8" s="1399"/>
      <c r="X8" s="1399"/>
      <c r="Y8" s="1399"/>
      <c r="Z8" s="1399"/>
      <c r="AA8" s="1399"/>
      <c r="AB8" s="1399"/>
      <c r="AC8" s="1399"/>
      <c r="AD8" s="1399"/>
      <c r="AE8" s="1399"/>
      <c r="AF8" s="1399"/>
      <c r="AG8" s="1400"/>
    </row>
    <row r="9" spans="2:38" ht="17.25" customHeight="1">
      <c r="E9" s="4"/>
      <c r="F9" s="4"/>
      <c r="N9" s="4"/>
      <c r="O9" s="1261" t="s">
        <v>348</v>
      </c>
      <c r="P9" s="1262"/>
      <c r="Q9" s="1262"/>
      <c r="R9" s="1262"/>
      <c r="S9" s="1262"/>
      <c r="T9" s="1263"/>
      <c r="U9" s="1401" t="str">
        <f>【様式１】加算率!Z7</f>
        <v/>
      </c>
      <c r="V9" s="1402"/>
      <c r="W9" s="1402"/>
      <c r="X9" s="1402"/>
      <c r="Y9" s="1402"/>
      <c r="Z9" s="1402"/>
      <c r="AA9" s="1402"/>
      <c r="AB9" s="1402"/>
      <c r="AC9" s="1402"/>
      <c r="AD9" s="1402"/>
      <c r="AE9" s="1402"/>
      <c r="AF9" s="1402"/>
      <c r="AG9" s="1403"/>
    </row>
    <row r="10" spans="2:38" ht="17.25" customHeight="1" thickBot="1">
      <c r="E10" s="4"/>
      <c r="F10" s="4"/>
      <c r="N10" s="4"/>
      <c r="O10" s="1264"/>
      <c r="P10" s="1265"/>
      <c r="Q10" s="1265"/>
      <c r="R10" s="1265"/>
      <c r="S10" s="1265"/>
      <c r="T10" s="1266"/>
      <c r="U10" s="1404">
        <f>【様式１】加算率!Z8</f>
        <v>0</v>
      </c>
      <c r="V10" s="1405"/>
      <c r="W10" s="1405"/>
      <c r="X10" s="1405"/>
      <c r="Y10" s="1405"/>
      <c r="Z10" s="1405"/>
      <c r="AA10" s="1405"/>
      <c r="AB10" s="1405"/>
      <c r="AC10" s="1405"/>
      <c r="AD10" s="1405"/>
      <c r="AE10" s="1405"/>
      <c r="AF10" s="1405"/>
      <c r="AG10" s="1406"/>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46" t="s">
        <v>125</v>
      </c>
      <c r="C13" s="1407"/>
      <c r="D13" s="1407"/>
      <c r="E13" s="1407"/>
      <c r="F13" s="1407"/>
      <c r="G13" s="1408"/>
      <c r="H13" s="1146" t="s">
        <v>126</v>
      </c>
      <c r="I13" s="1407"/>
      <c r="J13" s="1407"/>
      <c r="K13" s="1407"/>
      <c r="L13" s="1407">
        <f>Q14+Q16</f>
        <v>0</v>
      </c>
      <c r="M13" s="1407"/>
      <c r="N13" s="1407"/>
      <c r="O13" s="219" t="s">
        <v>20</v>
      </c>
      <c r="P13" s="1146" t="s">
        <v>127</v>
      </c>
      <c r="Q13" s="1407"/>
      <c r="R13" s="1407"/>
      <c r="S13" s="1407"/>
      <c r="T13" s="1407">
        <f>Q15</f>
        <v>0</v>
      </c>
      <c r="U13" s="1407"/>
      <c r="V13" s="1407"/>
      <c r="W13" s="33" t="s">
        <v>20</v>
      </c>
      <c r="Y13" s="1409" t="s">
        <v>128</v>
      </c>
      <c r="Z13" s="1410"/>
      <c r="AA13" s="1410"/>
      <c r="AB13" s="1410"/>
      <c r="AC13" s="1410"/>
      <c r="AD13" s="1410"/>
      <c r="AE13" s="1411"/>
      <c r="AF13" s="169" t="str">
        <f>IFERROR(IF(T13+L13&gt;=1,"○","×"),"")</f>
        <v>×</v>
      </c>
      <c r="AG13" s="212"/>
    </row>
    <row r="14" spans="2:38" ht="18" customHeight="1">
      <c r="B14" s="214" t="s">
        <v>129</v>
      </c>
      <c r="C14" s="13"/>
      <c r="D14" s="13"/>
      <c r="E14" s="13"/>
      <c r="F14" s="13"/>
      <c r="G14" s="13"/>
      <c r="H14" s="13"/>
      <c r="I14" s="13"/>
      <c r="J14" s="13"/>
      <c r="K14" s="13"/>
      <c r="L14" s="13"/>
      <c r="M14" s="13"/>
      <c r="N14" s="13"/>
      <c r="O14" s="13"/>
      <c r="P14" s="266"/>
      <c r="Q14" s="1412"/>
      <c r="R14" s="1413"/>
      <c r="S14" s="1413"/>
      <c r="T14" s="1413"/>
      <c r="U14" s="1413"/>
      <c r="V14" s="1413"/>
      <c r="W14" s="34" t="s">
        <v>20</v>
      </c>
      <c r="Z14" s="218"/>
      <c r="AA14" s="218"/>
      <c r="AB14" s="218"/>
      <c r="AC14" s="218"/>
      <c r="AD14" s="218"/>
      <c r="AE14"/>
    </row>
    <row r="15" spans="2:38" ht="18" customHeight="1">
      <c r="B15" s="215" t="s">
        <v>130</v>
      </c>
      <c r="C15" s="21"/>
      <c r="D15" s="21"/>
      <c r="E15" s="21"/>
      <c r="F15" s="21"/>
      <c r="G15" s="21"/>
      <c r="H15" s="21"/>
      <c r="I15" s="21"/>
      <c r="J15" s="21"/>
      <c r="K15" s="21"/>
      <c r="L15" s="21"/>
      <c r="M15" s="21"/>
      <c r="N15" s="21"/>
      <c r="O15" s="21"/>
      <c r="P15" s="267"/>
      <c r="Q15" s="1414"/>
      <c r="R15" s="1415"/>
      <c r="S15" s="1415"/>
      <c r="T15" s="1415"/>
      <c r="U15" s="1415"/>
      <c r="V15" s="1415"/>
      <c r="W15" s="217" t="s">
        <v>20</v>
      </c>
    </row>
    <row r="16" spans="2:38" ht="34.4" customHeight="1" thickBot="1">
      <c r="B16" s="1416" t="s">
        <v>131</v>
      </c>
      <c r="C16" s="1417"/>
      <c r="D16" s="1417"/>
      <c r="E16" s="1417"/>
      <c r="F16" s="1417"/>
      <c r="G16" s="1417"/>
      <c r="H16" s="1417"/>
      <c r="I16" s="1417"/>
      <c r="J16" s="1417"/>
      <c r="K16" s="1417"/>
      <c r="L16" s="1417"/>
      <c r="M16" s="1417"/>
      <c r="N16" s="1417"/>
      <c r="O16" s="1417"/>
      <c r="P16" s="1418"/>
      <c r="Q16" s="1419"/>
      <c r="R16" s="1420"/>
      <c r="S16" s="1420"/>
      <c r="T16" s="1420"/>
      <c r="U16" s="1420"/>
      <c r="V16" s="1420"/>
      <c r="W16" s="216" t="s">
        <v>20</v>
      </c>
    </row>
    <row r="17" spans="1:34" ht="18"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396" t="s">
        <v>132</v>
      </c>
      <c r="C18" s="1397"/>
      <c r="D18" s="1397"/>
      <c r="E18" s="1397"/>
      <c r="F18" s="1397"/>
      <c r="G18" s="1397"/>
      <c r="H18" s="1397"/>
      <c r="I18" s="1397"/>
      <c r="J18" s="1397"/>
      <c r="K18" s="1397"/>
      <c r="L18" s="1397"/>
      <c r="M18" s="1397"/>
      <c r="N18" s="1397"/>
      <c r="O18" s="1397"/>
      <c r="P18" s="1397"/>
      <c r="Q18" s="1397"/>
      <c r="R18" s="1397"/>
      <c r="S18" s="1397"/>
      <c r="T18" s="1397"/>
      <c r="U18" s="1397"/>
      <c r="V18" s="1397"/>
      <c r="W18" s="1397"/>
      <c r="X18" s="1397"/>
      <c r="Y18" s="1397"/>
      <c r="Z18" s="1397"/>
      <c r="AA18" s="1397"/>
      <c r="AB18" s="1397"/>
      <c r="AC18" s="1397"/>
      <c r="AD18" s="1397"/>
      <c r="AE18" s="1397"/>
      <c r="AF18" s="1397"/>
      <c r="AG18" s="1398"/>
    </row>
    <row r="19" spans="1:34" ht="18" customHeight="1">
      <c r="B19" s="1427"/>
      <c r="C19" s="1429" t="s">
        <v>133</v>
      </c>
      <c r="D19" s="1430"/>
      <c r="E19" s="1430"/>
      <c r="F19" s="1430"/>
      <c r="G19" s="1430"/>
      <c r="H19" s="1430"/>
      <c r="I19" s="1430"/>
      <c r="J19" s="1430"/>
      <c r="K19" s="1430"/>
      <c r="L19" s="1430"/>
      <c r="M19" s="1430"/>
      <c r="N19" s="1430"/>
      <c r="O19" s="1430"/>
      <c r="P19" s="1430"/>
      <c r="Q19" s="1430"/>
      <c r="R19" s="1430"/>
      <c r="S19" s="1430"/>
      <c r="T19" s="1430"/>
      <c r="U19" s="1430"/>
      <c r="V19" s="1430"/>
      <c r="W19" s="1430"/>
      <c r="X19" s="1430"/>
      <c r="Y19" s="1430"/>
      <c r="Z19" s="1430"/>
      <c r="AA19" s="1432"/>
      <c r="AB19" s="1433"/>
      <c r="AC19" s="1433"/>
      <c r="AD19" s="1433"/>
      <c r="AE19" s="1433"/>
      <c r="AF19" s="1433"/>
      <c r="AG19" s="1434"/>
    </row>
    <row r="20" spans="1:34" ht="18" customHeight="1" thickBot="1">
      <c r="B20" s="1428"/>
      <c r="C20" s="1431"/>
      <c r="D20" s="1431"/>
      <c r="E20" s="1431"/>
      <c r="F20" s="1431"/>
      <c r="G20" s="1431"/>
      <c r="H20" s="1431"/>
      <c r="I20" s="1431"/>
      <c r="J20" s="1431"/>
      <c r="K20" s="1431"/>
      <c r="L20" s="1431"/>
      <c r="M20" s="1431"/>
      <c r="N20" s="1431"/>
      <c r="O20" s="1431"/>
      <c r="P20" s="1431"/>
      <c r="Q20" s="1431"/>
      <c r="R20" s="1431"/>
      <c r="S20" s="1431"/>
      <c r="T20" s="1431"/>
      <c r="U20" s="1431"/>
      <c r="V20" s="1431"/>
      <c r="W20" s="1431"/>
      <c r="X20" s="1431"/>
      <c r="Y20" s="1431"/>
      <c r="Z20" s="1431"/>
      <c r="AA20" s="1435"/>
      <c r="AB20" s="1436"/>
      <c r="AC20" s="1436"/>
      <c r="AD20" s="1436"/>
      <c r="AE20" s="1436"/>
      <c r="AF20" s="1436"/>
      <c r="AG20" s="1437"/>
    </row>
    <row r="21" spans="1:34" ht="21.65"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7.75" customHeight="1" thickBot="1">
      <c r="B23" s="1438" t="s">
        <v>135</v>
      </c>
      <c r="C23" s="1439"/>
      <c r="D23" s="1439"/>
      <c r="E23" s="1439"/>
      <c r="F23" s="1440"/>
      <c r="G23" s="1440"/>
      <c r="H23" s="1440"/>
      <c r="I23" s="1440"/>
      <c r="J23" s="1440"/>
      <c r="K23" s="1440"/>
      <c r="L23" s="1440"/>
      <c r="M23" s="1555" t="str">
        <f>IFERROR(VLOOKUP(一番最初に入力!C8,【適宜更新してください】法人情報!A:F,6,0),"")</f>
        <v/>
      </c>
      <c r="N23" s="1556"/>
      <c r="O23" s="1556"/>
      <c r="P23" s="1556"/>
      <c r="Q23" s="1556"/>
      <c r="R23" s="1556"/>
      <c r="S23" s="1556"/>
      <c r="T23" s="1556"/>
      <c r="U23" s="83" t="s">
        <v>20</v>
      </c>
      <c r="V23" s="234"/>
      <c r="W23" s="234"/>
      <c r="X23" s="234"/>
      <c r="Y23" s="234"/>
      <c r="Z23" s="234"/>
      <c r="AA23" s="234"/>
      <c r="AB23" s="234"/>
      <c r="AC23" s="234"/>
      <c r="AD23" s="234"/>
      <c r="AE23" s="85"/>
      <c r="AF23" s="85"/>
      <c r="AG23" s="85"/>
    </row>
    <row r="24" spans="1:34" s="9" customFormat="1" ht="21" customHeight="1">
      <c r="A24" s="8"/>
      <c r="B24" s="1443" t="s">
        <v>136</v>
      </c>
      <c r="C24" s="1444"/>
      <c r="D24" s="1444"/>
      <c r="E24" s="1445"/>
      <c r="F24" s="1557" t="s">
        <v>137</v>
      </c>
      <c r="G24" s="1456"/>
      <c r="H24" s="1456"/>
      <c r="I24" s="1456"/>
      <c r="J24" s="1456"/>
      <c r="K24" s="1456"/>
      <c r="L24" s="1456"/>
      <c r="M24" s="1455" t="s">
        <v>138</v>
      </c>
      <c r="N24" s="1456"/>
      <c r="O24" s="1456"/>
      <c r="P24" s="1456"/>
      <c r="Q24" s="1456"/>
      <c r="R24" s="1456"/>
      <c r="S24" s="1456"/>
      <c r="T24" s="1454" t="s">
        <v>139</v>
      </c>
      <c r="U24" s="1453"/>
      <c r="V24" s="1453"/>
      <c r="W24" s="1453"/>
      <c r="X24" s="1453"/>
      <c r="Y24" s="1453"/>
      <c r="Z24" s="1453"/>
      <c r="AA24" s="1454" t="s">
        <v>140</v>
      </c>
      <c r="AB24" s="1453"/>
      <c r="AC24" s="1453"/>
      <c r="AD24" s="1453"/>
      <c r="AE24" s="1453"/>
      <c r="AF24" s="1453"/>
      <c r="AG24" s="1529"/>
      <c r="AH24" s="8"/>
    </row>
    <row r="25" spans="1:34" s="9" customFormat="1" ht="21" customHeight="1">
      <c r="A25" s="8"/>
      <c r="B25" s="1446"/>
      <c r="C25" s="1447"/>
      <c r="D25" s="1447"/>
      <c r="E25" s="1448"/>
      <c r="F25" s="1565"/>
      <c r="G25" s="1566"/>
      <c r="H25" s="1566"/>
      <c r="I25" s="1566"/>
      <c r="J25" s="1566"/>
      <c r="K25" s="1566"/>
      <c r="L25" s="1487" t="s">
        <v>20</v>
      </c>
      <c r="M25" s="1571"/>
      <c r="N25" s="1572"/>
      <c r="O25" s="1572"/>
      <c r="P25" s="1572"/>
      <c r="Q25" s="1572"/>
      <c r="R25" s="1572"/>
      <c r="S25" s="397" t="s">
        <v>20</v>
      </c>
      <c r="T25" s="1549"/>
      <c r="U25" s="1550"/>
      <c r="V25" s="1550"/>
      <c r="W25" s="1550"/>
      <c r="X25" s="1550"/>
      <c r="Y25" s="1550"/>
      <c r="Z25" s="1482" t="s">
        <v>20</v>
      </c>
      <c r="AA25" s="1549"/>
      <c r="AB25" s="1550"/>
      <c r="AC25" s="1550"/>
      <c r="AD25" s="1550"/>
      <c r="AE25" s="1550"/>
      <c r="AF25" s="1550"/>
      <c r="AG25" s="1530" t="s">
        <v>20</v>
      </c>
      <c r="AH25" s="8"/>
    </row>
    <row r="26" spans="1:34" s="9" customFormat="1" ht="18" customHeight="1">
      <c r="A26" s="8"/>
      <c r="B26" s="1446"/>
      <c r="C26" s="1447"/>
      <c r="D26" s="1447"/>
      <c r="E26" s="1448"/>
      <c r="F26" s="1567"/>
      <c r="G26" s="1568"/>
      <c r="H26" s="1568"/>
      <c r="I26" s="1568"/>
      <c r="J26" s="1568"/>
      <c r="K26" s="1568"/>
      <c r="L26" s="1488"/>
      <c r="M26" s="398"/>
      <c r="N26" s="1558" t="s">
        <v>141</v>
      </c>
      <c r="O26" s="1559"/>
      <c r="P26" s="1559"/>
      <c r="Q26" s="1559"/>
      <c r="R26" s="1559"/>
      <c r="S26" s="1560"/>
      <c r="T26" s="1551"/>
      <c r="U26" s="1552"/>
      <c r="V26" s="1552"/>
      <c r="W26" s="1552"/>
      <c r="X26" s="1552"/>
      <c r="Y26" s="1552"/>
      <c r="Z26" s="1483"/>
      <c r="AA26" s="1551"/>
      <c r="AB26" s="1552"/>
      <c r="AC26" s="1552"/>
      <c r="AD26" s="1552"/>
      <c r="AE26" s="1552"/>
      <c r="AF26" s="1552"/>
      <c r="AG26" s="1531"/>
      <c r="AH26" s="8"/>
    </row>
    <row r="27" spans="1:34" s="9" customFormat="1" ht="21" customHeight="1" thickBot="1">
      <c r="A27" s="8"/>
      <c r="B27" s="1449"/>
      <c r="C27" s="1450"/>
      <c r="D27" s="1450"/>
      <c r="E27" s="1451"/>
      <c r="F27" s="1569"/>
      <c r="G27" s="1570"/>
      <c r="H27" s="1570"/>
      <c r="I27" s="1570"/>
      <c r="J27" s="1570"/>
      <c r="K27" s="1570"/>
      <c r="L27" s="1489"/>
      <c r="M27" s="399"/>
      <c r="N27" s="1561"/>
      <c r="O27" s="1561"/>
      <c r="P27" s="1561"/>
      <c r="Q27" s="1561"/>
      <c r="R27" s="1561"/>
      <c r="S27" s="400" t="s">
        <v>20</v>
      </c>
      <c r="T27" s="1553"/>
      <c r="U27" s="1554"/>
      <c r="V27" s="1554"/>
      <c r="W27" s="1554"/>
      <c r="X27" s="1554"/>
      <c r="Y27" s="1554"/>
      <c r="Z27" s="1484"/>
      <c r="AA27" s="1553"/>
      <c r="AB27" s="1554"/>
      <c r="AC27" s="1554"/>
      <c r="AD27" s="1554"/>
      <c r="AE27" s="1554"/>
      <c r="AF27" s="1554"/>
      <c r="AG27" s="1532"/>
      <c r="AH27" s="8"/>
    </row>
    <row r="28" spans="1:34" ht="33" customHeight="1">
      <c r="B28" s="1189" t="s">
        <v>142</v>
      </c>
      <c r="C28" s="1197"/>
      <c r="D28" s="1197"/>
      <c r="E28" s="1198"/>
      <c r="F28" s="1148" t="s">
        <v>87</v>
      </c>
      <c r="G28" s="1562"/>
      <c r="H28" s="13" t="s">
        <v>84</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73" t="str">
        <f>IF('計算表（小規模Ｃ）'!E11="あり","有","無")</f>
        <v>無</v>
      </c>
      <c r="AF28" s="1474"/>
      <c r="AG28" s="1475"/>
    </row>
    <row r="29" spans="1:34" ht="33" customHeight="1">
      <c r="B29" s="1199"/>
      <c r="C29" s="1200"/>
      <c r="D29" s="1200"/>
      <c r="E29" s="1201"/>
      <c r="F29" s="1150"/>
      <c r="G29" s="1547"/>
      <c r="H29" s="16" t="s">
        <v>145</v>
      </c>
      <c r="I29" s="16"/>
      <c r="J29" s="16"/>
      <c r="K29" s="17"/>
      <c r="L29" s="17"/>
      <c r="M29" s="17"/>
      <c r="N29" s="17"/>
      <c r="O29" s="17"/>
      <c r="P29" s="17"/>
      <c r="Q29" s="17"/>
      <c r="R29" s="17"/>
      <c r="S29" s="18"/>
      <c r="T29" s="18"/>
      <c r="U29" s="18"/>
      <c r="V29" s="17"/>
      <c r="W29" s="17"/>
      <c r="X29" s="17"/>
      <c r="Y29" s="17"/>
      <c r="Z29" s="17"/>
      <c r="AA29" s="17"/>
      <c r="AB29" s="17"/>
      <c r="AC29" s="17"/>
      <c r="AD29" s="17"/>
      <c r="AE29" s="1458" t="str">
        <f>IF('計算表（小規模Ｃ）'!E15="あり","有","無")</f>
        <v>無</v>
      </c>
      <c r="AF29" s="1459"/>
      <c r="AG29" s="1460"/>
    </row>
    <row r="30" spans="1:34" ht="33" customHeight="1">
      <c r="B30" s="1199"/>
      <c r="C30" s="1200"/>
      <c r="D30" s="1200"/>
      <c r="E30" s="1201"/>
      <c r="F30" s="1150"/>
      <c r="G30" s="1547"/>
      <c r="H30" s="21" t="s">
        <v>51</v>
      </c>
      <c r="K30" s="234"/>
      <c r="L30" s="234"/>
      <c r="M30" s="234"/>
      <c r="N30" s="234"/>
      <c r="O30" s="234"/>
      <c r="P30" s="234"/>
      <c r="Q30" s="234"/>
      <c r="R30" s="234"/>
      <c r="S30" s="85"/>
      <c r="T30" s="85"/>
      <c r="U30" s="85"/>
      <c r="V30" s="234"/>
      <c r="W30" s="234"/>
      <c r="X30" s="234"/>
      <c r="Y30" s="234"/>
      <c r="Z30" s="234"/>
      <c r="AA30" s="234"/>
      <c r="AB30" s="234"/>
      <c r="AC30" s="234"/>
      <c r="AD30" s="234"/>
      <c r="AE30" s="1458" t="str">
        <f>IF('計算表（小規模Ｃ）'!E16="あり","有","無")</f>
        <v>無</v>
      </c>
      <c r="AF30" s="1459"/>
      <c r="AG30" s="1460"/>
    </row>
    <row r="31" spans="1:34" ht="33" customHeight="1" thickBot="1">
      <c r="B31" s="1199"/>
      <c r="C31" s="1200"/>
      <c r="D31" s="1200"/>
      <c r="E31" s="1201"/>
      <c r="F31" s="1563"/>
      <c r="G31" s="1564"/>
      <c r="H31" s="16" t="s">
        <v>147</v>
      </c>
      <c r="I31" s="16"/>
      <c r="J31" s="16"/>
      <c r="K31" s="17"/>
      <c r="L31" s="17"/>
      <c r="M31" s="17"/>
      <c r="N31" s="17"/>
      <c r="O31" s="17"/>
      <c r="P31" s="17"/>
      <c r="Q31" s="17"/>
      <c r="R31" s="17"/>
      <c r="S31" s="18"/>
      <c r="T31" s="18"/>
      <c r="U31" s="18"/>
      <c r="V31" s="17"/>
      <c r="W31" s="17"/>
      <c r="X31" s="17"/>
      <c r="Y31" s="17"/>
      <c r="Z31" s="17"/>
      <c r="AA31" s="17"/>
      <c r="AB31" s="17"/>
      <c r="AC31" s="17"/>
      <c r="AD31" s="17"/>
      <c r="AE31" s="1458" t="str">
        <f>IF('計算表（小規模Ｃ）'!E17="あり","有","無")</f>
        <v>無</v>
      </c>
      <c r="AF31" s="1459"/>
      <c r="AG31" s="1460"/>
    </row>
    <row r="32" spans="1:34" ht="28.5" customHeight="1" thickBot="1">
      <c r="B32" s="30" t="s">
        <v>152</v>
      </c>
      <c r="C32" s="31"/>
      <c r="D32" s="31"/>
      <c r="E32" s="31"/>
      <c r="F32" s="31"/>
      <c r="G32" s="31"/>
      <c r="H32" s="31"/>
      <c r="I32" s="31"/>
      <c r="J32" s="31"/>
      <c r="K32" s="32"/>
      <c r="L32" s="32"/>
      <c r="M32" s="32"/>
      <c r="N32" s="32"/>
      <c r="O32" s="32"/>
      <c r="P32" s="32"/>
      <c r="Q32" s="32"/>
      <c r="R32" s="32"/>
      <c r="S32" s="5"/>
      <c r="T32" s="5"/>
      <c r="U32" s="5"/>
      <c r="V32" s="32"/>
      <c r="W32" s="32"/>
      <c r="X32" s="32"/>
      <c r="Y32" s="32"/>
      <c r="Z32" s="32"/>
      <c r="AA32" s="1493">
        <f>'計算表（小規模Ｃ）'!H20</f>
        <v>2</v>
      </c>
      <c r="AB32" s="1407"/>
      <c r="AC32" s="1407"/>
      <c r="AD32" s="1407"/>
      <c r="AE32" s="1407"/>
      <c r="AF32" s="1407"/>
      <c r="AG32" s="33" t="s">
        <v>20</v>
      </c>
    </row>
    <row r="33" spans="2:33" ht="28.5" customHeight="1">
      <c r="B33" s="1494" t="s">
        <v>153</v>
      </c>
      <c r="C33" s="1495"/>
      <c r="D33" s="1495"/>
      <c r="E33" s="1496"/>
      <c r="F33" s="13" t="s">
        <v>1463</v>
      </c>
      <c r="G33" s="13"/>
      <c r="H33" s="13"/>
      <c r="I33" s="13"/>
      <c r="J33" s="13"/>
      <c r="K33" s="14"/>
      <c r="L33" s="14"/>
      <c r="M33" s="14"/>
      <c r="N33" s="14"/>
      <c r="O33" s="14"/>
      <c r="P33" s="14"/>
      <c r="Q33" s="14"/>
      <c r="R33" s="14"/>
      <c r="S33" s="15"/>
      <c r="T33" s="15"/>
      <c r="U33" s="15"/>
      <c r="V33" s="14"/>
      <c r="W33" s="14"/>
      <c r="X33" s="14"/>
      <c r="Y33" s="14"/>
      <c r="Z33" s="14"/>
      <c r="AA33" s="1500">
        <f>IF(AA32="","",MIN(L13,IF((ROUND(AA32/3,0))=0,1,ROUND(AA32/3,0))))</f>
        <v>0</v>
      </c>
      <c r="AB33" s="1501"/>
      <c r="AC33" s="1501"/>
      <c r="AD33" s="1501"/>
      <c r="AE33" s="1501"/>
      <c r="AF33" s="1501"/>
      <c r="AG33" s="34" t="s">
        <v>20</v>
      </c>
    </row>
    <row r="34" spans="2:33" ht="28.5" customHeight="1" thickBot="1">
      <c r="B34" s="1497"/>
      <c r="C34" s="1498"/>
      <c r="D34" s="1498"/>
      <c r="E34" s="1499"/>
      <c r="F34" s="35" t="s">
        <v>1464</v>
      </c>
      <c r="G34" s="36"/>
      <c r="H34" s="36"/>
      <c r="I34" s="36"/>
      <c r="J34" s="37"/>
      <c r="K34" s="37"/>
      <c r="L34" s="37"/>
      <c r="M34" s="37"/>
      <c r="N34" s="37"/>
      <c r="O34" s="37"/>
      <c r="P34" s="37"/>
      <c r="Q34" s="37"/>
      <c r="R34" s="37"/>
      <c r="S34" s="36"/>
      <c r="T34" s="36"/>
      <c r="U34" s="36"/>
      <c r="V34" s="37"/>
      <c r="W34" s="37"/>
      <c r="X34" s="37"/>
      <c r="Y34" s="37"/>
      <c r="Z34" s="37"/>
      <c r="AA34" s="1490">
        <f>IF(AA32="","",MIN(T13,IF((ROUND(AA32/5,0))=0,1,ROUND(AA32/5,0))))</f>
        <v>0</v>
      </c>
      <c r="AB34" s="1502"/>
      <c r="AC34" s="1502"/>
      <c r="AD34" s="1502"/>
      <c r="AE34" s="1502"/>
      <c r="AF34" s="1502"/>
      <c r="AG34" s="38" t="s">
        <v>20</v>
      </c>
    </row>
    <row r="35" spans="2:33" ht="15" customHeight="1">
      <c r="B35" s="6" t="s">
        <v>154</v>
      </c>
      <c r="C35" s="234"/>
      <c r="D35" s="234"/>
      <c r="E35" s="234"/>
      <c r="F35" s="392"/>
      <c r="G35" s="392"/>
      <c r="K35" s="234"/>
      <c r="L35" s="234"/>
      <c r="M35" s="234"/>
      <c r="N35" s="234"/>
      <c r="O35" s="234"/>
      <c r="P35" s="234"/>
      <c r="Q35" s="234"/>
      <c r="R35" s="234"/>
      <c r="S35" s="85"/>
      <c r="T35" s="85"/>
      <c r="U35" s="85"/>
      <c r="V35" s="234"/>
      <c r="W35" s="234"/>
      <c r="X35" s="234"/>
      <c r="Y35" s="234"/>
      <c r="Z35" s="234"/>
      <c r="AA35" s="234"/>
      <c r="AB35" s="234"/>
      <c r="AC35" s="234"/>
      <c r="AD35" s="234"/>
      <c r="AE35" s="233"/>
      <c r="AF35" s="233"/>
      <c r="AG35" s="233"/>
    </row>
    <row r="36" spans="2:33" ht="15" customHeight="1">
      <c r="B36" s="6" t="s">
        <v>155</v>
      </c>
      <c r="C36" s="234"/>
      <c r="D36" s="234"/>
      <c r="E36" s="234"/>
      <c r="F36" s="392"/>
      <c r="G36" s="392"/>
      <c r="K36" s="234"/>
      <c r="L36" s="234"/>
      <c r="M36" s="234"/>
      <c r="N36" s="234"/>
      <c r="O36" s="234"/>
      <c r="P36" s="234"/>
      <c r="Q36" s="234"/>
      <c r="R36" s="234"/>
      <c r="S36" s="85"/>
      <c r="T36" s="85"/>
      <c r="U36" s="85"/>
      <c r="V36" s="234"/>
      <c r="W36" s="234"/>
      <c r="X36" s="234"/>
      <c r="Y36" s="234"/>
      <c r="Z36" s="234"/>
      <c r="AA36" s="234"/>
      <c r="AB36" s="234"/>
      <c r="AC36" s="234"/>
      <c r="AD36" s="234"/>
      <c r="AE36" s="233"/>
      <c r="AF36" s="233"/>
      <c r="AG36" s="233"/>
    </row>
    <row r="38" spans="2:33" ht="18" customHeight="1" thickBot="1">
      <c r="B38" s="60" t="s">
        <v>1618</v>
      </c>
      <c r="C38" s="60"/>
      <c r="D38" s="60"/>
      <c r="E38" s="60"/>
      <c r="F38" s="60"/>
      <c r="G38" s="60"/>
      <c r="H38" s="60"/>
      <c r="I38" s="60"/>
      <c r="J38" s="60"/>
      <c r="K38" s="60"/>
      <c r="L38" s="60"/>
      <c r="M38" s="60"/>
      <c r="N38" s="60"/>
      <c r="O38" s="60"/>
      <c r="P38" s="60"/>
      <c r="Q38" s="60"/>
      <c r="R38" s="60"/>
      <c r="S38" s="60"/>
      <c r="T38" s="60"/>
      <c r="U38" s="60"/>
      <c r="V38" s="60"/>
      <c r="W38" s="60"/>
      <c r="X38" s="60"/>
      <c r="Y38" s="60"/>
      <c r="Z38" s="60"/>
    </row>
    <row r="39" spans="2:33" ht="18" customHeight="1">
      <c r="B39" s="1503" t="s">
        <v>1620</v>
      </c>
      <c r="C39" s="1504"/>
      <c r="D39" s="1504"/>
      <c r="E39" s="852"/>
      <c r="F39" s="1507">
        <v>49020</v>
      </c>
      <c r="G39" s="1508"/>
      <c r="H39" s="1508"/>
      <c r="I39" s="1508"/>
      <c r="J39" s="1508"/>
      <c r="K39" s="1508"/>
      <c r="L39" s="852"/>
      <c r="M39" s="1516" t="s">
        <v>1619</v>
      </c>
      <c r="N39" s="1516"/>
      <c r="O39" s="852"/>
      <c r="P39" s="1516">
        <f>AA33</f>
        <v>0</v>
      </c>
      <c r="Q39" s="1516"/>
      <c r="R39" s="1516"/>
      <c r="S39" s="1516"/>
      <c r="T39" s="852" t="s">
        <v>336</v>
      </c>
      <c r="U39" s="852"/>
      <c r="V39" s="852"/>
      <c r="W39" s="852"/>
      <c r="X39" s="852"/>
      <c r="Y39" s="852"/>
      <c r="Z39" s="853"/>
      <c r="AA39" s="1521">
        <f>F39*P39</f>
        <v>0</v>
      </c>
      <c r="AB39" s="1522"/>
      <c r="AC39" s="1522"/>
      <c r="AD39" s="1522"/>
      <c r="AE39" s="1522"/>
      <c r="AF39" s="1523"/>
      <c r="AG39" s="849" t="s">
        <v>165</v>
      </c>
    </row>
    <row r="40" spans="2:33" ht="18" customHeight="1" thickBot="1">
      <c r="B40" s="1505" t="s">
        <v>1621</v>
      </c>
      <c r="C40" s="1506"/>
      <c r="D40" s="1506"/>
      <c r="E40" s="854"/>
      <c r="F40" s="1509">
        <v>6130</v>
      </c>
      <c r="G40" s="1510"/>
      <c r="H40" s="1510"/>
      <c r="I40" s="1510"/>
      <c r="J40" s="1510"/>
      <c r="K40" s="1510"/>
      <c r="L40" s="855"/>
      <c r="M40" s="1517" t="s">
        <v>1619</v>
      </c>
      <c r="N40" s="1517"/>
      <c r="O40" s="855"/>
      <c r="P40" s="1517">
        <f>AA34</f>
        <v>0</v>
      </c>
      <c r="Q40" s="1517"/>
      <c r="R40" s="1517"/>
      <c r="S40" s="1517"/>
      <c r="T40" s="855" t="s">
        <v>336</v>
      </c>
      <c r="U40" s="855"/>
      <c r="V40" s="855"/>
      <c r="W40" s="855"/>
      <c r="X40" s="855"/>
      <c r="Y40" s="855"/>
      <c r="Z40" s="856"/>
      <c r="AA40" s="1518">
        <f>F40*P40</f>
        <v>0</v>
      </c>
      <c r="AB40" s="1519"/>
      <c r="AC40" s="1519"/>
      <c r="AD40" s="1519"/>
      <c r="AE40" s="1519"/>
      <c r="AF40" s="1520"/>
      <c r="AG40" s="850" t="s">
        <v>165</v>
      </c>
    </row>
    <row r="41" spans="2:33" ht="18" customHeight="1" thickTop="1" thickBot="1">
      <c r="B41" s="1511" t="s">
        <v>265</v>
      </c>
      <c r="C41" s="1512"/>
      <c r="D41" s="1512"/>
      <c r="E41" s="102"/>
      <c r="F41" s="102"/>
      <c r="G41" s="102"/>
      <c r="H41" s="102"/>
      <c r="I41" s="102"/>
      <c r="J41" s="102"/>
      <c r="K41" s="102"/>
      <c r="L41" s="102"/>
      <c r="M41" s="102"/>
      <c r="N41" s="102"/>
      <c r="O41" s="102"/>
      <c r="P41" s="102"/>
      <c r="Q41" s="102"/>
      <c r="R41" s="102"/>
      <c r="S41" s="102"/>
      <c r="T41" s="102"/>
      <c r="U41" s="102"/>
      <c r="V41" s="102"/>
      <c r="W41" s="102"/>
      <c r="X41" s="102"/>
      <c r="Y41" s="102"/>
      <c r="Z41" s="12"/>
      <c r="AA41" s="1513">
        <f>AA39+AA40</f>
        <v>0</v>
      </c>
      <c r="AB41" s="1514"/>
      <c r="AC41" s="1514"/>
      <c r="AD41" s="1514"/>
      <c r="AE41" s="1514"/>
      <c r="AF41" s="1515"/>
      <c r="AG41" s="851" t="s">
        <v>165</v>
      </c>
    </row>
  </sheetData>
  <sheetProtection algorithmName="SHA-512" hashValue="a3pi8CG8FNALP0+BqjdyYmsGG1Qb9yuotaecWjQK1SQg0PrF8k3+jsouFHRgB12YZzRQ1wvq1xffoGKsC5T9IA==" saltValue="kn9g3vm+8SQ9m47MVJFScQ==" spinCount="100000" sheet="1" objects="1" scenarios="1"/>
  <dataConsolidate link="1"/>
  <mergeCells count="64">
    <mergeCell ref="B41:D41"/>
    <mergeCell ref="AA41:AF41"/>
    <mergeCell ref="B40:D40"/>
    <mergeCell ref="F40:K40"/>
    <mergeCell ref="M40:N40"/>
    <mergeCell ref="P40:S40"/>
    <mergeCell ref="AA40:AF40"/>
    <mergeCell ref="B39:D39"/>
    <mergeCell ref="F39:K39"/>
    <mergeCell ref="M39:N39"/>
    <mergeCell ref="P39:S39"/>
    <mergeCell ref="AA39:AF39"/>
    <mergeCell ref="AA32:AF32"/>
    <mergeCell ref="B33:E34"/>
    <mergeCell ref="AA33:AF33"/>
    <mergeCell ref="AA34:AF34"/>
    <mergeCell ref="AG25:AG27"/>
    <mergeCell ref="N26:S26"/>
    <mergeCell ref="N27:R27"/>
    <mergeCell ref="B28:E31"/>
    <mergeCell ref="F28:G31"/>
    <mergeCell ref="AE28:AG28"/>
    <mergeCell ref="AE29:AG29"/>
    <mergeCell ref="AE30:AG30"/>
    <mergeCell ref="AE31:AG31"/>
    <mergeCell ref="F25:K27"/>
    <mergeCell ref="L25:L27"/>
    <mergeCell ref="M25:R25"/>
    <mergeCell ref="T25:Y27"/>
    <mergeCell ref="Z25:Z27"/>
    <mergeCell ref="AA25:AF27"/>
    <mergeCell ref="B19:B20"/>
    <mergeCell ref="C19:Z20"/>
    <mergeCell ref="AA19:AG20"/>
    <mergeCell ref="B23:L23"/>
    <mergeCell ref="M23:T23"/>
    <mergeCell ref="B24:E27"/>
    <mergeCell ref="F24:L24"/>
    <mergeCell ref="M24:S24"/>
    <mergeCell ref="T24:Z24"/>
    <mergeCell ref="AA24:AG24"/>
    <mergeCell ref="B18:AG18"/>
    <mergeCell ref="O8:T8"/>
    <mergeCell ref="U8:AG8"/>
    <mergeCell ref="O9:T10"/>
    <mergeCell ref="U9:AG9"/>
    <mergeCell ref="U10:AG10"/>
    <mergeCell ref="B13:G13"/>
    <mergeCell ref="H13:K13"/>
    <mergeCell ref="L13:N13"/>
    <mergeCell ref="P13:S13"/>
    <mergeCell ref="T13:V13"/>
    <mergeCell ref="Y13:AE13"/>
    <mergeCell ref="Q14:V14"/>
    <mergeCell ref="Q15:V15"/>
    <mergeCell ref="B16:P16"/>
    <mergeCell ref="Q16:V16"/>
    <mergeCell ref="O7:T7"/>
    <mergeCell ref="U7:AG7"/>
    <mergeCell ref="B3:D3"/>
    <mergeCell ref="E3:F3"/>
    <mergeCell ref="X6:Y6"/>
    <mergeCell ref="AB6:AC6"/>
    <mergeCell ref="AE6:AF6"/>
  </mergeCells>
  <phoneticPr fontId="8"/>
  <dataValidations count="3">
    <dataValidation type="list" allowBlank="1" showInputMessage="1" sqref="U8:AG8" xr:uid="{C16CB5A0-6A90-41B9-847D-36AE390B80D3}">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68E07E8B-0B08-4A35-8C01-431CB7734047}">
      <formula1>$AK$1</formula1>
    </dataValidation>
    <dataValidation type="list" allowBlank="1" showInputMessage="1" showErrorMessage="1" sqref="AE28:AG31 AE35:AG36" xr:uid="{BCC0FCBF-A5D3-4571-97C2-A07FF7C5E54E}">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7946B-E1D1-44A3-8C11-F0E3F7093266}">
  <sheetPr codeName="Sheet10">
    <tabColor theme="4"/>
    <pageSetUpPr fitToPage="1"/>
  </sheetPr>
  <dimension ref="A1:AL44"/>
  <sheetViews>
    <sheetView view="pageBreakPreview" zoomScaleNormal="100" zoomScaleSheetLayoutView="100" workbookViewId="0">
      <selection activeCell="K14" sqref="Q14:V14"/>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394" t="s">
        <v>784</v>
      </c>
      <c r="C3" s="1394"/>
      <c r="D3" s="1394"/>
      <c r="E3" s="1395" t="str">
        <f>【様式１】加算率!M2</f>
        <v>７</v>
      </c>
      <c r="F3" s="1394"/>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56" t="s">
        <v>784</v>
      </c>
      <c r="Y6" s="1256"/>
      <c r="Z6" s="401" t="str">
        <f>IF(【様式１】加算率!AE4="","",【様式１】加算率!AE4)</f>
        <v/>
      </c>
      <c r="AA6" s="401" t="s">
        <v>149</v>
      </c>
      <c r="AB6" s="1257" t="str">
        <f>IF(【様式１】加算率!AG4="","",【様式１】加算率!AG4)</f>
        <v/>
      </c>
      <c r="AC6" s="1257"/>
      <c r="AD6" s="401" t="s">
        <v>344</v>
      </c>
      <c r="AE6" s="1257" t="str">
        <f>IF(【様式１】加算率!AJ4="","",【様式１】加算率!AJ4)</f>
        <v/>
      </c>
      <c r="AF6" s="1257"/>
      <c r="AG6" s="356" t="s">
        <v>335</v>
      </c>
    </row>
    <row r="7" spans="2:38" ht="17.25" customHeight="1">
      <c r="E7" s="4"/>
      <c r="F7" s="4"/>
      <c r="N7" s="4"/>
      <c r="O7" s="1253" t="s">
        <v>5</v>
      </c>
      <c r="P7" s="1253"/>
      <c r="Q7" s="1253"/>
      <c r="R7" s="1253"/>
      <c r="S7" s="1253"/>
      <c r="T7" s="1253"/>
      <c r="U7" s="1392" t="str">
        <f>【様式１】加算率!Z5</f>
        <v/>
      </c>
      <c r="V7" s="1392"/>
      <c r="W7" s="1392"/>
      <c r="X7" s="1392"/>
      <c r="Y7" s="1392"/>
      <c r="Z7" s="1392"/>
      <c r="AA7" s="1392"/>
      <c r="AB7" s="1392"/>
      <c r="AC7" s="1392"/>
      <c r="AD7" s="1392"/>
      <c r="AE7" s="1392"/>
      <c r="AF7" s="1392"/>
      <c r="AG7" s="1393"/>
    </row>
    <row r="8" spans="2:38" ht="17.25" customHeight="1">
      <c r="E8" s="4"/>
      <c r="F8" s="4"/>
      <c r="N8" s="4"/>
      <c r="O8" s="1268" t="s">
        <v>6</v>
      </c>
      <c r="P8" s="1268"/>
      <c r="Q8" s="1268"/>
      <c r="R8" s="1268"/>
      <c r="S8" s="1268"/>
      <c r="T8" s="1268"/>
      <c r="U8" s="1399" t="str">
        <f>【様式１】加算率!Z6</f>
        <v/>
      </c>
      <c r="V8" s="1399"/>
      <c r="W8" s="1399"/>
      <c r="X8" s="1399"/>
      <c r="Y8" s="1399"/>
      <c r="Z8" s="1399"/>
      <c r="AA8" s="1399"/>
      <c r="AB8" s="1399"/>
      <c r="AC8" s="1399"/>
      <c r="AD8" s="1399"/>
      <c r="AE8" s="1399"/>
      <c r="AF8" s="1399"/>
      <c r="AG8" s="1400"/>
    </row>
    <row r="9" spans="2:38" ht="17.25" customHeight="1">
      <c r="E9" s="4"/>
      <c r="F9" s="4"/>
      <c r="N9" s="4"/>
      <c r="O9" s="1261" t="s">
        <v>348</v>
      </c>
      <c r="P9" s="1262"/>
      <c r="Q9" s="1262"/>
      <c r="R9" s="1262"/>
      <c r="S9" s="1262"/>
      <c r="T9" s="1263"/>
      <c r="U9" s="1401" t="str">
        <f>【様式１】加算率!Z7</f>
        <v/>
      </c>
      <c r="V9" s="1402"/>
      <c r="W9" s="1402"/>
      <c r="X9" s="1402"/>
      <c r="Y9" s="1402"/>
      <c r="Z9" s="1402"/>
      <c r="AA9" s="1402"/>
      <c r="AB9" s="1402"/>
      <c r="AC9" s="1402"/>
      <c r="AD9" s="1402"/>
      <c r="AE9" s="1402"/>
      <c r="AF9" s="1402"/>
      <c r="AG9" s="1403"/>
    </row>
    <row r="10" spans="2:38" ht="17.25" customHeight="1" thickBot="1">
      <c r="E10" s="4"/>
      <c r="F10" s="4"/>
      <c r="N10" s="4"/>
      <c r="O10" s="1264"/>
      <c r="P10" s="1265"/>
      <c r="Q10" s="1265"/>
      <c r="R10" s="1265"/>
      <c r="S10" s="1265"/>
      <c r="T10" s="1266"/>
      <c r="U10" s="1404">
        <f>【様式１】加算率!Z8</f>
        <v>0</v>
      </c>
      <c r="V10" s="1405"/>
      <c r="W10" s="1405"/>
      <c r="X10" s="1405"/>
      <c r="Y10" s="1405"/>
      <c r="Z10" s="1405"/>
      <c r="AA10" s="1405"/>
      <c r="AB10" s="1405"/>
      <c r="AC10" s="1405"/>
      <c r="AD10" s="1405"/>
      <c r="AE10" s="1405"/>
      <c r="AF10" s="1405"/>
      <c r="AG10" s="1406"/>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46" t="s">
        <v>125</v>
      </c>
      <c r="C13" s="1407"/>
      <c r="D13" s="1407"/>
      <c r="E13" s="1407"/>
      <c r="F13" s="1407"/>
      <c r="G13" s="1408"/>
      <c r="H13" s="1146" t="s">
        <v>126</v>
      </c>
      <c r="I13" s="1407"/>
      <c r="J13" s="1407"/>
      <c r="K13" s="1407"/>
      <c r="L13" s="1407">
        <f>Q14+Q16</f>
        <v>0</v>
      </c>
      <c r="M13" s="1407"/>
      <c r="N13" s="1407"/>
      <c r="O13" s="219" t="s">
        <v>20</v>
      </c>
      <c r="P13" s="1146" t="s">
        <v>127</v>
      </c>
      <c r="Q13" s="1407"/>
      <c r="R13" s="1407"/>
      <c r="S13" s="1407"/>
      <c r="T13" s="1407">
        <f>Q15</f>
        <v>0</v>
      </c>
      <c r="U13" s="1407"/>
      <c r="V13" s="1407"/>
      <c r="W13" s="33" t="s">
        <v>20</v>
      </c>
      <c r="Y13" s="1409" t="s">
        <v>128</v>
      </c>
      <c r="Z13" s="1410"/>
      <c r="AA13" s="1410"/>
      <c r="AB13" s="1410"/>
      <c r="AC13" s="1410"/>
      <c r="AD13" s="1410"/>
      <c r="AE13" s="1411"/>
      <c r="AF13" s="169" t="str">
        <f>IFERROR(IF(T13+L13&gt;=1,"○","×"),"")</f>
        <v>×</v>
      </c>
      <c r="AG13" s="212"/>
    </row>
    <row r="14" spans="2:38" ht="18" customHeight="1">
      <c r="B14" s="214" t="s">
        <v>129</v>
      </c>
      <c r="C14" s="13"/>
      <c r="D14" s="13"/>
      <c r="E14" s="13"/>
      <c r="F14" s="13"/>
      <c r="G14" s="13"/>
      <c r="H14" s="13"/>
      <c r="I14" s="13"/>
      <c r="J14" s="13"/>
      <c r="K14" s="13"/>
      <c r="L14" s="13"/>
      <c r="M14" s="13"/>
      <c r="N14" s="13"/>
      <c r="O14" s="13"/>
      <c r="P14" s="266"/>
      <c r="Q14" s="1412"/>
      <c r="R14" s="1413"/>
      <c r="S14" s="1413"/>
      <c r="T14" s="1413"/>
      <c r="U14" s="1413"/>
      <c r="V14" s="1413"/>
      <c r="W14" s="34" t="s">
        <v>20</v>
      </c>
      <c r="Z14" s="218"/>
      <c r="AA14" s="218"/>
      <c r="AB14" s="218"/>
      <c r="AC14" s="218"/>
      <c r="AD14" s="218"/>
      <c r="AE14"/>
    </row>
    <row r="15" spans="2:38" ht="18" customHeight="1">
      <c r="B15" s="215" t="s">
        <v>130</v>
      </c>
      <c r="C15" s="21"/>
      <c r="D15" s="21"/>
      <c r="E15" s="21"/>
      <c r="F15" s="21"/>
      <c r="G15" s="21"/>
      <c r="H15" s="21"/>
      <c r="I15" s="21"/>
      <c r="J15" s="21"/>
      <c r="K15" s="21"/>
      <c r="L15" s="21"/>
      <c r="M15" s="21"/>
      <c r="N15" s="21"/>
      <c r="O15" s="21"/>
      <c r="P15" s="267"/>
      <c r="Q15" s="1414"/>
      <c r="R15" s="1415"/>
      <c r="S15" s="1415"/>
      <c r="T15" s="1415"/>
      <c r="U15" s="1415"/>
      <c r="V15" s="1415"/>
      <c r="W15" s="217" t="s">
        <v>20</v>
      </c>
    </row>
    <row r="16" spans="2:38" ht="34.4" customHeight="1" thickBot="1">
      <c r="B16" s="1416" t="s">
        <v>131</v>
      </c>
      <c r="C16" s="1417"/>
      <c r="D16" s="1417"/>
      <c r="E16" s="1417"/>
      <c r="F16" s="1417"/>
      <c r="G16" s="1417"/>
      <c r="H16" s="1417"/>
      <c r="I16" s="1417"/>
      <c r="J16" s="1417"/>
      <c r="K16" s="1417"/>
      <c r="L16" s="1417"/>
      <c r="M16" s="1417"/>
      <c r="N16" s="1417"/>
      <c r="O16" s="1417"/>
      <c r="P16" s="1418"/>
      <c r="Q16" s="1419"/>
      <c r="R16" s="1420"/>
      <c r="S16" s="1420"/>
      <c r="T16" s="1420"/>
      <c r="U16" s="1420"/>
      <c r="V16" s="1420"/>
      <c r="W16" s="216" t="s">
        <v>20</v>
      </c>
    </row>
    <row r="17" spans="1:34" ht="18"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396" t="s">
        <v>132</v>
      </c>
      <c r="C18" s="1397"/>
      <c r="D18" s="1397"/>
      <c r="E18" s="1397"/>
      <c r="F18" s="1397"/>
      <c r="G18" s="1397"/>
      <c r="H18" s="1397"/>
      <c r="I18" s="1397"/>
      <c r="J18" s="1397"/>
      <c r="K18" s="1397"/>
      <c r="L18" s="1397"/>
      <c r="M18" s="1397"/>
      <c r="N18" s="1397"/>
      <c r="O18" s="1397"/>
      <c r="P18" s="1397"/>
      <c r="Q18" s="1397"/>
      <c r="R18" s="1397"/>
      <c r="S18" s="1397"/>
      <c r="T18" s="1397"/>
      <c r="U18" s="1397"/>
      <c r="V18" s="1397"/>
      <c r="W18" s="1397"/>
      <c r="X18" s="1397"/>
      <c r="Y18" s="1397"/>
      <c r="Z18" s="1397"/>
      <c r="AA18" s="1397"/>
      <c r="AB18" s="1397"/>
      <c r="AC18" s="1397"/>
      <c r="AD18" s="1397"/>
      <c r="AE18" s="1397"/>
      <c r="AF18" s="1397"/>
      <c r="AG18" s="1398"/>
    </row>
    <row r="19" spans="1:34" ht="18" customHeight="1">
      <c r="B19" s="1427"/>
      <c r="C19" s="1429" t="s">
        <v>133</v>
      </c>
      <c r="D19" s="1430"/>
      <c r="E19" s="1430"/>
      <c r="F19" s="1430"/>
      <c r="G19" s="1430"/>
      <c r="H19" s="1430"/>
      <c r="I19" s="1430"/>
      <c r="J19" s="1430"/>
      <c r="K19" s="1430"/>
      <c r="L19" s="1430"/>
      <c r="M19" s="1430"/>
      <c r="N19" s="1430"/>
      <c r="O19" s="1430"/>
      <c r="P19" s="1430"/>
      <c r="Q19" s="1430"/>
      <c r="R19" s="1430"/>
      <c r="S19" s="1430"/>
      <c r="T19" s="1430"/>
      <c r="U19" s="1430"/>
      <c r="V19" s="1430"/>
      <c r="W19" s="1430"/>
      <c r="X19" s="1430"/>
      <c r="Y19" s="1430"/>
      <c r="Z19" s="1430"/>
      <c r="AA19" s="1432"/>
      <c r="AB19" s="1433"/>
      <c r="AC19" s="1433"/>
      <c r="AD19" s="1433"/>
      <c r="AE19" s="1433"/>
      <c r="AF19" s="1433"/>
      <c r="AG19" s="1434"/>
    </row>
    <row r="20" spans="1:34" ht="18" customHeight="1" thickBot="1">
      <c r="B20" s="1428"/>
      <c r="C20" s="1431"/>
      <c r="D20" s="1431"/>
      <c r="E20" s="1431"/>
      <c r="F20" s="1431"/>
      <c r="G20" s="1431"/>
      <c r="H20" s="1431"/>
      <c r="I20" s="1431"/>
      <c r="J20" s="1431"/>
      <c r="K20" s="1431"/>
      <c r="L20" s="1431"/>
      <c r="M20" s="1431"/>
      <c r="N20" s="1431"/>
      <c r="O20" s="1431"/>
      <c r="P20" s="1431"/>
      <c r="Q20" s="1431"/>
      <c r="R20" s="1431"/>
      <c r="S20" s="1431"/>
      <c r="T20" s="1431"/>
      <c r="U20" s="1431"/>
      <c r="V20" s="1431"/>
      <c r="W20" s="1431"/>
      <c r="X20" s="1431"/>
      <c r="Y20" s="1431"/>
      <c r="Z20" s="1431"/>
      <c r="AA20" s="1435"/>
      <c r="AB20" s="1436"/>
      <c r="AC20" s="1436"/>
      <c r="AD20" s="1436"/>
      <c r="AE20" s="1436"/>
      <c r="AF20" s="1436"/>
      <c r="AG20" s="1437"/>
    </row>
    <row r="21" spans="1:34" ht="21.65"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7.75" customHeight="1" thickBot="1">
      <c r="B23" s="1438" t="s">
        <v>135</v>
      </c>
      <c r="C23" s="1439"/>
      <c r="D23" s="1439"/>
      <c r="E23" s="1439"/>
      <c r="F23" s="1440"/>
      <c r="G23" s="1440"/>
      <c r="H23" s="1440"/>
      <c r="I23" s="1440"/>
      <c r="J23" s="1440"/>
      <c r="K23" s="1440"/>
      <c r="L23" s="1440"/>
      <c r="M23" s="1573"/>
      <c r="N23" s="1574"/>
      <c r="O23" s="1574"/>
      <c r="P23" s="1574"/>
      <c r="Q23" s="1574"/>
      <c r="R23" s="1574"/>
      <c r="S23" s="1574"/>
      <c r="T23" s="1574"/>
      <c r="U23" s="83" t="s">
        <v>20</v>
      </c>
      <c r="V23" s="234"/>
      <c r="W23" s="234"/>
      <c r="X23" s="234"/>
      <c r="Y23" s="234"/>
      <c r="Z23" s="234"/>
      <c r="AA23" s="234"/>
      <c r="AB23" s="234"/>
      <c r="AC23" s="234"/>
      <c r="AD23" s="234"/>
      <c r="AE23" s="85"/>
      <c r="AF23" s="85"/>
      <c r="AG23" s="85"/>
    </row>
    <row r="24" spans="1:34" s="9" customFormat="1" ht="21" customHeight="1">
      <c r="A24" s="8"/>
      <c r="B24" s="1443" t="s">
        <v>136</v>
      </c>
      <c r="C24" s="1444"/>
      <c r="D24" s="1444"/>
      <c r="E24" s="1445"/>
      <c r="F24" s="1452" t="s">
        <v>137</v>
      </c>
      <c r="G24" s="1453"/>
      <c r="H24" s="1453"/>
      <c r="I24" s="1453"/>
      <c r="J24" s="1453"/>
      <c r="K24" s="1453"/>
      <c r="L24" s="1453"/>
      <c r="M24" s="1454" t="s">
        <v>138</v>
      </c>
      <c r="N24" s="1453"/>
      <c r="O24" s="1453"/>
      <c r="P24" s="1453"/>
      <c r="Q24" s="1453"/>
      <c r="R24" s="1453"/>
      <c r="S24" s="1453"/>
      <c r="T24" s="1454" t="s">
        <v>139</v>
      </c>
      <c r="U24" s="1453"/>
      <c r="V24" s="1453"/>
      <c r="W24" s="1453"/>
      <c r="X24" s="1453"/>
      <c r="Y24" s="1453"/>
      <c r="Z24" s="1453"/>
      <c r="AA24" s="1454" t="s">
        <v>140</v>
      </c>
      <c r="AB24" s="1453"/>
      <c r="AC24" s="1453"/>
      <c r="AD24" s="1453"/>
      <c r="AE24" s="1453"/>
      <c r="AF24" s="1453"/>
      <c r="AG24" s="1529"/>
      <c r="AH24" s="8"/>
    </row>
    <row r="25" spans="1:34" s="9" customFormat="1" ht="21" customHeight="1">
      <c r="A25" s="8"/>
      <c r="B25" s="1446"/>
      <c r="C25" s="1447"/>
      <c r="D25" s="1447"/>
      <c r="E25" s="1448"/>
      <c r="F25" s="1575"/>
      <c r="G25" s="1550"/>
      <c r="H25" s="1550"/>
      <c r="I25" s="1550"/>
      <c r="J25" s="1550"/>
      <c r="K25" s="1550"/>
      <c r="L25" s="1482" t="s">
        <v>20</v>
      </c>
      <c r="M25" s="1578"/>
      <c r="N25" s="1579"/>
      <c r="O25" s="1579"/>
      <c r="P25" s="1579"/>
      <c r="Q25" s="1579"/>
      <c r="R25" s="1579"/>
      <c r="S25" s="1482" t="s">
        <v>20</v>
      </c>
      <c r="T25" s="1549"/>
      <c r="U25" s="1550"/>
      <c r="V25" s="1550"/>
      <c r="W25" s="1550"/>
      <c r="X25" s="1550"/>
      <c r="Y25" s="1550"/>
      <c r="Z25" s="1482" t="s">
        <v>20</v>
      </c>
      <c r="AA25" s="1549"/>
      <c r="AB25" s="1550"/>
      <c r="AC25" s="1550"/>
      <c r="AD25" s="1550"/>
      <c r="AE25" s="1550"/>
      <c r="AF25" s="1550"/>
      <c r="AG25" s="1530" t="s">
        <v>20</v>
      </c>
      <c r="AH25" s="8"/>
    </row>
    <row r="26" spans="1:34" s="9" customFormat="1" ht="18" customHeight="1">
      <c r="A26" s="8"/>
      <c r="B26" s="1446"/>
      <c r="C26" s="1447"/>
      <c r="D26" s="1447"/>
      <c r="E26" s="1448"/>
      <c r="F26" s="1576"/>
      <c r="G26" s="1552"/>
      <c r="H26" s="1552"/>
      <c r="I26" s="1552"/>
      <c r="J26" s="1552"/>
      <c r="K26" s="1552"/>
      <c r="L26" s="1483"/>
      <c r="M26" s="1580"/>
      <c r="N26" s="1581"/>
      <c r="O26" s="1581"/>
      <c r="P26" s="1581"/>
      <c r="Q26" s="1581"/>
      <c r="R26" s="1581"/>
      <c r="S26" s="1483"/>
      <c r="T26" s="1551"/>
      <c r="U26" s="1552"/>
      <c r="V26" s="1552"/>
      <c r="W26" s="1552"/>
      <c r="X26" s="1552"/>
      <c r="Y26" s="1552"/>
      <c r="Z26" s="1483"/>
      <c r="AA26" s="1551"/>
      <c r="AB26" s="1552"/>
      <c r="AC26" s="1552"/>
      <c r="AD26" s="1552"/>
      <c r="AE26" s="1552"/>
      <c r="AF26" s="1552"/>
      <c r="AG26" s="1531"/>
      <c r="AH26" s="8"/>
    </row>
    <row r="27" spans="1:34" s="9" customFormat="1" ht="21" customHeight="1" thickBot="1">
      <c r="A27" s="8"/>
      <c r="B27" s="1449"/>
      <c r="C27" s="1450"/>
      <c r="D27" s="1450"/>
      <c r="E27" s="1451"/>
      <c r="F27" s="1577"/>
      <c r="G27" s="1554"/>
      <c r="H27" s="1554"/>
      <c r="I27" s="1554"/>
      <c r="J27" s="1554"/>
      <c r="K27" s="1554"/>
      <c r="L27" s="1484"/>
      <c r="M27" s="1582"/>
      <c r="N27" s="1583"/>
      <c r="O27" s="1583"/>
      <c r="P27" s="1583"/>
      <c r="Q27" s="1583"/>
      <c r="R27" s="1583"/>
      <c r="S27" s="1484"/>
      <c r="T27" s="1553"/>
      <c r="U27" s="1554"/>
      <c r="V27" s="1554"/>
      <c r="W27" s="1554"/>
      <c r="X27" s="1554"/>
      <c r="Y27" s="1554"/>
      <c r="Z27" s="1484"/>
      <c r="AA27" s="1553"/>
      <c r="AB27" s="1554"/>
      <c r="AC27" s="1554"/>
      <c r="AD27" s="1554"/>
      <c r="AE27" s="1554"/>
      <c r="AF27" s="1554"/>
      <c r="AG27" s="1532"/>
      <c r="AH27" s="8"/>
    </row>
    <row r="28" spans="1:34" ht="21" customHeight="1">
      <c r="B28" s="1189" t="s">
        <v>142</v>
      </c>
      <c r="C28" s="1197"/>
      <c r="D28" s="1197"/>
      <c r="E28" s="1198"/>
      <c r="F28" s="1545" t="s">
        <v>89</v>
      </c>
      <c r="G28" s="1546"/>
      <c r="H28" s="13" t="s">
        <v>84</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73" t="str">
        <f>IF('計算表（小規模（事業所内）Ａ・Ｂ）'!E16="あり","有","無")</f>
        <v>無</v>
      </c>
      <c r="AF28" s="1474"/>
      <c r="AG28" s="1475"/>
    </row>
    <row r="29" spans="1:34" ht="21" customHeight="1">
      <c r="B29" s="1199"/>
      <c r="C29" s="1200"/>
      <c r="D29" s="1200"/>
      <c r="E29" s="1201"/>
      <c r="F29" s="1150"/>
      <c r="G29" s="1547"/>
      <c r="H29" s="16" t="s">
        <v>62</v>
      </c>
      <c r="I29" s="16"/>
      <c r="J29" s="16"/>
      <c r="K29" s="17"/>
      <c r="L29" s="17"/>
      <c r="M29" s="17"/>
      <c r="N29" s="17"/>
      <c r="O29" s="17"/>
      <c r="P29" s="17"/>
      <c r="Q29" s="17"/>
      <c r="R29" s="17"/>
      <c r="S29" s="18"/>
      <c r="T29" s="18"/>
      <c r="U29" s="18"/>
      <c r="V29" s="17"/>
      <c r="W29" s="17"/>
      <c r="X29" s="17"/>
      <c r="Y29" s="17"/>
      <c r="Z29" s="17"/>
      <c r="AA29" s="17"/>
      <c r="AB29" s="17"/>
      <c r="AC29" s="17"/>
      <c r="AD29" s="17"/>
      <c r="AE29" s="1458" t="str">
        <f>IF('計算表（小規模（事業所内）Ａ・Ｂ）'!E14="あり","有","無")</f>
        <v>無</v>
      </c>
      <c r="AF29" s="1459"/>
      <c r="AG29" s="1460"/>
    </row>
    <row r="30" spans="1:34" ht="21" customHeight="1">
      <c r="B30" s="1199"/>
      <c r="C30" s="1200"/>
      <c r="D30" s="1200"/>
      <c r="E30" s="1201"/>
      <c r="F30" s="1150"/>
      <c r="G30" s="1547"/>
      <c r="H30" s="21" t="s">
        <v>145</v>
      </c>
      <c r="K30" s="234"/>
      <c r="L30" s="234"/>
      <c r="M30" s="234"/>
      <c r="N30" s="234"/>
      <c r="O30" s="234"/>
      <c r="P30" s="234"/>
      <c r="Q30" s="234"/>
      <c r="R30" s="234"/>
      <c r="S30" s="85"/>
      <c r="T30" s="85"/>
      <c r="U30" s="85"/>
      <c r="V30" s="234"/>
      <c r="W30" s="234"/>
      <c r="X30" s="234"/>
      <c r="Y30" s="234"/>
      <c r="Z30" s="234"/>
      <c r="AA30" s="234"/>
      <c r="AB30" s="234"/>
      <c r="AC30" s="234"/>
      <c r="AD30" s="234"/>
      <c r="AE30" s="1458" t="str">
        <f>IF('計算表（小規模（事業所内）Ａ・Ｂ）'!E19="あり","有","無")</f>
        <v>無</v>
      </c>
      <c r="AF30" s="1459"/>
      <c r="AG30" s="1460"/>
    </row>
    <row r="31" spans="1:34" ht="21" customHeight="1">
      <c r="B31" s="1199"/>
      <c r="C31" s="1200"/>
      <c r="D31" s="1200"/>
      <c r="E31" s="1201"/>
      <c r="F31" s="1150"/>
      <c r="G31" s="1547"/>
      <c r="H31" s="16" t="s">
        <v>63</v>
      </c>
      <c r="I31" s="16"/>
      <c r="J31" s="16"/>
      <c r="K31" s="17"/>
      <c r="L31" s="17"/>
      <c r="M31" s="17"/>
      <c r="N31" s="17"/>
      <c r="O31" s="17"/>
      <c r="P31" s="17"/>
      <c r="Q31" s="17"/>
      <c r="R31" s="17"/>
      <c r="S31" s="18"/>
      <c r="T31" s="18"/>
      <c r="U31" s="18"/>
      <c r="V31" s="17"/>
      <c r="W31" s="17"/>
      <c r="X31" s="17"/>
      <c r="Y31" s="17"/>
      <c r="Z31" s="17"/>
      <c r="AA31" s="17"/>
      <c r="AB31" s="17"/>
      <c r="AC31" s="17"/>
      <c r="AD31" s="17"/>
      <c r="AE31" s="1458" t="str">
        <f>IF('計算表（小規模（事業所内）Ａ・Ｂ）'!E20="あり","有","無")</f>
        <v>無</v>
      </c>
      <c r="AF31" s="1459"/>
      <c r="AG31" s="1460"/>
    </row>
    <row r="32" spans="1:34" ht="21" customHeight="1">
      <c r="B32" s="1199"/>
      <c r="C32" s="1200"/>
      <c r="D32" s="1200"/>
      <c r="E32" s="1201"/>
      <c r="F32" s="1150"/>
      <c r="G32" s="1547"/>
      <c r="H32" s="16" t="s">
        <v>51</v>
      </c>
      <c r="I32" s="16"/>
      <c r="J32" s="16"/>
      <c r="K32" s="17"/>
      <c r="L32" s="17"/>
      <c r="M32" s="17"/>
      <c r="N32" s="17"/>
      <c r="O32" s="17"/>
      <c r="P32" s="17"/>
      <c r="Q32" s="17"/>
      <c r="R32" s="17"/>
      <c r="S32" s="18"/>
      <c r="T32" s="18"/>
      <c r="U32" s="18"/>
      <c r="V32" s="17"/>
      <c r="W32" s="17"/>
      <c r="X32" s="17"/>
      <c r="Y32" s="17"/>
      <c r="Z32" s="17"/>
      <c r="AA32" s="17"/>
      <c r="AB32" s="17"/>
      <c r="AC32" s="17"/>
      <c r="AD32" s="17"/>
      <c r="AE32" s="1458" t="str">
        <f>IF('計算表（小規模（事業所内）Ａ・Ｂ）'!E21="あり","有","無")</f>
        <v>無</v>
      </c>
      <c r="AF32" s="1459"/>
      <c r="AG32" s="1460"/>
    </row>
    <row r="33" spans="2:33" ht="21" customHeight="1" thickBot="1">
      <c r="B33" s="1199"/>
      <c r="C33" s="1200"/>
      <c r="D33" s="1200"/>
      <c r="E33" s="1201"/>
      <c r="F33" s="1206"/>
      <c r="G33" s="1548"/>
      <c r="H33" s="16" t="s">
        <v>147</v>
      </c>
      <c r="I33" s="16"/>
      <c r="J33" s="16"/>
      <c r="K33" s="17"/>
      <c r="L33" s="17"/>
      <c r="M33" s="17"/>
      <c r="N33" s="17"/>
      <c r="O33" s="17"/>
      <c r="P33" s="17"/>
      <c r="Q33" s="17"/>
      <c r="R33" s="17"/>
      <c r="S33" s="18"/>
      <c r="T33" s="18"/>
      <c r="U33" s="18"/>
      <c r="V33" s="17"/>
      <c r="W33" s="17"/>
      <c r="X33" s="17"/>
      <c r="Y33" s="17"/>
      <c r="Z33" s="17"/>
      <c r="AA33" s="17"/>
      <c r="AB33" s="17"/>
      <c r="AC33" s="17"/>
      <c r="AD33" s="17"/>
      <c r="AE33" s="1458" t="str">
        <f>IF('計算表（小規模（事業所内）Ａ・Ｂ）'!E22="あり","有","無")</f>
        <v>無</v>
      </c>
      <c r="AF33" s="1459"/>
      <c r="AG33" s="1460"/>
    </row>
    <row r="34" spans="2:33" ht="28.5" customHeight="1" thickBot="1">
      <c r="B34" s="30" t="s">
        <v>152</v>
      </c>
      <c r="C34" s="31"/>
      <c r="D34" s="31"/>
      <c r="E34" s="31"/>
      <c r="F34" s="31"/>
      <c r="G34" s="31"/>
      <c r="H34" s="31"/>
      <c r="I34" s="31"/>
      <c r="J34" s="31"/>
      <c r="K34" s="32"/>
      <c r="L34" s="32"/>
      <c r="M34" s="32"/>
      <c r="N34" s="32"/>
      <c r="O34" s="32"/>
      <c r="P34" s="32"/>
      <c r="Q34" s="32"/>
      <c r="R34" s="32"/>
      <c r="S34" s="5"/>
      <c r="T34" s="5"/>
      <c r="U34" s="5"/>
      <c r="V34" s="32"/>
      <c r="W34" s="32"/>
      <c r="X34" s="32"/>
      <c r="Y34" s="32"/>
      <c r="Z34" s="32"/>
      <c r="AA34" s="1584"/>
      <c r="AB34" s="1585"/>
      <c r="AC34" s="1585"/>
      <c r="AD34" s="1585"/>
      <c r="AE34" s="1585"/>
      <c r="AF34" s="1585"/>
      <c r="AG34" s="33" t="s">
        <v>20</v>
      </c>
    </row>
    <row r="35" spans="2:33" ht="28.5" customHeight="1">
      <c r="B35" s="1494" t="s">
        <v>153</v>
      </c>
      <c r="C35" s="1495"/>
      <c r="D35" s="1495"/>
      <c r="E35" s="1496"/>
      <c r="F35" s="13" t="s">
        <v>1463</v>
      </c>
      <c r="G35" s="13"/>
      <c r="H35" s="13"/>
      <c r="I35" s="13"/>
      <c r="J35" s="13"/>
      <c r="K35" s="14"/>
      <c r="L35" s="14"/>
      <c r="M35" s="14"/>
      <c r="N35" s="14"/>
      <c r="O35" s="14"/>
      <c r="P35" s="14"/>
      <c r="Q35" s="14"/>
      <c r="R35" s="14"/>
      <c r="S35" s="15"/>
      <c r="T35" s="15"/>
      <c r="U35" s="15"/>
      <c r="V35" s="14"/>
      <c r="W35" s="14"/>
      <c r="X35" s="14"/>
      <c r="Y35" s="14"/>
      <c r="Z35" s="14"/>
      <c r="AA35" s="1586" t="str">
        <f>IF(AA34="","",MIN(L13,IF(ROUND(AA34/3,0)=0,1,ROUND(AA34/3,0))))</f>
        <v/>
      </c>
      <c r="AB35" s="1587"/>
      <c r="AC35" s="1587"/>
      <c r="AD35" s="1587"/>
      <c r="AE35" s="1587"/>
      <c r="AF35" s="1587"/>
      <c r="AG35" s="34" t="s">
        <v>20</v>
      </c>
    </row>
    <row r="36" spans="2:33" ht="28.5" customHeight="1" thickBot="1">
      <c r="B36" s="1497"/>
      <c r="C36" s="1498"/>
      <c r="D36" s="1498"/>
      <c r="E36" s="1499"/>
      <c r="F36" s="35" t="s">
        <v>1464</v>
      </c>
      <c r="G36" s="36"/>
      <c r="H36" s="36"/>
      <c r="I36" s="36"/>
      <c r="J36" s="37"/>
      <c r="K36" s="37"/>
      <c r="L36" s="37"/>
      <c r="M36" s="37"/>
      <c r="N36" s="37"/>
      <c r="O36" s="37"/>
      <c r="P36" s="37"/>
      <c r="Q36" s="37"/>
      <c r="R36" s="37"/>
      <c r="S36" s="36"/>
      <c r="T36" s="36"/>
      <c r="U36" s="36"/>
      <c r="V36" s="37"/>
      <c r="W36" s="37"/>
      <c r="X36" s="37"/>
      <c r="Y36" s="37"/>
      <c r="Z36" s="37"/>
      <c r="AA36" s="1588" t="str">
        <f>IF(AA34="","",MIN(T13,IF(ROUND(AA34/5,0)=0,1,ROUND(AA34/5,0))))</f>
        <v/>
      </c>
      <c r="AB36" s="1589"/>
      <c r="AC36" s="1589"/>
      <c r="AD36" s="1589"/>
      <c r="AE36" s="1589"/>
      <c r="AF36" s="1589"/>
      <c r="AG36" s="38" t="s">
        <v>20</v>
      </c>
    </row>
    <row r="37" spans="2:33" ht="15" customHeight="1">
      <c r="B37" s="6" t="s">
        <v>154</v>
      </c>
      <c r="C37" s="234"/>
      <c r="D37" s="234"/>
      <c r="E37" s="234"/>
      <c r="F37" s="392"/>
      <c r="G37" s="392"/>
      <c r="K37" s="234"/>
      <c r="L37" s="234"/>
      <c r="M37" s="234"/>
      <c r="N37" s="234"/>
      <c r="O37" s="234"/>
      <c r="P37" s="234"/>
      <c r="Q37" s="234"/>
      <c r="R37" s="234"/>
      <c r="S37" s="85"/>
      <c r="T37" s="85"/>
      <c r="U37" s="85"/>
      <c r="V37" s="234"/>
      <c r="W37" s="234"/>
      <c r="X37" s="234"/>
      <c r="Y37" s="234"/>
      <c r="Z37" s="234"/>
      <c r="AA37" s="234"/>
      <c r="AB37" s="234"/>
      <c r="AC37" s="234"/>
      <c r="AD37" s="234"/>
      <c r="AE37" s="233"/>
      <c r="AF37" s="233"/>
      <c r="AG37" s="233"/>
    </row>
    <row r="38" spans="2:33" ht="15" customHeight="1">
      <c r="B38" s="6" t="s">
        <v>155</v>
      </c>
      <c r="C38" s="234"/>
      <c r="D38" s="234"/>
      <c r="E38" s="234"/>
      <c r="F38" s="392"/>
      <c r="G38" s="392"/>
      <c r="K38" s="234"/>
      <c r="L38" s="234"/>
      <c r="M38" s="234"/>
      <c r="N38" s="234"/>
      <c r="O38" s="234"/>
      <c r="P38" s="234"/>
      <c r="Q38" s="234"/>
      <c r="R38" s="234"/>
      <c r="S38" s="85"/>
      <c r="T38" s="85"/>
      <c r="U38" s="85"/>
      <c r="V38" s="234"/>
      <c r="W38" s="234"/>
      <c r="X38" s="234"/>
      <c r="Y38" s="234"/>
      <c r="Z38" s="234"/>
      <c r="AA38" s="234"/>
      <c r="AB38" s="234"/>
      <c r="AC38" s="234"/>
      <c r="AD38" s="234"/>
      <c r="AE38" s="233"/>
      <c r="AF38" s="233"/>
      <c r="AG38" s="233"/>
    </row>
    <row r="39" spans="2:33" ht="15" customHeight="1">
      <c r="B39" s="39" t="s">
        <v>156</v>
      </c>
      <c r="C39" s="234"/>
      <c r="D39" s="234"/>
      <c r="E39" s="234"/>
      <c r="F39" s="392"/>
      <c r="G39" s="392"/>
      <c r="K39" s="234"/>
      <c r="L39" s="234"/>
      <c r="M39" s="234"/>
      <c r="N39" s="234"/>
      <c r="O39" s="234"/>
      <c r="P39" s="234"/>
      <c r="Q39" s="234"/>
      <c r="R39" s="234"/>
      <c r="S39" s="85"/>
      <c r="T39" s="85"/>
      <c r="U39" s="85"/>
      <c r="V39" s="234"/>
      <c r="W39" s="234"/>
      <c r="X39" s="234"/>
      <c r="Y39" s="234"/>
      <c r="Z39" s="234"/>
      <c r="AA39" s="234"/>
      <c r="AB39" s="234"/>
      <c r="AC39" s="234"/>
      <c r="AD39" s="234"/>
      <c r="AE39" s="233"/>
      <c r="AF39" s="233"/>
      <c r="AG39" s="233"/>
    </row>
    <row r="40" spans="2:33" customFormat="1" ht="9.75" customHeight="1"/>
    <row r="41" spans="2:33" ht="18" customHeight="1" thickBot="1">
      <c r="B41" s="60" t="s">
        <v>1618</v>
      </c>
      <c r="C41" s="60"/>
      <c r="D41" s="60"/>
      <c r="E41" s="60"/>
      <c r="F41" s="60"/>
      <c r="G41" s="60"/>
      <c r="H41" s="60"/>
      <c r="I41" s="60"/>
      <c r="J41" s="60"/>
      <c r="K41" s="60"/>
      <c r="L41" s="60"/>
      <c r="M41" s="60"/>
      <c r="N41" s="60"/>
      <c r="O41" s="60"/>
      <c r="P41" s="60"/>
      <c r="Q41" s="60"/>
      <c r="R41" s="60"/>
      <c r="S41" s="60"/>
      <c r="T41" s="60"/>
      <c r="U41" s="60"/>
      <c r="V41" s="60"/>
      <c r="W41" s="60"/>
      <c r="X41" s="60"/>
      <c r="Y41" s="60"/>
      <c r="Z41" s="60"/>
    </row>
    <row r="42" spans="2:33" ht="18" customHeight="1">
      <c r="B42" s="1503" t="s">
        <v>1620</v>
      </c>
      <c r="C42" s="1504"/>
      <c r="D42" s="1504"/>
      <c r="E42" s="852"/>
      <c r="F42" s="1507">
        <v>49020</v>
      </c>
      <c r="G42" s="1508"/>
      <c r="H42" s="1508"/>
      <c r="I42" s="1508"/>
      <c r="J42" s="1508"/>
      <c r="K42" s="1508"/>
      <c r="L42" s="852"/>
      <c r="M42" s="1516" t="s">
        <v>1619</v>
      </c>
      <c r="N42" s="1516"/>
      <c r="O42" s="852"/>
      <c r="P42" s="1516" t="str">
        <f>AA35</f>
        <v/>
      </c>
      <c r="Q42" s="1516"/>
      <c r="R42" s="1516"/>
      <c r="S42" s="1516"/>
      <c r="T42" s="852" t="s">
        <v>336</v>
      </c>
      <c r="U42" s="852"/>
      <c r="V42" s="852"/>
      <c r="W42" s="852"/>
      <c r="X42" s="852"/>
      <c r="Y42" s="852"/>
      <c r="Z42" s="853"/>
      <c r="AA42" s="1521" t="e">
        <f>F42*P42</f>
        <v>#VALUE!</v>
      </c>
      <c r="AB42" s="1522"/>
      <c r="AC42" s="1522"/>
      <c r="AD42" s="1522"/>
      <c r="AE42" s="1522"/>
      <c r="AF42" s="1523"/>
      <c r="AG42" s="849" t="s">
        <v>165</v>
      </c>
    </row>
    <row r="43" spans="2:33" ht="18" customHeight="1" thickBot="1">
      <c r="B43" s="1505" t="s">
        <v>1621</v>
      </c>
      <c r="C43" s="1506"/>
      <c r="D43" s="1506"/>
      <c r="E43" s="854"/>
      <c r="F43" s="1509">
        <v>6130</v>
      </c>
      <c r="G43" s="1510"/>
      <c r="H43" s="1510"/>
      <c r="I43" s="1510"/>
      <c r="J43" s="1510"/>
      <c r="K43" s="1510"/>
      <c r="L43" s="855"/>
      <c r="M43" s="1517" t="s">
        <v>1619</v>
      </c>
      <c r="N43" s="1517"/>
      <c r="O43" s="855"/>
      <c r="P43" s="1517" t="str">
        <f>AA36</f>
        <v/>
      </c>
      <c r="Q43" s="1517"/>
      <c r="R43" s="1517"/>
      <c r="S43" s="1517"/>
      <c r="T43" s="855" t="s">
        <v>336</v>
      </c>
      <c r="U43" s="855"/>
      <c r="V43" s="855"/>
      <c r="W43" s="855"/>
      <c r="X43" s="855"/>
      <c r="Y43" s="855"/>
      <c r="Z43" s="856"/>
      <c r="AA43" s="1518" t="e">
        <f>F43*P43</f>
        <v>#VALUE!</v>
      </c>
      <c r="AB43" s="1519"/>
      <c r="AC43" s="1519"/>
      <c r="AD43" s="1519"/>
      <c r="AE43" s="1519"/>
      <c r="AF43" s="1520"/>
      <c r="AG43" s="850" t="s">
        <v>165</v>
      </c>
    </row>
    <row r="44" spans="2:33" ht="18" customHeight="1" thickTop="1" thickBot="1">
      <c r="B44" s="1511" t="s">
        <v>265</v>
      </c>
      <c r="C44" s="1512"/>
      <c r="D44" s="1512"/>
      <c r="E44" s="102"/>
      <c r="F44" s="102"/>
      <c r="G44" s="102"/>
      <c r="H44" s="102"/>
      <c r="I44" s="102"/>
      <c r="J44" s="102"/>
      <c r="K44" s="102"/>
      <c r="L44" s="102"/>
      <c r="M44" s="102"/>
      <c r="N44" s="102"/>
      <c r="O44" s="102"/>
      <c r="P44" s="102"/>
      <c r="Q44" s="102"/>
      <c r="R44" s="102"/>
      <c r="S44" s="102"/>
      <c r="T44" s="102"/>
      <c r="U44" s="102"/>
      <c r="V44" s="102"/>
      <c r="W44" s="102"/>
      <c r="X44" s="102"/>
      <c r="Y44" s="102"/>
      <c r="Z44" s="12"/>
      <c r="AA44" s="1513" t="e">
        <f>AA42+AA43</f>
        <v>#VALUE!</v>
      </c>
      <c r="AB44" s="1514"/>
      <c r="AC44" s="1514"/>
      <c r="AD44" s="1514"/>
      <c r="AE44" s="1514"/>
      <c r="AF44" s="1515"/>
      <c r="AG44" s="851" t="s">
        <v>165</v>
      </c>
    </row>
  </sheetData>
  <sheetProtection algorithmName="SHA-512" hashValue="coluxTnIBn6t1KNaPZYX6HQpXwncuDaWWrhKItYHobYk7MTgrorM3siAOQwHdMrfkXNaM0ZnvzCzMVOxQ9L17Q==" saltValue="NC8FMc0Qfs7rYRKccIyoBQ==" spinCount="100000" sheet="1" objects="1" scenarios="1"/>
  <dataConsolidate link="1"/>
  <mergeCells count="65">
    <mergeCell ref="B44:D44"/>
    <mergeCell ref="AA44:AF44"/>
    <mergeCell ref="B43:D43"/>
    <mergeCell ref="F43:K43"/>
    <mergeCell ref="M43:N43"/>
    <mergeCell ref="P43:S43"/>
    <mergeCell ref="AA43:AF43"/>
    <mergeCell ref="B42:D42"/>
    <mergeCell ref="F42:K42"/>
    <mergeCell ref="M42:N42"/>
    <mergeCell ref="P42:S42"/>
    <mergeCell ref="AA42:AF42"/>
    <mergeCell ref="AA34:AF34"/>
    <mergeCell ref="B35:E36"/>
    <mergeCell ref="AA35:AF35"/>
    <mergeCell ref="AA36:AF36"/>
    <mergeCell ref="AE33:AG33"/>
    <mergeCell ref="B28:E33"/>
    <mergeCell ref="F28:G33"/>
    <mergeCell ref="AE28:AG28"/>
    <mergeCell ref="AE29:AG29"/>
    <mergeCell ref="AE30:AG30"/>
    <mergeCell ref="AE31:AG31"/>
    <mergeCell ref="AE32:AG32"/>
    <mergeCell ref="AA24:AG24"/>
    <mergeCell ref="B24:E27"/>
    <mergeCell ref="F24:L24"/>
    <mergeCell ref="M24:S24"/>
    <mergeCell ref="T24:Z24"/>
    <mergeCell ref="AG25:AG27"/>
    <mergeCell ref="F25:K27"/>
    <mergeCell ref="L25:L27"/>
    <mergeCell ref="T25:Y27"/>
    <mergeCell ref="Z25:Z27"/>
    <mergeCell ref="AA25:AF27"/>
    <mergeCell ref="S25:S27"/>
    <mergeCell ref="M25:R27"/>
    <mergeCell ref="B16:P16"/>
    <mergeCell ref="Q16:V16"/>
    <mergeCell ref="M23:T23"/>
    <mergeCell ref="B19:B20"/>
    <mergeCell ref="C19:Z20"/>
    <mergeCell ref="AA19:AG20"/>
    <mergeCell ref="B23:L23"/>
    <mergeCell ref="O8:T8"/>
    <mergeCell ref="U8:AG8"/>
    <mergeCell ref="O9:T10"/>
    <mergeCell ref="U9:AG9"/>
    <mergeCell ref="U10:AG10"/>
    <mergeCell ref="B18:AG18"/>
    <mergeCell ref="B13:G13"/>
    <mergeCell ref="H13:K13"/>
    <mergeCell ref="L13:N13"/>
    <mergeCell ref="P13:S13"/>
    <mergeCell ref="T13:V13"/>
    <mergeCell ref="Y13:AE13"/>
    <mergeCell ref="Q14:V14"/>
    <mergeCell ref="Q15:V15"/>
    <mergeCell ref="O7:T7"/>
    <mergeCell ref="U7:AG7"/>
    <mergeCell ref="B3:D3"/>
    <mergeCell ref="E3:F3"/>
    <mergeCell ref="X6:Y6"/>
    <mergeCell ref="AB6:AC6"/>
    <mergeCell ref="AE6:AF6"/>
  </mergeCells>
  <phoneticPr fontId="8"/>
  <dataValidations count="3">
    <dataValidation type="list" allowBlank="1" showInputMessage="1" sqref="U8:AG8" xr:uid="{F64AAB66-312F-4700-9FE4-945B69982848}">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16F33DC7-853C-4407-8832-4BFB88949B72}">
      <formula1>$AK$1</formula1>
    </dataValidation>
    <dataValidation type="list" allowBlank="1" showInputMessage="1" showErrorMessage="1" sqref="AE37:AG39" xr:uid="{B7D5E210-B53B-4095-937D-E4D2F038683C}">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52DA4B-7BFF-4509-897B-23A988455047}">
  <sheetPr codeName="Sheet11">
    <tabColor theme="4"/>
    <pageSetUpPr fitToPage="1"/>
  </sheetPr>
  <dimension ref="A1:AL28"/>
  <sheetViews>
    <sheetView view="pageBreakPreview" zoomScaleNormal="100" zoomScaleSheetLayoutView="100" workbookViewId="0">
      <selection activeCell="K14" sqref="Q14:V14"/>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394" t="s">
        <v>784</v>
      </c>
      <c r="C3" s="1394"/>
      <c r="D3" s="1394"/>
      <c r="E3" s="1395" t="str">
        <f>【様式１】加算率!M2</f>
        <v>７</v>
      </c>
      <c r="F3" s="1394"/>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56" t="s">
        <v>784</v>
      </c>
      <c r="Y6" s="1256"/>
      <c r="Z6" s="401" t="str">
        <f>IF(【様式１】加算率!AE4="","",【様式１】加算率!AE4)</f>
        <v/>
      </c>
      <c r="AA6" s="401" t="s">
        <v>149</v>
      </c>
      <c r="AB6" s="1257" t="str">
        <f>IF(【様式１】加算率!AG4="","",【様式１】加算率!AG4)</f>
        <v/>
      </c>
      <c r="AC6" s="1257"/>
      <c r="AD6" s="401" t="s">
        <v>344</v>
      </c>
      <c r="AE6" s="1257" t="str">
        <f>IF(【様式１】加算率!AJ4="","",【様式１】加算率!AJ4)</f>
        <v/>
      </c>
      <c r="AF6" s="1257"/>
      <c r="AG6" s="356" t="s">
        <v>335</v>
      </c>
    </row>
    <row r="7" spans="2:38" ht="17.25" customHeight="1">
      <c r="E7" s="4"/>
      <c r="F7" s="4"/>
      <c r="N7" s="4"/>
      <c r="O7" s="1253" t="s">
        <v>5</v>
      </c>
      <c r="P7" s="1253"/>
      <c r="Q7" s="1253"/>
      <c r="R7" s="1253"/>
      <c r="S7" s="1253"/>
      <c r="T7" s="1253"/>
      <c r="U7" s="1392" t="str">
        <f>【様式１】加算率!Z5</f>
        <v/>
      </c>
      <c r="V7" s="1392"/>
      <c r="W7" s="1392"/>
      <c r="X7" s="1392"/>
      <c r="Y7" s="1392"/>
      <c r="Z7" s="1392"/>
      <c r="AA7" s="1392"/>
      <c r="AB7" s="1392"/>
      <c r="AC7" s="1392"/>
      <c r="AD7" s="1392"/>
      <c r="AE7" s="1392"/>
      <c r="AF7" s="1392"/>
      <c r="AG7" s="1393"/>
    </row>
    <row r="8" spans="2:38" ht="17.25" customHeight="1">
      <c r="E8" s="4"/>
      <c r="F8" s="4"/>
      <c r="N8" s="4"/>
      <c r="O8" s="1268" t="s">
        <v>6</v>
      </c>
      <c r="P8" s="1268"/>
      <c r="Q8" s="1268"/>
      <c r="R8" s="1268"/>
      <c r="S8" s="1268"/>
      <c r="T8" s="1268"/>
      <c r="U8" s="1399" t="str">
        <f>【様式１】加算率!Z6</f>
        <v/>
      </c>
      <c r="V8" s="1399"/>
      <c r="W8" s="1399"/>
      <c r="X8" s="1399"/>
      <c r="Y8" s="1399"/>
      <c r="Z8" s="1399"/>
      <c r="AA8" s="1399"/>
      <c r="AB8" s="1399"/>
      <c r="AC8" s="1399"/>
      <c r="AD8" s="1399"/>
      <c r="AE8" s="1399"/>
      <c r="AF8" s="1399"/>
      <c r="AG8" s="1400"/>
    </row>
    <row r="9" spans="2:38" ht="17.25" customHeight="1">
      <c r="E9" s="4"/>
      <c r="F9" s="4"/>
      <c r="N9" s="4"/>
      <c r="O9" s="1261" t="s">
        <v>348</v>
      </c>
      <c r="P9" s="1262"/>
      <c r="Q9" s="1262"/>
      <c r="R9" s="1262"/>
      <c r="S9" s="1262"/>
      <c r="T9" s="1263"/>
      <c r="U9" s="1401" t="str">
        <f>【様式１】加算率!Z7</f>
        <v/>
      </c>
      <c r="V9" s="1402"/>
      <c r="W9" s="1402"/>
      <c r="X9" s="1402"/>
      <c r="Y9" s="1402"/>
      <c r="Z9" s="1402"/>
      <c r="AA9" s="1402"/>
      <c r="AB9" s="1402"/>
      <c r="AC9" s="1402"/>
      <c r="AD9" s="1402"/>
      <c r="AE9" s="1402"/>
      <c r="AF9" s="1402"/>
      <c r="AG9" s="1403"/>
    </row>
    <row r="10" spans="2:38" ht="17.25" customHeight="1" thickBot="1">
      <c r="E10" s="4"/>
      <c r="F10" s="4"/>
      <c r="N10" s="4"/>
      <c r="O10" s="1264"/>
      <c r="P10" s="1265"/>
      <c r="Q10" s="1265"/>
      <c r="R10" s="1265"/>
      <c r="S10" s="1265"/>
      <c r="T10" s="1266"/>
      <c r="U10" s="1404">
        <f>【様式１】加算率!Z8</f>
        <v>0</v>
      </c>
      <c r="V10" s="1405"/>
      <c r="W10" s="1405"/>
      <c r="X10" s="1405"/>
      <c r="Y10" s="1405"/>
      <c r="Z10" s="1405"/>
      <c r="AA10" s="1405"/>
      <c r="AB10" s="1405"/>
      <c r="AC10" s="1405"/>
      <c r="AD10" s="1405"/>
      <c r="AE10" s="1405"/>
      <c r="AF10" s="1405"/>
      <c r="AG10" s="1406"/>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1466</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396" t="s">
        <v>132</v>
      </c>
      <c r="C13" s="1397"/>
      <c r="D13" s="1397"/>
      <c r="E13" s="1397"/>
      <c r="F13" s="1397"/>
      <c r="G13" s="1397"/>
      <c r="H13" s="1397"/>
      <c r="I13" s="1397"/>
      <c r="J13" s="1397"/>
      <c r="K13" s="1397"/>
      <c r="L13" s="1397"/>
      <c r="M13" s="1397"/>
      <c r="N13" s="1397"/>
      <c r="O13" s="1397"/>
      <c r="P13" s="1397"/>
      <c r="Q13" s="1397"/>
      <c r="R13" s="1397"/>
      <c r="S13" s="1397"/>
      <c r="T13" s="1397"/>
      <c r="U13" s="1397"/>
      <c r="V13" s="1397"/>
      <c r="W13" s="1397"/>
      <c r="X13" s="1397"/>
      <c r="Y13" s="1397"/>
      <c r="Z13" s="1397"/>
      <c r="AA13" s="1397"/>
      <c r="AB13" s="1397"/>
      <c r="AC13" s="1397"/>
      <c r="AD13" s="1397"/>
      <c r="AE13" s="1397"/>
      <c r="AF13" s="1397"/>
      <c r="AG13" s="1398"/>
    </row>
    <row r="14" spans="2:38" ht="18" customHeight="1">
      <c r="B14" s="1427"/>
      <c r="C14" s="1429" t="s">
        <v>133</v>
      </c>
      <c r="D14" s="1430"/>
      <c r="E14" s="1430"/>
      <c r="F14" s="1430"/>
      <c r="G14" s="1430"/>
      <c r="H14" s="1430"/>
      <c r="I14" s="1430"/>
      <c r="J14" s="1430"/>
      <c r="K14" s="1430"/>
      <c r="L14" s="1430"/>
      <c r="M14" s="1430"/>
      <c r="N14" s="1430"/>
      <c r="O14" s="1430"/>
      <c r="P14" s="1430"/>
      <c r="Q14" s="1430"/>
      <c r="R14" s="1430"/>
      <c r="S14" s="1430"/>
      <c r="T14" s="1430"/>
      <c r="U14" s="1430"/>
      <c r="V14" s="1430"/>
      <c r="W14" s="1430"/>
      <c r="X14" s="1430"/>
      <c r="Y14" s="1430"/>
      <c r="Z14" s="1430"/>
      <c r="AA14" s="1432"/>
      <c r="AB14" s="1433"/>
      <c r="AC14" s="1433"/>
      <c r="AD14" s="1433"/>
      <c r="AE14" s="1433"/>
      <c r="AF14" s="1433"/>
      <c r="AG14" s="1434"/>
    </row>
    <row r="15" spans="2:38" ht="18" customHeight="1" thickBot="1">
      <c r="B15" s="1428"/>
      <c r="C15" s="1431"/>
      <c r="D15" s="1431"/>
      <c r="E15" s="1431"/>
      <c r="F15" s="1431"/>
      <c r="G15" s="1431"/>
      <c r="H15" s="1431"/>
      <c r="I15" s="1431"/>
      <c r="J15" s="1431"/>
      <c r="K15" s="1431"/>
      <c r="L15" s="1431"/>
      <c r="M15" s="1431"/>
      <c r="N15" s="1431"/>
      <c r="O15" s="1431"/>
      <c r="P15" s="1431"/>
      <c r="Q15" s="1431"/>
      <c r="R15" s="1431"/>
      <c r="S15" s="1431"/>
      <c r="T15" s="1431"/>
      <c r="U15" s="1431"/>
      <c r="V15" s="1431"/>
      <c r="W15" s="1431"/>
      <c r="X15" s="1431"/>
      <c r="Y15" s="1431"/>
      <c r="Z15" s="1431"/>
      <c r="AA15" s="1435"/>
      <c r="AB15" s="1436"/>
      <c r="AC15" s="1436"/>
      <c r="AD15" s="1436"/>
      <c r="AE15" s="1436"/>
      <c r="AF15" s="1436"/>
      <c r="AG15" s="1437"/>
    </row>
    <row r="16" spans="2:38" ht="21.65" customHeight="1">
      <c r="B16"/>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12"/>
      <c r="AB16" s="212"/>
      <c r="AC16" s="212"/>
      <c r="AD16" s="212"/>
      <c r="AE16" s="212"/>
      <c r="AF16" s="212"/>
      <c r="AG16" s="212"/>
    </row>
    <row r="17" spans="1:34" ht="21.75" customHeight="1" thickBot="1">
      <c r="B17" s="1" t="s">
        <v>134</v>
      </c>
      <c r="C17" s="7"/>
      <c r="D17" s="7"/>
      <c r="E17" s="7"/>
      <c r="F17" s="7"/>
      <c r="G17" s="85"/>
      <c r="H17" s="85"/>
      <c r="I17" s="85"/>
      <c r="J17" s="234"/>
      <c r="K17" s="234"/>
      <c r="L17" s="234"/>
      <c r="M17" s="234"/>
      <c r="N17" s="234"/>
      <c r="O17" s="234"/>
      <c r="P17" s="234"/>
      <c r="Q17" s="234"/>
      <c r="R17" s="234"/>
      <c r="S17" s="85"/>
      <c r="T17" s="85"/>
      <c r="U17" s="85"/>
      <c r="V17" s="234"/>
      <c r="W17" s="234"/>
      <c r="X17" s="234"/>
      <c r="Y17" s="234"/>
      <c r="Z17" s="234"/>
      <c r="AA17" s="234"/>
      <c r="AB17" s="234"/>
      <c r="AC17" s="234"/>
      <c r="AD17" s="234"/>
      <c r="AE17" s="85"/>
      <c r="AF17" s="85"/>
      <c r="AG17" s="85"/>
    </row>
    <row r="18" spans="1:34" ht="27.75" customHeight="1" thickBot="1">
      <c r="B18" s="1438" t="s">
        <v>135</v>
      </c>
      <c r="C18" s="1439"/>
      <c r="D18" s="1439"/>
      <c r="E18" s="1439"/>
      <c r="F18" s="1440"/>
      <c r="G18" s="1440"/>
      <c r="H18" s="1440"/>
      <c r="I18" s="1440"/>
      <c r="J18" s="1440"/>
      <c r="K18" s="1440"/>
      <c r="L18" s="1440"/>
      <c r="M18" s="1573"/>
      <c r="N18" s="1574"/>
      <c r="O18" s="1574"/>
      <c r="P18" s="1574"/>
      <c r="Q18" s="1574"/>
      <c r="R18" s="1574"/>
      <c r="S18" s="1574"/>
      <c r="T18" s="1574"/>
      <c r="U18" s="83" t="s">
        <v>20</v>
      </c>
      <c r="V18" s="234"/>
      <c r="W18" s="234"/>
      <c r="X18" s="234"/>
      <c r="Y18" s="234"/>
      <c r="Z18" s="234"/>
      <c r="AA18" s="234"/>
      <c r="AB18" s="234"/>
      <c r="AC18" s="234"/>
      <c r="AD18" s="234"/>
      <c r="AE18" s="85"/>
      <c r="AF18" s="85"/>
      <c r="AG18" s="85"/>
    </row>
    <row r="19" spans="1:34" s="9" customFormat="1" ht="21" customHeight="1">
      <c r="A19" s="8"/>
      <c r="B19" s="1443" t="s">
        <v>136</v>
      </c>
      <c r="C19" s="1444"/>
      <c r="D19" s="1444"/>
      <c r="E19" s="1445"/>
      <c r="F19" s="1590" t="s">
        <v>137</v>
      </c>
      <c r="G19" s="1591"/>
      <c r="H19" s="1591"/>
      <c r="I19" s="1591"/>
      <c r="J19" s="1591"/>
      <c r="K19" s="1591"/>
      <c r="L19" s="1591"/>
      <c r="M19" s="1592" t="s">
        <v>138</v>
      </c>
      <c r="N19" s="1591"/>
      <c r="O19" s="1591"/>
      <c r="P19" s="1591"/>
      <c r="Q19" s="1591"/>
      <c r="R19" s="1591"/>
      <c r="S19" s="1591"/>
      <c r="T19" s="1454" t="s">
        <v>139</v>
      </c>
      <c r="U19" s="1453"/>
      <c r="V19" s="1453"/>
      <c r="W19" s="1453"/>
      <c r="X19" s="1453"/>
      <c r="Y19" s="1453"/>
      <c r="Z19" s="1453"/>
      <c r="AA19" s="1454" t="s">
        <v>140</v>
      </c>
      <c r="AB19" s="1453"/>
      <c r="AC19" s="1453"/>
      <c r="AD19" s="1453"/>
      <c r="AE19" s="1453"/>
      <c r="AF19" s="1453"/>
      <c r="AG19" s="1529"/>
      <c r="AH19" s="8"/>
    </row>
    <row r="20" spans="1:34" s="9" customFormat="1" ht="21" customHeight="1">
      <c r="A20" s="8"/>
      <c r="B20" s="1446"/>
      <c r="C20" s="1447"/>
      <c r="D20" s="1447"/>
      <c r="E20" s="1448"/>
      <c r="F20" s="1597"/>
      <c r="G20" s="1598"/>
      <c r="H20" s="1598"/>
      <c r="I20" s="1598"/>
      <c r="J20" s="1598"/>
      <c r="K20" s="1598"/>
      <c r="L20" s="1603" t="s">
        <v>20</v>
      </c>
      <c r="M20" s="1606"/>
      <c r="N20" s="1607"/>
      <c r="O20" s="1607"/>
      <c r="P20" s="1607"/>
      <c r="Q20" s="1607"/>
      <c r="R20" s="1607"/>
      <c r="S20" s="393" t="s">
        <v>20</v>
      </c>
      <c r="T20" s="1549"/>
      <c r="U20" s="1550"/>
      <c r="V20" s="1550"/>
      <c r="W20" s="1550"/>
      <c r="X20" s="1550"/>
      <c r="Y20" s="1550"/>
      <c r="Z20" s="1482" t="s">
        <v>20</v>
      </c>
      <c r="AA20" s="1549"/>
      <c r="AB20" s="1550"/>
      <c r="AC20" s="1550"/>
      <c r="AD20" s="1550"/>
      <c r="AE20" s="1550"/>
      <c r="AF20" s="1550"/>
      <c r="AG20" s="1530" t="s">
        <v>20</v>
      </c>
      <c r="AH20" s="8"/>
    </row>
    <row r="21" spans="1:34" s="9" customFormat="1" ht="18" customHeight="1">
      <c r="A21" s="8"/>
      <c r="B21" s="1446"/>
      <c r="C21" s="1447"/>
      <c r="D21" s="1447"/>
      <c r="E21" s="1448"/>
      <c r="F21" s="1599"/>
      <c r="G21" s="1600"/>
      <c r="H21" s="1600"/>
      <c r="I21" s="1600"/>
      <c r="J21" s="1600"/>
      <c r="K21" s="1600"/>
      <c r="L21" s="1604"/>
      <c r="M21" s="394"/>
      <c r="N21" s="1593" t="s">
        <v>141</v>
      </c>
      <c r="O21" s="1594"/>
      <c r="P21" s="1594"/>
      <c r="Q21" s="1594"/>
      <c r="R21" s="1594"/>
      <c r="S21" s="1595"/>
      <c r="T21" s="1551"/>
      <c r="U21" s="1552"/>
      <c r="V21" s="1552"/>
      <c r="W21" s="1552"/>
      <c r="X21" s="1552"/>
      <c r="Y21" s="1552"/>
      <c r="Z21" s="1483"/>
      <c r="AA21" s="1551"/>
      <c r="AB21" s="1552"/>
      <c r="AC21" s="1552"/>
      <c r="AD21" s="1552"/>
      <c r="AE21" s="1552"/>
      <c r="AF21" s="1552"/>
      <c r="AG21" s="1531"/>
      <c r="AH21" s="8"/>
    </row>
    <row r="22" spans="1:34" s="9" customFormat="1" ht="21" customHeight="1" thickBot="1">
      <c r="A22" s="8"/>
      <c r="B22" s="1449"/>
      <c r="C22" s="1450"/>
      <c r="D22" s="1450"/>
      <c r="E22" s="1451"/>
      <c r="F22" s="1601"/>
      <c r="G22" s="1602"/>
      <c r="H22" s="1602"/>
      <c r="I22" s="1602"/>
      <c r="J22" s="1602"/>
      <c r="K22" s="1602"/>
      <c r="L22" s="1605"/>
      <c r="M22" s="395"/>
      <c r="N22" s="1596"/>
      <c r="O22" s="1596"/>
      <c r="P22" s="1596"/>
      <c r="Q22" s="1596"/>
      <c r="R22" s="1596"/>
      <c r="S22" s="396" t="s">
        <v>20</v>
      </c>
      <c r="T22" s="1553"/>
      <c r="U22" s="1554"/>
      <c r="V22" s="1554"/>
      <c r="W22" s="1554"/>
      <c r="X22" s="1554"/>
      <c r="Y22" s="1554"/>
      <c r="Z22" s="1484"/>
      <c r="AA22" s="1553"/>
      <c r="AB22" s="1554"/>
      <c r="AC22" s="1554"/>
      <c r="AD22" s="1554"/>
      <c r="AE22" s="1554"/>
      <c r="AF22" s="1554"/>
      <c r="AG22" s="1532"/>
      <c r="AH22" s="8"/>
    </row>
    <row r="23" spans="1:34" ht="31.5" customHeight="1">
      <c r="B23" s="1494" t="s">
        <v>1465</v>
      </c>
      <c r="C23" s="1430"/>
      <c r="D23" s="1430"/>
      <c r="E23" s="1610"/>
      <c r="F23" s="1396" t="s">
        <v>91</v>
      </c>
      <c r="G23" s="1397"/>
      <c r="H23" s="1397"/>
      <c r="I23" s="1397"/>
      <c r="J23" s="1397"/>
      <c r="K23" s="1397"/>
      <c r="L23" s="1397"/>
      <c r="M23" s="1397"/>
      <c r="N23" s="1397"/>
      <c r="O23" s="1397"/>
      <c r="P23" s="1397"/>
      <c r="Q23" s="1397"/>
      <c r="R23" s="1397"/>
      <c r="S23" s="1397"/>
      <c r="T23" s="1397"/>
      <c r="U23" s="1397"/>
      <c r="V23" s="1397"/>
      <c r="W23" s="1397"/>
      <c r="X23" s="1397"/>
      <c r="Y23" s="1397"/>
      <c r="Z23" s="1613"/>
      <c r="AA23" s="1614" t="s">
        <v>148</v>
      </c>
      <c r="AB23" s="1615"/>
      <c r="AC23" s="1615"/>
      <c r="AD23" s="1615"/>
      <c r="AE23" s="1616"/>
      <c r="AF23" s="1617"/>
      <c r="AG23" s="236" t="s">
        <v>149</v>
      </c>
    </row>
    <row r="24" spans="1:34" ht="31.5" customHeight="1" thickBot="1">
      <c r="B24" s="1611"/>
      <c r="C24" s="1431"/>
      <c r="D24" s="1431"/>
      <c r="E24" s="1612"/>
      <c r="F24" s="1618" t="s">
        <v>150</v>
      </c>
      <c r="G24" s="1619"/>
      <c r="H24" s="1619"/>
      <c r="I24" s="1619"/>
      <c r="J24" s="1619"/>
      <c r="K24" s="1619"/>
      <c r="L24" s="1619"/>
      <c r="M24" s="1619"/>
      <c r="N24" s="1619"/>
      <c r="O24" s="1619"/>
      <c r="P24" s="1619"/>
      <c r="Q24" s="1619"/>
      <c r="R24" s="1619"/>
      <c r="S24" s="1619"/>
      <c r="T24" s="1619"/>
      <c r="U24" s="1619"/>
      <c r="V24" s="1619"/>
      <c r="W24" s="1619"/>
      <c r="X24" s="1619"/>
      <c r="Y24" s="1619"/>
      <c r="Z24" s="1620"/>
      <c r="AA24" s="1621" t="s">
        <v>151</v>
      </c>
      <c r="AB24" s="1622"/>
      <c r="AC24" s="1622"/>
      <c r="AD24" s="1622"/>
      <c r="AE24" s="1623"/>
      <c r="AF24" s="1624"/>
      <c r="AG24" s="86" t="s">
        <v>149</v>
      </c>
    </row>
    <row r="25" spans="1:34" ht="28.5" customHeight="1" thickBot="1">
      <c r="B25" s="30" t="s">
        <v>1460</v>
      </c>
      <c r="C25" s="31"/>
      <c r="D25" s="31"/>
      <c r="E25" s="31"/>
      <c r="F25" s="31"/>
      <c r="G25" s="31"/>
      <c r="H25" s="31"/>
      <c r="I25" s="31"/>
      <c r="J25" s="31"/>
      <c r="K25" s="32"/>
      <c r="L25" s="32"/>
      <c r="M25" s="32"/>
      <c r="N25" s="32"/>
      <c r="O25" s="32"/>
      <c r="P25" s="32"/>
      <c r="Q25" s="32"/>
      <c r="R25" s="32"/>
      <c r="S25" s="5"/>
      <c r="T25" s="5"/>
      <c r="U25" s="5"/>
      <c r="V25" s="32"/>
      <c r="W25" s="32"/>
      <c r="X25" s="32"/>
      <c r="Y25" s="32"/>
      <c r="Z25" s="32"/>
      <c r="AA25" s="1625">
        <v>1</v>
      </c>
      <c r="AB25" s="1626"/>
      <c r="AC25" s="1626"/>
      <c r="AD25" s="1626"/>
      <c r="AE25" s="1626"/>
      <c r="AF25" s="1626"/>
      <c r="AG25" s="33" t="s">
        <v>20</v>
      </c>
    </row>
    <row r="26" spans="1:34" ht="28.5" customHeight="1">
      <c r="B26" s="1494" t="s">
        <v>1461</v>
      </c>
      <c r="C26" s="1495"/>
      <c r="D26" s="1495"/>
      <c r="E26" s="1496"/>
      <c r="F26" s="13" t="s">
        <v>1462</v>
      </c>
      <c r="G26" s="13"/>
      <c r="H26" s="13"/>
      <c r="I26" s="13"/>
      <c r="J26" s="13"/>
      <c r="K26" s="14"/>
      <c r="L26" s="14"/>
      <c r="M26" s="14"/>
      <c r="N26" s="14"/>
      <c r="O26" s="14"/>
      <c r="P26" s="14"/>
      <c r="Q26" s="14"/>
      <c r="R26" s="14"/>
      <c r="S26" s="15"/>
      <c r="T26" s="15"/>
      <c r="U26" s="15"/>
      <c r="V26" s="14"/>
      <c r="W26" s="14"/>
      <c r="X26" s="14"/>
      <c r="Y26" s="14"/>
      <c r="Z26" s="14"/>
      <c r="AA26" s="1412"/>
      <c r="AB26" s="1413"/>
      <c r="AC26" s="1413"/>
      <c r="AD26" s="1413"/>
      <c r="AE26" s="1413"/>
      <c r="AF26" s="1413"/>
      <c r="AG26" s="34" t="s">
        <v>20</v>
      </c>
    </row>
    <row r="27" spans="1:34" ht="28.5" customHeight="1" thickBot="1">
      <c r="B27" s="1497"/>
      <c r="C27" s="1498"/>
      <c r="D27" s="1498"/>
      <c r="E27" s="1499"/>
      <c r="F27" s="35" t="s">
        <v>1467</v>
      </c>
      <c r="G27" s="36"/>
      <c r="H27" s="36"/>
      <c r="I27" s="36"/>
      <c r="J27" s="37"/>
      <c r="K27" s="37"/>
      <c r="L27" s="37"/>
      <c r="M27" s="37"/>
      <c r="N27" s="37"/>
      <c r="O27" s="37"/>
      <c r="P27" s="37"/>
      <c r="Q27" s="37"/>
      <c r="R27" s="37"/>
      <c r="S27" s="36"/>
      <c r="T27" s="36"/>
      <c r="U27" s="36"/>
      <c r="V27" s="37"/>
      <c r="W27" s="37"/>
      <c r="X27" s="37"/>
      <c r="Y27" s="37"/>
      <c r="Z27" s="37"/>
      <c r="AA27" s="1608"/>
      <c r="AB27" s="1609"/>
      <c r="AC27" s="1609"/>
      <c r="AD27" s="1609"/>
      <c r="AE27" s="1609"/>
      <c r="AF27" s="1609"/>
      <c r="AG27" s="38" t="s">
        <v>20</v>
      </c>
    </row>
    <row r="28" spans="1:34" ht="15" customHeight="1">
      <c r="B28" s="6" t="s">
        <v>154</v>
      </c>
      <c r="C28" s="234"/>
      <c r="D28" s="234"/>
      <c r="E28" s="234"/>
      <c r="F28" s="392"/>
      <c r="G28" s="392"/>
      <c r="K28" s="234"/>
      <c r="L28" s="234"/>
      <c r="M28" s="234"/>
      <c r="N28" s="234"/>
      <c r="O28" s="234"/>
      <c r="P28" s="234"/>
      <c r="Q28" s="234"/>
      <c r="R28" s="234"/>
      <c r="S28" s="85"/>
      <c r="T28" s="85"/>
      <c r="U28" s="85"/>
      <c r="V28" s="234"/>
      <c r="W28" s="234"/>
      <c r="X28" s="234"/>
      <c r="Y28" s="234"/>
      <c r="Z28" s="234"/>
      <c r="AA28" s="234"/>
      <c r="AB28" s="234"/>
      <c r="AC28" s="234"/>
      <c r="AD28" s="234"/>
      <c r="AE28" s="233"/>
      <c r="AF28" s="233"/>
      <c r="AG28" s="233"/>
    </row>
  </sheetData>
  <sheetProtection algorithmName="SHA-512" hashValue="OH/cTZVNMtSJtA6kscSIdRpOlZgY3vRWjf3YJJvb/VuNR3PVlj2gH57HLeZmDw1Du69K/7De69JFtGnsat7RAg==" saltValue="ldnrATVl2Nuist8r6sOuUg==" spinCount="100000" sheet="1" objects="1" scenarios="1"/>
  <dataConsolidate link="1"/>
  <mergeCells count="43">
    <mergeCell ref="B26:E27"/>
    <mergeCell ref="AA26:AF26"/>
    <mergeCell ref="AA27:AF27"/>
    <mergeCell ref="B23:E24"/>
    <mergeCell ref="F23:Z23"/>
    <mergeCell ref="AA23:AD23"/>
    <mergeCell ref="AE23:AF23"/>
    <mergeCell ref="F24:Z24"/>
    <mergeCell ref="AA24:AD24"/>
    <mergeCell ref="AE24:AF24"/>
    <mergeCell ref="AA25:AF25"/>
    <mergeCell ref="B14:B15"/>
    <mergeCell ref="C14:Z15"/>
    <mergeCell ref="AA14:AG15"/>
    <mergeCell ref="B18:L18"/>
    <mergeCell ref="M18:T18"/>
    <mergeCell ref="B19:E22"/>
    <mergeCell ref="F19:L19"/>
    <mergeCell ref="M19:S19"/>
    <mergeCell ref="T19:Z19"/>
    <mergeCell ref="AA19:AG19"/>
    <mergeCell ref="AG20:AG22"/>
    <mergeCell ref="N21:S21"/>
    <mergeCell ref="N22:R22"/>
    <mergeCell ref="F20:K22"/>
    <mergeCell ref="L20:L22"/>
    <mergeCell ref="M20:R20"/>
    <mergeCell ref="T20:Y22"/>
    <mergeCell ref="Z20:Z22"/>
    <mergeCell ref="AA20:AF22"/>
    <mergeCell ref="B13:AG13"/>
    <mergeCell ref="O8:T8"/>
    <mergeCell ref="U8:AG8"/>
    <mergeCell ref="O9:T10"/>
    <mergeCell ref="U9:AG9"/>
    <mergeCell ref="U10:AG10"/>
    <mergeCell ref="O7:T7"/>
    <mergeCell ref="U7:AG7"/>
    <mergeCell ref="B3:D3"/>
    <mergeCell ref="E3:F3"/>
    <mergeCell ref="X6:Y6"/>
    <mergeCell ref="AB6:AC6"/>
    <mergeCell ref="AE6:AF6"/>
  </mergeCells>
  <phoneticPr fontId="8"/>
  <dataValidations count="3">
    <dataValidation type="list" allowBlank="1" showInputMessage="1" sqref="U8:AG8" xr:uid="{EC8FCAF0-A1F6-442C-BA01-BB7BCEC00B84}">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4:AG15" xr:uid="{5ABD388A-8BBA-4F93-A1A7-CB70BFF73006}">
      <formula1>$AK$1</formula1>
    </dataValidation>
    <dataValidation type="list" allowBlank="1" showInputMessage="1" showErrorMessage="1" sqref="AE28:AG28" xr:uid="{5568AF8C-FD06-42D4-BDE4-D06C124FA95B}">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B2C2D-55A9-4E0F-B78E-2820FD99CEC2}">
  <sheetPr codeName="Sheet12">
    <tabColor theme="4"/>
    <pageSetUpPr fitToPage="1"/>
  </sheetPr>
  <dimension ref="A1:AL28"/>
  <sheetViews>
    <sheetView view="pageBreakPreview" topLeftCell="A10" zoomScaleNormal="100" zoomScaleSheetLayoutView="100" workbookViewId="0">
      <selection activeCell="BD9" sqref="BD9"/>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394" t="s">
        <v>784</v>
      </c>
      <c r="C3" s="1394"/>
      <c r="D3" s="1394"/>
      <c r="E3" s="1395" t="str">
        <f>【様式１】加算率!M2</f>
        <v>７</v>
      </c>
      <c r="F3" s="1394"/>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56" t="s">
        <v>784</v>
      </c>
      <c r="Y6" s="1256"/>
      <c r="Z6" s="401" t="str">
        <f>IF(【様式１】加算率!AE4="","",【様式１】加算率!AE4)</f>
        <v/>
      </c>
      <c r="AA6" s="356" t="s">
        <v>149</v>
      </c>
      <c r="AB6" s="1257" t="str">
        <f>IF(【様式１】加算率!AG4="","",【様式１】加算率!AG4)</f>
        <v/>
      </c>
      <c r="AC6" s="1257"/>
      <c r="AD6" s="401" t="s">
        <v>344</v>
      </c>
      <c r="AE6" s="1257" t="str">
        <f>IF(【様式１】加算率!AJ4="","",【様式１】加算率!AJ4)</f>
        <v/>
      </c>
      <c r="AF6" s="1257"/>
      <c r="AG6" s="356" t="s">
        <v>335</v>
      </c>
    </row>
    <row r="7" spans="2:38" ht="17.25" customHeight="1">
      <c r="E7" s="4"/>
      <c r="F7" s="4"/>
      <c r="N7" s="4"/>
      <c r="O7" s="1253" t="s">
        <v>5</v>
      </c>
      <c r="P7" s="1253"/>
      <c r="Q7" s="1253"/>
      <c r="R7" s="1253"/>
      <c r="S7" s="1253"/>
      <c r="T7" s="1253"/>
      <c r="U7" s="1392" t="str">
        <f>【様式１】加算率!Z5</f>
        <v/>
      </c>
      <c r="V7" s="1392"/>
      <c r="W7" s="1392"/>
      <c r="X7" s="1392"/>
      <c r="Y7" s="1392"/>
      <c r="Z7" s="1392"/>
      <c r="AA7" s="1392"/>
      <c r="AB7" s="1392"/>
      <c r="AC7" s="1392"/>
      <c r="AD7" s="1392"/>
      <c r="AE7" s="1392"/>
      <c r="AF7" s="1392"/>
      <c r="AG7" s="1393"/>
    </row>
    <row r="8" spans="2:38" ht="17.25" customHeight="1">
      <c r="E8" s="4"/>
      <c r="F8" s="4"/>
      <c r="N8" s="4"/>
      <c r="O8" s="1268" t="s">
        <v>6</v>
      </c>
      <c r="P8" s="1268"/>
      <c r="Q8" s="1268"/>
      <c r="R8" s="1268"/>
      <c r="S8" s="1268"/>
      <c r="T8" s="1268"/>
      <c r="U8" s="1399" t="str">
        <f>【様式１】加算率!Z6</f>
        <v/>
      </c>
      <c r="V8" s="1399"/>
      <c r="W8" s="1399"/>
      <c r="X8" s="1399"/>
      <c r="Y8" s="1399"/>
      <c r="Z8" s="1399"/>
      <c r="AA8" s="1399"/>
      <c r="AB8" s="1399"/>
      <c r="AC8" s="1399"/>
      <c r="AD8" s="1399"/>
      <c r="AE8" s="1399"/>
      <c r="AF8" s="1399"/>
      <c r="AG8" s="1400"/>
    </row>
    <row r="9" spans="2:38" ht="17.25" customHeight="1">
      <c r="E9" s="4"/>
      <c r="F9" s="4"/>
      <c r="N9" s="4"/>
      <c r="O9" s="1261" t="s">
        <v>348</v>
      </c>
      <c r="P9" s="1262"/>
      <c r="Q9" s="1262"/>
      <c r="R9" s="1262"/>
      <c r="S9" s="1262"/>
      <c r="T9" s="1263"/>
      <c r="U9" s="1627" t="str">
        <f>【様式１】加算率!Z7</f>
        <v/>
      </c>
      <c r="V9" s="1628"/>
      <c r="W9" s="1628"/>
      <c r="X9" s="1628"/>
      <c r="Y9" s="1628"/>
      <c r="Z9" s="1628"/>
      <c r="AA9" s="1628"/>
      <c r="AB9" s="1628"/>
      <c r="AC9" s="1628"/>
      <c r="AD9" s="1628"/>
      <c r="AE9" s="1628"/>
      <c r="AF9" s="1628"/>
      <c r="AG9" s="1629"/>
    </row>
    <row r="10" spans="2:38" ht="17.25" customHeight="1" thickBot="1">
      <c r="E10" s="4"/>
      <c r="F10" s="4"/>
      <c r="N10" s="4"/>
      <c r="O10" s="1264"/>
      <c r="P10" s="1265"/>
      <c r="Q10" s="1265"/>
      <c r="R10" s="1265"/>
      <c r="S10" s="1265"/>
      <c r="T10" s="1266"/>
      <c r="U10" s="1630">
        <f>【様式１】加算率!Z8</f>
        <v>0</v>
      </c>
      <c r="V10" s="1631"/>
      <c r="W10" s="1631"/>
      <c r="X10" s="1631"/>
      <c r="Y10" s="1631"/>
      <c r="Z10" s="1631"/>
      <c r="AA10" s="1631"/>
      <c r="AB10" s="1631"/>
      <c r="AC10" s="1631"/>
      <c r="AD10" s="1631"/>
      <c r="AE10" s="1631"/>
      <c r="AF10" s="1631"/>
      <c r="AG10" s="1632"/>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1466</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396" t="s">
        <v>132</v>
      </c>
      <c r="C13" s="1397"/>
      <c r="D13" s="1397"/>
      <c r="E13" s="1397"/>
      <c r="F13" s="1397"/>
      <c r="G13" s="1397"/>
      <c r="H13" s="1397"/>
      <c r="I13" s="1397"/>
      <c r="J13" s="1397"/>
      <c r="K13" s="1397"/>
      <c r="L13" s="1397"/>
      <c r="M13" s="1397"/>
      <c r="N13" s="1397"/>
      <c r="O13" s="1397"/>
      <c r="P13" s="1397"/>
      <c r="Q13" s="1397"/>
      <c r="R13" s="1397"/>
      <c r="S13" s="1397"/>
      <c r="T13" s="1397"/>
      <c r="U13" s="1397"/>
      <c r="V13" s="1397"/>
      <c r="W13" s="1397"/>
      <c r="X13" s="1397"/>
      <c r="Y13" s="1397"/>
      <c r="Z13" s="1397"/>
      <c r="AA13" s="1397"/>
      <c r="AB13" s="1397"/>
      <c r="AC13" s="1397"/>
      <c r="AD13" s="1397"/>
      <c r="AE13" s="1397"/>
      <c r="AF13" s="1397"/>
      <c r="AG13" s="1398"/>
    </row>
    <row r="14" spans="2:38" ht="18" customHeight="1">
      <c r="B14" s="1427"/>
      <c r="C14" s="1429" t="s">
        <v>133</v>
      </c>
      <c r="D14" s="1430"/>
      <c r="E14" s="1430"/>
      <c r="F14" s="1430"/>
      <c r="G14" s="1430"/>
      <c r="H14" s="1430"/>
      <c r="I14" s="1430"/>
      <c r="J14" s="1430"/>
      <c r="K14" s="1430"/>
      <c r="L14" s="1430"/>
      <c r="M14" s="1430"/>
      <c r="N14" s="1430"/>
      <c r="O14" s="1430"/>
      <c r="P14" s="1430"/>
      <c r="Q14" s="1430"/>
      <c r="R14" s="1430"/>
      <c r="S14" s="1430"/>
      <c r="T14" s="1430"/>
      <c r="U14" s="1430"/>
      <c r="V14" s="1430"/>
      <c r="W14" s="1430"/>
      <c r="X14" s="1430"/>
      <c r="Y14" s="1430"/>
      <c r="Z14" s="1430"/>
      <c r="AA14" s="1432"/>
      <c r="AB14" s="1433"/>
      <c r="AC14" s="1433"/>
      <c r="AD14" s="1433"/>
      <c r="AE14" s="1433"/>
      <c r="AF14" s="1433"/>
      <c r="AG14" s="1434"/>
    </row>
    <row r="15" spans="2:38" ht="18" customHeight="1" thickBot="1">
      <c r="B15" s="1428"/>
      <c r="C15" s="1431"/>
      <c r="D15" s="1431"/>
      <c r="E15" s="1431"/>
      <c r="F15" s="1431"/>
      <c r="G15" s="1431"/>
      <c r="H15" s="1431"/>
      <c r="I15" s="1431"/>
      <c r="J15" s="1431"/>
      <c r="K15" s="1431"/>
      <c r="L15" s="1431"/>
      <c r="M15" s="1431"/>
      <c r="N15" s="1431"/>
      <c r="O15" s="1431"/>
      <c r="P15" s="1431"/>
      <c r="Q15" s="1431"/>
      <c r="R15" s="1431"/>
      <c r="S15" s="1431"/>
      <c r="T15" s="1431"/>
      <c r="U15" s="1431"/>
      <c r="V15" s="1431"/>
      <c r="W15" s="1431"/>
      <c r="X15" s="1431"/>
      <c r="Y15" s="1431"/>
      <c r="Z15" s="1431"/>
      <c r="AA15" s="1435"/>
      <c r="AB15" s="1436"/>
      <c r="AC15" s="1436"/>
      <c r="AD15" s="1436"/>
      <c r="AE15" s="1436"/>
      <c r="AF15" s="1436"/>
      <c r="AG15" s="1437"/>
    </row>
    <row r="16" spans="2:38" ht="21.65" customHeight="1">
      <c r="B16"/>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12"/>
      <c r="AB16" s="212"/>
      <c r="AC16" s="212"/>
      <c r="AD16" s="212"/>
      <c r="AE16" s="212"/>
      <c r="AF16" s="212"/>
      <c r="AG16" s="212"/>
    </row>
    <row r="17" spans="1:34" ht="21.75" customHeight="1" thickBot="1">
      <c r="B17" s="1" t="s">
        <v>134</v>
      </c>
      <c r="C17" s="7"/>
      <c r="D17" s="7"/>
      <c r="E17" s="7"/>
      <c r="F17" s="7"/>
      <c r="G17" s="85"/>
      <c r="H17" s="85"/>
      <c r="I17" s="85"/>
      <c r="J17" s="234"/>
      <c r="K17" s="234"/>
      <c r="L17" s="234"/>
      <c r="M17" s="234"/>
      <c r="N17" s="234"/>
      <c r="O17" s="234"/>
      <c r="P17" s="234"/>
      <c r="Q17" s="234"/>
      <c r="R17" s="234"/>
      <c r="S17" s="85"/>
      <c r="T17" s="85"/>
      <c r="U17" s="85"/>
      <c r="V17" s="234"/>
      <c r="W17" s="234"/>
      <c r="X17" s="234"/>
      <c r="Y17" s="234"/>
      <c r="Z17" s="234"/>
      <c r="AA17" s="234"/>
      <c r="AB17" s="234"/>
      <c r="AC17" s="234"/>
      <c r="AD17" s="234"/>
      <c r="AE17" s="85"/>
      <c r="AF17" s="85"/>
      <c r="AG17" s="85"/>
    </row>
    <row r="18" spans="1:34" ht="27.75" customHeight="1" thickBot="1">
      <c r="B18" s="1438" t="s">
        <v>135</v>
      </c>
      <c r="C18" s="1439"/>
      <c r="D18" s="1439"/>
      <c r="E18" s="1439"/>
      <c r="F18" s="1440"/>
      <c r="G18" s="1440"/>
      <c r="H18" s="1440"/>
      <c r="I18" s="1440"/>
      <c r="J18" s="1440"/>
      <c r="K18" s="1440"/>
      <c r="L18" s="1440"/>
      <c r="M18" s="1573"/>
      <c r="N18" s="1574"/>
      <c r="O18" s="1574"/>
      <c r="P18" s="1574"/>
      <c r="Q18" s="1574"/>
      <c r="R18" s="1574"/>
      <c r="S18" s="1574"/>
      <c r="T18" s="1574"/>
      <c r="U18" s="83" t="s">
        <v>20</v>
      </c>
      <c r="V18" s="234"/>
      <c r="W18" s="234"/>
      <c r="X18" s="234"/>
      <c r="Y18" s="234"/>
      <c r="Z18" s="234"/>
      <c r="AA18" s="234"/>
      <c r="AB18" s="234"/>
      <c r="AC18" s="234"/>
      <c r="AD18" s="234"/>
      <c r="AE18" s="85"/>
      <c r="AF18" s="85"/>
      <c r="AG18" s="85"/>
    </row>
    <row r="19" spans="1:34" s="9" customFormat="1" ht="21" customHeight="1">
      <c r="A19" s="8"/>
      <c r="B19" s="1443" t="s">
        <v>136</v>
      </c>
      <c r="C19" s="1444"/>
      <c r="D19" s="1444"/>
      <c r="E19" s="1445"/>
      <c r="F19" s="1452" t="s">
        <v>137</v>
      </c>
      <c r="G19" s="1453"/>
      <c r="H19" s="1453"/>
      <c r="I19" s="1453"/>
      <c r="J19" s="1453"/>
      <c r="K19" s="1453"/>
      <c r="L19" s="1453"/>
      <c r="M19" s="1454" t="s">
        <v>138</v>
      </c>
      <c r="N19" s="1453"/>
      <c r="O19" s="1453"/>
      <c r="P19" s="1453"/>
      <c r="Q19" s="1453"/>
      <c r="R19" s="1453"/>
      <c r="S19" s="1453"/>
      <c r="T19" s="1454" t="s">
        <v>139</v>
      </c>
      <c r="U19" s="1453"/>
      <c r="V19" s="1453"/>
      <c r="W19" s="1453"/>
      <c r="X19" s="1453"/>
      <c r="Y19" s="1453"/>
      <c r="Z19" s="1453"/>
      <c r="AA19" s="1454" t="s">
        <v>140</v>
      </c>
      <c r="AB19" s="1453"/>
      <c r="AC19" s="1453"/>
      <c r="AD19" s="1453"/>
      <c r="AE19" s="1453"/>
      <c r="AF19" s="1453"/>
      <c r="AG19" s="1529"/>
      <c r="AH19" s="8"/>
    </row>
    <row r="20" spans="1:34" s="9" customFormat="1" ht="21" customHeight="1">
      <c r="A20" s="8"/>
      <c r="B20" s="1446"/>
      <c r="C20" s="1447"/>
      <c r="D20" s="1447"/>
      <c r="E20" s="1448"/>
      <c r="F20" s="1575"/>
      <c r="G20" s="1550"/>
      <c r="H20" s="1550"/>
      <c r="I20" s="1550"/>
      <c r="J20" s="1550"/>
      <c r="K20" s="1550"/>
      <c r="L20" s="1482" t="s">
        <v>20</v>
      </c>
      <c r="M20" s="1637"/>
      <c r="N20" s="1638"/>
      <c r="O20" s="1638"/>
      <c r="P20" s="1638"/>
      <c r="Q20" s="1638"/>
      <c r="R20" s="1638"/>
      <c r="S20" s="1482" t="s">
        <v>20</v>
      </c>
      <c r="T20" s="1549"/>
      <c r="U20" s="1550"/>
      <c r="V20" s="1550"/>
      <c r="W20" s="1550"/>
      <c r="X20" s="1550"/>
      <c r="Y20" s="1550"/>
      <c r="Z20" s="1482" t="s">
        <v>20</v>
      </c>
      <c r="AA20" s="1549"/>
      <c r="AB20" s="1550"/>
      <c r="AC20" s="1550"/>
      <c r="AD20" s="1550"/>
      <c r="AE20" s="1550"/>
      <c r="AF20" s="1550"/>
      <c r="AG20" s="1530" t="s">
        <v>20</v>
      </c>
      <c r="AH20" s="8"/>
    </row>
    <row r="21" spans="1:34" s="9" customFormat="1" ht="18" customHeight="1">
      <c r="A21" s="8"/>
      <c r="B21" s="1446"/>
      <c r="C21" s="1447"/>
      <c r="D21" s="1447"/>
      <c r="E21" s="1448"/>
      <c r="F21" s="1576"/>
      <c r="G21" s="1552"/>
      <c r="H21" s="1552"/>
      <c r="I21" s="1552"/>
      <c r="J21" s="1552"/>
      <c r="K21" s="1552"/>
      <c r="L21" s="1483"/>
      <c r="M21" s="1639"/>
      <c r="N21" s="1640"/>
      <c r="O21" s="1640"/>
      <c r="P21" s="1640"/>
      <c r="Q21" s="1640"/>
      <c r="R21" s="1640"/>
      <c r="S21" s="1483"/>
      <c r="T21" s="1551"/>
      <c r="U21" s="1552"/>
      <c r="V21" s="1552"/>
      <c r="W21" s="1552"/>
      <c r="X21" s="1552"/>
      <c r="Y21" s="1552"/>
      <c r="Z21" s="1483"/>
      <c r="AA21" s="1551"/>
      <c r="AB21" s="1552"/>
      <c r="AC21" s="1552"/>
      <c r="AD21" s="1552"/>
      <c r="AE21" s="1552"/>
      <c r="AF21" s="1552"/>
      <c r="AG21" s="1531"/>
      <c r="AH21" s="8"/>
    </row>
    <row r="22" spans="1:34" s="9" customFormat="1" ht="21" customHeight="1" thickBot="1">
      <c r="A22" s="8"/>
      <c r="B22" s="1449"/>
      <c r="C22" s="1450"/>
      <c r="D22" s="1450"/>
      <c r="E22" s="1451"/>
      <c r="F22" s="1577"/>
      <c r="G22" s="1554"/>
      <c r="H22" s="1554"/>
      <c r="I22" s="1554"/>
      <c r="J22" s="1554"/>
      <c r="K22" s="1554"/>
      <c r="L22" s="1484"/>
      <c r="M22" s="1641"/>
      <c r="N22" s="1642"/>
      <c r="O22" s="1642"/>
      <c r="P22" s="1642"/>
      <c r="Q22" s="1642"/>
      <c r="R22" s="1642"/>
      <c r="S22" s="1484"/>
      <c r="T22" s="1553"/>
      <c r="U22" s="1554"/>
      <c r="V22" s="1554"/>
      <c r="W22" s="1554"/>
      <c r="X22" s="1554"/>
      <c r="Y22" s="1554"/>
      <c r="Z22" s="1484"/>
      <c r="AA22" s="1553"/>
      <c r="AB22" s="1554"/>
      <c r="AC22" s="1554"/>
      <c r="AD22" s="1554"/>
      <c r="AE22" s="1554"/>
      <c r="AF22" s="1554"/>
      <c r="AG22" s="1532"/>
      <c r="AH22" s="8"/>
    </row>
    <row r="23" spans="1:34" ht="31.5" customHeight="1">
      <c r="B23" s="1494" t="s">
        <v>1465</v>
      </c>
      <c r="C23" s="1430"/>
      <c r="D23" s="1430"/>
      <c r="E23" s="1610"/>
      <c r="F23" s="1396" t="s">
        <v>91</v>
      </c>
      <c r="G23" s="1397"/>
      <c r="H23" s="1397"/>
      <c r="I23" s="1397"/>
      <c r="J23" s="1397"/>
      <c r="K23" s="1397"/>
      <c r="L23" s="1397"/>
      <c r="M23" s="1397"/>
      <c r="N23" s="1397"/>
      <c r="O23" s="1397"/>
      <c r="P23" s="1397"/>
      <c r="Q23" s="1397"/>
      <c r="R23" s="1397"/>
      <c r="S23" s="1397"/>
      <c r="T23" s="1397"/>
      <c r="U23" s="1397"/>
      <c r="V23" s="1397"/>
      <c r="W23" s="1397"/>
      <c r="X23" s="1397"/>
      <c r="Y23" s="1397"/>
      <c r="Z23" s="1613"/>
      <c r="AA23" s="1614" t="s">
        <v>148</v>
      </c>
      <c r="AB23" s="1615"/>
      <c r="AC23" s="1615"/>
      <c r="AD23" s="1615"/>
      <c r="AE23" s="1633"/>
      <c r="AF23" s="1634"/>
      <c r="AG23" s="236" t="s">
        <v>149</v>
      </c>
    </row>
    <row r="24" spans="1:34" ht="31.5" customHeight="1" thickBot="1">
      <c r="B24" s="1611"/>
      <c r="C24" s="1431"/>
      <c r="D24" s="1431"/>
      <c r="E24" s="1612"/>
      <c r="F24" s="1618" t="s">
        <v>150</v>
      </c>
      <c r="G24" s="1619"/>
      <c r="H24" s="1619"/>
      <c r="I24" s="1619"/>
      <c r="J24" s="1619"/>
      <c r="K24" s="1619"/>
      <c r="L24" s="1619"/>
      <c r="M24" s="1619"/>
      <c r="N24" s="1619"/>
      <c r="O24" s="1619"/>
      <c r="P24" s="1619"/>
      <c r="Q24" s="1619"/>
      <c r="R24" s="1619"/>
      <c r="S24" s="1619"/>
      <c r="T24" s="1619"/>
      <c r="U24" s="1619"/>
      <c r="V24" s="1619"/>
      <c r="W24" s="1619"/>
      <c r="X24" s="1619"/>
      <c r="Y24" s="1619"/>
      <c r="Z24" s="1620"/>
      <c r="AA24" s="1621" t="s">
        <v>151</v>
      </c>
      <c r="AB24" s="1622"/>
      <c r="AC24" s="1622"/>
      <c r="AD24" s="1622"/>
      <c r="AE24" s="1635"/>
      <c r="AF24" s="1636"/>
      <c r="AG24" s="86" t="s">
        <v>149</v>
      </c>
    </row>
    <row r="25" spans="1:34" ht="28.5" customHeight="1" thickBot="1">
      <c r="B25" s="30" t="s">
        <v>1460</v>
      </c>
      <c r="C25" s="31"/>
      <c r="D25" s="31"/>
      <c r="E25" s="31"/>
      <c r="F25" s="31"/>
      <c r="G25" s="31"/>
      <c r="H25" s="31"/>
      <c r="I25" s="31"/>
      <c r="J25" s="31"/>
      <c r="K25" s="32"/>
      <c r="L25" s="32"/>
      <c r="M25" s="32"/>
      <c r="N25" s="32"/>
      <c r="O25" s="32"/>
      <c r="P25" s="32"/>
      <c r="Q25" s="32"/>
      <c r="R25" s="32"/>
      <c r="S25" s="5"/>
      <c r="T25" s="5"/>
      <c r="U25" s="5"/>
      <c r="V25" s="32"/>
      <c r="W25" s="32"/>
      <c r="X25" s="32"/>
      <c r="Y25" s="32"/>
      <c r="Z25" s="32"/>
      <c r="AA25" s="1625">
        <v>1</v>
      </c>
      <c r="AB25" s="1626"/>
      <c r="AC25" s="1626"/>
      <c r="AD25" s="1626"/>
      <c r="AE25" s="1626"/>
      <c r="AF25" s="1626"/>
      <c r="AG25" s="33" t="s">
        <v>20</v>
      </c>
    </row>
    <row r="26" spans="1:34" ht="28.5" customHeight="1">
      <c r="B26" s="1494" t="s">
        <v>1461</v>
      </c>
      <c r="C26" s="1495"/>
      <c r="D26" s="1495"/>
      <c r="E26" s="1496"/>
      <c r="F26" s="13" t="s">
        <v>1462</v>
      </c>
      <c r="G26" s="13"/>
      <c r="H26" s="13"/>
      <c r="I26" s="13"/>
      <c r="J26" s="13"/>
      <c r="K26" s="14"/>
      <c r="L26" s="14"/>
      <c r="M26" s="14"/>
      <c r="N26" s="14"/>
      <c r="O26" s="14"/>
      <c r="P26" s="14"/>
      <c r="Q26" s="14"/>
      <c r="R26" s="14"/>
      <c r="S26" s="15"/>
      <c r="T26" s="15"/>
      <c r="U26" s="15"/>
      <c r="V26" s="14"/>
      <c r="W26" s="14"/>
      <c r="X26" s="14"/>
      <c r="Y26" s="14"/>
      <c r="Z26" s="14"/>
      <c r="AA26" s="1412"/>
      <c r="AB26" s="1413"/>
      <c r="AC26" s="1413"/>
      <c r="AD26" s="1413"/>
      <c r="AE26" s="1413"/>
      <c r="AF26" s="1413"/>
      <c r="AG26" s="34" t="s">
        <v>20</v>
      </c>
    </row>
    <row r="27" spans="1:34" ht="28.5" customHeight="1" thickBot="1">
      <c r="B27" s="1497"/>
      <c r="C27" s="1498"/>
      <c r="D27" s="1498"/>
      <c r="E27" s="1499"/>
      <c r="F27" s="35" t="s">
        <v>1467</v>
      </c>
      <c r="G27" s="36"/>
      <c r="H27" s="36"/>
      <c r="I27" s="36"/>
      <c r="J27" s="37"/>
      <c r="K27" s="37"/>
      <c r="L27" s="37"/>
      <c r="M27" s="37"/>
      <c r="N27" s="37"/>
      <c r="O27" s="37"/>
      <c r="P27" s="37"/>
      <c r="Q27" s="37"/>
      <c r="R27" s="37"/>
      <c r="S27" s="36"/>
      <c r="T27" s="36"/>
      <c r="U27" s="36"/>
      <c r="V27" s="37"/>
      <c r="W27" s="37"/>
      <c r="X27" s="37"/>
      <c r="Y27" s="37"/>
      <c r="Z27" s="37"/>
      <c r="AA27" s="1608"/>
      <c r="AB27" s="1609"/>
      <c r="AC27" s="1609"/>
      <c r="AD27" s="1609"/>
      <c r="AE27" s="1609"/>
      <c r="AF27" s="1609"/>
      <c r="AG27" s="38" t="s">
        <v>20</v>
      </c>
    </row>
    <row r="28" spans="1:34" ht="15" customHeight="1">
      <c r="B28" s="6" t="s">
        <v>154</v>
      </c>
      <c r="C28" s="234"/>
      <c r="D28" s="234"/>
      <c r="E28" s="234"/>
      <c r="F28" s="392"/>
      <c r="G28" s="392"/>
      <c r="K28" s="234"/>
      <c r="L28" s="234"/>
      <c r="M28" s="234"/>
      <c r="N28" s="234"/>
      <c r="O28" s="234"/>
      <c r="P28" s="234"/>
      <c r="Q28" s="234"/>
      <c r="R28" s="234"/>
      <c r="S28" s="85"/>
      <c r="T28" s="85"/>
      <c r="U28" s="85"/>
      <c r="V28" s="234"/>
      <c r="W28" s="234"/>
      <c r="X28" s="234"/>
      <c r="Y28" s="234"/>
      <c r="Z28" s="234"/>
      <c r="AA28" s="234"/>
      <c r="AB28" s="234"/>
      <c r="AC28" s="234"/>
      <c r="AD28" s="234"/>
      <c r="AE28" s="233"/>
      <c r="AF28" s="233"/>
      <c r="AG28" s="233"/>
    </row>
  </sheetData>
  <dataConsolidate link="1"/>
  <mergeCells count="42">
    <mergeCell ref="AA25:AF25"/>
    <mergeCell ref="B26:E27"/>
    <mergeCell ref="AA26:AF26"/>
    <mergeCell ref="AA27:AF27"/>
    <mergeCell ref="M20:R22"/>
    <mergeCell ref="S20:S22"/>
    <mergeCell ref="AG20:AG22"/>
    <mergeCell ref="B23:E24"/>
    <mergeCell ref="F23:Z23"/>
    <mergeCell ref="AA23:AD23"/>
    <mergeCell ref="AE23:AF23"/>
    <mergeCell ref="F24:Z24"/>
    <mergeCell ref="AA24:AD24"/>
    <mergeCell ref="AE24:AF24"/>
    <mergeCell ref="F20:K22"/>
    <mergeCell ref="L20:L22"/>
    <mergeCell ref="T20:Y22"/>
    <mergeCell ref="Z20:Z22"/>
    <mergeCell ref="AA20:AF22"/>
    <mergeCell ref="B19:E22"/>
    <mergeCell ref="F19:L19"/>
    <mergeCell ref="M19:S19"/>
    <mergeCell ref="T19:Z19"/>
    <mergeCell ref="AA19:AG19"/>
    <mergeCell ref="O8:T8"/>
    <mergeCell ref="U8:AG8"/>
    <mergeCell ref="O9:T10"/>
    <mergeCell ref="U9:AG9"/>
    <mergeCell ref="U10:AG10"/>
    <mergeCell ref="B13:AG13"/>
    <mergeCell ref="B14:B15"/>
    <mergeCell ref="C14:Z15"/>
    <mergeCell ref="AA14:AG15"/>
    <mergeCell ref="B18:L18"/>
    <mergeCell ref="M18:T18"/>
    <mergeCell ref="O7:T7"/>
    <mergeCell ref="U7:AG7"/>
    <mergeCell ref="B3:D3"/>
    <mergeCell ref="E3:F3"/>
    <mergeCell ref="X6:Y6"/>
    <mergeCell ref="AB6:AC6"/>
    <mergeCell ref="AE6:AF6"/>
  </mergeCells>
  <phoneticPr fontId="8"/>
  <dataValidations disablePrompts="1" count="3">
    <dataValidation type="list" allowBlank="1" showInputMessage="1" showErrorMessage="1" sqref="AE28:AG28" xr:uid="{0612C6D4-6936-414C-A26C-513ACD714D67}">
      <formula1>$AL$1:$AL$2</formula1>
    </dataValidation>
    <dataValidation type="list" allowBlank="1" showInputMessage="1" showErrorMessage="1" sqref="AA14:AG15" xr:uid="{C9E274D5-E0AD-49B8-B292-06840E397AEF}">
      <formula1>$AK$1</formula1>
    </dataValidation>
    <dataValidation type="list" allowBlank="1" showInputMessage="1" sqref="U8:AG8" xr:uid="{53BEAEF9-1FD2-41AB-B1AC-6DC74F26F491}">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7">
    <tabColor theme="4"/>
    <pageSetUpPr fitToPage="1"/>
  </sheetPr>
  <dimension ref="A1:AK28"/>
  <sheetViews>
    <sheetView showGridLines="0" view="pageBreakPreview" zoomScale="96" zoomScaleNormal="100" zoomScaleSheetLayoutView="115" workbookViewId="0">
      <selection activeCell="AB12" sqref="AB12:AC12"/>
    </sheetView>
  </sheetViews>
  <sheetFormatPr defaultColWidth="9" defaultRowHeight="18" customHeight="1"/>
  <cols>
    <col min="1" max="1" width="3" style="1" customWidth="1"/>
    <col min="2" max="9" width="3.08984375" style="1" customWidth="1"/>
    <col min="10" max="10" width="1" style="1" customWidth="1"/>
    <col min="11" max="28" width="3.08984375" style="1" customWidth="1"/>
    <col min="29" max="31" width="2.36328125" style="1" customWidth="1"/>
    <col min="32" max="33" width="9" style="1"/>
    <col min="34" max="34" width="10.453125" style="1" customWidth="1"/>
    <col min="35" max="35" width="10.453125" style="105" hidden="1" customWidth="1"/>
    <col min="36" max="37" width="9" style="1" hidden="1" customWidth="1"/>
    <col min="38" max="16384" width="9" style="1"/>
  </cols>
  <sheetData>
    <row r="1" spans="1:37" ht="18" customHeight="1">
      <c r="A1" s="49" t="s">
        <v>267</v>
      </c>
    </row>
    <row r="2" spans="1:37" ht="18" customHeight="1">
      <c r="A2" s="358"/>
      <c r="B2" s="358"/>
      <c r="C2" s="358"/>
      <c r="D2" s="358"/>
      <c r="E2" s="358"/>
      <c r="F2" s="358"/>
      <c r="G2" s="358"/>
      <c r="H2" s="1394" t="s">
        <v>784</v>
      </c>
      <c r="I2" s="1394"/>
      <c r="J2" s="1394"/>
      <c r="K2" s="1395" t="str">
        <f>【様式１】加算率!M2</f>
        <v>７</v>
      </c>
      <c r="L2" s="1394"/>
      <c r="M2" s="358" t="s">
        <v>1634</v>
      </c>
      <c r="N2" s="358"/>
      <c r="O2" s="358"/>
      <c r="P2" s="358"/>
      <c r="Q2" s="358"/>
      <c r="R2" s="358"/>
      <c r="S2" s="358"/>
      <c r="T2" s="358"/>
      <c r="U2" s="358"/>
      <c r="V2" s="358"/>
      <c r="W2" s="358"/>
      <c r="X2" s="358"/>
      <c r="Y2" s="358"/>
      <c r="Z2" s="358"/>
      <c r="AA2" s="358"/>
      <c r="AB2" s="358"/>
    </row>
    <row r="3" spans="1:37" ht="33" customHeight="1" thickBot="1">
      <c r="A3" s="40"/>
      <c r="B3" s="40"/>
      <c r="C3" s="40"/>
      <c r="D3" s="40"/>
      <c r="E3" s="40"/>
      <c r="F3" s="40"/>
      <c r="G3" s="40"/>
      <c r="H3" s="40"/>
      <c r="I3" s="40"/>
      <c r="J3" s="40"/>
      <c r="K3" s="40"/>
      <c r="L3" s="40"/>
      <c r="M3" s="40"/>
      <c r="N3" s="40"/>
      <c r="O3" s="40"/>
      <c r="P3" s="40"/>
      <c r="Q3" s="40"/>
      <c r="R3" s="40"/>
      <c r="S3" s="40"/>
      <c r="T3" s="40"/>
      <c r="U3" s="40"/>
      <c r="V3" s="40"/>
      <c r="W3" s="40"/>
      <c r="X3" s="40"/>
      <c r="Y3" s="40"/>
      <c r="Z3" s="3"/>
    </row>
    <row r="4" spans="1:37" ht="17" customHeight="1">
      <c r="B4" s="4"/>
      <c r="C4" s="4"/>
      <c r="D4" s="4"/>
      <c r="E4" s="4"/>
      <c r="I4" s="60"/>
      <c r="J4" s="60"/>
      <c r="K4" s="60"/>
      <c r="L4" s="60"/>
      <c r="M4" s="60"/>
      <c r="N4" s="1659" t="s">
        <v>5</v>
      </c>
      <c r="O4" s="1660"/>
      <c r="P4" s="1660"/>
      <c r="Q4" s="1660"/>
      <c r="R4" s="1661"/>
      <c r="S4" s="1651" t="str">
        <f>【様式１】加算率!Z5</f>
        <v/>
      </c>
      <c r="T4" s="1652"/>
      <c r="U4" s="1652"/>
      <c r="V4" s="1652"/>
      <c r="W4" s="1652"/>
      <c r="X4" s="1652"/>
      <c r="Y4" s="1652"/>
      <c r="Z4" s="1652"/>
      <c r="AA4" s="1652"/>
      <c r="AB4" s="1653"/>
      <c r="AC4" s="115"/>
      <c r="AD4" s="115"/>
      <c r="AE4" s="115"/>
      <c r="AF4" s="115"/>
    </row>
    <row r="5" spans="1:37" ht="17.25" customHeight="1">
      <c r="B5" s="4"/>
      <c r="C5" s="4"/>
      <c r="I5" s="60"/>
      <c r="J5" s="60"/>
      <c r="K5" s="60"/>
      <c r="L5" s="60"/>
      <c r="M5" s="60"/>
      <c r="N5" s="1662" t="s">
        <v>6</v>
      </c>
      <c r="O5" s="1663"/>
      <c r="P5" s="1663"/>
      <c r="Q5" s="1663"/>
      <c r="R5" s="1664"/>
      <c r="S5" s="1654" t="str">
        <f>【様式１】加算率!Z6</f>
        <v/>
      </c>
      <c r="T5" s="1655"/>
      <c r="U5" s="1655"/>
      <c r="V5" s="1655"/>
      <c r="W5" s="1655"/>
      <c r="X5" s="1655"/>
      <c r="Y5" s="1655"/>
      <c r="Z5" s="1655"/>
      <c r="AA5" s="1655"/>
      <c r="AB5" s="1656"/>
      <c r="AC5" s="115"/>
      <c r="AD5" s="115"/>
      <c r="AE5" s="115"/>
      <c r="AF5" s="115"/>
    </row>
    <row r="6" spans="1:37" ht="17.25" customHeight="1">
      <c r="B6" s="4"/>
      <c r="C6" s="4"/>
      <c r="I6" s="60"/>
      <c r="J6" s="60"/>
      <c r="K6" s="60"/>
      <c r="L6" s="60"/>
      <c r="M6" s="60"/>
      <c r="N6" s="1665" t="s">
        <v>348</v>
      </c>
      <c r="O6" s="1666"/>
      <c r="P6" s="1666"/>
      <c r="Q6" s="1666"/>
      <c r="R6" s="1667"/>
      <c r="S6" s="1658" t="str">
        <f>【様式１】加算率!Z7</f>
        <v/>
      </c>
      <c r="T6" s="1272"/>
      <c r="U6" s="1272"/>
      <c r="V6" s="1272"/>
      <c r="W6" s="1272"/>
      <c r="X6" s="1272"/>
      <c r="Y6" s="1272"/>
      <c r="Z6" s="1272"/>
      <c r="AA6" s="1272"/>
      <c r="AB6" s="1273"/>
    </row>
    <row r="7" spans="1:37" ht="17.25" customHeight="1" thickBot="1">
      <c r="B7" s="4"/>
      <c r="C7" s="4"/>
      <c r="D7" s="42"/>
      <c r="E7" s="42"/>
      <c r="F7" s="4"/>
      <c r="G7" s="4"/>
      <c r="H7" s="4"/>
      <c r="I7" s="60"/>
      <c r="J7" s="60"/>
      <c r="K7" s="60"/>
      <c r="L7" s="60"/>
      <c r="M7" s="60"/>
      <c r="N7" s="1668"/>
      <c r="O7" s="1669"/>
      <c r="P7" s="1669"/>
      <c r="Q7" s="1669"/>
      <c r="R7" s="1670"/>
      <c r="S7" s="1657">
        <f>【様式１】加算率!Z8</f>
        <v>0</v>
      </c>
      <c r="T7" s="1259"/>
      <c r="U7" s="1259"/>
      <c r="V7" s="1259"/>
      <c r="W7" s="1259"/>
      <c r="X7" s="1259"/>
      <c r="Y7" s="1259"/>
      <c r="Z7" s="1259"/>
      <c r="AA7" s="1259"/>
      <c r="AB7" s="1260"/>
      <c r="AC7" s="448"/>
      <c r="AD7" s="448"/>
      <c r="AE7" s="448"/>
      <c r="AF7" s="448"/>
    </row>
    <row r="8" spans="1:37" ht="18" customHeight="1">
      <c r="K8" s="85"/>
      <c r="L8" s="85"/>
      <c r="M8" s="85"/>
      <c r="N8" s="85"/>
      <c r="O8" s="85"/>
      <c r="P8" s="85"/>
      <c r="Q8" s="85"/>
      <c r="R8" s="85"/>
      <c r="S8" s="85"/>
    </row>
    <row r="9" spans="1:37" ht="30" customHeight="1">
      <c r="B9" s="1" t="s">
        <v>268</v>
      </c>
      <c r="K9" s="85"/>
      <c r="L9" s="85"/>
      <c r="M9" s="85"/>
      <c r="N9" s="85"/>
      <c r="O9" s="85"/>
      <c r="P9" s="85"/>
      <c r="Q9" s="85"/>
      <c r="R9" s="85"/>
      <c r="S9" s="85"/>
    </row>
    <row r="10" spans="1:37" s="149" customFormat="1" ht="28" customHeight="1">
      <c r="B10" s="1627"/>
      <c r="C10" s="1628"/>
      <c r="D10" s="1628"/>
      <c r="E10" s="1628"/>
      <c r="F10" s="1628"/>
      <c r="G10" s="1628"/>
      <c r="H10" s="1628"/>
      <c r="I10" s="1628"/>
      <c r="J10" s="1628"/>
      <c r="K10" s="1464" t="s">
        <v>161</v>
      </c>
      <c r="L10" s="1465"/>
      <c r="M10" s="1465"/>
      <c r="N10" s="1465"/>
      <c r="O10" s="1465"/>
      <c r="P10" s="1465"/>
      <c r="Q10" s="1465"/>
      <c r="R10" s="1465"/>
      <c r="S10" s="1466"/>
      <c r="T10" s="1627" t="s">
        <v>162</v>
      </c>
      <c r="U10" s="1628"/>
      <c r="V10" s="1628"/>
      <c r="W10" s="1628"/>
      <c r="X10" s="1628"/>
      <c r="Y10" s="1628"/>
      <c r="Z10" s="1628"/>
      <c r="AA10" s="1628"/>
      <c r="AB10" s="1628"/>
      <c r="AC10" s="1687"/>
      <c r="AD10" s="29"/>
      <c r="AE10" s="1"/>
      <c r="AI10" s="456"/>
    </row>
    <row r="11" spans="1:37" s="149" customFormat="1" ht="27.75" customHeight="1">
      <c r="B11" s="1671" t="s">
        <v>164</v>
      </c>
      <c r="C11" s="1672"/>
      <c r="D11" s="1672"/>
      <c r="E11" s="1672"/>
      <c r="F11" s="1672"/>
      <c r="G11" s="1672"/>
      <c r="H11" s="1672"/>
      <c r="I11" s="1672"/>
      <c r="J11" s="1673"/>
      <c r="K11" s="1674"/>
      <c r="L11" s="1674"/>
      <c r="M11" s="1674"/>
      <c r="N11" s="1674"/>
      <c r="O11" s="1674"/>
      <c r="P11" s="1674"/>
      <c r="Q11" s="1674"/>
      <c r="R11" s="1674"/>
      <c r="S11" s="126" t="s">
        <v>165</v>
      </c>
      <c r="T11" s="1678">
        <f>(W12*T13*T14)+(AB12*Y13*T14)</f>
        <v>0</v>
      </c>
      <c r="U11" s="1679"/>
      <c r="V11" s="1679"/>
      <c r="W11" s="1679"/>
      <c r="X11" s="1679"/>
      <c r="Y11" s="1679"/>
      <c r="Z11" s="1679"/>
      <c r="AA11" s="1679"/>
      <c r="AB11" s="1679"/>
      <c r="AC11" s="452" t="s">
        <v>165</v>
      </c>
      <c r="AI11" s="456"/>
      <c r="AJ11" s="149" t="s">
        <v>337</v>
      </c>
      <c r="AK11" s="149" t="s">
        <v>338</v>
      </c>
    </row>
    <row r="12" spans="1:37" s="149" customFormat="1" ht="27.75" customHeight="1">
      <c r="B12" s="1675" t="s">
        <v>1471</v>
      </c>
      <c r="C12" s="1671" t="s">
        <v>1472</v>
      </c>
      <c r="D12" s="1672"/>
      <c r="E12" s="1672"/>
      <c r="F12" s="1672"/>
      <c r="G12" s="1672"/>
      <c r="H12" s="1672"/>
      <c r="I12" s="1672"/>
      <c r="J12" s="1673"/>
      <c r="K12" s="1678" t="str">
        <f>【様式１】加算率!AE15</f>
        <v/>
      </c>
      <c r="L12" s="1679"/>
      <c r="M12" s="1679"/>
      <c r="N12" s="1679"/>
      <c r="O12" s="1679"/>
      <c r="P12" s="1679"/>
      <c r="Q12" s="1679"/>
      <c r="R12" s="1680"/>
      <c r="S12" s="446" t="s">
        <v>8</v>
      </c>
      <c r="T12" s="1691" t="s">
        <v>1475</v>
      </c>
      <c r="U12" s="1692"/>
      <c r="V12" s="1693"/>
      <c r="W12" s="1694"/>
      <c r="X12" s="1695"/>
      <c r="Y12" s="1691" t="s">
        <v>1476</v>
      </c>
      <c r="Z12" s="1692"/>
      <c r="AA12" s="1693"/>
      <c r="AB12" s="1696"/>
      <c r="AC12" s="1696"/>
      <c r="AI12" s="456" t="s">
        <v>29</v>
      </c>
      <c r="AJ12" s="460">
        <v>51690</v>
      </c>
      <c r="AK12" s="460">
        <v>6460</v>
      </c>
    </row>
    <row r="13" spans="1:37" s="149" customFormat="1" ht="27.75" customHeight="1">
      <c r="B13" s="1676"/>
      <c r="C13" s="1671" t="s">
        <v>1473</v>
      </c>
      <c r="D13" s="1672"/>
      <c r="E13" s="1672"/>
      <c r="F13" s="1672"/>
      <c r="G13" s="1672"/>
      <c r="H13" s="1672"/>
      <c r="I13" s="1672"/>
      <c r="J13" s="1673"/>
      <c r="K13" s="1681"/>
      <c r="L13" s="1682"/>
      <c r="M13" s="1682"/>
      <c r="N13" s="1682"/>
      <c r="O13" s="1682"/>
      <c r="P13" s="1682"/>
      <c r="Q13" s="1682"/>
      <c r="R13" s="1683"/>
      <c r="S13" s="446" t="s">
        <v>165</v>
      </c>
      <c r="T13" s="1688">
        <f>IF(S5=AI12,AJ12,IF(S5=AI14,AJ14,IF(S5=AI15,AJ15,IF(S5=AI16,AJ16,AJ13))))</f>
        <v>49020</v>
      </c>
      <c r="U13" s="1689"/>
      <c r="V13" s="1689"/>
      <c r="W13" s="1690"/>
      <c r="X13" s="455" t="s">
        <v>165</v>
      </c>
      <c r="Y13" s="1688">
        <f>IF(S5=AI12,AK12,IF(S5=AI14,AK14,IF(S5=AI15,AK15,IF(S5=AI16,AK16,AK13))))</f>
        <v>6130</v>
      </c>
      <c r="Z13" s="1689"/>
      <c r="AA13" s="1689"/>
      <c r="AB13" s="1690"/>
      <c r="AC13" s="453" t="s">
        <v>165</v>
      </c>
      <c r="AD13" s="454"/>
      <c r="AI13" s="456" t="s">
        <v>1477</v>
      </c>
      <c r="AJ13" s="460">
        <v>49020</v>
      </c>
      <c r="AK13" s="460">
        <v>6130</v>
      </c>
    </row>
    <row r="14" spans="1:37" s="149" customFormat="1" ht="27.75" customHeight="1">
      <c r="B14" s="1677"/>
      <c r="C14" s="1671" t="s">
        <v>1474</v>
      </c>
      <c r="D14" s="1672"/>
      <c r="E14" s="1672"/>
      <c r="F14" s="1672"/>
      <c r="G14" s="1672"/>
      <c r="H14" s="1672"/>
      <c r="I14" s="1672"/>
      <c r="J14" s="1673"/>
      <c r="K14" s="1684">
        <v>12</v>
      </c>
      <c r="L14" s="1685"/>
      <c r="M14" s="1685"/>
      <c r="N14" s="1685"/>
      <c r="O14" s="1685"/>
      <c r="P14" s="1685"/>
      <c r="Q14" s="1685"/>
      <c r="R14" s="1686"/>
      <c r="S14" s="446" t="s">
        <v>333</v>
      </c>
      <c r="T14" s="1684">
        <v>12</v>
      </c>
      <c r="U14" s="1685"/>
      <c r="V14" s="1685"/>
      <c r="W14" s="1685"/>
      <c r="X14" s="1685"/>
      <c r="Y14" s="1685"/>
      <c r="Z14" s="1685"/>
      <c r="AA14" s="1685"/>
      <c r="AB14" s="1686"/>
      <c r="AC14" s="453" t="s">
        <v>333</v>
      </c>
      <c r="AI14" s="456" t="s">
        <v>1478</v>
      </c>
      <c r="AJ14" s="460">
        <v>50350</v>
      </c>
      <c r="AK14" s="460">
        <v>6290</v>
      </c>
    </row>
    <row r="15" spans="1:37" s="146" customFormat="1" ht="18" customHeight="1">
      <c r="B15" s="148"/>
      <c r="K15" s="147"/>
      <c r="L15" s="147"/>
      <c r="M15" s="147"/>
      <c r="N15" s="147"/>
      <c r="O15" s="147"/>
      <c r="P15" s="147"/>
      <c r="Q15" s="147"/>
      <c r="R15" s="147"/>
      <c r="S15" s="147"/>
      <c r="AI15" s="457" t="s">
        <v>1479</v>
      </c>
      <c r="AJ15" s="461">
        <v>50350</v>
      </c>
      <c r="AK15" s="461">
        <v>6290</v>
      </c>
    </row>
    <row r="16" spans="1:37" ht="24.75" customHeight="1">
      <c r="B16" s="1645" t="s">
        <v>269</v>
      </c>
      <c r="C16" s="1645"/>
      <c r="D16" s="1645"/>
      <c r="E16" s="1645"/>
      <c r="F16" s="1645"/>
      <c r="G16" s="1645"/>
      <c r="H16" s="1645"/>
      <c r="I16" s="1645"/>
      <c r="J16" s="1645"/>
      <c r="K16" s="1645"/>
      <c r="L16" s="1645"/>
      <c r="M16" s="1645"/>
      <c r="N16" s="1645"/>
      <c r="O16" s="1645"/>
      <c r="P16" s="1645"/>
      <c r="Q16" s="1645"/>
      <c r="R16" s="1645"/>
      <c r="S16" s="1645"/>
      <c r="T16" s="1645"/>
      <c r="U16" s="1645"/>
      <c r="V16" s="1645"/>
      <c r="W16" s="1645"/>
      <c r="X16" s="1645"/>
      <c r="Y16" s="1645"/>
      <c r="Z16" s="1645"/>
      <c r="AA16" s="1645"/>
      <c r="AB16" s="1645"/>
      <c r="AI16" s="105" t="s">
        <v>1480</v>
      </c>
      <c r="AJ16" s="462">
        <v>50350</v>
      </c>
      <c r="AK16" s="462">
        <v>6290</v>
      </c>
    </row>
    <row r="17" spans="1:35" s="39" customFormat="1" ht="30.75" customHeight="1">
      <c r="B17" s="1646" t="s">
        <v>270</v>
      </c>
      <c r="C17" s="1646"/>
      <c r="D17" s="1646"/>
      <c r="E17" s="1646"/>
      <c r="F17" s="1646"/>
      <c r="G17" s="1646"/>
      <c r="H17" s="1646"/>
      <c r="I17" s="1646"/>
      <c r="J17" s="1646"/>
      <c r="K17" s="1646"/>
      <c r="L17" s="1646"/>
      <c r="M17" s="1646"/>
      <c r="N17" s="1646"/>
      <c r="O17" s="1646"/>
      <c r="P17" s="1646"/>
      <c r="Q17" s="1646"/>
      <c r="R17" s="1646"/>
      <c r="S17" s="1646"/>
      <c r="T17" s="1646"/>
      <c r="U17" s="1646"/>
      <c r="V17" s="1646"/>
      <c r="W17" s="1646"/>
      <c r="X17" s="1646"/>
      <c r="Y17" s="1646"/>
      <c r="Z17" s="1646"/>
      <c r="AA17" s="1646"/>
      <c r="AB17" s="1646"/>
      <c r="AI17" s="458"/>
    </row>
    <row r="18" spans="1:35" ht="33" customHeight="1">
      <c r="B18" s="1647" t="s">
        <v>271</v>
      </c>
      <c r="C18" s="1647"/>
      <c r="D18" s="1225" t="s">
        <v>272</v>
      </c>
      <c r="E18" s="1225"/>
      <c r="F18" s="1225"/>
      <c r="G18" s="1225"/>
      <c r="H18" s="1225"/>
      <c r="I18" s="1225"/>
      <c r="J18" s="1225"/>
      <c r="K18" s="1225"/>
      <c r="L18" s="1225"/>
      <c r="M18" s="1225"/>
      <c r="N18" s="1225"/>
      <c r="O18" s="1225"/>
      <c r="P18" s="1225"/>
      <c r="Q18" s="1225"/>
      <c r="R18" s="1225"/>
      <c r="S18" s="1225"/>
      <c r="T18" s="1225"/>
      <c r="U18" s="1225"/>
      <c r="V18" s="1225"/>
      <c r="W18" s="1225"/>
      <c r="X18" s="1225"/>
      <c r="Y18" s="1225"/>
      <c r="Z18" s="1225"/>
      <c r="AA18" s="1225"/>
      <c r="AB18" s="1225"/>
    </row>
    <row r="19" spans="1:35" ht="33" customHeight="1">
      <c r="B19" s="1647" t="s">
        <v>271</v>
      </c>
      <c r="C19" s="1647"/>
      <c r="D19" s="1225" t="s">
        <v>273</v>
      </c>
      <c r="E19" s="1225"/>
      <c r="F19" s="1225"/>
      <c r="G19" s="1225"/>
      <c r="H19" s="1225"/>
      <c r="I19" s="1225"/>
      <c r="J19" s="1225"/>
      <c r="K19" s="1225"/>
      <c r="L19" s="1225"/>
      <c r="M19" s="1225"/>
      <c r="N19" s="1225"/>
      <c r="O19" s="1225"/>
      <c r="P19" s="1225"/>
      <c r="Q19" s="1225"/>
      <c r="R19" s="1225"/>
      <c r="S19" s="1225"/>
      <c r="T19" s="1225"/>
      <c r="U19" s="1225"/>
      <c r="V19" s="1225"/>
      <c r="W19" s="1225"/>
      <c r="X19" s="1225"/>
      <c r="Y19" s="1225"/>
      <c r="Z19" s="1225"/>
      <c r="AA19" s="1225"/>
      <c r="AB19" s="1225"/>
    </row>
    <row r="20" spans="1:35" s="146" customFormat="1" ht="13.5" customHeight="1">
      <c r="B20" s="148"/>
      <c r="K20" s="147"/>
      <c r="L20" s="147"/>
      <c r="M20" s="147"/>
      <c r="N20" s="147"/>
      <c r="O20" s="147"/>
      <c r="P20" s="147"/>
      <c r="Q20" s="147"/>
      <c r="R20" s="147"/>
      <c r="S20" s="147"/>
      <c r="AI20" s="457"/>
    </row>
    <row r="21" spans="1:35" ht="70.5" customHeight="1">
      <c r="A21" s="114"/>
      <c r="B21" s="1648" t="s">
        <v>1655</v>
      </c>
      <c r="C21" s="1648"/>
      <c r="D21" s="1648"/>
      <c r="E21" s="1648"/>
      <c r="F21" s="1648"/>
      <c r="G21" s="1648"/>
      <c r="H21" s="1648"/>
      <c r="I21" s="1648"/>
      <c r="J21" s="1648"/>
      <c r="K21" s="1648"/>
      <c r="L21" s="1648"/>
      <c r="M21" s="1648"/>
      <c r="N21" s="1648"/>
      <c r="O21" s="1648"/>
      <c r="P21" s="1648"/>
      <c r="Q21" s="1648"/>
      <c r="R21" s="1648"/>
      <c r="S21" s="1648"/>
      <c r="T21" s="1648"/>
      <c r="U21" s="1648"/>
      <c r="V21" s="1648"/>
      <c r="W21" s="1648"/>
      <c r="X21" s="1648"/>
      <c r="Y21" s="1648"/>
      <c r="Z21" s="1648"/>
      <c r="AA21" s="1648"/>
      <c r="AB21" s="1648"/>
    </row>
    <row r="22" spans="1:35" ht="10.4" customHeight="1">
      <c r="A22" s="47"/>
      <c r="B22" s="111"/>
      <c r="C22" s="111"/>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row>
    <row r="23" spans="1:35" ht="36" customHeight="1">
      <c r="B23" s="1645" t="s">
        <v>274</v>
      </c>
      <c r="C23" s="1645"/>
      <c r="D23" s="1645"/>
      <c r="E23" s="1645"/>
      <c r="F23" s="1645"/>
      <c r="G23" s="1645"/>
      <c r="H23" s="1645"/>
      <c r="I23" s="1645"/>
      <c r="J23" s="1645"/>
      <c r="K23" s="1645"/>
      <c r="L23" s="1645"/>
      <c r="M23" s="1645"/>
      <c r="N23" s="1645"/>
      <c r="O23" s="1645"/>
      <c r="P23" s="1645"/>
      <c r="Q23" s="1645"/>
      <c r="R23" s="1645"/>
      <c r="S23" s="1645"/>
      <c r="T23" s="1645"/>
      <c r="U23" s="1645"/>
      <c r="V23" s="1645"/>
      <c r="W23" s="1645"/>
      <c r="X23" s="1645"/>
      <c r="Y23" s="1645"/>
      <c r="Z23" s="1645"/>
      <c r="AA23" s="1645"/>
      <c r="AB23" s="1645"/>
    </row>
    <row r="25" spans="1:35" ht="23.5" customHeight="1">
      <c r="J25" s="115"/>
      <c r="K25" s="1649" t="s">
        <v>784</v>
      </c>
      <c r="L25" s="1649"/>
      <c r="M25" s="1102"/>
      <c r="N25" s="1102"/>
      <c r="O25" s="115" t="s">
        <v>149</v>
      </c>
      <c r="P25" s="1102"/>
      <c r="Q25" s="1102"/>
      <c r="R25" s="1" t="s">
        <v>344</v>
      </c>
      <c r="S25" s="1650"/>
      <c r="T25" s="1650"/>
      <c r="U25" s="1" t="s">
        <v>335</v>
      </c>
    </row>
    <row r="26" spans="1:35" ht="4.5" customHeight="1">
      <c r="J26" s="115"/>
      <c r="K26" s="451"/>
      <c r="L26" s="451"/>
      <c r="M26" s="450"/>
      <c r="N26" s="450"/>
      <c r="O26" s="115"/>
      <c r="P26" s="450"/>
      <c r="Q26" s="450"/>
      <c r="S26" s="306"/>
      <c r="T26" s="306"/>
    </row>
    <row r="27" spans="1:35" s="449" customFormat="1" ht="24" customHeight="1">
      <c r="L27" s="1643" t="s">
        <v>1656</v>
      </c>
      <c r="M27" s="1643"/>
      <c r="N27" s="1643"/>
      <c r="O27" s="1643"/>
      <c r="P27" s="1643"/>
      <c r="Q27" s="1643"/>
      <c r="R27" s="1102"/>
      <c r="S27" s="1102"/>
      <c r="T27" s="1102"/>
      <c r="U27" s="1102"/>
      <c r="V27" s="1102"/>
      <c r="W27" s="1102"/>
      <c r="X27" s="1102"/>
      <c r="Y27" s="1102"/>
      <c r="Z27" s="1102"/>
      <c r="AA27" s="1102"/>
      <c r="AB27" s="1102"/>
      <c r="AI27" s="459"/>
    </row>
    <row r="28" spans="1:35" s="449" customFormat="1" ht="24" customHeight="1">
      <c r="L28" s="1643" t="s">
        <v>119</v>
      </c>
      <c r="M28" s="1643"/>
      <c r="N28" s="1643"/>
      <c r="O28" s="1643"/>
      <c r="P28" s="1643"/>
      <c r="Q28" s="1643"/>
      <c r="R28" s="1644"/>
      <c r="S28" s="1644"/>
      <c r="T28" s="1644"/>
      <c r="U28" s="1644"/>
      <c r="V28" s="1644"/>
      <c r="W28" s="1644"/>
      <c r="X28" s="1644"/>
      <c r="Y28" s="1644"/>
      <c r="Z28" s="1644"/>
      <c r="AA28" s="1644"/>
      <c r="AB28" s="1644"/>
      <c r="AI28" s="459"/>
    </row>
  </sheetData>
  <sheetProtection algorithmName="SHA-512" hashValue="dYYk2xA/1/0+GmRls9KqiWuE7RzdCoGEK/DHYA/jlECeOyryGOJKK6xW5oMEaylc+VeV9fCKCEgC6QwlztXalA==" saltValue="+iHgHMQrxQyxN+VO9wGZ9w==" spinCount="100000" sheet="1" objects="1" scenarios="1"/>
  <mergeCells count="45">
    <mergeCell ref="T14:AB14"/>
    <mergeCell ref="T10:AC10"/>
    <mergeCell ref="T11:AB11"/>
    <mergeCell ref="T13:W13"/>
    <mergeCell ref="Y13:AB13"/>
    <mergeCell ref="T12:V12"/>
    <mergeCell ref="W12:X12"/>
    <mergeCell ref="Y12:AA12"/>
    <mergeCell ref="AB12:AC12"/>
    <mergeCell ref="B11:J11"/>
    <mergeCell ref="B10:J10"/>
    <mergeCell ref="K10:S10"/>
    <mergeCell ref="K11:R11"/>
    <mergeCell ref="B12:B14"/>
    <mergeCell ref="C12:J12"/>
    <mergeCell ref="C13:J13"/>
    <mergeCell ref="C14:J14"/>
    <mergeCell ref="K12:R12"/>
    <mergeCell ref="K13:R13"/>
    <mergeCell ref="K14:R14"/>
    <mergeCell ref="K2:L2"/>
    <mergeCell ref="H2:J2"/>
    <mergeCell ref="S4:AB4"/>
    <mergeCell ref="S5:AB5"/>
    <mergeCell ref="S7:AB7"/>
    <mergeCell ref="S6:AB6"/>
    <mergeCell ref="N4:R4"/>
    <mergeCell ref="N5:R5"/>
    <mergeCell ref="N6:R7"/>
    <mergeCell ref="L28:Q28"/>
    <mergeCell ref="R28:AB28"/>
    <mergeCell ref="B16:AB16"/>
    <mergeCell ref="B17:AB17"/>
    <mergeCell ref="B23:AB23"/>
    <mergeCell ref="B18:C18"/>
    <mergeCell ref="D18:AB18"/>
    <mergeCell ref="B19:C19"/>
    <mergeCell ref="D19:AB19"/>
    <mergeCell ref="B21:AB21"/>
    <mergeCell ref="L27:Q27"/>
    <mergeCell ref="R27:AB27"/>
    <mergeCell ref="K25:L25"/>
    <mergeCell ref="M25:N25"/>
    <mergeCell ref="P25:Q25"/>
    <mergeCell ref="S25:T25"/>
  </mergeCells>
  <phoneticPr fontId="8"/>
  <dataValidations count="2">
    <dataValidation type="list" allowBlank="1" showInputMessage="1" showErrorMessage="1" sqref="B18:C19" xr:uid="{00000000-0002-0000-0600-000000000000}">
      <formula1>"　,○"</formula1>
    </dataValidation>
    <dataValidation type="list" allowBlank="1" showInputMessage="1" sqref="S5 AC5:AF5" xr:uid="{C106B2DF-983A-4BC2-B258-FC69B9CAD955}">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s>
  <printOptions horizontalCentered="1"/>
  <pageMargins left="0.78740157480314965" right="0.78740157480314965" top="0.59055118110236227" bottom="0.59055118110236227" header="0.51181102362204722" footer="0.51181102362204722"/>
  <pageSetup paperSize="9" scale="97" fitToHeight="0" orientation="portrait" r:id="rId1"/>
  <headerFooter alignWithMargins="0"/>
  <rowBreaks count="1" manualBreakCount="1">
    <brk id="29" max="27"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CCCFB-0A3F-4288-B156-B9ACFF36FA27}">
  <sheetPr codeName="Sheet2"/>
  <dimension ref="A1:Y437"/>
  <sheetViews>
    <sheetView zoomScale="85" zoomScaleNormal="85" workbookViewId="0">
      <pane xSplit="3" ySplit="1" topLeftCell="S2" activePane="bottomRight" state="frozen"/>
      <selection pane="topRight"/>
      <selection pane="bottomLeft"/>
      <selection pane="bottomRight" sqref="A1:Y1048576"/>
    </sheetView>
  </sheetViews>
  <sheetFormatPr defaultColWidth="9" defaultRowHeight="18"/>
  <cols>
    <col min="1" max="1" width="11.90625" style="387" hidden="1" customWidth="1"/>
    <col min="2" max="2" width="22.90625" style="385" hidden="1" customWidth="1"/>
    <col min="3" max="3" width="49.36328125" style="385" hidden="1" customWidth="1"/>
    <col min="4" max="4" width="42.08984375" style="385" hidden="1" customWidth="1"/>
    <col min="5" max="5" width="37.90625" style="385" hidden="1" customWidth="1"/>
    <col min="6" max="6" width="13.90625" style="385" hidden="1" customWidth="1"/>
    <col min="7" max="7" width="12.08984375" style="385" hidden="1" customWidth="1"/>
    <col min="8" max="10" width="9" style="385" hidden="1" customWidth="1"/>
    <col min="11" max="11" width="0" style="385" hidden="1" customWidth="1"/>
    <col min="12" max="12" width="20.08984375" style="385" hidden="1" customWidth="1"/>
    <col min="13" max="13" width="25.54296875" style="882" hidden="1" customWidth="1"/>
    <col min="14" max="14" width="32.453125" style="385" hidden="1" customWidth="1"/>
    <col min="15" max="25" width="0" style="385" hidden="1" customWidth="1"/>
    <col min="26" max="16384" width="9" style="385"/>
  </cols>
  <sheetData>
    <row r="1" spans="1:25" s="384" customFormat="1" ht="46.5" customHeight="1">
      <c r="A1" s="877" t="s">
        <v>800</v>
      </c>
      <c r="B1" s="383" t="s">
        <v>801</v>
      </c>
      <c r="C1" s="879" t="s">
        <v>802</v>
      </c>
      <c r="D1" s="383" t="s">
        <v>803</v>
      </c>
      <c r="E1" s="383" t="s">
        <v>804</v>
      </c>
      <c r="F1" s="876" t="s">
        <v>1657</v>
      </c>
      <c r="G1" s="876" t="s">
        <v>1658</v>
      </c>
      <c r="M1" s="883"/>
      <c r="R1" s="384" t="s">
        <v>2193</v>
      </c>
      <c r="S1" s="384" t="s">
        <v>2195</v>
      </c>
      <c r="T1" s="384" t="s">
        <v>2227</v>
      </c>
      <c r="U1" s="384" t="s">
        <v>2244</v>
      </c>
      <c r="W1" s="384" t="s">
        <v>2258</v>
      </c>
      <c r="X1" s="384" t="s">
        <v>2259</v>
      </c>
      <c r="Y1" s="384" t="s">
        <v>2260</v>
      </c>
    </row>
    <row r="2" spans="1:25">
      <c r="A2" s="963" t="s">
        <v>374</v>
      </c>
      <c r="B2" s="964" t="s">
        <v>53</v>
      </c>
      <c r="C2" s="965" t="s">
        <v>375</v>
      </c>
      <c r="D2" s="965" t="s">
        <v>805</v>
      </c>
      <c r="E2" s="966" t="s">
        <v>806</v>
      </c>
      <c r="F2" s="966">
        <v>60</v>
      </c>
      <c r="G2" s="967"/>
      <c r="M2" s="882" t="s">
        <v>1659</v>
      </c>
      <c r="R2" s="385" t="s">
        <v>374</v>
      </c>
      <c r="S2" s="385" t="s">
        <v>375</v>
      </c>
      <c r="T2" s="385" t="s">
        <v>805</v>
      </c>
      <c r="U2" s="385" t="s">
        <v>806</v>
      </c>
      <c r="W2" s="385" t="s">
        <v>374</v>
      </c>
      <c r="X2" s="385" t="s">
        <v>375</v>
      </c>
      <c r="Y2" s="385">
        <v>60</v>
      </c>
    </row>
    <row r="3" spans="1:25">
      <c r="A3" s="968" t="s">
        <v>382</v>
      </c>
      <c r="B3" s="969" t="s">
        <v>53</v>
      </c>
      <c r="C3" s="965" t="s">
        <v>383</v>
      </c>
      <c r="D3" s="965" t="s">
        <v>807</v>
      </c>
      <c r="E3" s="966" t="s">
        <v>808</v>
      </c>
      <c r="F3" s="966">
        <v>80</v>
      </c>
      <c r="G3" s="970"/>
      <c r="M3" s="882" t="s">
        <v>1660</v>
      </c>
      <c r="R3" s="385" t="s">
        <v>382</v>
      </c>
      <c r="S3" s="385" t="s">
        <v>383</v>
      </c>
      <c r="T3" s="385" t="s">
        <v>807</v>
      </c>
      <c r="U3" s="385" t="s">
        <v>808</v>
      </c>
      <c r="W3" s="385" t="s">
        <v>382</v>
      </c>
      <c r="X3" s="385" t="s">
        <v>383</v>
      </c>
      <c r="Y3" s="385">
        <v>80</v>
      </c>
    </row>
    <row r="4" spans="1:25">
      <c r="A4" s="968" t="s">
        <v>390</v>
      </c>
      <c r="B4" s="969" t="s">
        <v>53</v>
      </c>
      <c r="C4" s="965" t="s">
        <v>391</v>
      </c>
      <c r="D4" s="965" t="s">
        <v>809</v>
      </c>
      <c r="E4" s="966" t="s">
        <v>810</v>
      </c>
      <c r="F4" s="966">
        <v>120</v>
      </c>
      <c r="G4" s="970"/>
      <c r="M4" s="882" t="s">
        <v>920</v>
      </c>
      <c r="R4" s="385" t="s">
        <v>390</v>
      </c>
      <c r="S4" s="385" t="s">
        <v>391</v>
      </c>
      <c r="T4" s="385" t="s">
        <v>809</v>
      </c>
      <c r="U4" s="385" t="s">
        <v>810</v>
      </c>
      <c r="W4" s="385" t="s">
        <v>390</v>
      </c>
      <c r="X4" s="385" t="s">
        <v>391</v>
      </c>
      <c r="Y4" s="385">
        <v>120</v>
      </c>
    </row>
    <row r="5" spans="1:25">
      <c r="A5" s="968" t="s">
        <v>398</v>
      </c>
      <c r="B5" s="969" t="s">
        <v>53</v>
      </c>
      <c r="C5" s="965" t="s">
        <v>399</v>
      </c>
      <c r="D5" s="965" t="s">
        <v>811</v>
      </c>
      <c r="E5" s="966" t="s">
        <v>812</v>
      </c>
      <c r="F5" s="966">
        <v>120</v>
      </c>
      <c r="G5" s="970"/>
      <c r="M5" s="882" t="s">
        <v>1010</v>
      </c>
      <c r="R5" s="385" t="s">
        <v>398</v>
      </c>
      <c r="S5" s="385" t="s">
        <v>399</v>
      </c>
      <c r="T5" s="385" t="s">
        <v>811</v>
      </c>
      <c r="U5" s="385" t="s">
        <v>812</v>
      </c>
      <c r="W5" s="385" t="s">
        <v>398</v>
      </c>
      <c r="X5" s="385" t="s">
        <v>399</v>
      </c>
      <c r="Y5" s="385">
        <v>120</v>
      </c>
    </row>
    <row r="6" spans="1:25">
      <c r="A6" s="968" t="s">
        <v>406</v>
      </c>
      <c r="B6" s="969" t="s">
        <v>53</v>
      </c>
      <c r="C6" s="965" t="s">
        <v>407</v>
      </c>
      <c r="D6" s="965" t="s">
        <v>811</v>
      </c>
      <c r="E6" s="966" t="s">
        <v>812</v>
      </c>
      <c r="F6" s="966">
        <v>100</v>
      </c>
      <c r="G6" s="970"/>
      <c r="M6" s="882" t="s">
        <v>1104</v>
      </c>
      <c r="R6" s="385" t="s">
        <v>406</v>
      </c>
      <c r="S6" s="385" t="s">
        <v>407</v>
      </c>
      <c r="T6" s="385" t="s">
        <v>811</v>
      </c>
      <c r="U6" s="385" t="s">
        <v>812</v>
      </c>
      <c r="W6" s="385" t="s">
        <v>406</v>
      </c>
      <c r="X6" s="385" t="s">
        <v>407</v>
      </c>
      <c r="Y6" s="385">
        <v>100</v>
      </c>
    </row>
    <row r="7" spans="1:25">
      <c r="A7" s="968" t="s">
        <v>413</v>
      </c>
      <c r="B7" s="969" t="s">
        <v>53</v>
      </c>
      <c r="C7" s="965" t="s">
        <v>414</v>
      </c>
      <c r="D7" s="965" t="s">
        <v>805</v>
      </c>
      <c r="E7" s="966" t="s">
        <v>806</v>
      </c>
      <c r="F7" s="966">
        <v>60</v>
      </c>
      <c r="G7" s="970"/>
      <c r="M7" s="882" t="s">
        <v>1120</v>
      </c>
      <c r="R7" s="385" t="s">
        <v>413</v>
      </c>
      <c r="S7" s="385" t="s">
        <v>414</v>
      </c>
      <c r="T7" s="385" t="s">
        <v>805</v>
      </c>
      <c r="U7" s="385" t="s">
        <v>806</v>
      </c>
      <c r="W7" s="385" t="s">
        <v>413</v>
      </c>
      <c r="X7" s="385" t="s">
        <v>414</v>
      </c>
      <c r="Y7" s="385">
        <v>60</v>
      </c>
    </row>
    <row r="8" spans="1:25">
      <c r="A8" s="968" t="s">
        <v>426</v>
      </c>
      <c r="B8" s="969" t="s">
        <v>53</v>
      </c>
      <c r="C8" s="965" t="s">
        <v>427</v>
      </c>
      <c r="D8" s="965" t="s">
        <v>811</v>
      </c>
      <c r="E8" s="966" t="s">
        <v>812</v>
      </c>
      <c r="F8" s="966">
        <v>120</v>
      </c>
      <c r="G8" s="970"/>
      <c r="M8" s="882" t="s">
        <v>1133</v>
      </c>
      <c r="R8" s="385" t="s">
        <v>426</v>
      </c>
      <c r="S8" s="385" t="s">
        <v>427</v>
      </c>
      <c r="T8" s="385" t="s">
        <v>811</v>
      </c>
      <c r="U8" s="385" t="s">
        <v>812</v>
      </c>
      <c r="W8" s="385" t="s">
        <v>426</v>
      </c>
      <c r="X8" s="385" t="s">
        <v>427</v>
      </c>
      <c r="Y8" s="385">
        <v>120</v>
      </c>
    </row>
    <row r="9" spans="1:25">
      <c r="A9" s="968" t="s">
        <v>434</v>
      </c>
      <c r="B9" s="969" t="s">
        <v>53</v>
      </c>
      <c r="C9" s="965" t="s">
        <v>435</v>
      </c>
      <c r="D9" s="965" t="s">
        <v>813</v>
      </c>
      <c r="E9" s="966" t="s">
        <v>814</v>
      </c>
      <c r="F9" s="966">
        <v>90</v>
      </c>
      <c r="G9" s="970"/>
      <c r="M9" s="882" t="s">
        <v>1166</v>
      </c>
      <c r="R9" s="385" t="s">
        <v>434</v>
      </c>
      <c r="S9" s="385" t="s">
        <v>435</v>
      </c>
      <c r="T9" s="385" t="s">
        <v>813</v>
      </c>
      <c r="U9" s="385" t="s">
        <v>814</v>
      </c>
      <c r="W9" s="385" t="s">
        <v>434</v>
      </c>
      <c r="X9" s="385" t="s">
        <v>435</v>
      </c>
      <c r="Y9" s="385">
        <v>90</v>
      </c>
    </row>
    <row r="10" spans="1:25">
      <c r="A10" s="968" t="s">
        <v>440</v>
      </c>
      <c r="B10" s="969" t="s">
        <v>53</v>
      </c>
      <c r="C10" s="965" t="s">
        <v>441</v>
      </c>
      <c r="D10" s="965" t="s">
        <v>815</v>
      </c>
      <c r="E10" s="966" t="s">
        <v>816</v>
      </c>
      <c r="F10" s="966">
        <v>60</v>
      </c>
      <c r="G10" s="970"/>
      <c r="M10" s="882" t="s">
        <v>1171</v>
      </c>
      <c r="R10" s="385" t="s">
        <v>440</v>
      </c>
      <c r="S10" s="385" t="s">
        <v>441</v>
      </c>
      <c r="T10" s="385" t="s">
        <v>815</v>
      </c>
      <c r="U10" s="385" t="s">
        <v>816</v>
      </c>
      <c r="W10" s="385" t="s">
        <v>440</v>
      </c>
      <c r="X10" s="385" t="s">
        <v>441</v>
      </c>
      <c r="Y10" s="385">
        <v>60</v>
      </c>
    </row>
    <row r="11" spans="1:25">
      <c r="A11" s="968" t="s">
        <v>448</v>
      </c>
      <c r="B11" s="969" t="s">
        <v>53</v>
      </c>
      <c r="C11" s="965" t="s">
        <v>449</v>
      </c>
      <c r="D11" s="965" t="s">
        <v>817</v>
      </c>
      <c r="E11" s="966" t="s">
        <v>818</v>
      </c>
      <c r="F11" s="966">
        <v>60</v>
      </c>
      <c r="G11" s="970"/>
      <c r="M11" s="882" t="s">
        <v>1181</v>
      </c>
      <c r="R11" s="385" t="s">
        <v>448</v>
      </c>
      <c r="S11" s="385" t="s">
        <v>449</v>
      </c>
      <c r="T11" s="385" t="s">
        <v>817</v>
      </c>
      <c r="U11" s="385" t="s">
        <v>818</v>
      </c>
      <c r="W11" s="385" t="s">
        <v>448</v>
      </c>
      <c r="X11" s="385" t="s">
        <v>449</v>
      </c>
      <c r="Y11" s="385">
        <v>60</v>
      </c>
    </row>
    <row r="12" spans="1:25">
      <c r="A12" s="968" t="s">
        <v>468</v>
      </c>
      <c r="B12" s="969" t="s">
        <v>53</v>
      </c>
      <c r="C12" s="965" t="s">
        <v>2293</v>
      </c>
      <c r="D12" s="965" t="s">
        <v>819</v>
      </c>
      <c r="E12" s="966" t="s">
        <v>820</v>
      </c>
      <c r="F12" s="966">
        <v>30</v>
      </c>
      <c r="G12" s="970"/>
      <c r="M12" s="882" t="s">
        <v>1661</v>
      </c>
      <c r="R12" s="385" t="s">
        <v>468</v>
      </c>
      <c r="S12" s="385" t="s">
        <v>2196</v>
      </c>
      <c r="T12" s="385" t="s">
        <v>819</v>
      </c>
      <c r="U12" s="385" t="s">
        <v>820</v>
      </c>
      <c r="W12" s="385" t="s">
        <v>468</v>
      </c>
      <c r="X12" s="385" t="s">
        <v>2261</v>
      </c>
      <c r="Y12" s="385">
        <v>30</v>
      </c>
    </row>
    <row r="13" spans="1:25">
      <c r="A13" s="968" t="s">
        <v>476</v>
      </c>
      <c r="B13" s="969" t="s">
        <v>53</v>
      </c>
      <c r="C13" s="965" t="s">
        <v>2294</v>
      </c>
      <c r="D13" s="965" t="s">
        <v>821</v>
      </c>
      <c r="E13" s="966" t="s">
        <v>822</v>
      </c>
      <c r="F13" s="966">
        <v>90</v>
      </c>
      <c r="G13" s="970"/>
      <c r="M13" s="882" t="s">
        <v>1478</v>
      </c>
      <c r="R13" s="385" t="s">
        <v>476</v>
      </c>
      <c r="S13" s="385" t="s">
        <v>2197</v>
      </c>
      <c r="T13" s="385" t="s">
        <v>821</v>
      </c>
      <c r="U13" s="385" t="s">
        <v>822</v>
      </c>
      <c r="W13" s="385" t="s">
        <v>476</v>
      </c>
      <c r="X13" s="385" t="s">
        <v>2262</v>
      </c>
      <c r="Y13" s="385">
        <v>90</v>
      </c>
    </row>
    <row r="14" spans="1:25">
      <c r="A14" s="968" t="s">
        <v>484</v>
      </c>
      <c r="B14" s="969" t="s">
        <v>53</v>
      </c>
      <c r="C14" s="965" t="s">
        <v>2295</v>
      </c>
      <c r="D14" s="965" t="s">
        <v>823</v>
      </c>
      <c r="E14" s="966" t="s">
        <v>824</v>
      </c>
      <c r="F14" s="966">
        <v>70</v>
      </c>
      <c r="G14" s="970"/>
      <c r="M14" s="882" t="s">
        <v>1319</v>
      </c>
      <c r="R14" s="385" t="s">
        <v>484</v>
      </c>
      <c r="S14" s="385" t="s">
        <v>2198</v>
      </c>
      <c r="T14" s="385" t="s">
        <v>823</v>
      </c>
      <c r="U14" s="385" t="s">
        <v>824</v>
      </c>
      <c r="W14" s="385" t="s">
        <v>484</v>
      </c>
      <c r="X14" s="385" t="s">
        <v>2263</v>
      </c>
      <c r="Y14" s="385">
        <v>70</v>
      </c>
    </row>
    <row r="15" spans="1:25">
      <c r="A15" s="968" t="s">
        <v>492</v>
      </c>
      <c r="B15" s="969" t="s">
        <v>53</v>
      </c>
      <c r="C15" s="965" t="s">
        <v>493</v>
      </c>
      <c r="D15" s="965" t="s">
        <v>2296</v>
      </c>
      <c r="E15" s="966" t="s">
        <v>825</v>
      </c>
      <c r="F15" s="966">
        <v>60</v>
      </c>
      <c r="G15" s="970"/>
      <c r="M15" s="882" t="s">
        <v>1360</v>
      </c>
      <c r="R15" s="385" t="s">
        <v>492</v>
      </c>
      <c r="S15" s="385" t="s">
        <v>493</v>
      </c>
      <c r="T15" s="385" t="s">
        <v>2228</v>
      </c>
      <c r="U15" s="385" t="s">
        <v>825</v>
      </c>
      <c r="W15" s="385" t="s">
        <v>492</v>
      </c>
      <c r="X15" s="385" t="s">
        <v>493</v>
      </c>
      <c r="Y15" s="385">
        <v>60</v>
      </c>
    </row>
    <row r="16" spans="1:25">
      <c r="A16" s="968" t="s">
        <v>506</v>
      </c>
      <c r="B16" s="969" t="s">
        <v>53</v>
      </c>
      <c r="C16" s="965" t="s">
        <v>507</v>
      </c>
      <c r="D16" s="965" t="s">
        <v>826</v>
      </c>
      <c r="E16" s="966" t="s">
        <v>827</v>
      </c>
      <c r="F16" s="966">
        <v>50</v>
      </c>
      <c r="G16" s="970"/>
      <c r="R16" s="385" t="s">
        <v>506</v>
      </c>
      <c r="S16" s="385" t="s">
        <v>507</v>
      </c>
      <c r="T16" s="385" t="s">
        <v>826</v>
      </c>
      <c r="U16" s="385" t="s">
        <v>827</v>
      </c>
      <c r="W16" s="385" t="s">
        <v>506</v>
      </c>
      <c r="X16" s="385" t="s">
        <v>507</v>
      </c>
      <c r="Y16" s="385">
        <v>50</v>
      </c>
    </row>
    <row r="17" spans="1:25">
      <c r="A17" s="968" t="s">
        <v>519</v>
      </c>
      <c r="B17" s="969" t="s">
        <v>53</v>
      </c>
      <c r="C17" s="965" t="s">
        <v>2297</v>
      </c>
      <c r="D17" s="965" t="s">
        <v>828</v>
      </c>
      <c r="E17" s="966" t="s">
        <v>2298</v>
      </c>
      <c r="F17" s="966">
        <v>50</v>
      </c>
      <c r="G17" s="970"/>
      <c r="R17" s="385" t="s">
        <v>519</v>
      </c>
      <c r="S17" s="385" t="s">
        <v>2199</v>
      </c>
      <c r="T17" s="385" t="s">
        <v>828</v>
      </c>
      <c r="U17" s="385" t="s">
        <v>2245</v>
      </c>
      <c r="W17" s="385" t="s">
        <v>519</v>
      </c>
      <c r="X17" s="385" t="s">
        <v>2264</v>
      </c>
      <c r="Y17" s="385">
        <v>50</v>
      </c>
    </row>
    <row r="18" spans="1:25">
      <c r="A18" s="968" t="s">
        <v>525</v>
      </c>
      <c r="B18" s="969" t="s">
        <v>53</v>
      </c>
      <c r="C18" s="965" t="s">
        <v>2299</v>
      </c>
      <c r="D18" s="965" t="s">
        <v>829</v>
      </c>
      <c r="E18" s="966" t="s">
        <v>2300</v>
      </c>
      <c r="F18" s="966">
        <v>30</v>
      </c>
      <c r="G18" s="970"/>
      <c r="R18" s="385" t="s">
        <v>525</v>
      </c>
      <c r="S18" s="385" t="s">
        <v>2200</v>
      </c>
      <c r="T18" s="385" t="s">
        <v>829</v>
      </c>
      <c r="U18" s="385" t="s">
        <v>2246</v>
      </c>
      <c r="W18" s="385" t="s">
        <v>525</v>
      </c>
      <c r="X18" s="385" t="s">
        <v>2265</v>
      </c>
      <c r="Y18" s="385">
        <v>30</v>
      </c>
    </row>
    <row r="19" spans="1:25">
      <c r="A19" s="968" t="s">
        <v>376</v>
      </c>
      <c r="B19" s="969" t="s">
        <v>53</v>
      </c>
      <c r="C19" s="965" t="s">
        <v>377</v>
      </c>
      <c r="D19" s="965" t="s">
        <v>830</v>
      </c>
      <c r="E19" s="966" t="s">
        <v>831</v>
      </c>
      <c r="F19" s="966">
        <v>90</v>
      </c>
      <c r="G19" s="970"/>
      <c r="R19" s="385" t="s">
        <v>376</v>
      </c>
      <c r="S19" s="385" t="s">
        <v>377</v>
      </c>
      <c r="T19" s="385" t="s">
        <v>830</v>
      </c>
      <c r="U19" s="385" t="s">
        <v>831</v>
      </c>
      <c r="W19" s="385" t="s">
        <v>376</v>
      </c>
      <c r="X19" s="385" t="s">
        <v>377</v>
      </c>
      <c r="Y19" s="385">
        <v>90</v>
      </c>
    </row>
    <row r="20" spans="1:25">
      <c r="A20" s="968" t="s">
        <v>384</v>
      </c>
      <c r="B20" s="969" t="s">
        <v>53</v>
      </c>
      <c r="C20" s="965" t="s">
        <v>385</v>
      </c>
      <c r="D20" s="965" t="s">
        <v>832</v>
      </c>
      <c r="E20" s="966" t="s">
        <v>833</v>
      </c>
      <c r="F20" s="966">
        <v>90</v>
      </c>
      <c r="G20" s="970"/>
      <c r="R20" s="385" t="s">
        <v>384</v>
      </c>
      <c r="S20" s="385" t="s">
        <v>385</v>
      </c>
      <c r="T20" s="385" t="s">
        <v>832</v>
      </c>
      <c r="U20" s="385" t="s">
        <v>833</v>
      </c>
      <c r="W20" s="385" t="s">
        <v>384</v>
      </c>
      <c r="X20" s="385" t="s">
        <v>385</v>
      </c>
      <c r="Y20" s="385">
        <v>90</v>
      </c>
    </row>
    <row r="21" spans="1:25">
      <c r="A21" s="968" t="s">
        <v>392</v>
      </c>
      <c r="B21" s="969" t="s">
        <v>53</v>
      </c>
      <c r="C21" s="965" t="s">
        <v>393</v>
      </c>
      <c r="D21" s="965" t="s">
        <v>809</v>
      </c>
      <c r="E21" s="966" t="s">
        <v>810</v>
      </c>
      <c r="F21" s="966">
        <v>60</v>
      </c>
      <c r="G21" s="970"/>
      <c r="R21" s="385" t="s">
        <v>392</v>
      </c>
      <c r="S21" s="385" t="s">
        <v>393</v>
      </c>
      <c r="T21" s="385" t="s">
        <v>809</v>
      </c>
      <c r="U21" s="385" t="s">
        <v>810</v>
      </c>
      <c r="W21" s="385" t="s">
        <v>392</v>
      </c>
      <c r="X21" s="385" t="s">
        <v>393</v>
      </c>
      <c r="Y21" s="385">
        <v>60</v>
      </c>
    </row>
    <row r="22" spans="1:25">
      <c r="A22" s="968" t="s">
        <v>400</v>
      </c>
      <c r="B22" s="969" t="s">
        <v>53</v>
      </c>
      <c r="C22" s="965" t="s">
        <v>401</v>
      </c>
      <c r="D22" s="965" t="s">
        <v>834</v>
      </c>
      <c r="E22" s="966" t="s">
        <v>835</v>
      </c>
      <c r="F22" s="966">
        <v>120</v>
      </c>
      <c r="G22" s="970"/>
      <c r="R22" s="385" t="s">
        <v>400</v>
      </c>
      <c r="S22" s="385" t="s">
        <v>401</v>
      </c>
      <c r="T22" s="385" t="s">
        <v>834</v>
      </c>
      <c r="U22" s="385" t="s">
        <v>835</v>
      </c>
      <c r="W22" s="385" t="s">
        <v>400</v>
      </c>
      <c r="X22" s="385" t="s">
        <v>401</v>
      </c>
      <c r="Y22" s="385">
        <v>120</v>
      </c>
    </row>
    <row r="23" spans="1:25">
      <c r="A23" s="968" t="s">
        <v>408</v>
      </c>
      <c r="B23" s="969" t="s">
        <v>53</v>
      </c>
      <c r="C23" s="965" t="s">
        <v>409</v>
      </c>
      <c r="D23" s="965" t="s">
        <v>836</v>
      </c>
      <c r="E23" s="966" t="s">
        <v>837</v>
      </c>
      <c r="F23" s="966">
        <v>30</v>
      </c>
      <c r="G23" s="970"/>
      <c r="R23" s="385" t="s">
        <v>408</v>
      </c>
      <c r="S23" s="385" t="s">
        <v>409</v>
      </c>
      <c r="T23" s="385" t="s">
        <v>836</v>
      </c>
      <c r="U23" s="385" t="s">
        <v>837</v>
      </c>
      <c r="W23" s="385" t="s">
        <v>408</v>
      </c>
      <c r="X23" s="385" t="s">
        <v>409</v>
      </c>
      <c r="Y23" s="385">
        <v>30</v>
      </c>
    </row>
    <row r="24" spans="1:25">
      <c r="A24" s="968" t="s">
        <v>415</v>
      </c>
      <c r="B24" s="969" t="s">
        <v>53</v>
      </c>
      <c r="C24" s="965" t="s">
        <v>416</v>
      </c>
      <c r="D24" s="965" t="s">
        <v>838</v>
      </c>
      <c r="E24" s="966" t="s">
        <v>839</v>
      </c>
      <c r="F24" s="966">
        <v>120</v>
      </c>
      <c r="G24" s="970"/>
      <c r="R24" s="385" t="s">
        <v>415</v>
      </c>
      <c r="S24" s="385" t="s">
        <v>416</v>
      </c>
      <c r="T24" s="385" t="s">
        <v>838</v>
      </c>
      <c r="U24" s="385" t="s">
        <v>839</v>
      </c>
      <c r="W24" s="385" t="s">
        <v>415</v>
      </c>
      <c r="X24" s="385" t="s">
        <v>416</v>
      </c>
      <c r="Y24" s="385">
        <v>120</v>
      </c>
    </row>
    <row r="25" spans="1:25">
      <c r="A25" s="968" t="s">
        <v>420</v>
      </c>
      <c r="B25" s="969" t="s">
        <v>53</v>
      </c>
      <c r="C25" s="965" t="s">
        <v>421</v>
      </c>
      <c r="D25" s="965" t="s">
        <v>840</v>
      </c>
      <c r="E25" s="966" t="s">
        <v>841</v>
      </c>
      <c r="F25" s="966">
        <v>60</v>
      </c>
      <c r="G25" s="970"/>
      <c r="R25" s="385" t="s">
        <v>420</v>
      </c>
      <c r="S25" s="385" t="s">
        <v>421</v>
      </c>
      <c r="T25" s="385" t="s">
        <v>840</v>
      </c>
      <c r="U25" s="385" t="s">
        <v>841</v>
      </c>
      <c r="W25" s="385" t="s">
        <v>420</v>
      </c>
      <c r="X25" s="385" t="s">
        <v>421</v>
      </c>
      <c r="Y25" s="385">
        <v>60</v>
      </c>
    </row>
    <row r="26" spans="1:25">
      <c r="A26" s="968" t="s">
        <v>428</v>
      </c>
      <c r="B26" s="969" t="s">
        <v>53</v>
      </c>
      <c r="C26" s="965" t="s">
        <v>429</v>
      </c>
      <c r="D26" s="965" t="s">
        <v>842</v>
      </c>
      <c r="E26" s="966" t="s">
        <v>843</v>
      </c>
      <c r="F26" s="966">
        <v>90</v>
      </c>
      <c r="G26" s="970"/>
      <c r="R26" s="385" t="s">
        <v>428</v>
      </c>
      <c r="S26" s="385" t="s">
        <v>429</v>
      </c>
      <c r="T26" s="385" t="s">
        <v>842</v>
      </c>
      <c r="U26" s="385" t="s">
        <v>843</v>
      </c>
      <c r="W26" s="385" t="s">
        <v>428</v>
      </c>
      <c r="X26" s="385" t="s">
        <v>429</v>
      </c>
      <c r="Y26" s="385">
        <v>90</v>
      </c>
    </row>
    <row r="27" spans="1:25">
      <c r="A27" s="968" t="s">
        <v>436</v>
      </c>
      <c r="B27" s="969" t="s">
        <v>53</v>
      </c>
      <c r="C27" s="965" t="s">
        <v>437</v>
      </c>
      <c r="D27" s="965" t="s">
        <v>844</v>
      </c>
      <c r="E27" s="966" t="s">
        <v>845</v>
      </c>
      <c r="F27" s="966">
        <v>60</v>
      </c>
      <c r="G27" s="970"/>
      <c r="R27" s="385" t="s">
        <v>436</v>
      </c>
      <c r="S27" s="385" t="s">
        <v>437</v>
      </c>
      <c r="T27" s="385" t="s">
        <v>844</v>
      </c>
      <c r="U27" s="385" t="s">
        <v>845</v>
      </c>
      <c r="W27" s="385" t="s">
        <v>436</v>
      </c>
      <c r="X27" s="385" t="s">
        <v>437</v>
      </c>
      <c r="Y27" s="385">
        <v>60</v>
      </c>
    </row>
    <row r="28" spans="1:25">
      <c r="A28" s="968" t="s">
        <v>442</v>
      </c>
      <c r="B28" s="969" t="s">
        <v>53</v>
      </c>
      <c r="C28" s="965" t="s">
        <v>443</v>
      </c>
      <c r="D28" s="965" t="s">
        <v>846</v>
      </c>
      <c r="E28" s="966" t="s">
        <v>847</v>
      </c>
      <c r="F28" s="966">
        <v>120</v>
      </c>
      <c r="G28" s="970"/>
      <c r="R28" s="385" t="s">
        <v>442</v>
      </c>
      <c r="S28" s="385" t="s">
        <v>443</v>
      </c>
      <c r="T28" s="385" t="s">
        <v>846</v>
      </c>
      <c r="U28" s="385" t="s">
        <v>847</v>
      </c>
      <c r="W28" s="385" t="s">
        <v>442</v>
      </c>
      <c r="X28" s="385" t="s">
        <v>443</v>
      </c>
      <c r="Y28" s="385">
        <v>120</v>
      </c>
    </row>
    <row r="29" spans="1:25">
      <c r="A29" s="968" t="s">
        <v>450</v>
      </c>
      <c r="B29" s="969" t="s">
        <v>53</v>
      </c>
      <c r="C29" s="965" t="s">
        <v>451</v>
      </c>
      <c r="D29" s="965" t="s">
        <v>2301</v>
      </c>
      <c r="E29" s="966" t="s">
        <v>848</v>
      </c>
      <c r="F29" s="966">
        <v>90</v>
      </c>
      <c r="G29" s="970"/>
      <c r="R29" s="385" t="s">
        <v>450</v>
      </c>
      <c r="S29" s="385" t="s">
        <v>451</v>
      </c>
      <c r="T29" s="385" t="s">
        <v>2229</v>
      </c>
      <c r="U29" s="385" t="s">
        <v>848</v>
      </c>
      <c r="W29" s="385" t="s">
        <v>450</v>
      </c>
      <c r="X29" s="385" t="s">
        <v>451</v>
      </c>
      <c r="Y29" s="385">
        <v>90</v>
      </c>
    </row>
    <row r="30" spans="1:25">
      <c r="A30" s="968" t="s">
        <v>456</v>
      </c>
      <c r="B30" s="969" t="s">
        <v>53</v>
      </c>
      <c r="C30" s="965" t="s">
        <v>457</v>
      </c>
      <c r="D30" s="965" t="s">
        <v>819</v>
      </c>
      <c r="E30" s="966" t="s">
        <v>820</v>
      </c>
      <c r="F30" s="966">
        <v>110</v>
      </c>
      <c r="G30" s="970"/>
      <c r="R30" s="385" t="s">
        <v>456</v>
      </c>
      <c r="S30" s="385" t="s">
        <v>457</v>
      </c>
      <c r="T30" s="385" t="s">
        <v>819</v>
      </c>
      <c r="U30" s="385" t="s">
        <v>820</v>
      </c>
      <c r="W30" s="385" t="s">
        <v>456</v>
      </c>
      <c r="X30" s="385" t="s">
        <v>457</v>
      </c>
      <c r="Y30" s="385">
        <v>110</v>
      </c>
    </row>
    <row r="31" spans="1:25">
      <c r="A31" s="968" t="s">
        <v>462</v>
      </c>
      <c r="B31" s="969" t="s">
        <v>53</v>
      </c>
      <c r="C31" s="965" t="s">
        <v>463</v>
      </c>
      <c r="D31" s="965" t="s">
        <v>2302</v>
      </c>
      <c r="E31" s="966" t="s">
        <v>849</v>
      </c>
      <c r="F31" s="966">
        <v>100</v>
      </c>
      <c r="G31" s="970"/>
      <c r="R31" s="385" t="s">
        <v>462</v>
      </c>
      <c r="S31" s="385" t="s">
        <v>463</v>
      </c>
      <c r="T31" s="385" t="s">
        <v>2230</v>
      </c>
      <c r="U31" s="385" t="s">
        <v>849</v>
      </c>
      <c r="W31" s="385" t="s">
        <v>462</v>
      </c>
      <c r="X31" s="385" t="s">
        <v>463</v>
      </c>
      <c r="Y31" s="385">
        <v>100</v>
      </c>
    </row>
    <row r="32" spans="1:25">
      <c r="A32" s="968" t="s">
        <v>470</v>
      </c>
      <c r="B32" s="969" t="s">
        <v>53</v>
      </c>
      <c r="C32" s="965" t="s">
        <v>471</v>
      </c>
      <c r="D32" s="965" t="s">
        <v>2302</v>
      </c>
      <c r="E32" s="966" t="s">
        <v>849</v>
      </c>
      <c r="F32" s="966">
        <v>80</v>
      </c>
      <c r="G32" s="970"/>
      <c r="R32" s="385" t="s">
        <v>470</v>
      </c>
      <c r="S32" s="385" t="s">
        <v>471</v>
      </c>
      <c r="T32" s="385" t="s">
        <v>2230</v>
      </c>
      <c r="U32" s="385" t="s">
        <v>849</v>
      </c>
      <c r="W32" s="385" t="s">
        <v>470</v>
      </c>
      <c r="X32" s="385" t="s">
        <v>471</v>
      </c>
      <c r="Y32" s="385">
        <v>80</v>
      </c>
    </row>
    <row r="33" spans="1:25">
      <c r="A33" s="968" t="s">
        <v>478</v>
      </c>
      <c r="B33" s="969" t="s">
        <v>53</v>
      </c>
      <c r="C33" s="965" t="s">
        <v>2266</v>
      </c>
      <c r="D33" s="965" t="s">
        <v>2303</v>
      </c>
      <c r="E33" s="966" t="s">
        <v>2304</v>
      </c>
      <c r="F33" s="966">
        <v>90</v>
      </c>
      <c r="G33" s="970"/>
      <c r="R33" s="385" t="s">
        <v>478</v>
      </c>
      <c r="S33" s="385" t="s">
        <v>2201</v>
      </c>
      <c r="T33" s="385" t="s">
        <v>2231</v>
      </c>
      <c r="U33" s="385" t="s">
        <v>2247</v>
      </c>
      <c r="W33" s="385" t="s">
        <v>478</v>
      </c>
      <c r="X33" s="385" t="s">
        <v>2266</v>
      </c>
      <c r="Y33" s="385">
        <v>90</v>
      </c>
    </row>
    <row r="34" spans="1:25">
      <c r="A34" s="968" t="s">
        <v>486</v>
      </c>
      <c r="B34" s="969" t="s">
        <v>53</v>
      </c>
      <c r="C34" s="965" t="s">
        <v>2305</v>
      </c>
      <c r="D34" s="965" t="s">
        <v>850</v>
      </c>
      <c r="E34" s="966" t="s">
        <v>851</v>
      </c>
      <c r="F34" s="966">
        <v>60</v>
      </c>
      <c r="G34" s="970"/>
      <c r="R34" s="385" t="s">
        <v>486</v>
      </c>
      <c r="S34" s="385" t="s">
        <v>2202</v>
      </c>
      <c r="T34" s="385" t="s">
        <v>850</v>
      </c>
      <c r="U34" s="385" t="s">
        <v>851</v>
      </c>
      <c r="W34" s="385" t="s">
        <v>486</v>
      </c>
      <c r="X34" s="385" t="s">
        <v>2267</v>
      </c>
      <c r="Y34" s="385">
        <v>60</v>
      </c>
    </row>
    <row r="35" spans="1:25">
      <c r="A35" s="968" t="s">
        <v>494</v>
      </c>
      <c r="B35" s="969" t="s">
        <v>53</v>
      </c>
      <c r="C35" s="965" t="s">
        <v>2306</v>
      </c>
      <c r="D35" s="965" t="s">
        <v>2302</v>
      </c>
      <c r="E35" s="966" t="s">
        <v>849</v>
      </c>
      <c r="F35" s="966">
        <v>80</v>
      </c>
      <c r="G35" s="970"/>
      <c r="R35" s="385" t="s">
        <v>494</v>
      </c>
      <c r="S35" s="385" t="s">
        <v>2203</v>
      </c>
      <c r="T35" s="385" t="s">
        <v>2230</v>
      </c>
      <c r="U35" s="385" t="s">
        <v>849</v>
      </c>
      <c r="W35" s="385" t="s">
        <v>494</v>
      </c>
      <c r="X35" s="385" t="s">
        <v>2268</v>
      </c>
      <c r="Y35" s="385">
        <v>80</v>
      </c>
    </row>
    <row r="36" spans="1:25">
      <c r="A36" s="968" t="s">
        <v>500</v>
      </c>
      <c r="B36" s="969" t="s">
        <v>53</v>
      </c>
      <c r="C36" s="965" t="s">
        <v>501</v>
      </c>
      <c r="D36" s="965" t="s">
        <v>834</v>
      </c>
      <c r="E36" s="966" t="s">
        <v>835</v>
      </c>
      <c r="F36" s="966">
        <v>70</v>
      </c>
      <c r="G36" s="970"/>
      <c r="R36" s="385" t="s">
        <v>500</v>
      </c>
      <c r="S36" s="385" t="s">
        <v>501</v>
      </c>
      <c r="T36" s="385" t="s">
        <v>834</v>
      </c>
      <c r="U36" s="385" t="s">
        <v>835</v>
      </c>
      <c r="W36" s="385" t="s">
        <v>500</v>
      </c>
      <c r="X36" s="385" t="s">
        <v>501</v>
      </c>
      <c r="Y36" s="385">
        <v>70</v>
      </c>
    </row>
    <row r="37" spans="1:25">
      <c r="A37" s="968" t="s">
        <v>508</v>
      </c>
      <c r="B37" s="969" t="s">
        <v>53</v>
      </c>
      <c r="C37" s="965" t="s">
        <v>852</v>
      </c>
      <c r="D37" s="965" t="s">
        <v>853</v>
      </c>
      <c r="E37" s="966" t="s">
        <v>854</v>
      </c>
      <c r="F37" s="966">
        <v>90</v>
      </c>
      <c r="G37" s="970"/>
      <c r="R37" s="385" t="s">
        <v>508</v>
      </c>
      <c r="S37" s="385" t="s">
        <v>852</v>
      </c>
      <c r="T37" s="385" t="s">
        <v>853</v>
      </c>
      <c r="U37" s="385" t="s">
        <v>854</v>
      </c>
      <c r="W37" s="385" t="s">
        <v>508</v>
      </c>
      <c r="X37" s="385" t="s">
        <v>852</v>
      </c>
      <c r="Y37" s="385">
        <v>90</v>
      </c>
    </row>
    <row r="38" spans="1:25">
      <c r="A38" s="968" t="s">
        <v>514</v>
      </c>
      <c r="B38" s="969" t="s">
        <v>53</v>
      </c>
      <c r="C38" s="965" t="s">
        <v>515</v>
      </c>
      <c r="D38" s="965" t="s">
        <v>2303</v>
      </c>
      <c r="E38" s="966" t="s">
        <v>2304</v>
      </c>
      <c r="F38" s="966">
        <v>90</v>
      </c>
      <c r="G38" s="970"/>
      <c r="R38" s="385" t="s">
        <v>514</v>
      </c>
      <c r="S38" s="385" t="s">
        <v>515</v>
      </c>
      <c r="T38" s="385" t="s">
        <v>2231</v>
      </c>
      <c r="U38" s="385" t="s">
        <v>2247</v>
      </c>
      <c r="W38" s="385" t="s">
        <v>514</v>
      </c>
      <c r="X38" s="385" t="s">
        <v>515</v>
      </c>
      <c r="Y38" s="385">
        <v>90</v>
      </c>
    </row>
    <row r="39" spans="1:25" ht="18.75" customHeight="1">
      <c r="A39" s="968" t="s">
        <v>855</v>
      </c>
      <c r="B39" s="969" t="s">
        <v>53</v>
      </c>
      <c r="C39" s="965" t="s">
        <v>856</v>
      </c>
      <c r="D39" s="965" t="s">
        <v>2307</v>
      </c>
      <c r="E39" s="966" t="s">
        <v>2308</v>
      </c>
      <c r="F39" s="966">
        <v>60</v>
      </c>
      <c r="G39" s="970"/>
      <c r="R39" s="385" t="s">
        <v>855</v>
      </c>
      <c r="S39" s="385" t="s">
        <v>856</v>
      </c>
      <c r="T39" s="385" t="s">
        <v>2232</v>
      </c>
      <c r="U39" s="385" t="s">
        <v>2248</v>
      </c>
      <c r="W39" s="385" t="s">
        <v>855</v>
      </c>
      <c r="X39" s="385" t="s">
        <v>856</v>
      </c>
      <c r="Y39" s="385">
        <v>60</v>
      </c>
    </row>
    <row r="40" spans="1:25">
      <c r="A40" s="968" t="s">
        <v>527</v>
      </c>
      <c r="B40" s="969" t="s">
        <v>53</v>
      </c>
      <c r="C40" s="965" t="s">
        <v>2309</v>
      </c>
      <c r="D40" s="965" t="s">
        <v>857</v>
      </c>
      <c r="E40" s="966" t="s">
        <v>858</v>
      </c>
      <c r="F40" s="966">
        <v>90</v>
      </c>
      <c r="G40" s="970"/>
      <c r="R40" s="385" t="s">
        <v>527</v>
      </c>
      <c r="S40" s="385" t="s">
        <v>2204</v>
      </c>
      <c r="T40" s="385" t="s">
        <v>857</v>
      </c>
      <c r="U40" s="385" t="s">
        <v>858</v>
      </c>
      <c r="W40" s="385" t="s">
        <v>527</v>
      </c>
      <c r="X40" s="385" t="s">
        <v>2269</v>
      </c>
      <c r="Y40" s="385">
        <v>90</v>
      </c>
    </row>
    <row r="41" spans="1:25">
      <c r="A41" s="968" t="s">
        <v>530</v>
      </c>
      <c r="B41" s="969" t="s">
        <v>53</v>
      </c>
      <c r="C41" s="965" t="s">
        <v>531</v>
      </c>
      <c r="D41" s="965" t="s">
        <v>859</v>
      </c>
      <c r="E41" s="966" t="s">
        <v>2310</v>
      </c>
      <c r="F41" s="966">
        <v>120</v>
      </c>
      <c r="G41" s="970"/>
      <c r="R41" s="385" t="s">
        <v>530</v>
      </c>
      <c r="S41" s="385" t="s">
        <v>531</v>
      </c>
      <c r="T41" s="385" t="s">
        <v>859</v>
      </c>
      <c r="U41" s="385" t="s">
        <v>2249</v>
      </c>
      <c r="W41" s="385" t="s">
        <v>530</v>
      </c>
      <c r="X41" s="385" t="s">
        <v>531</v>
      </c>
      <c r="Y41" s="385">
        <v>120</v>
      </c>
    </row>
    <row r="42" spans="1:25">
      <c r="A42" s="968" t="s">
        <v>536</v>
      </c>
      <c r="B42" s="969" t="s">
        <v>53</v>
      </c>
      <c r="C42" s="965" t="s">
        <v>2311</v>
      </c>
      <c r="D42" s="965" t="s">
        <v>2312</v>
      </c>
      <c r="E42" s="966" t="s">
        <v>2313</v>
      </c>
      <c r="F42" s="966">
        <v>42</v>
      </c>
      <c r="G42" s="970"/>
      <c r="R42" s="385" t="s">
        <v>536</v>
      </c>
      <c r="S42" s="385" t="s">
        <v>2205</v>
      </c>
      <c r="T42" s="385" t="s">
        <v>2233</v>
      </c>
      <c r="U42" s="385" t="s">
        <v>2250</v>
      </c>
      <c r="W42" s="385" t="s">
        <v>536</v>
      </c>
      <c r="X42" s="385" t="s">
        <v>2270</v>
      </c>
      <c r="Y42" s="385">
        <v>42</v>
      </c>
    </row>
    <row r="43" spans="1:25">
      <c r="A43" s="968" t="s">
        <v>860</v>
      </c>
      <c r="B43" s="969" t="s">
        <v>53</v>
      </c>
      <c r="C43" s="965" t="s">
        <v>2314</v>
      </c>
      <c r="D43" s="965" t="s">
        <v>2315</v>
      </c>
      <c r="E43" s="966" t="s">
        <v>2316</v>
      </c>
      <c r="F43" s="966">
        <v>60</v>
      </c>
      <c r="G43" s="970"/>
      <c r="R43" s="385" t="s">
        <v>860</v>
      </c>
      <c r="S43" s="385" t="s">
        <v>2206</v>
      </c>
      <c r="T43" s="385" t="s">
        <v>2234</v>
      </c>
      <c r="U43" s="385" t="s">
        <v>2251</v>
      </c>
      <c r="W43" s="385" t="s">
        <v>860</v>
      </c>
      <c r="X43" s="385" t="s">
        <v>2271</v>
      </c>
      <c r="Y43" s="385">
        <v>60</v>
      </c>
    </row>
    <row r="44" spans="1:25">
      <c r="A44" s="968" t="s">
        <v>545</v>
      </c>
      <c r="B44" s="969" t="s">
        <v>53</v>
      </c>
      <c r="C44" s="965" t="s">
        <v>2272</v>
      </c>
      <c r="D44" s="965" t="s">
        <v>2317</v>
      </c>
      <c r="E44" s="966" t="s">
        <v>861</v>
      </c>
      <c r="F44" s="966">
        <v>60</v>
      </c>
      <c r="G44" s="970"/>
      <c r="R44" s="385" t="s">
        <v>545</v>
      </c>
      <c r="S44" s="385" t="s">
        <v>2207</v>
      </c>
      <c r="T44" s="385" t="s">
        <v>2235</v>
      </c>
      <c r="U44" s="385" t="s">
        <v>861</v>
      </c>
      <c r="W44" s="385" t="s">
        <v>545</v>
      </c>
      <c r="X44" s="385" t="s">
        <v>2272</v>
      </c>
      <c r="Y44" s="385">
        <v>60</v>
      </c>
    </row>
    <row r="45" spans="1:25">
      <c r="A45" s="968" t="s">
        <v>551</v>
      </c>
      <c r="B45" s="969" t="s">
        <v>53</v>
      </c>
      <c r="C45" s="965" t="s">
        <v>2273</v>
      </c>
      <c r="D45" s="965" t="s">
        <v>2315</v>
      </c>
      <c r="E45" s="966" t="s">
        <v>2316</v>
      </c>
      <c r="F45" s="966">
        <v>60</v>
      </c>
      <c r="G45" s="970"/>
      <c r="R45" s="385" t="s">
        <v>551</v>
      </c>
      <c r="S45" s="385" t="s">
        <v>2208</v>
      </c>
      <c r="T45" s="385" t="s">
        <v>2234</v>
      </c>
      <c r="U45" s="385" t="s">
        <v>2251</v>
      </c>
      <c r="W45" s="385" t="s">
        <v>551</v>
      </c>
      <c r="X45" s="385" t="s">
        <v>2273</v>
      </c>
      <c r="Y45" s="385">
        <v>60</v>
      </c>
    </row>
    <row r="46" spans="1:25">
      <c r="A46" s="968" t="s">
        <v>557</v>
      </c>
      <c r="B46" s="969" t="s">
        <v>53</v>
      </c>
      <c r="C46" s="965" t="s">
        <v>2274</v>
      </c>
      <c r="D46" s="965" t="s">
        <v>2318</v>
      </c>
      <c r="E46" s="966" t="s">
        <v>2319</v>
      </c>
      <c r="F46" s="966">
        <v>60</v>
      </c>
      <c r="G46" s="970"/>
      <c r="R46" s="385" t="s">
        <v>557</v>
      </c>
      <c r="S46" s="385" t="s">
        <v>2209</v>
      </c>
      <c r="T46" s="385" t="s">
        <v>2236</v>
      </c>
      <c r="U46" s="385" t="s">
        <v>2252</v>
      </c>
      <c r="W46" s="385" t="s">
        <v>557</v>
      </c>
      <c r="X46" s="385" t="s">
        <v>2274</v>
      </c>
      <c r="Y46" s="385">
        <v>60</v>
      </c>
    </row>
    <row r="47" spans="1:25">
      <c r="A47" s="968" t="s">
        <v>862</v>
      </c>
      <c r="B47" s="969" t="s">
        <v>53</v>
      </c>
      <c r="C47" s="965" t="s">
        <v>2275</v>
      </c>
      <c r="D47" s="965" t="s">
        <v>2303</v>
      </c>
      <c r="E47" s="966" t="s">
        <v>2304</v>
      </c>
      <c r="F47" s="966">
        <v>100</v>
      </c>
      <c r="G47" s="970"/>
      <c r="R47" s="385" t="s">
        <v>862</v>
      </c>
      <c r="S47" s="385" t="s">
        <v>2210</v>
      </c>
      <c r="T47" s="385" t="s">
        <v>2231</v>
      </c>
      <c r="U47" s="385" t="s">
        <v>2247</v>
      </c>
      <c r="W47" s="385" t="s">
        <v>862</v>
      </c>
      <c r="X47" s="385" t="s">
        <v>2275</v>
      </c>
      <c r="Y47" s="385">
        <v>100</v>
      </c>
    </row>
    <row r="48" spans="1:25">
      <c r="A48" s="968" t="s">
        <v>863</v>
      </c>
      <c r="B48" s="969" t="s">
        <v>53</v>
      </c>
      <c r="C48" s="965" t="s">
        <v>2320</v>
      </c>
      <c r="D48" s="965" t="s">
        <v>864</v>
      </c>
      <c r="E48" s="966" t="s">
        <v>865</v>
      </c>
      <c r="F48" s="966">
        <v>50</v>
      </c>
      <c r="G48" s="970"/>
      <c r="R48" s="385" t="s">
        <v>863</v>
      </c>
      <c r="S48" s="385" t="s">
        <v>2211</v>
      </c>
      <c r="T48" s="385" t="s">
        <v>864</v>
      </c>
      <c r="U48" s="385" t="s">
        <v>865</v>
      </c>
      <c r="W48" s="385" t="s">
        <v>863</v>
      </c>
      <c r="X48" s="385" t="s">
        <v>2276</v>
      </c>
      <c r="Y48" s="385">
        <v>50</v>
      </c>
    </row>
    <row r="49" spans="1:25">
      <c r="A49" s="968" t="s">
        <v>378</v>
      </c>
      <c r="B49" s="969" t="s">
        <v>53</v>
      </c>
      <c r="C49" s="965" t="s">
        <v>379</v>
      </c>
      <c r="D49" s="965" t="s">
        <v>866</v>
      </c>
      <c r="E49" s="966" t="s">
        <v>867</v>
      </c>
      <c r="F49" s="966">
        <v>90</v>
      </c>
      <c r="G49" s="970"/>
      <c r="R49" s="385" t="s">
        <v>378</v>
      </c>
      <c r="S49" s="385" t="s">
        <v>379</v>
      </c>
      <c r="T49" s="385" t="s">
        <v>866</v>
      </c>
      <c r="U49" s="385" t="s">
        <v>867</v>
      </c>
      <c r="W49" s="385" t="s">
        <v>378</v>
      </c>
      <c r="X49" s="385" t="s">
        <v>379</v>
      </c>
      <c r="Y49" s="385">
        <v>90</v>
      </c>
    </row>
    <row r="50" spans="1:25">
      <c r="A50" s="968" t="s">
        <v>386</v>
      </c>
      <c r="B50" s="969" t="s">
        <v>53</v>
      </c>
      <c r="C50" s="965" t="s">
        <v>387</v>
      </c>
      <c r="D50" s="965" t="s">
        <v>805</v>
      </c>
      <c r="E50" s="966" t="s">
        <v>806</v>
      </c>
      <c r="F50" s="966">
        <v>60</v>
      </c>
      <c r="G50" s="970"/>
      <c r="R50" s="385" t="s">
        <v>386</v>
      </c>
      <c r="S50" s="385" t="s">
        <v>387</v>
      </c>
      <c r="T50" s="385" t="s">
        <v>805</v>
      </c>
      <c r="U50" s="385" t="s">
        <v>806</v>
      </c>
      <c r="W50" s="385" t="s">
        <v>386</v>
      </c>
      <c r="X50" s="385" t="s">
        <v>387</v>
      </c>
      <c r="Y50" s="385">
        <v>60</v>
      </c>
    </row>
    <row r="51" spans="1:25">
      <c r="A51" s="968" t="s">
        <v>394</v>
      </c>
      <c r="B51" s="969" t="s">
        <v>53</v>
      </c>
      <c r="C51" s="965" t="s">
        <v>395</v>
      </c>
      <c r="D51" s="965" t="s">
        <v>838</v>
      </c>
      <c r="E51" s="966" t="s">
        <v>839</v>
      </c>
      <c r="F51" s="966">
        <v>120</v>
      </c>
      <c r="G51" s="970"/>
      <c r="R51" s="385" t="s">
        <v>394</v>
      </c>
      <c r="S51" s="385" t="s">
        <v>395</v>
      </c>
      <c r="T51" s="385" t="s">
        <v>838</v>
      </c>
      <c r="U51" s="385" t="s">
        <v>839</v>
      </c>
      <c r="W51" s="385" t="s">
        <v>394</v>
      </c>
      <c r="X51" s="385" t="s">
        <v>395</v>
      </c>
      <c r="Y51" s="385">
        <v>120</v>
      </c>
    </row>
    <row r="52" spans="1:25">
      <c r="A52" s="968" t="s">
        <v>402</v>
      </c>
      <c r="B52" s="969" t="s">
        <v>53</v>
      </c>
      <c r="C52" s="965" t="s">
        <v>403</v>
      </c>
      <c r="D52" s="965" t="s">
        <v>868</v>
      </c>
      <c r="E52" s="966" t="s">
        <v>869</v>
      </c>
      <c r="F52" s="966">
        <v>80</v>
      </c>
      <c r="G52" s="970"/>
      <c r="R52" s="385" t="s">
        <v>402</v>
      </c>
      <c r="S52" s="385" t="s">
        <v>403</v>
      </c>
      <c r="T52" s="385" t="s">
        <v>868</v>
      </c>
      <c r="U52" s="385" t="s">
        <v>869</v>
      </c>
      <c r="W52" s="385" t="s">
        <v>402</v>
      </c>
      <c r="X52" s="385" t="s">
        <v>403</v>
      </c>
      <c r="Y52" s="385">
        <v>80</v>
      </c>
    </row>
    <row r="53" spans="1:25">
      <c r="A53" s="968" t="s">
        <v>410</v>
      </c>
      <c r="B53" s="969" t="s">
        <v>53</v>
      </c>
      <c r="C53" s="965" t="s">
        <v>411</v>
      </c>
      <c r="D53" s="965" t="s">
        <v>868</v>
      </c>
      <c r="E53" s="966" t="s">
        <v>869</v>
      </c>
      <c r="F53" s="966">
        <v>80</v>
      </c>
      <c r="G53" s="970"/>
      <c r="R53" s="385" t="s">
        <v>410</v>
      </c>
      <c r="S53" s="385" t="s">
        <v>411</v>
      </c>
      <c r="T53" s="385" t="s">
        <v>868</v>
      </c>
      <c r="U53" s="385" t="s">
        <v>869</v>
      </c>
      <c r="W53" s="385" t="s">
        <v>410</v>
      </c>
      <c r="X53" s="385" t="s">
        <v>411</v>
      </c>
      <c r="Y53" s="385">
        <v>80</v>
      </c>
    </row>
    <row r="54" spans="1:25">
      <c r="A54" s="968" t="s">
        <v>417</v>
      </c>
      <c r="B54" s="969" t="s">
        <v>53</v>
      </c>
      <c r="C54" s="965" t="s">
        <v>418</v>
      </c>
      <c r="D54" s="965" t="s">
        <v>868</v>
      </c>
      <c r="E54" s="966" t="s">
        <v>869</v>
      </c>
      <c r="F54" s="966">
        <v>90</v>
      </c>
      <c r="G54" s="970"/>
      <c r="R54" s="385" t="s">
        <v>417</v>
      </c>
      <c r="S54" s="385" t="s">
        <v>418</v>
      </c>
      <c r="T54" s="385" t="s">
        <v>868</v>
      </c>
      <c r="U54" s="385" t="s">
        <v>869</v>
      </c>
      <c r="W54" s="385" t="s">
        <v>417</v>
      </c>
      <c r="X54" s="385" t="s">
        <v>418</v>
      </c>
      <c r="Y54" s="385">
        <v>90</v>
      </c>
    </row>
    <row r="55" spans="1:25">
      <c r="A55" s="968" t="s">
        <v>422</v>
      </c>
      <c r="B55" s="969" t="s">
        <v>53</v>
      </c>
      <c r="C55" s="965" t="s">
        <v>423</v>
      </c>
      <c r="D55" s="965" t="s">
        <v>819</v>
      </c>
      <c r="E55" s="966" t="s">
        <v>820</v>
      </c>
      <c r="F55" s="966">
        <v>90</v>
      </c>
      <c r="G55" s="970"/>
      <c r="R55" s="385" t="s">
        <v>422</v>
      </c>
      <c r="S55" s="385" t="s">
        <v>423</v>
      </c>
      <c r="T55" s="385" t="s">
        <v>819</v>
      </c>
      <c r="U55" s="385" t="s">
        <v>820</v>
      </c>
      <c r="W55" s="385" t="s">
        <v>422</v>
      </c>
      <c r="X55" s="385" t="s">
        <v>423</v>
      </c>
      <c r="Y55" s="385">
        <v>90</v>
      </c>
    </row>
    <row r="56" spans="1:25">
      <c r="A56" s="968" t="s">
        <v>430</v>
      </c>
      <c r="B56" s="969" t="s">
        <v>53</v>
      </c>
      <c r="C56" s="965" t="s">
        <v>431</v>
      </c>
      <c r="D56" s="965" t="s">
        <v>870</v>
      </c>
      <c r="E56" s="966" t="s">
        <v>871</v>
      </c>
      <c r="F56" s="966">
        <v>80</v>
      </c>
      <c r="G56" s="970"/>
      <c r="R56" s="385" t="s">
        <v>430</v>
      </c>
      <c r="S56" s="385" t="s">
        <v>431</v>
      </c>
      <c r="T56" s="385" t="s">
        <v>870</v>
      </c>
      <c r="U56" s="385" t="s">
        <v>871</v>
      </c>
      <c r="W56" s="385" t="s">
        <v>430</v>
      </c>
      <c r="X56" s="385" t="s">
        <v>431</v>
      </c>
      <c r="Y56" s="385">
        <v>80</v>
      </c>
    </row>
    <row r="57" spans="1:25">
      <c r="A57" s="968" t="s">
        <v>444</v>
      </c>
      <c r="B57" s="969" t="s">
        <v>53</v>
      </c>
      <c r="C57" s="965" t="s">
        <v>445</v>
      </c>
      <c r="D57" s="965" t="s">
        <v>872</v>
      </c>
      <c r="E57" s="966" t="s">
        <v>873</v>
      </c>
      <c r="F57" s="966">
        <v>60</v>
      </c>
      <c r="G57" s="970"/>
      <c r="R57" s="385" t="s">
        <v>444</v>
      </c>
      <c r="S57" s="385" t="s">
        <v>445</v>
      </c>
      <c r="T57" s="385" t="s">
        <v>872</v>
      </c>
      <c r="U57" s="385" t="s">
        <v>873</v>
      </c>
      <c r="W57" s="385" t="s">
        <v>444</v>
      </c>
      <c r="X57" s="385" t="s">
        <v>445</v>
      </c>
      <c r="Y57" s="385">
        <v>60</v>
      </c>
    </row>
    <row r="58" spans="1:25">
      <c r="A58" s="968" t="s">
        <v>452</v>
      </c>
      <c r="B58" s="969" t="s">
        <v>53</v>
      </c>
      <c r="C58" s="965" t="s">
        <v>453</v>
      </c>
      <c r="D58" s="965" t="s">
        <v>846</v>
      </c>
      <c r="E58" s="966" t="s">
        <v>847</v>
      </c>
      <c r="F58" s="966">
        <v>120</v>
      </c>
      <c r="G58" s="970"/>
      <c r="R58" s="385" t="s">
        <v>452</v>
      </c>
      <c r="S58" s="385" t="s">
        <v>453</v>
      </c>
      <c r="T58" s="385" t="s">
        <v>846</v>
      </c>
      <c r="U58" s="385" t="s">
        <v>847</v>
      </c>
      <c r="W58" s="385" t="s">
        <v>452</v>
      </c>
      <c r="X58" s="385" t="s">
        <v>453</v>
      </c>
      <c r="Y58" s="385">
        <v>120</v>
      </c>
    </row>
    <row r="59" spans="1:25">
      <c r="A59" s="968" t="s">
        <v>458</v>
      </c>
      <c r="B59" s="969" t="s">
        <v>53</v>
      </c>
      <c r="C59" s="965" t="s">
        <v>459</v>
      </c>
      <c r="D59" s="965" t="s">
        <v>2321</v>
      </c>
      <c r="E59" s="966" t="s">
        <v>874</v>
      </c>
      <c r="F59" s="966">
        <v>90</v>
      </c>
      <c r="G59" s="970"/>
      <c r="R59" s="385" t="s">
        <v>458</v>
      </c>
      <c r="S59" s="385" t="s">
        <v>459</v>
      </c>
      <c r="T59" s="385" t="s">
        <v>2237</v>
      </c>
      <c r="U59" s="385" t="s">
        <v>874</v>
      </c>
      <c r="W59" s="385" t="s">
        <v>458</v>
      </c>
      <c r="X59" s="385" t="s">
        <v>459</v>
      </c>
      <c r="Y59" s="385">
        <v>90</v>
      </c>
    </row>
    <row r="60" spans="1:25">
      <c r="A60" s="968" t="s">
        <v>464</v>
      </c>
      <c r="B60" s="969" t="s">
        <v>53</v>
      </c>
      <c r="C60" s="965" t="s">
        <v>2322</v>
      </c>
      <c r="D60" s="965" t="s">
        <v>821</v>
      </c>
      <c r="E60" s="966" t="s">
        <v>822</v>
      </c>
      <c r="F60" s="966">
        <v>108</v>
      </c>
      <c r="G60" s="970"/>
      <c r="R60" s="385" t="s">
        <v>464</v>
      </c>
      <c r="S60" s="385" t="s">
        <v>2212</v>
      </c>
      <c r="T60" s="385" t="s">
        <v>821</v>
      </c>
      <c r="U60" s="385" t="s">
        <v>822</v>
      </c>
      <c r="W60" s="385" t="s">
        <v>464</v>
      </c>
      <c r="X60" s="385" t="s">
        <v>2277</v>
      </c>
      <c r="Y60" s="385">
        <v>108</v>
      </c>
    </row>
    <row r="61" spans="1:25">
      <c r="A61" s="968" t="s">
        <v>472</v>
      </c>
      <c r="B61" s="969" t="s">
        <v>53</v>
      </c>
      <c r="C61" s="965" t="s">
        <v>2323</v>
      </c>
      <c r="D61" s="965" t="s">
        <v>875</v>
      </c>
      <c r="E61" s="966" t="s">
        <v>876</v>
      </c>
      <c r="F61" s="966">
        <v>86</v>
      </c>
      <c r="G61" s="970"/>
      <c r="R61" s="385" t="s">
        <v>472</v>
      </c>
      <c r="S61" s="385" t="s">
        <v>2213</v>
      </c>
      <c r="T61" s="385" t="s">
        <v>875</v>
      </c>
      <c r="U61" s="385" t="s">
        <v>876</v>
      </c>
      <c r="W61" s="385" t="s">
        <v>472</v>
      </c>
      <c r="X61" s="385" t="s">
        <v>2278</v>
      </c>
      <c r="Y61" s="385">
        <v>86</v>
      </c>
    </row>
    <row r="62" spans="1:25">
      <c r="A62" s="968" t="s">
        <v>480</v>
      </c>
      <c r="B62" s="969" t="s">
        <v>53</v>
      </c>
      <c r="C62" s="965" t="s">
        <v>2324</v>
      </c>
      <c r="D62" s="965" t="s">
        <v>838</v>
      </c>
      <c r="E62" s="966" t="s">
        <v>839</v>
      </c>
      <c r="F62" s="966">
        <v>90</v>
      </c>
      <c r="G62" s="970"/>
      <c r="R62" s="385" t="s">
        <v>480</v>
      </c>
      <c r="S62" s="385" t="s">
        <v>2214</v>
      </c>
      <c r="T62" s="385" t="s">
        <v>838</v>
      </c>
      <c r="U62" s="385" t="s">
        <v>839</v>
      </c>
      <c r="W62" s="385" t="s">
        <v>480</v>
      </c>
      <c r="X62" s="385" t="s">
        <v>2279</v>
      </c>
      <c r="Y62" s="385">
        <v>90</v>
      </c>
    </row>
    <row r="63" spans="1:25">
      <c r="A63" s="968" t="s">
        <v>488</v>
      </c>
      <c r="B63" s="969" t="s">
        <v>53</v>
      </c>
      <c r="C63" s="965" t="s">
        <v>489</v>
      </c>
      <c r="D63" s="965" t="s">
        <v>877</v>
      </c>
      <c r="E63" s="966" t="s">
        <v>878</v>
      </c>
      <c r="F63" s="966">
        <v>60</v>
      </c>
      <c r="G63" s="970"/>
      <c r="R63" s="385" t="s">
        <v>488</v>
      </c>
      <c r="S63" s="385" t="s">
        <v>489</v>
      </c>
      <c r="T63" s="385" t="s">
        <v>877</v>
      </c>
      <c r="U63" s="385" t="s">
        <v>878</v>
      </c>
      <c r="W63" s="385" t="s">
        <v>488</v>
      </c>
      <c r="X63" s="385" t="s">
        <v>489</v>
      </c>
      <c r="Y63" s="385">
        <v>60</v>
      </c>
    </row>
    <row r="64" spans="1:25">
      <c r="A64" s="968" t="s">
        <v>496</v>
      </c>
      <c r="B64" s="969" t="s">
        <v>53</v>
      </c>
      <c r="C64" s="965" t="s">
        <v>497</v>
      </c>
      <c r="D64" s="965" t="s">
        <v>2303</v>
      </c>
      <c r="E64" s="966" t="s">
        <v>2304</v>
      </c>
      <c r="F64" s="966">
        <v>56</v>
      </c>
      <c r="G64" s="970"/>
      <c r="R64" s="385" t="s">
        <v>496</v>
      </c>
      <c r="S64" s="385" t="s">
        <v>2215</v>
      </c>
      <c r="T64" s="385" t="s">
        <v>2231</v>
      </c>
      <c r="U64" s="385" t="s">
        <v>2247</v>
      </c>
      <c r="W64" s="385" t="s">
        <v>496</v>
      </c>
      <c r="X64" s="385" t="s">
        <v>2280</v>
      </c>
      <c r="Y64" s="385">
        <v>56</v>
      </c>
    </row>
    <row r="65" spans="1:25">
      <c r="A65" s="968" t="s">
        <v>502</v>
      </c>
      <c r="B65" s="969" t="s">
        <v>53</v>
      </c>
      <c r="C65" s="965" t="s">
        <v>879</v>
      </c>
      <c r="D65" s="965" t="s">
        <v>880</v>
      </c>
      <c r="E65" s="966" t="s">
        <v>881</v>
      </c>
      <c r="F65" s="966">
        <v>120</v>
      </c>
      <c r="G65" s="970"/>
      <c r="R65" s="385" t="s">
        <v>502</v>
      </c>
      <c r="S65" s="385" t="s">
        <v>879</v>
      </c>
      <c r="T65" s="385" t="s">
        <v>880</v>
      </c>
      <c r="U65" s="385" t="s">
        <v>881</v>
      </c>
      <c r="W65" s="385" t="s">
        <v>502</v>
      </c>
      <c r="X65" s="385" t="s">
        <v>2281</v>
      </c>
      <c r="Y65" s="385">
        <v>120</v>
      </c>
    </row>
    <row r="66" spans="1:25">
      <c r="A66" s="968" t="s">
        <v>510</v>
      </c>
      <c r="B66" s="969" t="s">
        <v>53</v>
      </c>
      <c r="C66" s="965" t="s">
        <v>2325</v>
      </c>
      <c r="D66" s="965" t="s">
        <v>882</v>
      </c>
      <c r="E66" s="966" t="s">
        <v>2326</v>
      </c>
      <c r="F66" s="966">
        <v>43</v>
      </c>
      <c r="G66" s="970"/>
      <c r="R66" s="385" t="s">
        <v>510</v>
      </c>
      <c r="S66" s="385" t="s">
        <v>2216</v>
      </c>
      <c r="T66" s="385" t="s">
        <v>882</v>
      </c>
      <c r="U66" s="385" t="s">
        <v>2253</v>
      </c>
      <c r="W66" s="385" t="s">
        <v>510</v>
      </c>
      <c r="X66" s="385" t="s">
        <v>2216</v>
      </c>
      <c r="Y66" s="385">
        <v>43</v>
      </c>
    </row>
    <row r="67" spans="1:25">
      <c r="A67" s="968" t="s">
        <v>523</v>
      </c>
      <c r="B67" s="969" t="s">
        <v>53</v>
      </c>
      <c r="C67" s="965" t="s">
        <v>524</v>
      </c>
      <c r="D67" s="965" t="s">
        <v>883</v>
      </c>
      <c r="E67" s="966" t="s">
        <v>884</v>
      </c>
      <c r="F67" s="966">
        <v>60</v>
      </c>
      <c r="G67" s="970"/>
      <c r="R67" s="385" t="s">
        <v>523</v>
      </c>
      <c r="S67" s="385" t="s">
        <v>524</v>
      </c>
      <c r="T67" s="385" t="s">
        <v>883</v>
      </c>
      <c r="U67" s="385" t="s">
        <v>884</v>
      </c>
      <c r="W67" s="385" t="s">
        <v>523</v>
      </c>
      <c r="X67" s="385" t="s">
        <v>524</v>
      </c>
      <c r="Y67" s="385">
        <v>60</v>
      </c>
    </row>
    <row r="68" spans="1:25">
      <c r="A68" s="968" t="s">
        <v>532</v>
      </c>
      <c r="B68" s="969" t="s">
        <v>53</v>
      </c>
      <c r="C68" s="965" t="s">
        <v>885</v>
      </c>
      <c r="D68" s="965" t="s">
        <v>886</v>
      </c>
      <c r="E68" s="966" t="s">
        <v>887</v>
      </c>
      <c r="F68" s="966">
        <v>30</v>
      </c>
      <c r="G68" s="970"/>
      <c r="R68" s="385" t="s">
        <v>532</v>
      </c>
      <c r="S68" s="385" t="s">
        <v>885</v>
      </c>
      <c r="T68" s="385" t="s">
        <v>886</v>
      </c>
      <c r="U68" s="385" t="s">
        <v>887</v>
      </c>
      <c r="W68" s="385" t="s">
        <v>532</v>
      </c>
      <c r="X68" s="385" t="s">
        <v>885</v>
      </c>
      <c r="Y68" s="385">
        <v>30</v>
      </c>
    </row>
    <row r="69" spans="1:25">
      <c r="A69" s="968" t="s">
        <v>538</v>
      </c>
      <c r="B69" s="969" t="s">
        <v>53</v>
      </c>
      <c r="C69" s="965" t="s">
        <v>888</v>
      </c>
      <c r="D69" s="965" t="s">
        <v>889</v>
      </c>
      <c r="E69" s="966" t="s">
        <v>890</v>
      </c>
      <c r="F69" s="966">
        <v>90</v>
      </c>
      <c r="G69" s="970"/>
      <c r="R69" s="385" t="s">
        <v>538</v>
      </c>
      <c r="S69" s="385" t="s">
        <v>888</v>
      </c>
      <c r="T69" s="385" t="s">
        <v>889</v>
      </c>
      <c r="U69" s="385" t="s">
        <v>890</v>
      </c>
      <c r="W69" s="385" t="s">
        <v>538</v>
      </c>
      <c r="X69" s="385" t="s">
        <v>888</v>
      </c>
      <c r="Y69" s="385">
        <v>90</v>
      </c>
    </row>
    <row r="70" spans="1:25">
      <c r="A70" s="968" t="s">
        <v>540</v>
      </c>
      <c r="B70" s="969" t="s">
        <v>53</v>
      </c>
      <c r="C70" s="965" t="s">
        <v>891</v>
      </c>
      <c r="D70" s="965" t="s">
        <v>836</v>
      </c>
      <c r="E70" s="966" t="s">
        <v>892</v>
      </c>
      <c r="F70" s="966">
        <v>70</v>
      </c>
      <c r="G70" s="970"/>
      <c r="R70" s="385" t="s">
        <v>540</v>
      </c>
      <c r="S70" s="385" t="s">
        <v>891</v>
      </c>
      <c r="T70" s="385" t="s">
        <v>836</v>
      </c>
      <c r="U70" s="385" t="s">
        <v>892</v>
      </c>
      <c r="W70" s="385" t="s">
        <v>540</v>
      </c>
      <c r="X70" s="385" t="s">
        <v>891</v>
      </c>
      <c r="Y70" s="385">
        <v>70</v>
      </c>
    </row>
    <row r="71" spans="1:25">
      <c r="A71" s="968" t="s">
        <v>547</v>
      </c>
      <c r="B71" s="969" t="s">
        <v>53</v>
      </c>
      <c r="C71" s="965" t="s">
        <v>893</v>
      </c>
      <c r="D71" s="965" t="s">
        <v>2302</v>
      </c>
      <c r="E71" s="966" t="s">
        <v>849</v>
      </c>
      <c r="F71" s="966">
        <v>80</v>
      </c>
      <c r="G71" s="970"/>
      <c r="R71" s="385" t="s">
        <v>547</v>
      </c>
      <c r="S71" s="385" t="s">
        <v>893</v>
      </c>
      <c r="T71" s="385" t="s">
        <v>2230</v>
      </c>
      <c r="U71" s="385" t="s">
        <v>849</v>
      </c>
      <c r="W71" s="385" t="s">
        <v>547</v>
      </c>
      <c r="X71" s="385" t="s">
        <v>893</v>
      </c>
      <c r="Y71" s="385">
        <v>80</v>
      </c>
    </row>
    <row r="72" spans="1:25">
      <c r="A72" s="968" t="s">
        <v>553</v>
      </c>
      <c r="B72" s="969" t="s">
        <v>53</v>
      </c>
      <c r="C72" s="965" t="s">
        <v>554</v>
      </c>
      <c r="D72" s="965" t="s">
        <v>2321</v>
      </c>
      <c r="E72" s="966" t="s">
        <v>874</v>
      </c>
      <c r="F72" s="966">
        <v>60</v>
      </c>
      <c r="G72" s="970"/>
      <c r="R72" s="385" t="s">
        <v>553</v>
      </c>
      <c r="S72" s="385" t="s">
        <v>554</v>
      </c>
      <c r="T72" s="385" t="s">
        <v>2237</v>
      </c>
      <c r="U72" s="385" t="s">
        <v>874</v>
      </c>
      <c r="W72" s="385" t="s">
        <v>553</v>
      </c>
      <c r="X72" s="385" t="s">
        <v>554</v>
      </c>
      <c r="Y72" s="385">
        <v>60</v>
      </c>
    </row>
    <row r="73" spans="1:25">
      <c r="A73" s="968" t="s">
        <v>559</v>
      </c>
      <c r="B73" s="969" t="s">
        <v>53</v>
      </c>
      <c r="C73" s="965" t="s">
        <v>2327</v>
      </c>
      <c r="D73" s="965" t="s">
        <v>894</v>
      </c>
      <c r="E73" s="966" t="s">
        <v>895</v>
      </c>
      <c r="F73" s="966">
        <v>60</v>
      </c>
      <c r="G73" s="970"/>
      <c r="R73" s="385" t="s">
        <v>559</v>
      </c>
      <c r="S73" s="385" t="s">
        <v>2217</v>
      </c>
      <c r="T73" s="385" t="s">
        <v>894</v>
      </c>
      <c r="U73" s="385" t="s">
        <v>895</v>
      </c>
      <c r="W73" s="385" t="s">
        <v>559</v>
      </c>
      <c r="X73" s="385" t="s">
        <v>2282</v>
      </c>
      <c r="Y73" s="385">
        <v>60</v>
      </c>
    </row>
    <row r="74" spans="1:25">
      <c r="A74" s="968" t="s">
        <v>565</v>
      </c>
      <c r="B74" s="969" t="s">
        <v>53</v>
      </c>
      <c r="C74" s="965" t="s">
        <v>566</v>
      </c>
      <c r="D74" s="965" t="s">
        <v>896</v>
      </c>
      <c r="E74" s="966" t="s">
        <v>822</v>
      </c>
      <c r="F74" s="966">
        <v>105</v>
      </c>
      <c r="G74" s="970"/>
      <c r="R74" s="385" t="s">
        <v>565</v>
      </c>
      <c r="S74" s="385" t="s">
        <v>566</v>
      </c>
      <c r="T74" s="385" t="s">
        <v>896</v>
      </c>
      <c r="U74" s="385" t="s">
        <v>822</v>
      </c>
      <c r="W74" s="385" t="s">
        <v>565</v>
      </c>
      <c r="X74" s="385" t="s">
        <v>566</v>
      </c>
      <c r="Y74" s="385">
        <v>105</v>
      </c>
    </row>
    <row r="75" spans="1:25">
      <c r="A75" s="968" t="s">
        <v>569</v>
      </c>
      <c r="B75" s="969" t="s">
        <v>53</v>
      </c>
      <c r="C75" s="965" t="s">
        <v>570</v>
      </c>
      <c r="D75" s="965" t="s">
        <v>2328</v>
      </c>
      <c r="E75" s="966" t="s">
        <v>897</v>
      </c>
      <c r="F75" s="966">
        <v>60</v>
      </c>
      <c r="G75" s="970"/>
      <c r="R75" s="385" t="s">
        <v>569</v>
      </c>
      <c r="S75" s="385" t="s">
        <v>570</v>
      </c>
      <c r="T75" s="385" t="s">
        <v>2238</v>
      </c>
      <c r="U75" s="385" t="s">
        <v>897</v>
      </c>
      <c r="W75" s="385" t="s">
        <v>569</v>
      </c>
      <c r="X75" s="385" t="s">
        <v>570</v>
      </c>
      <c r="Y75" s="385">
        <v>60</v>
      </c>
    </row>
    <row r="76" spans="1:25">
      <c r="A76" s="968" t="s">
        <v>372</v>
      </c>
      <c r="B76" s="969" t="s">
        <v>53</v>
      </c>
      <c r="C76" s="965" t="s">
        <v>373</v>
      </c>
      <c r="D76" s="965" t="s">
        <v>898</v>
      </c>
      <c r="E76" s="966" t="s">
        <v>897</v>
      </c>
      <c r="F76" s="966">
        <v>60</v>
      </c>
      <c r="G76" s="970"/>
      <c r="R76" s="385" t="s">
        <v>372</v>
      </c>
      <c r="S76" s="385" t="s">
        <v>373</v>
      </c>
      <c r="T76" s="385" t="s">
        <v>898</v>
      </c>
      <c r="U76" s="385" t="s">
        <v>897</v>
      </c>
      <c r="W76" s="385" t="s">
        <v>372</v>
      </c>
      <c r="X76" s="385" t="s">
        <v>373</v>
      </c>
      <c r="Y76" s="385">
        <v>60</v>
      </c>
    </row>
    <row r="77" spans="1:25">
      <c r="A77" s="968" t="s">
        <v>380</v>
      </c>
      <c r="B77" s="969" t="s">
        <v>53</v>
      </c>
      <c r="C77" s="965" t="s">
        <v>381</v>
      </c>
      <c r="D77" s="965" t="s">
        <v>899</v>
      </c>
      <c r="E77" s="966" t="s">
        <v>900</v>
      </c>
      <c r="F77" s="966">
        <v>60</v>
      </c>
      <c r="G77" s="970"/>
      <c r="R77" s="385" t="s">
        <v>380</v>
      </c>
      <c r="S77" s="385" t="s">
        <v>381</v>
      </c>
      <c r="T77" s="385" t="s">
        <v>899</v>
      </c>
      <c r="U77" s="385" t="s">
        <v>900</v>
      </c>
      <c r="W77" s="385" t="s">
        <v>380</v>
      </c>
      <c r="X77" s="385" t="s">
        <v>381</v>
      </c>
      <c r="Y77" s="385">
        <v>60</v>
      </c>
    </row>
    <row r="78" spans="1:25">
      <c r="A78" s="968" t="s">
        <v>388</v>
      </c>
      <c r="B78" s="969" t="s">
        <v>53</v>
      </c>
      <c r="C78" s="965" t="s">
        <v>389</v>
      </c>
      <c r="D78" s="965" t="s">
        <v>2329</v>
      </c>
      <c r="E78" s="966" t="s">
        <v>2330</v>
      </c>
      <c r="F78" s="966">
        <v>40</v>
      </c>
      <c r="G78" s="970"/>
      <c r="R78" s="385" t="s">
        <v>388</v>
      </c>
      <c r="S78" s="385" t="s">
        <v>389</v>
      </c>
      <c r="T78" s="385" t="s">
        <v>2239</v>
      </c>
      <c r="U78" s="385" t="s">
        <v>2254</v>
      </c>
      <c r="W78" s="385" t="s">
        <v>388</v>
      </c>
      <c r="X78" s="385" t="s">
        <v>389</v>
      </c>
      <c r="Y78" s="385">
        <v>40</v>
      </c>
    </row>
    <row r="79" spans="1:25">
      <c r="A79" s="968" t="s">
        <v>396</v>
      </c>
      <c r="B79" s="969" t="s">
        <v>53</v>
      </c>
      <c r="C79" s="965" t="s">
        <v>2283</v>
      </c>
      <c r="D79" s="965" t="s">
        <v>2312</v>
      </c>
      <c r="E79" s="966" t="s">
        <v>2313</v>
      </c>
      <c r="F79" s="966">
        <v>60</v>
      </c>
      <c r="G79" s="970"/>
      <c r="R79" s="385" t="s">
        <v>396</v>
      </c>
      <c r="S79" s="385" t="s">
        <v>2218</v>
      </c>
      <c r="T79" s="385" t="s">
        <v>2233</v>
      </c>
      <c r="U79" s="385" t="s">
        <v>2250</v>
      </c>
      <c r="W79" s="385" t="s">
        <v>396</v>
      </c>
      <c r="X79" s="385" t="s">
        <v>2283</v>
      </c>
      <c r="Y79" s="385">
        <v>60</v>
      </c>
    </row>
    <row r="80" spans="1:25">
      <c r="A80" s="968" t="s">
        <v>404</v>
      </c>
      <c r="B80" s="969" t="s">
        <v>53</v>
      </c>
      <c r="C80" s="965" t="s">
        <v>2284</v>
      </c>
      <c r="D80" s="965" t="s">
        <v>2331</v>
      </c>
      <c r="E80" s="966" t="s">
        <v>2332</v>
      </c>
      <c r="F80" s="966">
        <v>50</v>
      </c>
      <c r="G80" s="970"/>
      <c r="R80" s="385" t="s">
        <v>404</v>
      </c>
      <c r="S80" s="385" t="s">
        <v>2219</v>
      </c>
      <c r="T80" s="385" t="s">
        <v>2240</v>
      </c>
      <c r="U80" s="385" t="s">
        <v>2255</v>
      </c>
      <c r="W80" s="385" t="s">
        <v>404</v>
      </c>
      <c r="X80" s="385" t="s">
        <v>2284</v>
      </c>
      <c r="Y80" s="385">
        <v>50</v>
      </c>
    </row>
    <row r="81" spans="1:25">
      <c r="A81" s="968" t="s">
        <v>901</v>
      </c>
      <c r="B81" s="969" t="s">
        <v>53</v>
      </c>
      <c r="C81" s="965" t="s">
        <v>2333</v>
      </c>
      <c r="D81" s="965" t="s">
        <v>2318</v>
      </c>
      <c r="E81" s="966" t="s">
        <v>2319</v>
      </c>
      <c r="F81" s="966">
        <v>60</v>
      </c>
      <c r="G81" s="970"/>
      <c r="R81" s="385" t="s">
        <v>901</v>
      </c>
      <c r="S81" s="385" t="s">
        <v>2220</v>
      </c>
      <c r="T81" s="385" t="s">
        <v>2236</v>
      </c>
      <c r="U81" s="385" t="s">
        <v>2252</v>
      </c>
      <c r="W81" s="385" t="s">
        <v>901</v>
      </c>
      <c r="X81" s="385" t="s">
        <v>2220</v>
      </c>
      <c r="Y81" s="385">
        <v>60</v>
      </c>
    </row>
    <row r="82" spans="1:25">
      <c r="A82" s="968" t="s">
        <v>2194</v>
      </c>
      <c r="B82" s="969" t="s">
        <v>53</v>
      </c>
      <c r="C82" s="965" t="s">
        <v>2334</v>
      </c>
      <c r="D82" s="965" t="s">
        <v>2335</v>
      </c>
      <c r="E82" s="966" t="s">
        <v>2336</v>
      </c>
      <c r="F82" s="966">
        <v>20</v>
      </c>
      <c r="G82" s="970"/>
      <c r="R82" s="385" t="s">
        <v>2194</v>
      </c>
      <c r="S82" s="385" t="s">
        <v>2221</v>
      </c>
      <c r="T82" s="385" t="s">
        <v>2241</v>
      </c>
      <c r="U82" s="385" t="s">
        <v>2256</v>
      </c>
      <c r="W82" s="385" t="s">
        <v>2194</v>
      </c>
      <c r="X82" s="385" t="s">
        <v>2285</v>
      </c>
      <c r="Y82" s="385">
        <v>20</v>
      </c>
    </row>
    <row r="83" spans="1:25">
      <c r="A83" s="968" t="s">
        <v>424</v>
      </c>
      <c r="B83" s="969" t="s">
        <v>53</v>
      </c>
      <c r="C83" s="965" t="s">
        <v>425</v>
      </c>
      <c r="D83" s="965" t="s">
        <v>805</v>
      </c>
      <c r="E83" s="966" t="s">
        <v>806</v>
      </c>
      <c r="F83" s="966">
        <v>60</v>
      </c>
      <c r="G83" s="970"/>
      <c r="R83" s="385" t="s">
        <v>424</v>
      </c>
      <c r="S83" s="385" t="s">
        <v>425</v>
      </c>
      <c r="T83" s="385" t="s">
        <v>805</v>
      </c>
      <c r="U83" s="385" t="s">
        <v>806</v>
      </c>
      <c r="W83" s="385" t="s">
        <v>424</v>
      </c>
      <c r="X83" s="385" t="s">
        <v>425</v>
      </c>
      <c r="Y83" s="385">
        <v>60</v>
      </c>
    </row>
    <row r="84" spans="1:25">
      <c r="A84" s="968" t="s">
        <v>432</v>
      </c>
      <c r="B84" s="969" t="s">
        <v>53</v>
      </c>
      <c r="C84" s="965" t="s">
        <v>433</v>
      </c>
      <c r="D84" s="965" t="s">
        <v>902</v>
      </c>
      <c r="E84" s="966" t="s">
        <v>903</v>
      </c>
      <c r="F84" s="966">
        <v>130</v>
      </c>
      <c r="G84" s="970"/>
      <c r="R84" s="385" t="s">
        <v>432</v>
      </c>
      <c r="S84" s="385" t="s">
        <v>433</v>
      </c>
      <c r="T84" s="385" t="s">
        <v>902</v>
      </c>
      <c r="U84" s="385" t="s">
        <v>903</v>
      </c>
      <c r="W84" s="385" t="s">
        <v>432</v>
      </c>
      <c r="X84" s="385" t="s">
        <v>433</v>
      </c>
      <c r="Y84" s="385">
        <v>130</v>
      </c>
    </row>
    <row r="85" spans="1:25">
      <c r="A85" s="968" t="s">
        <v>438</v>
      </c>
      <c r="B85" s="969" t="s">
        <v>53</v>
      </c>
      <c r="C85" s="965" t="s">
        <v>439</v>
      </c>
      <c r="D85" s="965" t="s">
        <v>904</v>
      </c>
      <c r="E85" s="966" t="s">
        <v>905</v>
      </c>
      <c r="F85" s="966">
        <v>90</v>
      </c>
      <c r="G85" s="970"/>
      <c r="R85" s="385" t="s">
        <v>438</v>
      </c>
      <c r="S85" s="385" t="s">
        <v>439</v>
      </c>
      <c r="T85" s="385" t="s">
        <v>904</v>
      </c>
      <c r="U85" s="385" t="s">
        <v>905</v>
      </c>
      <c r="W85" s="385" t="s">
        <v>438</v>
      </c>
      <c r="X85" s="385" t="s">
        <v>439</v>
      </c>
      <c r="Y85" s="385">
        <v>90</v>
      </c>
    </row>
    <row r="86" spans="1:25">
      <c r="A86" s="968" t="s">
        <v>446</v>
      </c>
      <c r="B86" s="969" t="s">
        <v>53</v>
      </c>
      <c r="C86" s="965" t="s">
        <v>447</v>
      </c>
      <c r="D86" s="965" t="s">
        <v>906</v>
      </c>
      <c r="E86" s="966" t="s">
        <v>907</v>
      </c>
      <c r="F86" s="966">
        <v>30</v>
      </c>
      <c r="G86" s="970"/>
      <c r="R86" s="385" t="s">
        <v>446</v>
      </c>
      <c r="S86" s="385" t="s">
        <v>447</v>
      </c>
      <c r="T86" s="385" t="s">
        <v>906</v>
      </c>
      <c r="U86" s="385" t="s">
        <v>907</v>
      </c>
      <c r="W86" s="385" t="s">
        <v>446</v>
      </c>
      <c r="X86" s="385" t="s">
        <v>447</v>
      </c>
      <c r="Y86" s="385">
        <v>30</v>
      </c>
    </row>
    <row r="87" spans="1:25">
      <c r="A87" s="968" t="s">
        <v>454</v>
      </c>
      <c r="B87" s="969" t="s">
        <v>53</v>
      </c>
      <c r="C87" s="965" t="s">
        <v>455</v>
      </c>
      <c r="D87" s="965" t="s">
        <v>2302</v>
      </c>
      <c r="E87" s="966" t="s">
        <v>849</v>
      </c>
      <c r="F87" s="966">
        <v>90</v>
      </c>
      <c r="G87" s="970"/>
      <c r="R87" s="385" t="s">
        <v>454</v>
      </c>
      <c r="S87" s="385" t="s">
        <v>455</v>
      </c>
      <c r="T87" s="385" t="s">
        <v>2230</v>
      </c>
      <c r="U87" s="385" t="s">
        <v>849</v>
      </c>
      <c r="W87" s="385" t="s">
        <v>454</v>
      </c>
      <c r="X87" s="385" t="s">
        <v>455</v>
      </c>
      <c r="Y87" s="385">
        <v>90</v>
      </c>
    </row>
    <row r="88" spans="1:25">
      <c r="A88" s="968" t="s">
        <v>460</v>
      </c>
      <c r="B88" s="969" t="s">
        <v>53</v>
      </c>
      <c r="C88" s="965" t="s">
        <v>2337</v>
      </c>
      <c r="D88" s="965" t="s">
        <v>819</v>
      </c>
      <c r="E88" s="966" t="s">
        <v>820</v>
      </c>
      <c r="F88" s="966">
        <v>130</v>
      </c>
      <c r="G88" s="970"/>
      <c r="R88" s="385" t="s">
        <v>460</v>
      </c>
      <c r="S88" s="385" t="s">
        <v>2222</v>
      </c>
      <c r="T88" s="385" t="s">
        <v>819</v>
      </c>
      <c r="U88" s="385" t="s">
        <v>820</v>
      </c>
      <c r="W88" s="385" t="s">
        <v>460</v>
      </c>
      <c r="X88" s="385" t="s">
        <v>2286</v>
      </c>
      <c r="Y88" s="385">
        <v>130</v>
      </c>
    </row>
    <row r="89" spans="1:25">
      <c r="A89" s="968" t="s">
        <v>466</v>
      </c>
      <c r="B89" s="969" t="s">
        <v>53</v>
      </c>
      <c r="C89" s="965" t="s">
        <v>467</v>
      </c>
      <c r="D89" s="965" t="s">
        <v>908</v>
      </c>
      <c r="E89" s="966" t="s">
        <v>909</v>
      </c>
      <c r="F89" s="966">
        <v>60</v>
      </c>
      <c r="G89" s="970"/>
      <c r="R89" s="385" t="s">
        <v>466</v>
      </c>
      <c r="S89" s="385" t="s">
        <v>467</v>
      </c>
      <c r="T89" s="385" t="s">
        <v>908</v>
      </c>
      <c r="U89" s="385" t="s">
        <v>909</v>
      </c>
      <c r="W89" s="385" t="s">
        <v>466</v>
      </c>
      <c r="X89" s="385" t="s">
        <v>467</v>
      </c>
      <c r="Y89" s="385">
        <v>60</v>
      </c>
    </row>
    <row r="90" spans="1:25">
      <c r="A90" s="968" t="s">
        <v>474</v>
      </c>
      <c r="B90" s="969" t="s">
        <v>53</v>
      </c>
      <c r="C90" s="965" t="s">
        <v>475</v>
      </c>
      <c r="D90" s="965" t="s">
        <v>910</v>
      </c>
      <c r="E90" s="966" t="s">
        <v>824</v>
      </c>
      <c r="F90" s="966">
        <v>80</v>
      </c>
      <c r="G90" s="970"/>
      <c r="R90" s="385" t="s">
        <v>474</v>
      </c>
      <c r="S90" s="385" t="s">
        <v>475</v>
      </c>
      <c r="T90" s="385" t="s">
        <v>910</v>
      </c>
      <c r="U90" s="385" t="s">
        <v>824</v>
      </c>
      <c r="W90" s="385" t="s">
        <v>474</v>
      </c>
      <c r="X90" s="385" t="s">
        <v>475</v>
      </c>
      <c r="Y90" s="385">
        <v>80</v>
      </c>
    </row>
    <row r="91" spans="1:25">
      <c r="A91" s="968" t="s">
        <v>482</v>
      </c>
      <c r="B91" s="969" t="s">
        <v>53</v>
      </c>
      <c r="C91" s="965" t="s">
        <v>483</v>
      </c>
      <c r="D91" s="965" t="s">
        <v>899</v>
      </c>
      <c r="E91" s="966" t="s">
        <v>900</v>
      </c>
      <c r="F91" s="966">
        <v>60</v>
      </c>
      <c r="G91" s="970"/>
      <c r="R91" s="385" t="s">
        <v>482</v>
      </c>
      <c r="S91" s="385" t="s">
        <v>483</v>
      </c>
      <c r="T91" s="385" t="s">
        <v>899</v>
      </c>
      <c r="U91" s="385" t="s">
        <v>900</v>
      </c>
      <c r="W91" s="385" t="s">
        <v>482</v>
      </c>
      <c r="X91" s="385" t="s">
        <v>483</v>
      </c>
      <c r="Y91" s="385">
        <v>60</v>
      </c>
    </row>
    <row r="92" spans="1:25">
      <c r="A92" s="968" t="s">
        <v>490</v>
      </c>
      <c r="B92" s="969" t="s">
        <v>53</v>
      </c>
      <c r="C92" s="965" t="s">
        <v>491</v>
      </c>
      <c r="D92" s="965" t="s">
        <v>911</v>
      </c>
      <c r="E92" s="966" t="s">
        <v>912</v>
      </c>
      <c r="F92" s="966">
        <v>46</v>
      </c>
      <c r="G92" s="970"/>
      <c r="R92" s="385" t="s">
        <v>490</v>
      </c>
      <c r="S92" s="385" t="s">
        <v>491</v>
      </c>
      <c r="T92" s="385" t="s">
        <v>911</v>
      </c>
      <c r="U92" s="385" t="s">
        <v>912</v>
      </c>
      <c r="W92" s="385" t="s">
        <v>490</v>
      </c>
      <c r="X92" s="385" t="s">
        <v>491</v>
      </c>
      <c r="Y92" s="385">
        <v>46</v>
      </c>
    </row>
    <row r="93" spans="1:25">
      <c r="A93" s="968" t="s">
        <v>498</v>
      </c>
      <c r="B93" s="969" t="s">
        <v>53</v>
      </c>
      <c r="C93" s="965" t="s">
        <v>499</v>
      </c>
      <c r="D93" s="965" t="s">
        <v>864</v>
      </c>
      <c r="E93" s="966" t="s">
        <v>865</v>
      </c>
      <c r="F93" s="966">
        <v>60</v>
      </c>
      <c r="G93" s="970"/>
      <c r="R93" s="385" t="s">
        <v>498</v>
      </c>
      <c r="S93" s="385" t="s">
        <v>499</v>
      </c>
      <c r="T93" s="385" t="s">
        <v>864</v>
      </c>
      <c r="U93" s="385" t="s">
        <v>865</v>
      </c>
      <c r="W93" s="385" t="s">
        <v>498</v>
      </c>
      <c r="X93" s="385" t="s">
        <v>499</v>
      </c>
      <c r="Y93" s="385">
        <v>60</v>
      </c>
    </row>
    <row r="94" spans="1:25">
      <c r="A94" s="968" t="s">
        <v>504</v>
      </c>
      <c r="B94" s="969" t="s">
        <v>53</v>
      </c>
      <c r="C94" s="965" t="s">
        <v>505</v>
      </c>
      <c r="D94" s="965" t="s">
        <v>2338</v>
      </c>
      <c r="E94" s="966" t="s">
        <v>913</v>
      </c>
      <c r="F94" s="966">
        <v>60</v>
      </c>
      <c r="G94" s="970"/>
      <c r="R94" s="385" t="s">
        <v>504</v>
      </c>
      <c r="S94" s="385" t="s">
        <v>505</v>
      </c>
      <c r="T94" s="385" t="s">
        <v>2242</v>
      </c>
      <c r="U94" s="385" t="s">
        <v>913</v>
      </c>
      <c r="W94" s="385" t="s">
        <v>504</v>
      </c>
      <c r="X94" s="385" t="s">
        <v>2287</v>
      </c>
      <c r="Y94" s="385">
        <v>60</v>
      </c>
    </row>
    <row r="95" spans="1:25">
      <c r="A95" s="968" t="s">
        <v>512</v>
      </c>
      <c r="B95" s="969" t="s">
        <v>53</v>
      </c>
      <c r="C95" s="965" t="s">
        <v>513</v>
      </c>
      <c r="D95" s="965" t="s">
        <v>875</v>
      </c>
      <c r="E95" s="966" t="s">
        <v>876</v>
      </c>
      <c r="F95" s="966">
        <v>80</v>
      </c>
      <c r="G95" s="970"/>
      <c r="R95" s="385" t="s">
        <v>512</v>
      </c>
      <c r="S95" s="385" t="s">
        <v>2223</v>
      </c>
      <c r="T95" s="385" t="s">
        <v>875</v>
      </c>
      <c r="U95" s="385" t="s">
        <v>2257</v>
      </c>
      <c r="W95" s="385" t="s">
        <v>512</v>
      </c>
      <c r="X95" s="385" t="s">
        <v>2288</v>
      </c>
      <c r="Y95" s="385">
        <v>80</v>
      </c>
    </row>
    <row r="96" spans="1:25">
      <c r="A96" s="968" t="s">
        <v>517</v>
      </c>
      <c r="B96" s="969" t="s">
        <v>53</v>
      </c>
      <c r="C96" s="965" t="s">
        <v>2339</v>
      </c>
      <c r="D96" s="965" t="s">
        <v>2340</v>
      </c>
      <c r="E96" s="966" t="s">
        <v>914</v>
      </c>
      <c r="F96" s="966">
        <v>50</v>
      </c>
      <c r="G96" s="970"/>
      <c r="R96" s="385" t="s">
        <v>517</v>
      </c>
      <c r="S96" s="385" t="s">
        <v>2224</v>
      </c>
      <c r="T96" s="385" t="s">
        <v>2243</v>
      </c>
      <c r="U96" s="385" t="s">
        <v>914</v>
      </c>
      <c r="W96" s="385" t="s">
        <v>517</v>
      </c>
      <c r="X96" s="385" t="s">
        <v>2289</v>
      </c>
      <c r="Y96" s="385">
        <v>50</v>
      </c>
    </row>
    <row r="97" spans="1:25">
      <c r="A97" s="968" t="s">
        <v>534</v>
      </c>
      <c r="B97" s="969" t="s">
        <v>53</v>
      </c>
      <c r="C97" s="965" t="s">
        <v>535</v>
      </c>
      <c r="D97" s="965" t="s">
        <v>915</v>
      </c>
      <c r="E97" s="966" t="s">
        <v>916</v>
      </c>
      <c r="F97" s="966">
        <v>117</v>
      </c>
      <c r="G97" s="970"/>
      <c r="R97" s="385" t="s">
        <v>534</v>
      </c>
      <c r="S97" s="385" t="s">
        <v>535</v>
      </c>
      <c r="T97" s="385" t="s">
        <v>915</v>
      </c>
      <c r="U97" s="385" t="s">
        <v>916</v>
      </c>
      <c r="W97" s="385" t="s">
        <v>534</v>
      </c>
      <c r="X97" s="385" t="s">
        <v>535</v>
      </c>
      <c r="Y97" s="385">
        <v>105</v>
      </c>
    </row>
    <row r="98" spans="1:25">
      <c r="A98" s="968" t="s">
        <v>543</v>
      </c>
      <c r="B98" s="969" t="s">
        <v>53</v>
      </c>
      <c r="C98" s="965" t="s">
        <v>544</v>
      </c>
      <c r="D98" s="965" t="s">
        <v>2302</v>
      </c>
      <c r="E98" s="966" t="s">
        <v>849</v>
      </c>
      <c r="F98" s="966">
        <v>110</v>
      </c>
      <c r="G98" s="970"/>
      <c r="R98" s="385" t="s">
        <v>543</v>
      </c>
      <c r="S98" s="385" t="s">
        <v>544</v>
      </c>
      <c r="T98" s="385" t="s">
        <v>2230</v>
      </c>
      <c r="U98" s="385" t="s">
        <v>849</v>
      </c>
      <c r="W98" s="385" t="s">
        <v>2290</v>
      </c>
      <c r="X98" s="385" t="s">
        <v>2291</v>
      </c>
      <c r="Y98" s="385">
        <v>12</v>
      </c>
    </row>
    <row r="99" spans="1:25">
      <c r="A99" s="968" t="s">
        <v>549</v>
      </c>
      <c r="B99" s="969" t="s">
        <v>53</v>
      </c>
      <c r="C99" s="965" t="s">
        <v>550</v>
      </c>
      <c r="D99" s="965" t="s">
        <v>819</v>
      </c>
      <c r="E99" s="966" t="s">
        <v>820</v>
      </c>
      <c r="F99" s="966">
        <v>90</v>
      </c>
      <c r="G99" s="970"/>
      <c r="R99" s="385" t="s">
        <v>549</v>
      </c>
      <c r="S99" s="385" t="s">
        <v>550</v>
      </c>
      <c r="T99" s="385" t="s">
        <v>819</v>
      </c>
      <c r="U99" s="385" t="s">
        <v>820</v>
      </c>
      <c r="W99" s="385" t="s">
        <v>543</v>
      </c>
      <c r="X99" s="385" t="s">
        <v>544</v>
      </c>
      <c r="Y99" s="385">
        <v>110</v>
      </c>
    </row>
    <row r="100" spans="1:25">
      <c r="A100" s="968" t="s">
        <v>555</v>
      </c>
      <c r="B100" s="969" t="s">
        <v>53</v>
      </c>
      <c r="C100" s="965" t="s">
        <v>556</v>
      </c>
      <c r="D100" s="965" t="s">
        <v>2312</v>
      </c>
      <c r="E100" s="966" t="s">
        <v>2313</v>
      </c>
      <c r="F100" s="966">
        <v>90</v>
      </c>
      <c r="G100" s="970"/>
      <c r="R100" s="385" t="s">
        <v>555</v>
      </c>
      <c r="S100" s="385" t="s">
        <v>2225</v>
      </c>
      <c r="T100" s="385" t="s">
        <v>2233</v>
      </c>
      <c r="U100" s="385" t="s">
        <v>2250</v>
      </c>
      <c r="W100" s="385" t="s">
        <v>549</v>
      </c>
      <c r="X100" s="385" t="s">
        <v>550</v>
      </c>
      <c r="Y100" s="385">
        <v>90</v>
      </c>
    </row>
    <row r="101" spans="1:25">
      <c r="A101" s="968" t="s">
        <v>917</v>
      </c>
      <c r="B101" s="969" t="s">
        <v>53</v>
      </c>
      <c r="C101" s="965" t="s">
        <v>2341</v>
      </c>
      <c r="D101" s="965" t="s">
        <v>918</v>
      </c>
      <c r="E101" s="966" t="s">
        <v>919</v>
      </c>
      <c r="F101" s="966">
        <v>90</v>
      </c>
      <c r="G101" s="970"/>
      <c r="R101" s="385" t="s">
        <v>917</v>
      </c>
      <c r="S101" s="385" t="s">
        <v>2226</v>
      </c>
      <c r="T101" s="385" t="s">
        <v>918</v>
      </c>
      <c r="U101" s="385" t="s">
        <v>919</v>
      </c>
      <c r="W101" s="385" t="s">
        <v>555</v>
      </c>
      <c r="X101" s="385" t="s">
        <v>2292</v>
      </c>
      <c r="Y101" s="385">
        <v>90</v>
      </c>
    </row>
    <row r="102" spans="1:25">
      <c r="A102" s="984" t="s">
        <v>2613</v>
      </c>
      <c r="B102" s="978" t="s">
        <v>920</v>
      </c>
      <c r="C102" s="985" t="s">
        <v>921</v>
      </c>
      <c r="D102" s="945" t="s">
        <v>922</v>
      </c>
      <c r="E102" s="945" t="s">
        <v>923</v>
      </c>
      <c r="F102" s="950"/>
      <c r="G102" s="944">
        <v>45</v>
      </c>
    </row>
    <row r="103" spans="1:25">
      <c r="A103" s="984" t="s">
        <v>762</v>
      </c>
      <c r="B103" s="978" t="s">
        <v>920</v>
      </c>
      <c r="C103" s="985" t="s">
        <v>924</v>
      </c>
      <c r="D103" s="945" t="s">
        <v>925</v>
      </c>
      <c r="E103" s="945" t="s">
        <v>926</v>
      </c>
      <c r="F103" s="949"/>
      <c r="G103" s="944">
        <v>35</v>
      </c>
    </row>
    <row r="104" spans="1:25">
      <c r="A104" s="984" t="s">
        <v>764</v>
      </c>
      <c r="B104" s="978" t="s">
        <v>920</v>
      </c>
      <c r="C104" s="985" t="s">
        <v>927</v>
      </c>
      <c r="D104" s="945" t="s">
        <v>928</v>
      </c>
      <c r="E104" s="945" t="s">
        <v>929</v>
      </c>
      <c r="F104" s="949"/>
      <c r="G104" s="944">
        <v>135</v>
      </c>
    </row>
    <row r="105" spans="1:25">
      <c r="A105" s="984" t="s">
        <v>766</v>
      </c>
      <c r="B105" s="978" t="s">
        <v>920</v>
      </c>
      <c r="C105" s="985" t="s">
        <v>930</v>
      </c>
      <c r="D105" s="945" t="s">
        <v>931</v>
      </c>
      <c r="E105" s="945" t="s">
        <v>929</v>
      </c>
      <c r="F105" s="949"/>
      <c r="G105" s="944">
        <v>75</v>
      </c>
    </row>
    <row r="106" spans="1:25">
      <c r="A106" s="984" t="s">
        <v>932</v>
      </c>
      <c r="B106" s="978" t="s">
        <v>920</v>
      </c>
      <c r="C106" s="985" t="s">
        <v>933</v>
      </c>
      <c r="D106" s="945" t="s">
        <v>934</v>
      </c>
      <c r="E106" s="945" t="s">
        <v>935</v>
      </c>
      <c r="F106" s="949"/>
      <c r="G106" s="944">
        <v>270</v>
      </c>
    </row>
    <row r="107" spans="1:25">
      <c r="A107" s="984" t="s">
        <v>936</v>
      </c>
      <c r="B107" s="978" t="s">
        <v>920</v>
      </c>
      <c r="C107" s="985" t="s">
        <v>937</v>
      </c>
      <c r="D107" s="945" t="s">
        <v>938</v>
      </c>
      <c r="E107" s="945" t="s">
        <v>939</v>
      </c>
      <c r="F107" s="949"/>
      <c r="G107" s="944">
        <v>105</v>
      </c>
    </row>
    <row r="108" spans="1:25">
      <c r="A108" s="984" t="s">
        <v>2614</v>
      </c>
      <c r="B108" s="978" t="s">
        <v>920</v>
      </c>
      <c r="C108" s="985" t="s">
        <v>940</v>
      </c>
      <c r="D108" s="945" t="s">
        <v>941</v>
      </c>
      <c r="E108" s="945" t="s">
        <v>942</v>
      </c>
      <c r="F108" s="949"/>
      <c r="G108" s="944">
        <v>105</v>
      </c>
    </row>
    <row r="109" spans="1:25">
      <c r="A109" s="984" t="s">
        <v>943</v>
      </c>
      <c r="B109" s="978" t="s">
        <v>920</v>
      </c>
      <c r="C109" s="985" t="s">
        <v>944</v>
      </c>
      <c r="D109" s="945" t="s">
        <v>945</v>
      </c>
      <c r="E109" s="945" t="s">
        <v>946</v>
      </c>
      <c r="F109" s="949"/>
      <c r="G109" s="944">
        <v>30</v>
      </c>
    </row>
    <row r="110" spans="1:25">
      <c r="A110" s="984" t="s">
        <v>2596</v>
      </c>
      <c r="B110" s="978" t="s">
        <v>920</v>
      </c>
      <c r="C110" s="985" t="s">
        <v>1851</v>
      </c>
      <c r="D110" s="945" t="s">
        <v>2607</v>
      </c>
      <c r="E110" s="945" t="s">
        <v>2608</v>
      </c>
      <c r="F110" s="949"/>
      <c r="G110" s="944">
        <v>105</v>
      </c>
    </row>
    <row r="111" spans="1:25">
      <c r="A111" s="984" t="s">
        <v>2600</v>
      </c>
      <c r="B111" s="978" t="s">
        <v>920</v>
      </c>
      <c r="C111" s="985" t="s">
        <v>1854</v>
      </c>
      <c r="D111" s="945" t="s">
        <v>2602</v>
      </c>
      <c r="E111" s="945" t="s">
        <v>2609</v>
      </c>
      <c r="F111" s="949"/>
      <c r="G111" s="944">
        <v>150</v>
      </c>
    </row>
    <row r="112" spans="1:25">
      <c r="A112" s="984" t="s">
        <v>767</v>
      </c>
      <c r="B112" s="978" t="s">
        <v>920</v>
      </c>
      <c r="C112" s="985" t="s">
        <v>947</v>
      </c>
      <c r="D112" s="945" t="s">
        <v>948</v>
      </c>
      <c r="E112" s="945" t="s">
        <v>949</v>
      </c>
      <c r="F112" s="950"/>
      <c r="G112" s="945">
        <v>45</v>
      </c>
    </row>
    <row r="113" spans="1:7">
      <c r="A113" s="984" t="s">
        <v>769</v>
      </c>
      <c r="B113" s="978" t="s">
        <v>920</v>
      </c>
      <c r="C113" s="985" t="s">
        <v>950</v>
      </c>
      <c r="D113" s="945" t="s">
        <v>951</v>
      </c>
      <c r="E113" s="945" t="s">
        <v>952</v>
      </c>
      <c r="F113" s="950"/>
      <c r="G113" s="945">
        <v>25</v>
      </c>
    </row>
    <row r="114" spans="1:7">
      <c r="A114" s="984" t="s">
        <v>771</v>
      </c>
      <c r="B114" s="978" t="s">
        <v>920</v>
      </c>
      <c r="C114" s="985" t="s">
        <v>953</v>
      </c>
      <c r="D114" s="945" t="s">
        <v>954</v>
      </c>
      <c r="E114" s="945" t="s">
        <v>955</v>
      </c>
      <c r="F114" s="950"/>
      <c r="G114" s="945">
        <v>25</v>
      </c>
    </row>
    <row r="115" spans="1:7">
      <c r="A115" s="984" t="s">
        <v>772</v>
      </c>
      <c r="B115" s="978" t="s">
        <v>920</v>
      </c>
      <c r="C115" s="985" t="s">
        <v>956</v>
      </c>
      <c r="D115" s="945" t="s">
        <v>957</v>
      </c>
      <c r="E115" s="945" t="s">
        <v>958</v>
      </c>
      <c r="F115" s="950"/>
      <c r="G115" s="945">
        <v>131</v>
      </c>
    </row>
    <row r="116" spans="1:7">
      <c r="A116" s="984" t="s">
        <v>959</v>
      </c>
      <c r="B116" s="978" t="s">
        <v>920</v>
      </c>
      <c r="C116" s="985" t="s">
        <v>960</v>
      </c>
      <c r="D116" s="945" t="s">
        <v>961</v>
      </c>
      <c r="E116" s="945" t="s">
        <v>962</v>
      </c>
      <c r="F116" s="950"/>
      <c r="G116" s="945">
        <v>35</v>
      </c>
    </row>
    <row r="117" spans="1:7">
      <c r="A117" s="984" t="s">
        <v>963</v>
      </c>
      <c r="B117" s="978" t="s">
        <v>920</v>
      </c>
      <c r="C117" s="985" t="s">
        <v>964</v>
      </c>
      <c r="D117" s="945" t="s">
        <v>965</v>
      </c>
      <c r="E117" s="945" t="s">
        <v>966</v>
      </c>
      <c r="F117" s="949"/>
      <c r="G117" s="944">
        <v>190</v>
      </c>
    </row>
    <row r="118" spans="1:7">
      <c r="A118" s="984" t="s">
        <v>967</v>
      </c>
      <c r="B118" s="978" t="s">
        <v>920</v>
      </c>
      <c r="C118" s="985" t="s">
        <v>968</v>
      </c>
      <c r="D118" s="945" t="s">
        <v>969</v>
      </c>
      <c r="E118" s="945" t="s">
        <v>970</v>
      </c>
      <c r="F118" s="950"/>
      <c r="G118" s="945">
        <v>135</v>
      </c>
    </row>
    <row r="119" spans="1:7">
      <c r="A119" s="984" t="s">
        <v>2597</v>
      </c>
      <c r="B119" s="978" t="s">
        <v>920</v>
      </c>
      <c r="C119" s="985" t="s">
        <v>1849</v>
      </c>
      <c r="D119" s="945" t="s">
        <v>2603</v>
      </c>
      <c r="E119" s="945" t="s">
        <v>2610</v>
      </c>
      <c r="F119" s="950"/>
      <c r="G119" s="945">
        <v>130</v>
      </c>
    </row>
    <row r="120" spans="1:7">
      <c r="A120" s="984" t="s">
        <v>2598</v>
      </c>
      <c r="B120" s="978" t="s">
        <v>920</v>
      </c>
      <c r="C120" s="985" t="s">
        <v>1852</v>
      </c>
      <c r="D120" s="945" t="s">
        <v>2604</v>
      </c>
      <c r="E120" s="945" t="s">
        <v>2611</v>
      </c>
      <c r="F120" s="949"/>
      <c r="G120" s="944">
        <v>180</v>
      </c>
    </row>
    <row r="121" spans="1:7">
      <c r="A121" s="984" t="s">
        <v>2599</v>
      </c>
      <c r="B121" s="978" t="s">
        <v>920</v>
      </c>
      <c r="C121" s="985" t="s">
        <v>1855</v>
      </c>
      <c r="D121" s="945" t="s">
        <v>2605</v>
      </c>
      <c r="E121" s="945" t="s">
        <v>2609</v>
      </c>
      <c r="F121" s="950"/>
      <c r="G121" s="945">
        <v>40</v>
      </c>
    </row>
    <row r="122" spans="1:7">
      <c r="A122" s="984" t="s">
        <v>773</v>
      </c>
      <c r="B122" s="978" t="s">
        <v>920</v>
      </c>
      <c r="C122" s="985" t="s">
        <v>971</v>
      </c>
      <c r="D122" s="945" t="s">
        <v>972</v>
      </c>
      <c r="E122" s="945"/>
      <c r="F122" s="950"/>
      <c r="G122" s="945">
        <v>105</v>
      </c>
    </row>
    <row r="123" spans="1:7">
      <c r="A123" s="984" t="s">
        <v>774</v>
      </c>
      <c r="B123" s="978" t="s">
        <v>920</v>
      </c>
      <c r="C123" s="985" t="s">
        <v>973</v>
      </c>
      <c r="D123" s="945" t="s">
        <v>974</v>
      </c>
      <c r="E123" s="945"/>
      <c r="F123" s="950"/>
      <c r="G123" s="945">
        <v>180</v>
      </c>
    </row>
    <row r="124" spans="1:7">
      <c r="A124" s="984" t="s">
        <v>775</v>
      </c>
      <c r="B124" s="978" t="s">
        <v>920</v>
      </c>
      <c r="C124" s="985" t="s">
        <v>975</v>
      </c>
      <c r="D124" s="945" t="s">
        <v>976</v>
      </c>
      <c r="E124" s="945" t="s">
        <v>977</v>
      </c>
      <c r="F124" s="950"/>
      <c r="G124" s="945">
        <v>75</v>
      </c>
    </row>
    <row r="125" spans="1:7">
      <c r="A125" s="984" t="s">
        <v>776</v>
      </c>
      <c r="B125" s="978" t="s">
        <v>920</v>
      </c>
      <c r="C125" s="985" t="s">
        <v>978</v>
      </c>
      <c r="D125" s="945" t="s">
        <v>979</v>
      </c>
      <c r="E125" s="945" t="s">
        <v>980</v>
      </c>
      <c r="F125" s="950"/>
      <c r="G125" s="945">
        <v>45</v>
      </c>
    </row>
    <row r="126" spans="1:7">
      <c r="A126" s="984" t="s">
        <v>777</v>
      </c>
      <c r="B126" s="978" t="s">
        <v>920</v>
      </c>
      <c r="C126" s="985" t="s">
        <v>981</v>
      </c>
      <c r="D126" s="945" t="s">
        <v>982</v>
      </c>
      <c r="E126" s="945" t="s">
        <v>983</v>
      </c>
      <c r="F126" s="950"/>
      <c r="G126" s="945">
        <v>70</v>
      </c>
    </row>
    <row r="127" spans="1:7">
      <c r="A127" s="984" t="s">
        <v>984</v>
      </c>
      <c r="B127" s="978" t="s">
        <v>920</v>
      </c>
      <c r="C127" s="985" t="s">
        <v>985</v>
      </c>
      <c r="D127" s="945" t="s">
        <v>986</v>
      </c>
      <c r="E127" s="945" t="s">
        <v>987</v>
      </c>
      <c r="F127" s="950"/>
      <c r="G127" s="945">
        <v>80</v>
      </c>
    </row>
    <row r="128" spans="1:7">
      <c r="A128" s="984" t="s">
        <v>778</v>
      </c>
      <c r="B128" s="978" t="s">
        <v>920</v>
      </c>
      <c r="C128" s="985" t="s">
        <v>988</v>
      </c>
      <c r="D128" s="945" t="s">
        <v>989</v>
      </c>
      <c r="E128" s="945" t="s">
        <v>990</v>
      </c>
      <c r="F128" s="950"/>
      <c r="G128" s="945">
        <v>60</v>
      </c>
    </row>
    <row r="129" spans="1:7">
      <c r="A129" s="984" t="s">
        <v>779</v>
      </c>
      <c r="B129" s="978" t="s">
        <v>920</v>
      </c>
      <c r="C129" s="985" t="s">
        <v>991</v>
      </c>
      <c r="D129" s="945" t="s">
        <v>992</v>
      </c>
      <c r="E129" s="945"/>
      <c r="F129" s="950"/>
      <c r="G129" s="945">
        <v>40</v>
      </c>
    </row>
    <row r="130" spans="1:7">
      <c r="A130" s="984" t="s">
        <v>2601</v>
      </c>
      <c r="B130" s="978" t="s">
        <v>920</v>
      </c>
      <c r="C130" s="985" t="s">
        <v>2595</v>
      </c>
      <c r="D130" s="945" t="s">
        <v>2606</v>
      </c>
      <c r="E130" s="945" t="s">
        <v>2612</v>
      </c>
      <c r="F130" s="950"/>
      <c r="G130" s="945">
        <v>80</v>
      </c>
    </row>
    <row r="131" spans="1:7">
      <c r="A131" s="984" t="s">
        <v>780</v>
      </c>
      <c r="B131" s="978" t="s">
        <v>920</v>
      </c>
      <c r="C131" s="985" t="s">
        <v>993</v>
      </c>
      <c r="D131" s="945" t="s">
        <v>994</v>
      </c>
      <c r="E131" s="945" t="s">
        <v>977</v>
      </c>
      <c r="F131" s="950"/>
      <c r="G131" s="945">
        <v>120</v>
      </c>
    </row>
    <row r="132" spans="1:7">
      <c r="A132" s="984" t="s">
        <v>781</v>
      </c>
      <c r="B132" s="978" t="s">
        <v>920</v>
      </c>
      <c r="C132" s="985" t="s">
        <v>995</v>
      </c>
      <c r="D132" s="945" t="s">
        <v>996</v>
      </c>
      <c r="E132" s="945" t="s">
        <v>997</v>
      </c>
      <c r="F132" s="950"/>
      <c r="G132" s="945">
        <v>45</v>
      </c>
    </row>
    <row r="133" spans="1:7">
      <c r="A133" s="984" t="s">
        <v>998</v>
      </c>
      <c r="B133" s="978" t="s">
        <v>920</v>
      </c>
      <c r="C133" s="985" t="s">
        <v>999</v>
      </c>
      <c r="D133" s="945" t="s">
        <v>1000</v>
      </c>
      <c r="E133" s="945" t="s">
        <v>946</v>
      </c>
      <c r="F133" s="950"/>
      <c r="G133" s="945">
        <v>90</v>
      </c>
    </row>
    <row r="134" spans="1:7">
      <c r="A134" s="984" t="s">
        <v>782</v>
      </c>
      <c r="B134" s="978" t="s">
        <v>920</v>
      </c>
      <c r="C134" s="985" t="s">
        <v>1001</v>
      </c>
      <c r="D134" s="945" t="s">
        <v>1002</v>
      </c>
      <c r="E134" s="945" t="s">
        <v>929</v>
      </c>
      <c r="F134" s="950"/>
      <c r="G134" s="945">
        <v>60</v>
      </c>
    </row>
    <row r="135" spans="1:7">
      <c r="A135" s="984" t="s">
        <v>783</v>
      </c>
      <c r="B135" s="978" t="s">
        <v>920</v>
      </c>
      <c r="C135" s="985" t="s">
        <v>1003</v>
      </c>
      <c r="D135" s="945" t="s">
        <v>1004</v>
      </c>
      <c r="E135" s="945" t="s">
        <v>929</v>
      </c>
      <c r="F135" s="950"/>
      <c r="G135" s="945">
        <v>60</v>
      </c>
    </row>
    <row r="136" spans="1:7">
      <c r="A136" s="986" t="s">
        <v>1005</v>
      </c>
      <c r="B136" s="987" t="s">
        <v>920</v>
      </c>
      <c r="C136" s="988" t="s">
        <v>1006</v>
      </c>
      <c r="D136" s="946" t="s">
        <v>1007</v>
      </c>
      <c r="E136" s="946" t="s">
        <v>1008</v>
      </c>
      <c r="F136" s="956"/>
      <c r="G136" s="946">
        <v>80</v>
      </c>
    </row>
    <row r="137" spans="1:7">
      <c r="A137" s="941" t="s">
        <v>1009</v>
      </c>
      <c r="B137" s="944" t="s">
        <v>1010</v>
      </c>
      <c r="C137" s="947" t="s">
        <v>633</v>
      </c>
      <c r="D137" s="944" t="s">
        <v>1859</v>
      </c>
      <c r="E137" s="944" t="s">
        <v>1860</v>
      </c>
      <c r="F137" s="944">
        <v>19</v>
      </c>
      <c r="G137" s="949"/>
    </row>
    <row r="138" spans="1:7">
      <c r="A138" s="942" t="s">
        <v>1011</v>
      </c>
      <c r="B138" s="945" t="s">
        <v>1012</v>
      </c>
      <c r="C138" s="947" t="s">
        <v>638</v>
      </c>
      <c r="D138" s="944" t="s">
        <v>1861</v>
      </c>
      <c r="E138" s="944" t="s">
        <v>1862</v>
      </c>
      <c r="F138" s="944">
        <v>19</v>
      </c>
      <c r="G138" s="950"/>
    </row>
    <row r="139" spans="1:7">
      <c r="A139" s="942" t="s">
        <v>1013</v>
      </c>
      <c r="B139" s="945" t="s">
        <v>1012</v>
      </c>
      <c r="C139" s="947" t="s">
        <v>1863</v>
      </c>
      <c r="D139" s="944" t="s">
        <v>1864</v>
      </c>
      <c r="E139" s="944" t="s">
        <v>1865</v>
      </c>
      <c r="F139" s="944">
        <v>19</v>
      </c>
      <c r="G139" s="950"/>
    </row>
    <row r="140" spans="1:7">
      <c r="A140" s="942" t="s">
        <v>1014</v>
      </c>
      <c r="B140" s="945" t="s">
        <v>1012</v>
      </c>
      <c r="C140" s="947" t="s">
        <v>1866</v>
      </c>
      <c r="D140" s="944" t="s">
        <v>1867</v>
      </c>
      <c r="E140" s="944" t="s">
        <v>1868</v>
      </c>
      <c r="F140" s="944">
        <v>12</v>
      </c>
      <c r="G140" s="950"/>
    </row>
    <row r="141" spans="1:7">
      <c r="A141" s="942" t="s">
        <v>1015</v>
      </c>
      <c r="B141" s="945" t="s">
        <v>1012</v>
      </c>
      <c r="C141" s="947" t="s">
        <v>1869</v>
      </c>
      <c r="D141" s="944" t="s">
        <v>1870</v>
      </c>
      <c r="E141" s="944" t="s">
        <v>1871</v>
      </c>
      <c r="F141" s="944">
        <v>12</v>
      </c>
      <c r="G141" s="950"/>
    </row>
    <row r="142" spans="1:7">
      <c r="A142" s="942" t="s">
        <v>1016</v>
      </c>
      <c r="B142" s="945" t="s">
        <v>1012</v>
      </c>
      <c r="C142" s="947" t="s">
        <v>1872</v>
      </c>
      <c r="D142" s="944" t="s">
        <v>1873</v>
      </c>
      <c r="E142" s="944" t="s">
        <v>1874</v>
      </c>
      <c r="F142" s="944">
        <v>19</v>
      </c>
      <c r="G142" s="950"/>
    </row>
    <row r="143" spans="1:7">
      <c r="A143" s="942" t="s">
        <v>1017</v>
      </c>
      <c r="B143" s="945" t="s">
        <v>1012</v>
      </c>
      <c r="C143" s="947" t="s">
        <v>1875</v>
      </c>
      <c r="D143" s="944" t="s">
        <v>1018</v>
      </c>
      <c r="E143" s="944" t="s">
        <v>1876</v>
      </c>
      <c r="F143" s="944">
        <v>19</v>
      </c>
      <c r="G143" s="950"/>
    </row>
    <row r="144" spans="1:7">
      <c r="A144" s="942" t="s">
        <v>1019</v>
      </c>
      <c r="B144" s="945" t="s">
        <v>1012</v>
      </c>
      <c r="C144" s="947" t="s">
        <v>1877</v>
      </c>
      <c r="D144" s="944" t="s">
        <v>1878</v>
      </c>
      <c r="E144" s="944" t="s">
        <v>1879</v>
      </c>
      <c r="F144" s="944">
        <v>12</v>
      </c>
      <c r="G144" s="950"/>
    </row>
    <row r="145" spans="1:7">
      <c r="A145" s="942" t="s">
        <v>1020</v>
      </c>
      <c r="B145" s="945" t="s">
        <v>1012</v>
      </c>
      <c r="C145" s="947" t="s">
        <v>1880</v>
      </c>
      <c r="D145" s="944" t="s">
        <v>1881</v>
      </c>
      <c r="E145" s="944" t="s">
        <v>1882</v>
      </c>
      <c r="F145" s="944">
        <v>19</v>
      </c>
      <c r="G145" s="950"/>
    </row>
    <row r="146" spans="1:7">
      <c r="A146" s="942" t="s">
        <v>1021</v>
      </c>
      <c r="B146" s="945" t="s">
        <v>1012</v>
      </c>
      <c r="C146" s="947" t="s">
        <v>1022</v>
      </c>
      <c r="D146" s="944" t="s">
        <v>1883</v>
      </c>
      <c r="E146" s="944" t="s">
        <v>1884</v>
      </c>
      <c r="F146" s="944">
        <v>19</v>
      </c>
      <c r="G146" s="950"/>
    </row>
    <row r="147" spans="1:7">
      <c r="A147" s="942" t="s">
        <v>1023</v>
      </c>
      <c r="B147" s="945" t="s">
        <v>1012</v>
      </c>
      <c r="C147" s="947" t="s">
        <v>677</v>
      </c>
      <c r="D147" s="944" t="s">
        <v>1885</v>
      </c>
      <c r="E147" s="944" t="s">
        <v>1886</v>
      </c>
      <c r="F147" s="944">
        <v>19</v>
      </c>
      <c r="G147" s="950"/>
    </row>
    <row r="148" spans="1:7">
      <c r="A148" s="942" t="s">
        <v>1024</v>
      </c>
      <c r="B148" s="945" t="s">
        <v>1012</v>
      </c>
      <c r="C148" s="947" t="s">
        <v>1887</v>
      </c>
      <c r="D148" s="944" t="s">
        <v>1888</v>
      </c>
      <c r="E148" s="944" t="s">
        <v>1025</v>
      </c>
      <c r="F148" s="944">
        <v>12</v>
      </c>
      <c r="G148" s="950"/>
    </row>
    <row r="149" spans="1:7">
      <c r="A149" s="942" t="s">
        <v>1026</v>
      </c>
      <c r="B149" s="945" t="s">
        <v>1012</v>
      </c>
      <c r="C149" s="947" t="s">
        <v>1889</v>
      </c>
      <c r="D149" s="944" t="s">
        <v>1890</v>
      </c>
      <c r="E149" s="944" t="s">
        <v>1027</v>
      </c>
      <c r="F149" s="944">
        <v>12</v>
      </c>
      <c r="G149" s="950"/>
    </row>
    <row r="150" spans="1:7">
      <c r="A150" s="942" t="s">
        <v>1028</v>
      </c>
      <c r="B150" s="945" t="s">
        <v>1012</v>
      </c>
      <c r="C150" s="947" t="s">
        <v>1891</v>
      </c>
      <c r="D150" s="944" t="s">
        <v>1029</v>
      </c>
      <c r="E150" s="944" t="s">
        <v>1892</v>
      </c>
      <c r="F150" s="944">
        <v>12</v>
      </c>
      <c r="G150" s="950"/>
    </row>
    <row r="151" spans="1:7">
      <c r="A151" s="942" t="s">
        <v>1030</v>
      </c>
      <c r="B151" s="945" t="s">
        <v>1012</v>
      </c>
      <c r="C151" s="947" t="s">
        <v>1893</v>
      </c>
      <c r="D151" s="944" t="s">
        <v>1894</v>
      </c>
      <c r="E151" s="944" t="s">
        <v>1895</v>
      </c>
      <c r="F151" s="944">
        <v>9</v>
      </c>
      <c r="G151" s="950"/>
    </row>
    <row r="152" spans="1:7">
      <c r="A152" s="942" t="s">
        <v>1031</v>
      </c>
      <c r="B152" s="945" t="s">
        <v>1012</v>
      </c>
      <c r="C152" s="947" t="s">
        <v>1896</v>
      </c>
      <c r="D152" s="944" t="s">
        <v>1018</v>
      </c>
      <c r="E152" s="944" t="s">
        <v>1897</v>
      </c>
      <c r="F152" s="944">
        <v>10</v>
      </c>
      <c r="G152" s="950"/>
    </row>
    <row r="153" spans="1:7">
      <c r="A153" s="942" t="s">
        <v>1032</v>
      </c>
      <c r="B153" s="945" t="s">
        <v>1012</v>
      </c>
      <c r="C153" s="947" t="s">
        <v>1898</v>
      </c>
      <c r="D153" s="944" t="s">
        <v>1899</v>
      </c>
      <c r="E153" s="944" t="s">
        <v>1900</v>
      </c>
      <c r="F153" s="944">
        <v>12</v>
      </c>
      <c r="G153" s="950"/>
    </row>
    <row r="154" spans="1:7">
      <c r="A154" s="942" t="s">
        <v>1033</v>
      </c>
      <c r="B154" s="945" t="s">
        <v>1012</v>
      </c>
      <c r="C154" s="947" t="s">
        <v>1901</v>
      </c>
      <c r="D154" s="944" t="s">
        <v>1902</v>
      </c>
      <c r="E154" s="944" t="s">
        <v>1903</v>
      </c>
      <c r="F154" s="944">
        <v>12</v>
      </c>
      <c r="G154" s="950"/>
    </row>
    <row r="155" spans="1:7">
      <c r="A155" s="942" t="s">
        <v>1034</v>
      </c>
      <c r="B155" s="945" t="s">
        <v>1012</v>
      </c>
      <c r="C155" s="947" t="s">
        <v>1904</v>
      </c>
      <c r="D155" s="944" t="s">
        <v>1905</v>
      </c>
      <c r="E155" s="944" t="s">
        <v>1906</v>
      </c>
      <c r="F155" s="944">
        <v>12</v>
      </c>
      <c r="G155" s="950"/>
    </row>
    <row r="156" spans="1:7">
      <c r="A156" s="942" t="s">
        <v>1035</v>
      </c>
      <c r="B156" s="945" t="s">
        <v>1012</v>
      </c>
      <c r="C156" s="947" t="s">
        <v>710</v>
      </c>
      <c r="D156" s="944" t="s">
        <v>1907</v>
      </c>
      <c r="E156" s="944" t="s">
        <v>1908</v>
      </c>
      <c r="F156" s="944">
        <v>12</v>
      </c>
      <c r="G156" s="950"/>
    </row>
    <row r="157" spans="1:7">
      <c r="A157" s="942" t="s">
        <v>1036</v>
      </c>
      <c r="B157" s="945" t="s">
        <v>1012</v>
      </c>
      <c r="C157" s="947" t="s">
        <v>1909</v>
      </c>
      <c r="D157" s="944" t="s">
        <v>1910</v>
      </c>
      <c r="E157" s="944" t="s">
        <v>1911</v>
      </c>
      <c r="F157" s="944">
        <v>12</v>
      </c>
      <c r="G157" s="950"/>
    </row>
    <row r="158" spans="1:7">
      <c r="A158" s="942" t="s">
        <v>1037</v>
      </c>
      <c r="B158" s="945" t="s">
        <v>1012</v>
      </c>
      <c r="C158" s="947" t="s">
        <v>717</v>
      </c>
      <c r="D158" s="944" t="s">
        <v>1910</v>
      </c>
      <c r="E158" s="944" t="s">
        <v>1038</v>
      </c>
      <c r="F158" s="944">
        <v>12</v>
      </c>
      <c r="G158" s="950"/>
    </row>
    <row r="159" spans="1:7">
      <c r="A159" s="942" t="s">
        <v>1039</v>
      </c>
      <c r="B159" s="945" t="s">
        <v>1012</v>
      </c>
      <c r="C159" s="947" t="s">
        <v>1040</v>
      </c>
      <c r="D159" s="944" t="s">
        <v>1883</v>
      </c>
      <c r="E159" s="944" t="s">
        <v>1884</v>
      </c>
      <c r="F159" s="944">
        <v>19</v>
      </c>
      <c r="G159" s="950"/>
    </row>
    <row r="160" spans="1:7">
      <c r="A160" s="942" t="s">
        <v>1041</v>
      </c>
      <c r="B160" s="945" t="s">
        <v>1012</v>
      </c>
      <c r="C160" s="947" t="s">
        <v>1912</v>
      </c>
      <c r="D160" s="944" t="s">
        <v>2039</v>
      </c>
      <c r="E160" s="944" t="s">
        <v>1913</v>
      </c>
      <c r="F160" s="944">
        <v>12</v>
      </c>
      <c r="G160" s="950"/>
    </row>
    <row r="161" spans="1:7">
      <c r="A161" s="942" t="s">
        <v>1042</v>
      </c>
      <c r="B161" s="945" t="s">
        <v>1012</v>
      </c>
      <c r="C161" s="947" t="s">
        <v>1914</v>
      </c>
      <c r="D161" s="944" t="s">
        <v>2040</v>
      </c>
      <c r="E161" s="944" t="s">
        <v>1043</v>
      </c>
      <c r="F161" s="944">
        <v>12</v>
      </c>
      <c r="G161" s="950"/>
    </row>
    <row r="162" spans="1:7">
      <c r="A162" s="942" t="s">
        <v>1044</v>
      </c>
      <c r="B162" s="945" t="s">
        <v>1012</v>
      </c>
      <c r="C162" s="947" t="s">
        <v>634</v>
      </c>
      <c r="D162" s="944" t="s">
        <v>1915</v>
      </c>
      <c r="E162" s="944" t="s">
        <v>1916</v>
      </c>
      <c r="F162" s="944">
        <v>12</v>
      </c>
      <c r="G162" s="950"/>
    </row>
    <row r="163" spans="1:7">
      <c r="A163" s="942" t="s">
        <v>1045</v>
      </c>
      <c r="B163" s="945" t="s">
        <v>1012</v>
      </c>
      <c r="C163" s="947" t="s">
        <v>639</v>
      </c>
      <c r="D163" s="944" t="s">
        <v>1917</v>
      </c>
      <c r="E163" s="944" t="s">
        <v>1918</v>
      </c>
      <c r="F163" s="944">
        <v>12</v>
      </c>
      <c r="G163" s="950"/>
    </row>
    <row r="164" spans="1:7">
      <c r="A164" s="942" t="s">
        <v>1046</v>
      </c>
      <c r="B164" s="945" t="s">
        <v>1012</v>
      </c>
      <c r="C164" s="947" t="s">
        <v>1919</v>
      </c>
      <c r="D164" s="944" t="s">
        <v>1920</v>
      </c>
      <c r="E164" s="944" t="s">
        <v>1921</v>
      </c>
      <c r="F164" s="944">
        <v>12</v>
      </c>
      <c r="G164" s="950"/>
    </row>
    <row r="165" spans="1:7">
      <c r="A165" s="942" t="s">
        <v>1047</v>
      </c>
      <c r="B165" s="945" t="s">
        <v>1012</v>
      </c>
      <c r="C165" s="947" t="s">
        <v>1922</v>
      </c>
      <c r="D165" s="944" t="s">
        <v>1923</v>
      </c>
      <c r="E165" s="944" t="s">
        <v>1924</v>
      </c>
      <c r="F165" s="944">
        <v>12</v>
      </c>
      <c r="G165" s="950"/>
    </row>
    <row r="166" spans="1:7">
      <c r="A166" s="942" t="s">
        <v>1048</v>
      </c>
      <c r="B166" s="945" t="s">
        <v>1012</v>
      </c>
      <c r="C166" s="947" t="s">
        <v>1925</v>
      </c>
      <c r="D166" s="944" t="s">
        <v>1926</v>
      </c>
      <c r="E166" s="944" t="s">
        <v>1927</v>
      </c>
      <c r="F166" s="944">
        <v>19</v>
      </c>
      <c r="G166" s="950"/>
    </row>
    <row r="167" spans="1:7">
      <c r="A167" s="942" t="s">
        <v>1049</v>
      </c>
      <c r="B167" s="945" t="s">
        <v>1012</v>
      </c>
      <c r="C167" s="947" t="s">
        <v>1928</v>
      </c>
      <c r="D167" s="944" t="s">
        <v>1929</v>
      </c>
      <c r="E167" s="944" t="s">
        <v>1930</v>
      </c>
      <c r="F167" s="944">
        <v>19</v>
      </c>
      <c r="G167" s="950"/>
    </row>
    <row r="168" spans="1:7">
      <c r="A168" s="942" t="s">
        <v>1050</v>
      </c>
      <c r="B168" s="945" t="s">
        <v>1012</v>
      </c>
      <c r="C168" s="947" t="s">
        <v>659</v>
      </c>
      <c r="D168" s="944" t="s">
        <v>1931</v>
      </c>
      <c r="E168" s="944" t="s">
        <v>1932</v>
      </c>
      <c r="F168" s="944">
        <v>12</v>
      </c>
      <c r="G168" s="950"/>
    </row>
    <row r="169" spans="1:7">
      <c r="A169" s="942" t="s">
        <v>1051</v>
      </c>
      <c r="B169" s="945" t="s">
        <v>1012</v>
      </c>
      <c r="C169" s="947" t="s">
        <v>662</v>
      </c>
      <c r="D169" s="944" t="s">
        <v>1933</v>
      </c>
      <c r="E169" s="944" t="s">
        <v>1934</v>
      </c>
      <c r="F169" s="944">
        <v>12</v>
      </c>
      <c r="G169" s="950"/>
    </row>
    <row r="170" spans="1:7">
      <c r="A170" s="942" t="s">
        <v>1052</v>
      </c>
      <c r="B170" s="945" t="s">
        <v>1012</v>
      </c>
      <c r="C170" s="947" t="s">
        <v>1935</v>
      </c>
      <c r="D170" s="944" t="s">
        <v>1936</v>
      </c>
      <c r="E170" s="944" t="s">
        <v>1053</v>
      </c>
      <c r="F170" s="944">
        <v>12</v>
      </c>
      <c r="G170" s="950"/>
    </row>
    <row r="171" spans="1:7">
      <c r="A171" s="942" t="s">
        <v>1054</v>
      </c>
      <c r="B171" s="945" t="s">
        <v>1012</v>
      </c>
      <c r="C171" s="947" t="s">
        <v>1937</v>
      </c>
      <c r="D171" s="944" t="s">
        <v>1938</v>
      </c>
      <c r="E171" s="944" t="s">
        <v>1055</v>
      </c>
      <c r="F171" s="944">
        <v>12</v>
      </c>
      <c r="G171" s="950"/>
    </row>
    <row r="172" spans="1:7">
      <c r="A172" s="942" t="s">
        <v>1056</v>
      </c>
      <c r="B172" s="945" t="s">
        <v>1012</v>
      </c>
      <c r="C172" s="947" t="s">
        <v>674</v>
      </c>
      <c r="D172" s="944" t="s">
        <v>1939</v>
      </c>
      <c r="E172" s="944" t="s">
        <v>1940</v>
      </c>
      <c r="F172" s="944">
        <v>19</v>
      </c>
      <c r="G172" s="950"/>
    </row>
    <row r="173" spans="1:7">
      <c r="A173" s="942" t="s">
        <v>1057</v>
      </c>
      <c r="B173" s="945" t="s">
        <v>1012</v>
      </c>
      <c r="C173" s="947" t="s">
        <v>1058</v>
      </c>
      <c r="D173" s="944" t="s">
        <v>1941</v>
      </c>
      <c r="E173" s="944" t="s">
        <v>1942</v>
      </c>
      <c r="F173" s="944">
        <v>12</v>
      </c>
      <c r="G173" s="950"/>
    </row>
    <row r="174" spans="1:7">
      <c r="A174" s="942" t="s">
        <v>1059</v>
      </c>
      <c r="B174" s="945" t="s">
        <v>1012</v>
      </c>
      <c r="C174" s="947" t="s">
        <v>1060</v>
      </c>
      <c r="D174" s="944" t="s">
        <v>1061</v>
      </c>
      <c r="E174" s="944" t="s">
        <v>1062</v>
      </c>
      <c r="F174" s="944">
        <v>12</v>
      </c>
      <c r="G174" s="950"/>
    </row>
    <row r="175" spans="1:7">
      <c r="A175" s="942" t="s">
        <v>1063</v>
      </c>
      <c r="B175" s="945" t="s">
        <v>1012</v>
      </c>
      <c r="C175" s="947" t="s">
        <v>1943</v>
      </c>
      <c r="D175" s="944" t="s">
        <v>1944</v>
      </c>
      <c r="E175" s="944" t="s">
        <v>1064</v>
      </c>
      <c r="F175" s="944">
        <v>19</v>
      </c>
      <c r="G175" s="950"/>
    </row>
    <row r="176" spans="1:7">
      <c r="A176" s="942" t="s">
        <v>1065</v>
      </c>
      <c r="B176" s="945" t="s">
        <v>1012</v>
      </c>
      <c r="C176" s="947" t="s">
        <v>1945</v>
      </c>
      <c r="D176" s="944" t="s">
        <v>1946</v>
      </c>
      <c r="E176" s="944" t="s">
        <v>1947</v>
      </c>
      <c r="F176" s="944">
        <v>19</v>
      </c>
      <c r="G176" s="950"/>
    </row>
    <row r="177" spans="1:7">
      <c r="A177" s="942" t="s">
        <v>1066</v>
      </c>
      <c r="B177" s="945" t="s">
        <v>1012</v>
      </c>
      <c r="C177" s="947" t="s">
        <v>1948</v>
      </c>
      <c r="D177" s="944" t="s">
        <v>1920</v>
      </c>
      <c r="E177" s="944" t="s">
        <v>1067</v>
      </c>
      <c r="F177" s="944">
        <v>12</v>
      </c>
      <c r="G177" s="950"/>
    </row>
    <row r="178" spans="1:7">
      <c r="A178" s="942" t="s">
        <v>1068</v>
      </c>
      <c r="B178" s="945" t="s">
        <v>1012</v>
      </c>
      <c r="C178" s="947" t="s">
        <v>1949</v>
      </c>
      <c r="D178" s="944" t="s">
        <v>1950</v>
      </c>
      <c r="E178" s="944" t="s">
        <v>1069</v>
      </c>
      <c r="F178" s="944">
        <v>12</v>
      </c>
      <c r="G178" s="950"/>
    </row>
    <row r="179" spans="1:7">
      <c r="A179" s="942" t="s">
        <v>1070</v>
      </c>
      <c r="B179" s="945" t="s">
        <v>1012</v>
      </c>
      <c r="C179" s="947" t="s">
        <v>1071</v>
      </c>
      <c r="D179" s="944" t="s">
        <v>1061</v>
      </c>
      <c r="E179" s="944" t="s">
        <v>1062</v>
      </c>
      <c r="F179" s="944">
        <v>12</v>
      </c>
      <c r="G179" s="950"/>
    </row>
    <row r="180" spans="1:7">
      <c r="A180" s="942" t="s">
        <v>1072</v>
      </c>
      <c r="B180" s="945" t="s">
        <v>1012</v>
      </c>
      <c r="C180" s="947" t="s">
        <v>704</v>
      </c>
      <c r="D180" s="944" t="s">
        <v>1073</v>
      </c>
      <c r="E180" s="944" t="s">
        <v>1951</v>
      </c>
      <c r="F180" s="944">
        <v>17</v>
      </c>
      <c r="G180" s="950"/>
    </row>
    <row r="181" spans="1:7">
      <c r="A181" s="942" t="s">
        <v>1074</v>
      </c>
      <c r="B181" s="945" t="s">
        <v>1012</v>
      </c>
      <c r="C181" s="947" t="s">
        <v>708</v>
      </c>
      <c r="D181" s="944" t="s">
        <v>1910</v>
      </c>
      <c r="E181" s="944" t="s">
        <v>1911</v>
      </c>
      <c r="F181" s="944">
        <v>19</v>
      </c>
      <c r="G181" s="950"/>
    </row>
    <row r="182" spans="1:7">
      <c r="A182" s="942" t="s">
        <v>1075</v>
      </c>
      <c r="B182" s="945" t="s">
        <v>1012</v>
      </c>
      <c r="C182" s="947" t="s">
        <v>1952</v>
      </c>
      <c r="D182" s="944" t="s">
        <v>1873</v>
      </c>
      <c r="E182" s="944" t="s">
        <v>1874</v>
      </c>
      <c r="F182" s="944">
        <v>19</v>
      </c>
      <c r="G182" s="950"/>
    </row>
    <row r="183" spans="1:7">
      <c r="A183" s="942" t="s">
        <v>1076</v>
      </c>
      <c r="B183" s="945" t="s">
        <v>1012</v>
      </c>
      <c r="C183" s="947" t="s">
        <v>1953</v>
      </c>
      <c r="D183" s="944" t="s">
        <v>1878</v>
      </c>
      <c r="E183" s="944" t="s">
        <v>1879</v>
      </c>
      <c r="F183" s="944">
        <v>12</v>
      </c>
      <c r="G183" s="950"/>
    </row>
    <row r="184" spans="1:7">
      <c r="A184" s="942" t="s">
        <v>1077</v>
      </c>
      <c r="B184" s="945" t="s">
        <v>1012</v>
      </c>
      <c r="C184" s="947" t="s">
        <v>1954</v>
      </c>
      <c r="D184" s="944" t="s">
        <v>1955</v>
      </c>
      <c r="E184" s="944" t="s">
        <v>1956</v>
      </c>
      <c r="F184" s="944">
        <v>19</v>
      </c>
      <c r="G184" s="950"/>
    </row>
    <row r="185" spans="1:7">
      <c r="A185" s="942" t="s">
        <v>1078</v>
      </c>
      <c r="B185" s="945" t="s">
        <v>1012</v>
      </c>
      <c r="C185" s="947" t="s">
        <v>722</v>
      </c>
      <c r="D185" s="944" t="s">
        <v>1957</v>
      </c>
      <c r="E185" s="944" t="s">
        <v>1958</v>
      </c>
      <c r="F185" s="944">
        <v>19</v>
      </c>
      <c r="G185" s="950"/>
    </row>
    <row r="186" spans="1:7">
      <c r="A186" s="942" t="s">
        <v>1079</v>
      </c>
      <c r="B186" s="945" t="s">
        <v>1012</v>
      </c>
      <c r="C186" s="947" t="s">
        <v>726</v>
      </c>
      <c r="D186" s="944" t="s">
        <v>1910</v>
      </c>
      <c r="E186" s="944" t="s">
        <v>1911</v>
      </c>
      <c r="F186" s="944">
        <v>19</v>
      </c>
      <c r="G186" s="950"/>
    </row>
    <row r="187" spans="1:7">
      <c r="A187" s="942" t="s">
        <v>1080</v>
      </c>
      <c r="B187" s="945" t="s">
        <v>1012</v>
      </c>
      <c r="C187" s="947" t="s">
        <v>1959</v>
      </c>
      <c r="D187" s="944" t="s">
        <v>1960</v>
      </c>
      <c r="E187" s="944" t="s">
        <v>1961</v>
      </c>
      <c r="F187" s="944">
        <v>18</v>
      </c>
      <c r="G187" s="950"/>
    </row>
    <row r="188" spans="1:7">
      <c r="A188" s="942" t="s">
        <v>1081</v>
      </c>
      <c r="B188" s="945" t="s">
        <v>1012</v>
      </c>
      <c r="C188" s="947" t="s">
        <v>732</v>
      </c>
      <c r="D188" s="944" t="s">
        <v>1929</v>
      </c>
      <c r="E188" s="944" t="s">
        <v>1930</v>
      </c>
      <c r="F188" s="944">
        <v>12</v>
      </c>
      <c r="G188" s="950"/>
    </row>
    <row r="189" spans="1:7">
      <c r="A189" s="942" t="s">
        <v>1082</v>
      </c>
      <c r="B189" s="945" t="s">
        <v>1012</v>
      </c>
      <c r="C189" s="947" t="s">
        <v>1962</v>
      </c>
      <c r="D189" s="944" t="s">
        <v>1963</v>
      </c>
      <c r="E189" s="944" t="s">
        <v>1083</v>
      </c>
      <c r="F189" s="944">
        <v>11</v>
      </c>
      <c r="G189" s="950"/>
    </row>
    <row r="190" spans="1:7">
      <c r="A190" s="942" t="s">
        <v>1084</v>
      </c>
      <c r="B190" s="945" t="s">
        <v>1012</v>
      </c>
      <c r="C190" s="947" t="s">
        <v>1964</v>
      </c>
      <c r="D190" s="944" t="s">
        <v>1965</v>
      </c>
      <c r="E190" s="944" t="s">
        <v>1085</v>
      </c>
      <c r="F190" s="944">
        <v>19</v>
      </c>
      <c r="G190" s="950"/>
    </row>
    <row r="191" spans="1:7">
      <c r="A191" s="942" t="s">
        <v>1086</v>
      </c>
      <c r="B191" s="945" t="s">
        <v>1012</v>
      </c>
      <c r="C191" s="947" t="s">
        <v>1966</v>
      </c>
      <c r="D191" s="944" t="s">
        <v>1967</v>
      </c>
      <c r="E191" s="944" t="s">
        <v>1087</v>
      </c>
      <c r="F191" s="944">
        <v>19</v>
      </c>
      <c r="G191" s="950"/>
    </row>
    <row r="192" spans="1:7">
      <c r="A192" s="942" t="s">
        <v>1088</v>
      </c>
      <c r="B192" s="945" t="s">
        <v>1012</v>
      </c>
      <c r="C192" s="947" t="s">
        <v>1968</v>
      </c>
      <c r="D192" s="944" t="s">
        <v>1969</v>
      </c>
      <c r="E192" s="944" t="s">
        <v>1970</v>
      </c>
      <c r="F192" s="944">
        <v>12</v>
      </c>
      <c r="G192" s="950"/>
    </row>
    <row r="193" spans="1:7">
      <c r="A193" s="942" t="s">
        <v>1089</v>
      </c>
      <c r="B193" s="945" t="s">
        <v>1012</v>
      </c>
      <c r="C193" s="947" t="s">
        <v>1971</v>
      </c>
      <c r="D193" s="944" t="s">
        <v>1972</v>
      </c>
      <c r="E193" s="944" t="s">
        <v>1090</v>
      </c>
      <c r="F193" s="944">
        <v>12</v>
      </c>
      <c r="G193" s="950"/>
    </row>
    <row r="194" spans="1:7">
      <c r="A194" s="942" t="s">
        <v>635</v>
      </c>
      <c r="B194" s="945" t="s">
        <v>1012</v>
      </c>
      <c r="C194" s="947" t="s">
        <v>636</v>
      </c>
      <c r="D194" s="944" t="s">
        <v>1973</v>
      </c>
      <c r="E194" s="944" t="s">
        <v>1974</v>
      </c>
      <c r="F194" s="944">
        <v>19</v>
      </c>
      <c r="G194" s="950"/>
    </row>
    <row r="195" spans="1:7">
      <c r="A195" s="942" t="s">
        <v>640</v>
      </c>
      <c r="B195" s="945" t="s">
        <v>1012</v>
      </c>
      <c r="C195" s="947" t="s">
        <v>641</v>
      </c>
      <c r="D195" s="944" t="s">
        <v>1975</v>
      </c>
      <c r="E195" s="944" t="s">
        <v>1091</v>
      </c>
      <c r="F195" s="944">
        <v>19</v>
      </c>
      <c r="G195" s="950"/>
    </row>
    <row r="196" spans="1:7">
      <c r="A196" s="942" t="s">
        <v>643</v>
      </c>
      <c r="B196" s="945" t="s">
        <v>1012</v>
      </c>
      <c r="C196" s="947" t="s">
        <v>644</v>
      </c>
      <c r="D196" s="944" t="s">
        <v>1920</v>
      </c>
      <c r="E196" s="944" t="s">
        <v>1067</v>
      </c>
      <c r="F196" s="944">
        <v>19</v>
      </c>
      <c r="G196" s="950"/>
    </row>
    <row r="197" spans="1:7">
      <c r="A197" s="942" t="s">
        <v>648</v>
      </c>
      <c r="B197" s="945" t="s">
        <v>1012</v>
      </c>
      <c r="C197" s="947" t="s">
        <v>1976</v>
      </c>
      <c r="D197" s="944" t="s">
        <v>1926</v>
      </c>
      <c r="E197" s="944" t="s">
        <v>1092</v>
      </c>
      <c r="F197" s="944">
        <v>19</v>
      </c>
      <c r="G197" s="950"/>
    </row>
    <row r="198" spans="1:7">
      <c r="A198" s="942" t="s">
        <v>652</v>
      </c>
      <c r="B198" s="945" t="s">
        <v>1012</v>
      </c>
      <c r="C198" s="947" t="s">
        <v>1977</v>
      </c>
      <c r="D198" s="944" t="s">
        <v>1978</v>
      </c>
      <c r="E198" s="944" t="s">
        <v>1979</v>
      </c>
      <c r="F198" s="944">
        <v>12</v>
      </c>
      <c r="G198" s="950"/>
    </row>
    <row r="199" spans="1:7">
      <c r="A199" s="942" t="s">
        <v>656</v>
      </c>
      <c r="B199" s="945" t="s">
        <v>1012</v>
      </c>
      <c r="C199" s="947" t="s">
        <v>1980</v>
      </c>
      <c r="D199" s="944" t="s">
        <v>1981</v>
      </c>
      <c r="E199" s="944" t="s">
        <v>1982</v>
      </c>
      <c r="F199" s="944">
        <v>19</v>
      </c>
      <c r="G199" s="950"/>
    </row>
    <row r="200" spans="1:7">
      <c r="A200" s="942" t="s">
        <v>660</v>
      </c>
      <c r="B200" s="945" t="s">
        <v>1012</v>
      </c>
      <c r="C200" s="947" t="s">
        <v>1983</v>
      </c>
      <c r="D200" s="944" t="s">
        <v>1984</v>
      </c>
      <c r="E200" s="944" t="s">
        <v>1985</v>
      </c>
      <c r="F200" s="944">
        <v>19</v>
      </c>
      <c r="G200" s="950"/>
    </row>
    <row r="201" spans="1:7">
      <c r="A201" s="942" t="s">
        <v>663</v>
      </c>
      <c r="B201" s="945" t="s">
        <v>1012</v>
      </c>
      <c r="C201" s="947" t="s">
        <v>1986</v>
      </c>
      <c r="D201" s="944" t="s">
        <v>1987</v>
      </c>
      <c r="E201" s="944" t="s">
        <v>1988</v>
      </c>
      <c r="F201" s="944">
        <v>12</v>
      </c>
      <c r="G201" s="950"/>
    </row>
    <row r="202" spans="1:7">
      <c r="A202" s="942" t="s">
        <v>667</v>
      </c>
      <c r="B202" s="945" t="s">
        <v>1012</v>
      </c>
      <c r="C202" s="947" t="s">
        <v>1989</v>
      </c>
      <c r="D202" s="944" t="s">
        <v>1990</v>
      </c>
      <c r="E202" s="944" t="s">
        <v>1093</v>
      </c>
      <c r="F202" s="944">
        <v>19</v>
      </c>
      <c r="G202" s="950"/>
    </row>
    <row r="203" spans="1:7">
      <c r="A203" s="942" t="s">
        <v>671</v>
      </c>
      <c r="B203" s="945" t="s">
        <v>1012</v>
      </c>
      <c r="C203" s="947" t="s">
        <v>672</v>
      </c>
      <c r="D203" s="944" t="s">
        <v>1991</v>
      </c>
      <c r="E203" s="944" t="s">
        <v>2068</v>
      </c>
      <c r="F203" s="944">
        <v>12</v>
      </c>
      <c r="G203" s="950"/>
    </row>
    <row r="204" spans="1:7">
      <c r="A204" s="942" t="s">
        <v>675</v>
      </c>
      <c r="B204" s="945" t="s">
        <v>1012</v>
      </c>
      <c r="C204" s="947" t="s">
        <v>1992</v>
      </c>
      <c r="D204" s="944" t="s">
        <v>1993</v>
      </c>
      <c r="E204" s="944" t="s">
        <v>1094</v>
      </c>
      <c r="F204" s="944">
        <v>19</v>
      </c>
      <c r="G204" s="950"/>
    </row>
    <row r="205" spans="1:7">
      <c r="A205" s="942" t="s">
        <v>679</v>
      </c>
      <c r="B205" s="945" t="s">
        <v>1012</v>
      </c>
      <c r="C205" s="947" t="s">
        <v>1994</v>
      </c>
      <c r="D205" s="944" t="s">
        <v>1995</v>
      </c>
      <c r="E205" s="944" t="s">
        <v>1996</v>
      </c>
      <c r="F205" s="944">
        <v>19</v>
      </c>
      <c r="G205" s="950"/>
    </row>
    <row r="206" spans="1:7">
      <c r="A206" s="942" t="s">
        <v>681</v>
      </c>
      <c r="B206" s="945" t="s">
        <v>1012</v>
      </c>
      <c r="C206" s="947" t="s">
        <v>1997</v>
      </c>
      <c r="D206" s="944" t="s">
        <v>1998</v>
      </c>
      <c r="E206" s="944" t="s">
        <v>1999</v>
      </c>
      <c r="F206" s="944">
        <v>12</v>
      </c>
      <c r="G206" s="950"/>
    </row>
    <row r="207" spans="1:7">
      <c r="A207" s="942" t="s">
        <v>685</v>
      </c>
      <c r="B207" s="945" t="s">
        <v>1012</v>
      </c>
      <c r="C207" s="947" t="s">
        <v>2000</v>
      </c>
      <c r="D207" s="944" t="s">
        <v>2001</v>
      </c>
      <c r="E207" s="944" t="s">
        <v>1988</v>
      </c>
      <c r="F207" s="944">
        <v>12</v>
      </c>
      <c r="G207" s="950"/>
    </row>
    <row r="208" spans="1:7">
      <c r="A208" s="942" t="s">
        <v>688</v>
      </c>
      <c r="B208" s="945" t="s">
        <v>1012</v>
      </c>
      <c r="C208" s="947" t="s">
        <v>2002</v>
      </c>
      <c r="D208" s="944" t="s">
        <v>2001</v>
      </c>
      <c r="E208" s="944" t="s">
        <v>1988</v>
      </c>
      <c r="F208" s="944">
        <v>12</v>
      </c>
      <c r="G208" s="950"/>
    </row>
    <row r="209" spans="1:7">
      <c r="A209" s="942" t="s">
        <v>692</v>
      </c>
      <c r="B209" s="945" t="s">
        <v>1012</v>
      </c>
      <c r="C209" s="947" t="s">
        <v>2003</v>
      </c>
      <c r="D209" s="944" t="s">
        <v>2039</v>
      </c>
      <c r="E209" s="944" t="s">
        <v>1913</v>
      </c>
      <c r="F209" s="944">
        <v>12</v>
      </c>
      <c r="G209" s="950"/>
    </row>
    <row r="210" spans="1:7">
      <c r="A210" s="942" t="s">
        <v>694</v>
      </c>
      <c r="B210" s="945" t="s">
        <v>1012</v>
      </c>
      <c r="C210" s="947" t="s">
        <v>2004</v>
      </c>
      <c r="D210" s="944" t="s">
        <v>1936</v>
      </c>
      <c r="E210" s="944" t="s">
        <v>1053</v>
      </c>
      <c r="F210" s="944">
        <v>19</v>
      </c>
      <c r="G210" s="950"/>
    </row>
    <row r="211" spans="1:7">
      <c r="A211" s="942" t="s">
        <v>697</v>
      </c>
      <c r="B211" s="945" t="s">
        <v>1012</v>
      </c>
      <c r="C211" s="947" t="s">
        <v>2005</v>
      </c>
      <c r="D211" s="944" t="s">
        <v>1920</v>
      </c>
      <c r="E211" s="944" t="s">
        <v>1067</v>
      </c>
      <c r="F211" s="944">
        <v>19</v>
      </c>
      <c r="G211" s="950"/>
    </row>
    <row r="212" spans="1:7">
      <c r="A212" s="942" t="s">
        <v>701</v>
      </c>
      <c r="B212" s="945" t="s">
        <v>1012</v>
      </c>
      <c r="C212" s="947" t="s">
        <v>702</v>
      </c>
      <c r="D212" s="944" t="s">
        <v>1095</v>
      </c>
      <c r="E212" s="944" t="s">
        <v>1096</v>
      </c>
      <c r="F212" s="944">
        <v>18</v>
      </c>
      <c r="G212" s="950"/>
    </row>
    <row r="213" spans="1:7">
      <c r="A213" s="942" t="s">
        <v>705</v>
      </c>
      <c r="B213" s="945" t="s">
        <v>1012</v>
      </c>
      <c r="C213" s="947" t="s">
        <v>2006</v>
      </c>
      <c r="D213" s="944" t="s">
        <v>1097</v>
      </c>
      <c r="E213" s="944" t="s">
        <v>1098</v>
      </c>
      <c r="F213" s="944">
        <v>19</v>
      </c>
      <c r="G213" s="950"/>
    </row>
    <row r="214" spans="1:7">
      <c r="A214" s="942" t="s">
        <v>709</v>
      </c>
      <c r="B214" s="945" t="s">
        <v>1012</v>
      </c>
      <c r="C214" s="947" t="s">
        <v>2007</v>
      </c>
      <c r="D214" s="944" t="s">
        <v>2001</v>
      </c>
      <c r="E214" s="944" t="s">
        <v>1988</v>
      </c>
      <c r="F214" s="944">
        <v>12</v>
      </c>
      <c r="G214" s="950"/>
    </row>
    <row r="215" spans="1:7">
      <c r="A215" s="942" t="s">
        <v>712</v>
      </c>
      <c r="B215" s="945" t="s">
        <v>1012</v>
      </c>
      <c r="C215" s="947" t="s">
        <v>2008</v>
      </c>
      <c r="D215" s="944" t="s">
        <v>2009</v>
      </c>
      <c r="E215" s="944" t="s">
        <v>2010</v>
      </c>
      <c r="F215" s="944">
        <v>12</v>
      </c>
      <c r="G215" s="950"/>
    </row>
    <row r="216" spans="1:7">
      <c r="A216" s="942" t="s">
        <v>1856</v>
      </c>
      <c r="B216" s="945" t="s">
        <v>1012</v>
      </c>
      <c r="C216" s="947" t="s">
        <v>2011</v>
      </c>
      <c r="D216" s="944" t="s">
        <v>2001</v>
      </c>
      <c r="E216" s="944" t="s">
        <v>1988</v>
      </c>
      <c r="F216" s="944">
        <v>12</v>
      </c>
      <c r="G216" s="950"/>
    </row>
    <row r="217" spans="1:7">
      <c r="A217" s="942" t="s">
        <v>1857</v>
      </c>
      <c r="B217" s="945" t="s">
        <v>1012</v>
      </c>
      <c r="C217" s="947" t="s">
        <v>2012</v>
      </c>
      <c r="D217" s="944" t="s">
        <v>2001</v>
      </c>
      <c r="E217" s="944" t="s">
        <v>1988</v>
      </c>
      <c r="F217" s="944">
        <v>12</v>
      </c>
      <c r="G217" s="950"/>
    </row>
    <row r="218" spans="1:7">
      <c r="A218" s="942" t="s">
        <v>719</v>
      </c>
      <c r="B218" s="945" t="s">
        <v>1012</v>
      </c>
      <c r="C218" s="947" t="s">
        <v>2013</v>
      </c>
      <c r="D218" s="944" t="s">
        <v>2014</v>
      </c>
      <c r="E218" s="944" t="s">
        <v>2015</v>
      </c>
      <c r="F218" s="944">
        <v>19</v>
      </c>
      <c r="G218" s="950"/>
    </row>
    <row r="219" spans="1:7">
      <c r="A219" s="942" t="s">
        <v>723</v>
      </c>
      <c r="B219" s="945" t="s">
        <v>1012</v>
      </c>
      <c r="C219" s="947" t="s">
        <v>724</v>
      </c>
      <c r="D219" s="944" t="s">
        <v>2016</v>
      </c>
      <c r="E219" s="944" t="s">
        <v>2017</v>
      </c>
      <c r="F219" s="944">
        <v>19</v>
      </c>
      <c r="G219" s="950"/>
    </row>
    <row r="220" spans="1:7">
      <c r="A220" s="942" t="s">
        <v>727</v>
      </c>
      <c r="B220" s="945" t="s">
        <v>1012</v>
      </c>
      <c r="C220" s="947" t="s">
        <v>2018</v>
      </c>
      <c r="D220" s="944" t="s">
        <v>2019</v>
      </c>
      <c r="E220" s="944" t="s">
        <v>2020</v>
      </c>
      <c r="F220" s="944">
        <v>18</v>
      </c>
      <c r="G220" s="950"/>
    </row>
    <row r="221" spans="1:7">
      <c r="A221" s="942" t="s">
        <v>730</v>
      </c>
      <c r="B221" s="945" t="s">
        <v>1012</v>
      </c>
      <c r="C221" s="947" t="s">
        <v>2021</v>
      </c>
      <c r="D221" s="944" t="s">
        <v>1099</v>
      </c>
      <c r="E221" s="944" t="s">
        <v>2022</v>
      </c>
      <c r="F221" s="944">
        <v>19</v>
      </c>
      <c r="G221" s="950"/>
    </row>
    <row r="222" spans="1:7">
      <c r="A222" s="942" t="s">
        <v>733</v>
      </c>
      <c r="B222" s="945" t="s">
        <v>1012</v>
      </c>
      <c r="C222" s="947" t="s">
        <v>734</v>
      </c>
      <c r="D222" s="944" t="s">
        <v>2023</v>
      </c>
      <c r="E222" s="944" t="s">
        <v>2024</v>
      </c>
      <c r="F222" s="944">
        <v>19</v>
      </c>
      <c r="G222" s="950"/>
    </row>
    <row r="223" spans="1:7">
      <c r="A223" s="942" t="s">
        <v>737</v>
      </c>
      <c r="B223" s="945" t="s">
        <v>1012</v>
      </c>
      <c r="C223" s="947" t="s">
        <v>2025</v>
      </c>
      <c r="D223" s="944" t="s">
        <v>1941</v>
      </c>
      <c r="E223" s="944" t="s">
        <v>1942</v>
      </c>
      <c r="F223" s="944">
        <v>19</v>
      </c>
      <c r="G223" s="950"/>
    </row>
    <row r="224" spans="1:7">
      <c r="A224" s="942" t="s">
        <v>740</v>
      </c>
      <c r="B224" s="945" t="s">
        <v>1012</v>
      </c>
      <c r="C224" s="947" t="s">
        <v>2026</v>
      </c>
      <c r="D224" s="944" t="s">
        <v>1902</v>
      </c>
      <c r="E224" s="944" t="s">
        <v>1903</v>
      </c>
      <c r="F224" s="944">
        <v>12</v>
      </c>
      <c r="G224" s="950"/>
    </row>
    <row r="225" spans="1:7">
      <c r="A225" s="942" t="s">
        <v>743</v>
      </c>
      <c r="B225" s="945" t="s">
        <v>1012</v>
      </c>
      <c r="C225" s="947" t="s">
        <v>2027</v>
      </c>
      <c r="D225" s="944" t="s">
        <v>2028</v>
      </c>
      <c r="E225" s="944" t="s">
        <v>2029</v>
      </c>
      <c r="F225" s="944">
        <v>12</v>
      </c>
      <c r="G225" s="950"/>
    </row>
    <row r="226" spans="1:7">
      <c r="A226" s="942" t="s">
        <v>747</v>
      </c>
      <c r="B226" s="945" t="s">
        <v>1012</v>
      </c>
      <c r="C226" s="947" t="s">
        <v>1100</v>
      </c>
      <c r="D226" s="944" t="s">
        <v>1101</v>
      </c>
      <c r="E226" s="944" t="s">
        <v>1102</v>
      </c>
      <c r="F226" s="944">
        <v>19</v>
      </c>
      <c r="G226" s="950"/>
    </row>
    <row r="227" spans="1:7">
      <c r="A227" s="942" t="s">
        <v>751</v>
      </c>
      <c r="B227" s="945" t="s">
        <v>1012</v>
      </c>
      <c r="C227" s="947" t="s">
        <v>2030</v>
      </c>
      <c r="D227" s="944" t="s">
        <v>2031</v>
      </c>
      <c r="E227" s="944" t="s">
        <v>2032</v>
      </c>
      <c r="F227" s="944">
        <v>12</v>
      </c>
      <c r="G227" s="950"/>
    </row>
    <row r="228" spans="1:7">
      <c r="A228" s="942" t="s">
        <v>753</v>
      </c>
      <c r="B228" s="945" t="s">
        <v>1012</v>
      </c>
      <c r="C228" s="947" t="s">
        <v>2033</v>
      </c>
      <c r="D228" s="944" t="s">
        <v>1941</v>
      </c>
      <c r="E228" s="944" t="s">
        <v>1942</v>
      </c>
      <c r="F228" s="944">
        <v>12</v>
      </c>
      <c r="G228" s="950"/>
    </row>
    <row r="229" spans="1:7">
      <c r="A229" s="942" t="s">
        <v>756</v>
      </c>
      <c r="B229" s="945" t="s">
        <v>1012</v>
      </c>
      <c r="C229" s="947" t="s">
        <v>757</v>
      </c>
      <c r="D229" s="944" t="s">
        <v>2034</v>
      </c>
      <c r="E229" s="944" t="s">
        <v>2035</v>
      </c>
      <c r="F229" s="944">
        <v>12</v>
      </c>
      <c r="G229" s="950"/>
    </row>
    <row r="230" spans="1:7">
      <c r="A230" s="943" t="s">
        <v>1858</v>
      </c>
      <c r="B230" s="946" t="s">
        <v>1012</v>
      </c>
      <c r="C230" s="948" t="s">
        <v>2036</v>
      </c>
      <c r="D230" s="946" t="s">
        <v>2037</v>
      </c>
      <c r="E230" s="946" t="s">
        <v>2038</v>
      </c>
      <c r="F230" s="946">
        <v>12</v>
      </c>
      <c r="G230" s="950"/>
    </row>
    <row r="231" spans="1:7">
      <c r="A231" s="941" t="s">
        <v>1103</v>
      </c>
      <c r="B231" s="944" t="s">
        <v>1104</v>
      </c>
      <c r="C231" s="947" t="s">
        <v>637</v>
      </c>
      <c r="D231" s="944" t="s">
        <v>2048</v>
      </c>
      <c r="E231" s="944" t="s">
        <v>2067</v>
      </c>
      <c r="F231" s="944">
        <v>12</v>
      </c>
      <c r="G231" s="950"/>
    </row>
    <row r="232" spans="1:7">
      <c r="A232" s="942" t="s">
        <v>1105</v>
      </c>
      <c r="B232" s="945" t="s">
        <v>1104</v>
      </c>
      <c r="C232" s="947" t="s">
        <v>2042</v>
      </c>
      <c r="D232" s="944" t="s">
        <v>2049</v>
      </c>
      <c r="E232" s="944" t="s">
        <v>1106</v>
      </c>
      <c r="F232" s="944">
        <v>12</v>
      </c>
      <c r="G232" s="950"/>
    </row>
    <row r="233" spans="1:7">
      <c r="A233" s="942" t="s">
        <v>1107</v>
      </c>
      <c r="B233" s="945" t="s">
        <v>1104</v>
      </c>
      <c r="C233" s="947" t="s">
        <v>2043</v>
      </c>
      <c r="D233" s="944" t="s">
        <v>2050</v>
      </c>
      <c r="E233" s="944" t="s">
        <v>2058</v>
      </c>
      <c r="F233" s="944">
        <v>12</v>
      </c>
      <c r="G233" s="950"/>
    </row>
    <row r="234" spans="1:7">
      <c r="A234" s="942" t="s">
        <v>1108</v>
      </c>
      <c r="B234" s="945" t="s">
        <v>1104</v>
      </c>
      <c r="C234" s="947" t="s">
        <v>2044</v>
      </c>
      <c r="D234" s="944" t="s">
        <v>2051</v>
      </c>
      <c r="E234" s="944" t="s">
        <v>2059</v>
      </c>
      <c r="F234" s="944">
        <v>19</v>
      </c>
      <c r="G234" s="950"/>
    </row>
    <row r="235" spans="1:7">
      <c r="A235" s="942" t="s">
        <v>2041</v>
      </c>
      <c r="B235" s="945" t="s">
        <v>1104</v>
      </c>
      <c r="C235" s="947" t="s">
        <v>2045</v>
      </c>
      <c r="D235" s="944" t="s">
        <v>2052</v>
      </c>
      <c r="E235" s="944" t="s">
        <v>2060</v>
      </c>
      <c r="F235" s="944">
        <v>12</v>
      </c>
      <c r="G235" s="950"/>
    </row>
    <row r="236" spans="1:7">
      <c r="A236" s="942" t="s">
        <v>1109</v>
      </c>
      <c r="B236" s="945" t="s">
        <v>1104</v>
      </c>
      <c r="C236" s="947" t="s">
        <v>653</v>
      </c>
      <c r="D236" s="944" t="s">
        <v>2053</v>
      </c>
      <c r="E236" s="944" t="s">
        <v>2061</v>
      </c>
      <c r="F236" s="944">
        <v>12</v>
      </c>
      <c r="G236" s="950"/>
    </row>
    <row r="237" spans="1:7">
      <c r="A237" s="942" t="s">
        <v>1110</v>
      </c>
      <c r="B237" s="945" t="s">
        <v>1104</v>
      </c>
      <c r="C237" s="947" t="s">
        <v>657</v>
      </c>
      <c r="D237" s="944" t="s">
        <v>2054</v>
      </c>
      <c r="E237" s="944" t="s">
        <v>2062</v>
      </c>
      <c r="F237" s="944">
        <v>19</v>
      </c>
      <c r="G237" s="950"/>
    </row>
    <row r="238" spans="1:7">
      <c r="A238" s="942" t="s">
        <v>1111</v>
      </c>
      <c r="B238" s="945" t="s">
        <v>1104</v>
      </c>
      <c r="C238" s="947" t="s">
        <v>1112</v>
      </c>
      <c r="D238" s="944" t="s">
        <v>1113</v>
      </c>
      <c r="E238" s="944" t="s">
        <v>1114</v>
      </c>
      <c r="F238" s="944">
        <v>12</v>
      </c>
      <c r="G238" s="950"/>
    </row>
    <row r="239" spans="1:7">
      <c r="A239" s="942" t="s">
        <v>1115</v>
      </c>
      <c r="B239" s="945" t="s">
        <v>1104</v>
      </c>
      <c r="C239" s="947" t="s">
        <v>664</v>
      </c>
      <c r="D239" s="944" t="s">
        <v>1116</v>
      </c>
      <c r="E239" s="944" t="s">
        <v>2063</v>
      </c>
      <c r="F239" s="944">
        <v>19</v>
      </c>
      <c r="G239" s="950"/>
    </row>
    <row r="240" spans="1:7">
      <c r="A240" s="942" t="s">
        <v>1117</v>
      </c>
      <c r="B240" s="945" t="s">
        <v>1104</v>
      </c>
      <c r="C240" s="947" t="s">
        <v>668</v>
      </c>
      <c r="D240" s="944" t="s">
        <v>2055</v>
      </c>
      <c r="E240" s="944" t="s">
        <v>2064</v>
      </c>
      <c r="F240" s="944">
        <v>12</v>
      </c>
      <c r="G240" s="950"/>
    </row>
    <row r="241" spans="1:7">
      <c r="A241" s="942" t="s">
        <v>1118</v>
      </c>
      <c r="B241" s="945" t="s">
        <v>1104</v>
      </c>
      <c r="C241" s="947" t="s">
        <v>2046</v>
      </c>
      <c r="D241" s="944" t="s">
        <v>2056</v>
      </c>
      <c r="E241" s="944" t="s">
        <v>2065</v>
      </c>
      <c r="F241" s="944">
        <v>11</v>
      </c>
      <c r="G241" s="950"/>
    </row>
    <row r="242" spans="1:7">
      <c r="A242" s="942" t="s">
        <v>1119</v>
      </c>
      <c r="B242" s="945" t="s">
        <v>1104</v>
      </c>
      <c r="C242" s="947" t="s">
        <v>2047</v>
      </c>
      <c r="D242" s="944" t="s">
        <v>2057</v>
      </c>
      <c r="E242" s="944" t="s">
        <v>2066</v>
      </c>
      <c r="F242" s="944">
        <v>19</v>
      </c>
      <c r="G242" s="950"/>
    </row>
    <row r="243" spans="1:7">
      <c r="A243" s="951" t="s">
        <v>1121</v>
      </c>
      <c r="B243" s="952" t="s">
        <v>1120</v>
      </c>
      <c r="C243" s="953" t="s">
        <v>2069</v>
      </c>
      <c r="D243" s="955"/>
      <c r="E243" s="952" t="s">
        <v>1123</v>
      </c>
      <c r="F243" s="952">
        <v>8</v>
      </c>
      <c r="G243" s="950"/>
    </row>
    <row r="244" spans="1:7">
      <c r="A244" s="942" t="s">
        <v>1124</v>
      </c>
      <c r="B244" s="945" t="s">
        <v>1122</v>
      </c>
      <c r="C244" s="954" t="s">
        <v>2070</v>
      </c>
      <c r="D244" s="950"/>
      <c r="E244" s="945" t="s">
        <v>1125</v>
      </c>
      <c r="F244" s="945">
        <v>10</v>
      </c>
      <c r="G244" s="950"/>
    </row>
    <row r="245" spans="1:7">
      <c r="A245" s="942" t="s">
        <v>1126</v>
      </c>
      <c r="B245" s="945" t="s">
        <v>1122</v>
      </c>
      <c r="C245" s="954" t="s">
        <v>2071</v>
      </c>
      <c r="D245" s="950"/>
      <c r="E245" s="945" t="s">
        <v>1127</v>
      </c>
      <c r="F245" s="945">
        <v>10</v>
      </c>
      <c r="G245" s="950"/>
    </row>
    <row r="246" spans="1:7">
      <c r="A246" s="942" t="s">
        <v>1128</v>
      </c>
      <c r="B246" s="945" t="s">
        <v>1122</v>
      </c>
      <c r="C246" s="954" t="s">
        <v>2072</v>
      </c>
      <c r="D246" s="950"/>
      <c r="E246" s="945" t="s">
        <v>1129</v>
      </c>
      <c r="F246" s="945">
        <v>10</v>
      </c>
      <c r="G246" s="950"/>
    </row>
    <row r="247" spans="1:7">
      <c r="A247" s="943" t="s">
        <v>1130</v>
      </c>
      <c r="B247" s="946" t="s">
        <v>1122</v>
      </c>
      <c r="C247" s="948" t="s">
        <v>2073</v>
      </c>
      <c r="D247" s="956"/>
      <c r="E247" s="946" t="s">
        <v>1131</v>
      </c>
      <c r="F247" s="946">
        <v>10</v>
      </c>
      <c r="G247" s="950"/>
    </row>
    <row r="248" spans="1:7">
      <c r="A248" s="951" t="s">
        <v>1132</v>
      </c>
      <c r="B248" s="952" t="s">
        <v>1133</v>
      </c>
      <c r="C248" s="953" t="s">
        <v>2077</v>
      </c>
      <c r="D248" s="955"/>
      <c r="E248" s="952" t="s">
        <v>2114</v>
      </c>
      <c r="F248" s="952">
        <v>5</v>
      </c>
      <c r="G248" s="950"/>
    </row>
    <row r="249" spans="1:7">
      <c r="A249" s="942" t="s">
        <v>1134</v>
      </c>
      <c r="B249" s="945" t="s">
        <v>1133</v>
      </c>
      <c r="C249" s="954" t="s">
        <v>2078</v>
      </c>
      <c r="D249" s="950"/>
      <c r="E249" s="945" t="s">
        <v>2115</v>
      </c>
      <c r="F249" s="945">
        <v>5</v>
      </c>
      <c r="G249" s="950"/>
    </row>
    <row r="250" spans="1:7">
      <c r="A250" s="942" t="s">
        <v>1135</v>
      </c>
      <c r="B250" s="945" t="s">
        <v>1133</v>
      </c>
      <c r="C250" s="954" t="s">
        <v>2079</v>
      </c>
      <c r="D250" s="950"/>
      <c r="E250" s="945" t="s">
        <v>2116</v>
      </c>
      <c r="F250" s="945">
        <v>5</v>
      </c>
      <c r="G250" s="950"/>
    </row>
    <row r="251" spans="1:7">
      <c r="A251" s="942" t="s">
        <v>1136</v>
      </c>
      <c r="B251" s="945" t="s">
        <v>1133</v>
      </c>
      <c r="C251" s="954" t="s">
        <v>2080</v>
      </c>
      <c r="D251" s="950"/>
      <c r="E251" s="945" t="s">
        <v>2117</v>
      </c>
      <c r="F251" s="945">
        <v>5</v>
      </c>
      <c r="G251" s="950"/>
    </row>
    <row r="252" spans="1:7">
      <c r="A252" s="942" t="s">
        <v>610</v>
      </c>
      <c r="B252" s="945" t="s">
        <v>1133</v>
      </c>
      <c r="C252" s="954" t="s">
        <v>2081</v>
      </c>
      <c r="D252" s="950"/>
      <c r="E252" s="945" t="s">
        <v>2118</v>
      </c>
      <c r="F252" s="945">
        <v>5</v>
      </c>
      <c r="G252" s="950"/>
    </row>
    <row r="253" spans="1:7">
      <c r="A253" s="942" t="s">
        <v>2074</v>
      </c>
      <c r="B253" s="945" t="s">
        <v>1133</v>
      </c>
      <c r="C253" s="954" t="s">
        <v>2082</v>
      </c>
      <c r="D253" s="950"/>
      <c r="E253" s="945" t="s">
        <v>2082</v>
      </c>
      <c r="F253" s="945">
        <v>5</v>
      </c>
      <c r="G253" s="950"/>
    </row>
    <row r="254" spans="1:7">
      <c r="A254" s="942" t="s">
        <v>1137</v>
      </c>
      <c r="B254" s="945" t="s">
        <v>1133</v>
      </c>
      <c r="C254" s="954" t="s">
        <v>2083</v>
      </c>
      <c r="D254" s="950"/>
      <c r="E254" s="945" t="s">
        <v>2119</v>
      </c>
      <c r="F254" s="945">
        <v>5</v>
      </c>
      <c r="G254" s="950"/>
    </row>
    <row r="255" spans="1:7">
      <c r="A255" s="942" t="s">
        <v>1138</v>
      </c>
      <c r="B255" s="945" t="s">
        <v>1133</v>
      </c>
      <c r="C255" s="954" t="s">
        <v>2084</v>
      </c>
      <c r="D255" s="950"/>
      <c r="E255" s="945" t="s">
        <v>2120</v>
      </c>
      <c r="F255" s="945">
        <v>5</v>
      </c>
      <c r="G255" s="950"/>
    </row>
    <row r="256" spans="1:7">
      <c r="A256" s="942" t="s">
        <v>1139</v>
      </c>
      <c r="B256" s="945" t="s">
        <v>1133</v>
      </c>
      <c r="C256" s="954" t="s">
        <v>2085</v>
      </c>
      <c r="D256" s="950"/>
      <c r="E256" s="945" t="s">
        <v>2121</v>
      </c>
      <c r="F256" s="945">
        <v>5</v>
      </c>
      <c r="G256" s="950"/>
    </row>
    <row r="257" spans="1:7">
      <c r="A257" s="942" t="s">
        <v>1140</v>
      </c>
      <c r="B257" s="945" t="s">
        <v>1133</v>
      </c>
      <c r="C257" s="954" t="s">
        <v>2086</v>
      </c>
      <c r="D257" s="950"/>
      <c r="E257" s="945" t="s">
        <v>2122</v>
      </c>
      <c r="F257" s="945">
        <v>5</v>
      </c>
      <c r="G257" s="950"/>
    </row>
    <row r="258" spans="1:7">
      <c r="A258" s="942" t="s">
        <v>1141</v>
      </c>
      <c r="B258" s="945" t="s">
        <v>1133</v>
      </c>
      <c r="C258" s="954" t="s">
        <v>1142</v>
      </c>
      <c r="D258" s="950"/>
      <c r="E258" s="945" t="s">
        <v>1142</v>
      </c>
      <c r="F258" s="945">
        <v>5</v>
      </c>
      <c r="G258" s="950"/>
    </row>
    <row r="259" spans="1:7">
      <c r="A259" s="942" t="s">
        <v>2075</v>
      </c>
      <c r="B259" s="945" t="s">
        <v>1133</v>
      </c>
      <c r="C259" s="954" t="s">
        <v>2087</v>
      </c>
      <c r="D259" s="950"/>
      <c r="E259" s="945" t="s">
        <v>1127</v>
      </c>
      <c r="F259" s="945">
        <v>5</v>
      </c>
      <c r="G259" s="950"/>
    </row>
    <row r="260" spans="1:7">
      <c r="A260" s="942" t="s">
        <v>1143</v>
      </c>
      <c r="B260" s="945" t="s">
        <v>1133</v>
      </c>
      <c r="C260" s="954" t="s">
        <v>2088</v>
      </c>
      <c r="D260" s="950"/>
      <c r="E260" s="945" t="s">
        <v>2123</v>
      </c>
      <c r="F260" s="945">
        <v>5</v>
      </c>
      <c r="G260" s="950"/>
    </row>
    <row r="261" spans="1:7">
      <c r="A261" s="942" t="s">
        <v>1144</v>
      </c>
      <c r="B261" s="945" t="s">
        <v>1133</v>
      </c>
      <c r="C261" s="954" t="s">
        <v>2089</v>
      </c>
      <c r="D261" s="950"/>
      <c r="E261" s="945" t="s">
        <v>2124</v>
      </c>
      <c r="F261" s="945">
        <v>5</v>
      </c>
      <c r="G261" s="950"/>
    </row>
    <row r="262" spans="1:7">
      <c r="A262" s="942" t="s">
        <v>1145</v>
      </c>
      <c r="B262" s="945" t="s">
        <v>1133</v>
      </c>
      <c r="C262" s="954" t="s">
        <v>2090</v>
      </c>
      <c r="D262" s="950"/>
      <c r="E262" s="945" t="s">
        <v>2125</v>
      </c>
      <c r="F262" s="945">
        <v>5</v>
      </c>
      <c r="G262" s="950"/>
    </row>
    <row r="263" spans="1:7">
      <c r="A263" s="942" t="s">
        <v>1146</v>
      </c>
      <c r="B263" s="945" t="s">
        <v>1133</v>
      </c>
      <c r="C263" s="954" t="s">
        <v>2091</v>
      </c>
      <c r="D263" s="950"/>
      <c r="E263" s="945" t="s">
        <v>2126</v>
      </c>
      <c r="F263" s="945">
        <v>5</v>
      </c>
      <c r="G263" s="950"/>
    </row>
    <row r="264" spans="1:7">
      <c r="A264" s="942" t="s">
        <v>1147</v>
      </c>
      <c r="B264" s="945" t="s">
        <v>1133</v>
      </c>
      <c r="C264" s="954" t="s">
        <v>2092</v>
      </c>
      <c r="D264" s="950"/>
      <c r="E264" s="945" t="s">
        <v>2127</v>
      </c>
      <c r="F264" s="945">
        <v>5</v>
      </c>
      <c r="G264" s="950"/>
    </row>
    <row r="265" spans="1:7">
      <c r="A265" s="942" t="s">
        <v>1148</v>
      </c>
      <c r="B265" s="945" t="s">
        <v>1133</v>
      </c>
      <c r="C265" s="954" t="s">
        <v>2093</v>
      </c>
      <c r="D265" s="950"/>
      <c r="E265" s="945" t="s">
        <v>2128</v>
      </c>
      <c r="F265" s="945">
        <v>5</v>
      </c>
      <c r="G265" s="950"/>
    </row>
    <row r="266" spans="1:7">
      <c r="A266" s="942" t="s">
        <v>1149</v>
      </c>
      <c r="B266" s="945" t="s">
        <v>1133</v>
      </c>
      <c r="C266" s="954" t="s">
        <v>2094</v>
      </c>
      <c r="D266" s="950"/>
      <c r="E266" s="945" t="s">
        <v>2129</v>
      </c>
      <c r="F266" s="945">
        <v>5</v>
      </c>
      <c r="G266" s="950"/>
    </row>
    <row r="267" spans="1:7">
      <c r="A267" s="942" t="s">
        <v>1150</v>
      </c>
      <c r="B267" s="945" t="s">
        <v>1133</v>
      </c>
      <c r="C267" s="954" t="s">
        <v>2095</v>
      </c>
      <c r="D267" s="950"/>
      <c r="E267" s="945" t="s">
        <v>2130</v>
      </c>
      <c r="F267" s="945">
        <v>5</v>
      </c>
      <c r="G267" s="950"/>
    </row>
    <row r="268" spans="1:7">
      <c r="A268" s="942" t="s">
        <v>1151</v>
      </c>
      <c r="B268" s="945" t="s">
        <v>1133</v>
      </c>
      <c r="C268" s="954" t="s">
        <v>2096</v>
      </c>
      <c r="D268" s="950"/>
      <c r="E268" s="945" t="s">
        <v>2131</v>
      </c>
      <c r="F268" s="945">
        <v>5</v>
      </c>
      <c r="G268" s="950"/>
    </row>
    <row r="269" spans="1:7">
      <c r="A269" s="942" t="s">
        <v>1152</v>
      </c>
      <c r="B269" s="945" t="s">
        <v>1133</v>
      </c>
      <c r="C269" s="954" t="s">
        <v>2097</v>
      </c>
      <c r="D269" s="950"/>
      <c r="E269" s="945" t="s">
        <v>2132</v>
      </c>
      <c r="F269" s="945">
        <v>5</v>
      </c>
      <c r="G269" s="950"/>
    </row>
    <row r="270" spans="1:7">
      <c r="A270" s="942" t="s">
        <v>1153</v>
      </c>
      <c r="B270" s="945" t="s">
        <v>1133</v>
      </c>
      <c r="C270" s="954" t="s">
        <v>2098</v>
      </c>
      <c r="D270" s="950"/>
      <c r="E270" s="945" t="s">
        <v>2133</v>
      </c>
      <c r="F270" s="945">
        <v>5</v>
      </c>
      <c r="G270" s="950"/>
    </row>
    <row r="271" spans="1:7">
      <c r="A271" s="942" t="s">
        <v>1154</v>
      </c>
      <c r="B271" s="945" t="s">
        <v>1133</v>
      </c>
      <c r="C271" s="954" t="s">
        <v>2099</v>
      </c>
      <c r="D271" s="950"/>
      <c r="E271" s="945" t="s">
        <v>2134</v>
      </c>
      <c r="F271" s="945">
        <v>5</v>
      </c>
      <c r="G271" s="950"/>
    </row>
    <row r="272" spans="1:7">
      <c r="A272" s="942" t="s">
        <v>1155</v>
      </c>
      <c r="B272" s="945" t="s">
        <v>1133</v>
      </c>
      <c r="C272" s="954" t="s">
        <v>2100</v>
      </c>
      <c r="D272" s="950"/>
      <c r="E272" s="945" t="s">
        <v>2135</v>
      </c>
      <c r="F272" s="945">
        <v>5</v>
      </c>
      <c r="G272" s="950"/>
    </row>
    <row r="273" spans="1:7">
      <c r="A273" s="942" t="s">
        <v>1156</v>
      </c>
      <c r="B273" s="945" t="s">
        <v>1133</v>
      </c>
      <c r="C273" s="954" t="s">
        <v>2101</v>
      </c>
      <c r="D273" s="950"/>
      <c r="E273" s="945" t="s">
        <v>2136</v>
      </c>
      <c r="F273" s="945">
        <v>5</v>
      </c>
      <c r="G273" s="950"/>
    </row>
    <row r="274" spans="1:7">
      <c r="A274" s="942" t="s">
        <v>1157</v>
      </c>
      <c r="B274" s="945" t="s">
        <v>1133</v>
      </c>
      <c r="C274" s="954" t="s">
        <v>2102</v>
      </c>
      <c r="D274" s="950"/>
      <c r="E274" s="945" t="s">
        <v>2137</v>
      </c>
      <c r="F274" s="945">
        <v>5</v>
      </c>
      <c r="G274" s="950"/>
    </row>
    <row r="275" spans="1:7">
      <c r="A275" s="942" t="s">
        <v>1158</v>
      </c>
      <c r="B275" s="945" t="s">
        <v>1133</v>
      </c>
      <c r="C275" s="954" t="s">
        <v>2103</v>
      </c>
      <c r="D275" s="950"/>
      <c r="E275" s="945" t="s">
        <v>2138</v>
      </c>
      <c r="F275" s="945">
        <v>5</v>
      </c>
      <c r="G275" s="950"/>
    </row>
    <row r="276" spans="1:7">
      <c r="A276" s="942" t="s">
        <v>1159</v>
      </c>
      <c r="B276" s="945" t="s">
        <v>1133</v>
      </c>
      <c r="C276" s="954" t="s">
        <v>2104</v>
      </c>
      <c r="D276" s="950"/>
      <c r="E276" s="945" t="s">
        <v>2139</v>
      </c>
      <c r="F276" s="945">
        <v>5</v>
      </c>
      <c r="G276" s="950"/>
    </row>
    <row r="277" spans="1:7">
      <c r="A277" s="942" t="s">
        <v>1160</v>
      </c>
      <c r="B277" s="945" t="s">
        <v>1133</v>
      </c>
      <c r="C277" s="954" t="s">
        <v>2105</v>
      </c>
      <c r="D277" s="950"/>
      <c r="E277" s="945" t="s">
        <v>2140</v>
      </c>
      <c r="F277" s="945">
        <v>5</v>
      </c>
      <c r="G277" s="950"/>
    </row>
    <row r="278" spans="1:7">
      <c r="A278" s="942" t="s">
        <v>1161</v>
      </c>
      <c r="B278" s="945" t="s">
        <v>1133</v>
      </c>
      <c r="C278" s="954" t="s">
        <v>2106</v>
      </c>
      <c r="D278" s="950"/>
      <c r="E278" s="945" t="s">
        <v>2141</v>
      </c>
      <c r="F278" s="945">
        <v>5</v>
      </c>
      <c r="G278" s="950"/>
    </row>
    <row r="279" spans="1:7">
      <c r="A279" s="942" t="s">
        <v>1162</v>
      </c>
      <c r="B279" s="945" t="s">
        <v>1133</v>
      </c>
      <c r="C279" s="954" t="s">
        <v>2107</v>
      </c>
      <c r="D279" s="950"/>
      <c r="E279" s="945" t="s">
        <v>2142</v>
      </c>
      <c r="F279" s="945">
        <v>5</v>
      </c>
      <c r="G279" s="950"/>
    </row>
    <row r="280" spans="1:7">
      <c r="A280" s="942" t="s">
        <v>1163</v>
      </c>
      <c r="B280" s="945" t="s">
        <v>1133</v>
      </c>
      <c r="C280" s="954" t="s">
        <v>2108</v>
      </c>
      <c r="D280" s="950"/>
      <c r="E280" s="945" t="s">
        <v>2143</v>
      </c>
      <c r="F280" s="945">
        <v>5</v>
      </c>
      <c r="G280" s="950"/>
    </row>
    <row r="281" spans="1:7">
      <c r="A281" s="942" t="s">
        <v>2076</v>
      </c>
      <c r="B281" s="945" t="s">
        <v>1133</v>
      </c>
      <c r="C281" s="954" t="s">
        <v>2109</v>
      </c>
      <c r="D281" s="950"/>
      <c r="E281" s="945" t="s">
        <v>2144</v>
      </c>
      <c r="F281" s="945">
        <v>5</v>
      </c>
      <c r="G281" s="950"/>
    </row>
    <row r="282" spans="1:7">
      <c r="A282" s="942" t="s">
        <v>619</v>
      </c>
      <c r="B282" s="945" t="s">
        <v>1133</v>
      </c>
      <c r="C282" s="954" t="s">
        <v>2110</v>
      </c>
      <c r="D282" s="950"/>
      <c r="E282" s="945" t="s">
        <v>2145</v>
      </c>
      <c r="F282" s="945">
        <v>5</v>
      </c>
      <c r="G282" s="950"/>
    </row>
    <row r="283" spans="1:7">
      <c r="A283" s="942" t="s">
        <v>623</v>
      </c>
      <c r="B283" s="945" t="s">
        <v>1133</v>
      </c>
      <c r="C283" s="954" t="s">
        <v>2111</v>
      </c>
      <c r="D283" s="950"/>
      <c r="E283" s="945" t="s">
        <v>2146</v>
      </c>
      <c r="F283" s="945">
        <v>5</v>
      </c>
      <c r="G283" s="950"/>
    </row>
    <row r="284" spans="1:7">
      <c r="A284" s="942" t="s">
        <v>626</v>
      </c>
      <c r="B284" s="945" t="s">
        <v>1133</v>
      </c>
      <c r="C284" s="954" t="s">
        <v>2112</v>
      </c>
      <c r="D284" s="950"/>
      <c r="E284" s="945" t="s">
        <v>2147</v>
      </c>
      <c r="F284" s="945">
        <v>5</v>
      </c>
      <c r="G284" s="950"/>
    </row>
    <row r="285" spans="1:7">
      <c r="A285" s="943" t="s">
        <v>1164</v>
      </c>
      <c r="B285" s="946" t="s">
        <v>1133</v>
      </c>
      <c r="C285" s="948" t="s">
        <v>2113</v>
      </c>
      <c r="D285" s="956"/>
      <c r="E285" s="946" t="s">
        <v>2148</v>
      </c>
      <c r="F285" s="946">
        <v>5</v>
      </c>
      <c r="G285" s="950"/>
    </row>
    <row r="286" spans="1:7">
      <c r="A286" s="957" t="s">
        <v>1165</v>
      </c>
      <c r="B286" s="958" t="s">
        <v>1166</v>
      </c>
      <c r="C286" s="959" t="s">
        <v>1167</v>
      </c>
      <c r="D286" s="944" t="s">
        <v>1168</v>
      </c>
      <c r="E286" s="944" t="s">
        <v>1169</v>
      </c>
      <c r="F286" s="958">
        <v>1</v>
      </c>
      <c r="G286" s="950"/>
    </row>
    <row r="287" spans="1:7">
      <c r="A287" s="951" t="s">
        <v>1170</v>
      </c>
      <c r="B287" s="952" t="s">
        <v>1171</v>
      </c>
      <c r="C287" s="953" t="s">
        <v>2151</v>
      </c>
      <c r="D287" s="952" t="s">
        <v>2179</v>
      </c>
      <c r="E287" s="952" t="s">
        <v>2165</v>
      </c>
      <c r="F287" s="952">
        <v>19</v>
      </c>
      <c r="G287" s="950"/>
    </row>
    <row r="288" spans="1:7">
      <c r="A288" s="942" t="s">
        <v>1172</v>
      </c>
      <c r="B288" s="945" t="s">
        <v>1173</v>
      </c>
      <c r="C288" s="954" t="s">
        <v>2152</v>
      </c>
      <c r="D288" s="945" t="s">
        <v>2180</v>
      </c>
      <c r="E288" s="945" t="s">
        <v>2166</v>
      </c>
      <c r="F288" s="945">
        <v>12</v>
      </c>
      <c r="G288" s="950"/>
    </row>
    <row r="289" spans="1:7">
      <c r="A289" s="942" t="s">
        <v>1174</v>
      </c>
      <c r="B289" s="945" t="s">
        <v>1173</v>
      </c>
      <c r="C289" s="954" t="s">
        <v>2153</v>
      </c>
      <c r="D289" s="945" t="s">
        <v>2181</v>
      </c>
      <c r="E289" s="945" t="s">
        <v>2167</v>
      </c>
      <c r="F289" s="945">
        <v>19</v>
      </c>
      <c r="G289" s="950"/>
    </row>
    <row r="290" spans="1:7">
      <c r="A290" s="942" t="s">
        <v>1175</v>
      </c>
      <c r="B290" s="945" t="s">
        <v>1173</v>
      </c>
      <c r="C290" s="954" t="s">
        <v>2154</v>
      </c>
      <c r="D290" s="945" t="s">
        <v>1176</v>
      </c>
      <c r="E290" s="945" t="s">
        <v>2168</v>
      </c>
      <c r="F290" s="945">
        <v>19</v>
      </c>
      <c r="G290" s="950"/>
    </row>
    <row r="291" spans="1:7">
      <c r="A291" s="942" t="s">
        <v>1177</v>
      </c>
      <c r="B291" s="945" t="s">
        <v>1173</v>
      </c>
      <c r="C291" s="954" t="s">
        <v>2155</v>
      </c>
      <c r="D291" s="945" t="s">
        <v>2182</v>
      </c>
      <c r="E291" s="945" t="s">
        <v>2169</v>
      </c>
      <c r="F291" s="945">
        <v>19</v>
      </c>
      <c r="G291" s="950"/>
    </row>
    <row r="292" spans="1:7">
      <c r="A292" s="942" t="s">
        <v>1178</v>
      </c>
      <c r="B292" s="945" t="s">
        <v>1173</v>
      </c>
      <c r="C292" s="954" t="s">
        <v>2156</v>
      </c>
      <c r="D292" s="945" t="s">
        <v>2183</v>
      </c>
      <c r="E292" s="945" t="s">
        <v>2170</v>
      </c>
      <c r="F292" s="945">
        <v>19</v>
      </c>
      <c r="G292" s="950"/>
    </row>
    <row r="293" spans="1:7">
      <c r="A293" s="942" t="s">
        <v>2149</v>
      </c>
      <c r="B293" s="945" t="s">
        <v>1173</v>
      </c>
      <c r="C293" s="954" t="s">
        <v>2157</v>
      </c>
      <c r="D293" s="945" t="s">
        <v>1116</v>
      </c>
      <c r="E293" s="945" t="s">
        <v>2171</v>
      </c>
      <c r="F293" s="945">
        <v>12</v>
      </c>
      <c r="G293" s="950"/>
    </row>
    <row r="294" spans="1:7">
      <c r="A294" s="942" t="s">
        <v>1179</v>
      </c>
      <c r="B294" s="945" t="s">
        <v>1173</v>
      </c>
      <c r="C294" s="954" t="s">
        <v>2158</v>
      </c>
      <c r="D294" s="945" t="s">
        <v>2184</v>
      </c>
      <c r="E294" s="945" t="s">
        <v>2172</v>
      </c>
      <c r="F294" s="945">
        <v>12</v>
      </c>
      <c r="G294" s="950"/>
    </row>
    <row r="295" spans="1:7">
      <c r="A295" s="942" t="s">
        <v>2150</v>
      </c>
      <c r="B295" s="945" t="s">
        <v>1173</v>
      </c>
      <c r="C295" s="954" t="s">
        <v>2159</v>
      </c>
      <c r="D295" s="945" t="s">
        <v>2185</v>
      </c>
      <c r="E295" s="945" t="s">
        <v>2173</v>
      </c>
      <c r="F295" s="945">
        <v>18</v>
      </c>
      <c r="G295" s="950"/>
    </row>
    <row r="296" spans="1:7">
      <c r="A296" s="942" t="s">
        <v>1180</v>
      </c>
      <c r="B296" s="945" t="s">
        <v>1181</v>
      </c>
      <c r="C296" s="954" t="s">
        <v>2160</v>
      </c>
      <c r="D296" s="945" t="s">
        <v>2186</v>
      </c>
      <c r="E296" s="945" t="s">
        <v>1182</v>
      </c>
      <c r="F296" s="945">
        <v>19</v>
      </c>
      <c r="G296" s="950"/>
    </row>
    <row r="297" spans="1:7">
      <c r="A297" s="942" t="s">
        <v>1183</v>
      </c>
      <c r="B297" s="945" t="s">
        <v>1181</v>
      </c>
      <c r="C297" s="954" t="s">
        <v>2161</v>
      </c>
      <c r="D297" s="945" t="s">
        <v>2187</v>
      </c>
      <c r="E297" s="945" t="s">
        <v>2174</v>
      </c>
      <c r="F297" s="945">
        <v>5</v>
      </c>
      <c r="G297" s="950"/>
    </row>
    <row r="298" spans="1:7">
      <c r="A298" s="942" t="s">
        <v>1184</v>
      </c>
      <c r="B298" s="945" t="s">
        <v>1181</v>
      </c>
      <c r="C298" s="954" t="s">
        <v>2162</v>
      </c>
      <c r="D298" s="945" t="s">
        <v>2186</v>
      </c>
      <c r="E298" s="945" t="s">
        <v>1182</v>
      </c>
      <c r="F298" s="945">
        <v>19</v>
      </c>
      <c r="G298" s="950"/>
    </row>
    <row r="299" spans="1:7">
      <c r="A299" s="942" t="s">
        <v>1185</v>
      </c>
      <c r="B299" s="945" t="s">
        <v>1186</v>
      </c>
      <c r="C299" s="954" t="s">
        <v>2163</v>
      </c>
      <c r="D299" s="945" t="s">
        <v>2188</v>
      </c>
      <c r="E299" s="945" t="s">
        <v>2175</v>
      </c>
      <c r="F299" s="945">
        <v>20</v>
      </c>
      <c r="G299" s="950"/>
    </row>
    <row r="300" spans="1:7">
      <c r="A300" s="942" t="s">
        <v>1187</v>
      </c>
      <c r="B300" s="945" t="s">
        <v>1186</v>
      </c>
      <c r="C300" s="954" t="s">
        <v>2164</v>
      </c>
      <c r="D300" s="945" t="s">
        <v>2189</v>
      </c>
      <c r="E300" s="945" t="s">
        <v>2176</v>
      </c>
      <c r="F300" s="945">
        <v>22</v>
      </c>
      <c r="G300" s="950"/>
    </row>
    <row r="301" spans="1:7">
      <c r="A301" s="942" t="s">
        <v>1188</v>
      </c>
      <c r="B301" s="945" t="s">
        <v>1186</v>
      </c>
      <c r="C301" s="954" t="s">
        <v>1189</v>
      </c>
      <c r="D301" s="945" t="s">
        <v>2190</v>
      </c>
      <c r="E301" s="945" t="s">
        <v>2177</v>
      </c>
      <c r="F301" s="945">
        <v>29</v>
      </c>
      <c r="G301" s="950"/>
    </row>
    <row r="302" spans="1:7">
      <c r="A302" s="943" t="s">
        <v>1190</v>
      </c>
      <c r="B302" s="946" t="s">
        <v>1186</v>
      </c>
      <c r="C302" s="948" t="s">
        <v>1191</v>
      </c>
      <c r="D302" s="946" t="s">
        <v>2191</v>
      </c>
      <c r="E302" s="946" t="s">
        <v>2178</v>
      </c>
      <c r="F302" s="946">
        <v>78</v>
      </c>
      <c r="G302" s="950"/>
    </row>
    <row r="303" spans="1:7">
      <c r="A303" s="975" t="s">
        <v>2429</v>
      </c>
      <c r="B303" s="976" t="s">
        <v>1193</v>
      </c>
      <c r="C303" s="977" t="s">
        <v>2342</v>
      </c>
      <c r="D303" s="944" t="s">
        <v>1195</v>
      </c>
      <c r="E303" s="944" t="s">
        <v>2479</v>
      </c>
      <c r="F303" s="944">
        <v>105</v>
      </c>
      <c r="G303" s="945">
        <v>75</v>
      </c>
    </row>
    <row r="304" spans="1:7">
      <c r="A304" s="975" t="s">
        <v>1196</v>
      </c>
      <c r="B304" s="978" t="s">
        <v>1193</v>
      </c>
      <c r="C304" s="979" t="s">
        <v>2343</v>
      </c>
      <c r="D304" s="945" t="s">
        <v>1198</v>
      </c>
      <c r="E304" s="945" t="s">
        <v>2480</v>
      </c>
      <c r="F304" s="945">
        <v>120</v>
      </c>
      <c r="G304" s="945">
        <v>120</v>
      </c>
    </row>
    <row r="305" spans="1:7">
      <c r="A305" s="975" t="s">
        <v>1199</v>
      </c>
      <c r="B305" s="978" t="s">
        <v>1193</v>
      </c>
      <c r="C305" s="979" t="s">
        <v>2344</v>
      </c>
      <c r="D305" s="945" t="s">
        <v>1201</v>
      </c>
      <c r="E305" s="945" t="s">
        <v>2481</v>
      </c>
      <c r="F305" s="945">
        <v>90</v>
      </c>
      <c r="G305" s="945">
        <v>45</v>
      </c>
    </row>
    <row r="306" spans="1:7">
      <c r="A306" s="975" t="s">
        <v>1202</v>
      </c>
      <c r="B306" s="978" t="s">
        <v>1193</v>
      </c>
      <c r="C306" s="979" t="s">
        <v>2423</v>
      </c>
      <c r="D306" s="945" t="s">
        <v>1203</v>
      </c>
      <c r="E306" s="945" t="s">
        <v>2482</v>
      </c>
      <c r="F306" s="945">
        <v>75</v>
      </c>
      <c r="G306" s="945">
        <v>45</v>
      </c>
    </row>
    <row r="307" spans="1:7">
      <c r="A307" s="975" t="s">
        <v>1204</v>
      </c>
      <c r="B307" s="978" t="s">
        <v>1193</v>
      </c>
      <c r="C307" s="979" t="s">
        <v>2345</v>
      </c>
      <c r="D307" s="945" t="s">
        <v>1206</v>
      </c>
      <c r="E307" s="945" t="s">
        <v>2483</v>
      </c>
      <c r="F307" s="945">
        <v>78</v>
      </c>
      <c r="G307" s="945">
        <v>15</v>
      </c>
    </row>
    <row r="308" spans="1:7">
      <c r="A308" s="975" t="s">
        <v>2430</v>
      </c>
      <c r="B308" s="978" t="s">
        <v>1193</v>
      </c>
      <c r="C308" s="979" t="s">
        <v>2346</v>
      </c>
      <c r="D308" s="945" t="s">
        <v>1209</v>
      </c>
      <c r="E308" s="945" t="s">
        <v>2484</v>
      </c>
      <c r="F308" s="945">
        <v>130</v>
      </c>
      <c r="G308" s="945">
        <v>12</v>
      </c>
    </row>
    <row r="309" spans="1:7">
      <c r="A309" s="975" t="s">
        <v>2431</v>
      </c>
      <c r="B309" s="978" t="s">
        <v>1193</v>
      </c>
      <c r="C309" s="979" t="s">
        <v>2347</v>
      </c>
      <c r="D309" s="945" t="s">
        <v>1212</v>
      </c>
      <c r="E309" s="945" t="s">
        <v>2485</v>
      </c>
      <c r="F309" s="945">
        <v>86</v>
      </c>
      <c r="G309" s="945">
        <v>34</v>
      </c>
    </row>
    <row r="310" spans="1:7">
      <c r="A310" s="975" t="s">
        <v>1213</v>
      </c>
      <c r="B310" s="978" t="s">
        <v>1193</v>
      </c>
      <c r="C310" s="979" t="s">
        <v>1214</v>
      </c>
      <c r="D310" s="945" t="s">
        <v>1215</v>
      </c>
      <c r="E310" s="945" t="s">
        <v>2486</v>
      </c>
      <c r="F310" s="945">
        <v>60</v>
      </c>
      <c r="G310" s="945">
        <v>3</v>
      </c>
    </row>
    <row r="311" spans="1:7">
      <c r="A311" s="975" t="s">
        <v>1216</v>
      </c>
      <c r="B311" s="978" t="s">
        <v>1193</v>
      </c>
      <c r="C311" s="979" t="s">
        <v>1217</v>
      </c>
      <c r="D311" s="945" t="s">
        <v>2440</v>
      </c>
      <c r="E311" s="945" t="s">
        <v>2487</v>
      </c>
      <c r="F311" s="945">
        <v>70</v>
      </c>
      <c r="G311" s="945">
        <v>3</v>
      </c>
    </row>
    <row r="312" spans="1:7">
      <c r="A312" s="975" t="s">
        <v>1691</v>
      </c>
      <c r="B312" s="978" t="s">
        <v>1193</v>
      </c>
      <c r="C312" s="979" t="s">
        <v>2348</v>
      </c>
      <c r="D312" s="945" t="s">
        <v>2441</v>
      </c>
      <c r="E312" s="945" t="s">
        <v>2488</v>
      </c>
      <c r="F312" s="945">
        <v>135</v>
      </c>
      <c r="G312" s="945">
        <v>3</v>
      </c>
    </row>
    <row r="313" spans="1:7">
      <c r="A313" s="975" t="s">
        <v>2432</v>
      </c>
      <c r="B313" s="978" t="s">
        <v>1193</v>
      </c>
      <c r="C313" s="979" t="s">
        <v>2349</v>
      </c>
      <c r="D313" s="945" t="s">
        <v>1220</v>
      </c>
      <c r="E313" s="945" t="s">
        <v>2489</v>
      </c>
      <c r="F313" s="945">
        <v>61</v>
      </c>
      <c r="G313" s="945">
        <v>15</v>
      </c>
    </row>
    <row r="314" spans="1:7">
      <c r="A314" s="975" t="s">
        <v>2433</v>
      </c>
      <c r="B314" s="978" t="s">
        <v>1193</v>
      </c>
      <c r="C314" s="979" t="s">
        <v>2350</v>
      </c>
      <c r="D314" s="945" t="s">
        <v>1223</v>
      </c>
      <c r="E314" s="945" t="s">
        <v>2490</v>
      </c>
      <c r="F314" s="945">
        <v>87</v>
      </c>
      <c r="G314" s="945">
        <v>13</v>
      </c>
    </row>
    <row r="315" spans="1:7">
      <c r="A315" s="975" t="s">
        <v>2434</v>
      </c>
      <c r="B315" s="978" t="s">
        <v>1193</v>
      </c>
      <c r="C315" s="979" t="s">
        <v>2351</v>
      </c>
      <c r="D315" s="945" t="s">
        <v>1223</v>
      </c>
      <c r="E315" s="945" t="s">
        <v>2490</v>
      </c>
      <c r="F315" s="945">
        <v>120</v>
      </c>
      <c r="G315" s="945">
        <v>12</v>
      </c>
    </row>
    <row r="316" spans="1:7">
      <c r="A316" s="975" t="s">
        <v>2435</v>
      </c>
      <c r="B316" s="978" t="s">
        <v>1193</v>
      </c>
      <c r="C316" s="979" t="s">
        <v>2352</v>
      </c>
      <c r="D316" s="945" t="s">
        <v>1223</v>
      </c>
      <c r="E316" s="945" t="s">
        <v>2490</v>
      </c>
      <c r="F316" s="945">
        <v>60</v>
      </c>
      <c r="G316" s="945">
        <v>3</v>
      </c>
    </row>
    <row r="317" spans="1:7">
      <c r="A317" s="975" t="s">
        <v>2436</v>
      </c>
      <c r="B317" s="978" t="s">
        <v>1193</v>
      </c>
      <c r="C317" s="979" t="s">
        <v>2353</v>
      </c>
      <c r="D317" s="945" t="s">
        <v>1229</v>
      </c>
      <c r="E317" s="945" t="s">
        <v>2491</v>
      </c>
      <c r="F317" s="945">
        <v>80</v>
      </c>
      <c r="G317" s="945">
        <v>8</v>
      </c>
    </row>
    <row r="318" spans="1:7">
      <c r="A318" s="975" t="s">
        <v>2437</v>
      </c>
      <c r="B318" s="978" t="s">
        <v>1193</v>
      </c>
      <c r="C318" s="979" t="s">
        <v>2354</v>
      </c>
      <c r="D318" s="945" t="s">
        <v>1231</v>
      </c>
      <c r="E318" s="945" t="s">
        <v>2492</v>
      </c>
      <c r="F318" s="945">
        <v>65</v>
      </c>
      <c r="G318" s="945">
        <v>5</v>
      </c>
    </row>
    <row r="319" spans="1:7">
      <c r="A319" s="975" t="s">
        <v>2438</v>
      </c>
      <c r="B319" s="978" t="s">
        <v>1193</v>
      </c>
      <c r="C319" s="979" t="s">
        <v>2355</v>
      </c>
      <c r="D319" s="945" t="s">
        <v>1233</v>
      </c>
      <c r="E319" s="945" t="s">
        <v>2493</v>
      </c>
      <c r="F319" s="945">
        <v>159</v>
      </c>
      <c r="G319" s="945">
        <v>75</v>
      </c>
    </row>
    <row r="320" spans="1:7">
      <c r="A320" s="975" t="s">
        <v>2439</v>
      </c>
      <c r="B320" s="978" t="s">
        <v>1193</v>
      </c>
      <c r="C320" s="979" t="s">
        <v>2356</v>
      </c>
      <c r="D320" s="945" t="s">
        <v>1235</v>
      </c>
      <c r="E320" s="945" t="s">
        <v>2494</v>
      </c>
      <c r="F320" s="945">
        <v>66</v>
      </c>
      <c r="G320" s="945">
        <v>144</v>
      </c>
    </row>
    <row r="321" spans="1:7">
      <c r="A321" s="975" t="s">
        <v>1236</v>
      </c>
      <c r="B321" s="978" t="s">
        <v>1193</v>
      </c>
      <c r="C321" s="979" t="s">
        <v>1237</v>
      </c>
      <c r="D321" s="945" t="s">
        <v>1238</v>
      </c>
      <c r="E321" s="945" t="s">
        <v>2488</v>
      </c>
      <c r="F321" s="945">
        <v>123</v>
      </c>
      <c r="G321" s="945">
        <v>12</v>
      </c>
    </row>
    <row r="322" spans="1:7">
      <c r="A322" s="975" t="s">
        <v>1239</v>
      </c>
      <c r="B322" s="978" t="s">
        <v>1193</v>
      </c>
      <c r="C322" s="979" t="s">
        <v>1240</v>
      </c>
      <c r="D322" s="945" t="s">
        <v>1241</v>
      </c>
      <c r="E322" s="945" t="s">
        <v>1085</v>
      </c>
      <c r="F322" s="945">
        <v>50</v>
      </c>
      <c r="G322" s="945">
        <v>11</v>
      </c>
    </row>
    <row r="323" spans="1:7">
      <c r="A323" s="975" t="s">
        <v>1728</v>
      </c>
      <c r="B323" s="978" t="s">
        <v>1193</v>
      </c>
      <c r="C323" s="979" t="s">
        <v>2357</v>
      </c>
      <c r="D323" s="945" t="s">
        <v>2442</v>
      </c>
      <c r="E323" s="945" t="s">
        <v>2488</v>
      </c>
      <c r="F323" s="945">
        <v>120</v>
      </c>
      <c r="G323" s="945">
        <v>5</v>
      </c>
    </row>
    <row r="324" spans="1:7">
      <c r="A324" s="975" t="s">
        <v>2557</v>
      </c>
      <c r="B324" s="978" t="s">
        <v>1193</v>
      </c>
      <c r="C324" s="979" t="s">
        <v>2358</v>
      </c>
      <c r="D324" s="945" t="s">
        <v>1244</v>
      </c>
      <c r="E324" s="945" t="s">
        <v>2495</v>
      </c>
      <c r="F324" s="945">
        <v>90</v>
      </c>
      <c r="G324" s="945">
        <v>90</v>
      </c>
    </row>
    <row r="325" spans="1:7">
      <c r="A325" s="975" t="s">
        <v>2558</v>
      </c>
      <c r="B325" s="978" t="s">
        <v>1193</v>
      </c>
      <c r="C325" s="979" t="s">
        <v>2359</v>
      </c>
      <c r="D325" s="945" t="s">
        <v>1223</v>
      </c>
      <c r="E325" s="945" t="s">
        <v>2490</v>
      </c>
      <c r="F325" s="945">
        <v>90</v>
      </c>
      <c r="G325" s="945">
        <v>3</v>
      </c>
    </row>
    <row r="326" spans="1:7">
      <c r="A326" s="975" t="s">
        <v>2561</v>
      </c>
      <c r="B326" s="978" t="s">
        <v>1193</v>
      </c>
      <c r="C326" s="979" t="s">
        <v>2360</v>
      </c>
      <c r="D326" s="945" t="s">
        <v>1248</v>
      </c>
      <c r="E326" s="945" t="s">
        <v>2496</v>
      </c>
      <c r="F326" s="945">
        <v>60</v>
      </c>
      <c r="G326" s="945">
        <v>10</v>
      </c>
    </row>
    <row r="327" spans="1:7">
      <c r="A327" s="975" t="s">
        <v>2559</v>
      </c>
      <c r="B327" s="978" t="s">
        <v>1193</v>
      </c>
      <c r="C327" s="979" t="s">
        <v>2361</v>
      </c>
      <c r="D327" s="945" t="s">
        <v>1251</v>
      </c>
      <c r="E327" s="945" t="s">
        <v>2487</v>
      </c>
      <c r="F327" s="945">
        <v>110</v>
      </c>
      <c r="G327" s="945">
        <v>10</v>
      </c>
    </row>
    <row r="328" spans="1:7">
      <c r="A328" s="975" t="s">
        <v>2560</v>
      </c>
      <c r="B328" s="978" t="s">
        <v>1193</v>
      </c>
      <c r="C328" s="979" t="s">
        <v>2362</v>
      </c>
      <c r="D328" s="945" t="s">
        <v>1241</v>
      </c>
      <c r="E328" s="945" t="s">
        <v>1085</v>
      </c>
      <c r="F328" s="945">
        <v>80</v>
      </c>
      <c r="G328" s="945">
        <v>60</v>
      </c>
    </row>
    <row r="329" spans="1:7">
      <c r="A329" s="975" t="s">
        <v>1254</v>
      </c>
      <c r="B329" s="978" t="s">
        <v>1193</v>
      </c>
      <c r="C329" s="979" t="s">
        <v>1255</v>
      </c>
      <c r="D329" s="945" t="s">
        <v>1241</v>
      </c>
      <c r="E329" s="945" t="s">
        <v>1085</v>
      </c>
      <c r="F329" s="945">
        <v>90</v>
      </c>
      <c r="G329" s="945">
        <v>12</v>
      </c>
    </row>
    <row r="330" spans="1:7">
      <c r="A330" s="975" t="s">
        <v>1256</v>
      </c>
      <c r="B330" s="978" t="s">
        <v>1193</v>
      </c>
      <c r="C330" s="979" t="s">
        <v>1257</v>
      </c>
      <c r="D330" s="945" t="s">
        <v>2443</v>
      </c>
      <c r="E330" s="945" t="s">
        <v>2484</v>
      </c>
      <c r="F330" s="945">
        <v>117</v>
      </c>
      <c r="G330" s="945">
        <v>6</v>
      </c>
    </row>
    <row r="331" spans="1:7">
      <c r="A331" s="975" t="s">
        <v>1258</v>
      </c>
      <c r="B331" s="978" t="s">
        <v>1193</v>
      </c>
      <c r="C331" s="979" t="s">
        <v>1259</v>
      </c>
      <c r="D331" s="945" t="s">
        <v>2444</v>
      </c>
      <c r="E331" s="945" t="s">
        <v>2497</v>
      </c>
      <c r="F331" s="945">
        <v>90</v>
      </c>
      <c r="G331" s="945">
        <v>15</v>
      </c>
    </row>
    <row r="332" spans="1:7">
      <c r="A332" s="975" t="s">
        <v>1756</v>
      </c>
      <c r="B332" s="978" t="s">
        <v>1193</v>
      </c>
      <c r="C332" s="979" t="s">
        <v>2363</v>
      </c>
      <c r="D332" s="945" t="s">
        <v>2445</v>
      </c>
      <c r="E332" s="945" t="s">
        <v>2498</v>
      </c>
      <c r="F332" s="945">
        <v>90</v>
      </c>
      <c r="G332" s="945">
        <v>9</v>
      </c>
    </row>
    <row r="333" spans="1:7">
      <c r="A333" s="975" t="s">
        <v>2562</v>
      </c>
      <c r="B333" s="978" t="s">
        <v>1193</v>
      </c>
      <c r="C333" s="979" t="s">
        <v>2364</v>
      </c>
      <c r="D333" s="945" t="s">
        <v>1262</v>
      </c>
      <c r="E333" s="945" t="s">
        <v>2499</v>
      </c>
      <c r="F333" s="945">
        <v>86</v>
      </c>
      <c r="G333" s="945">
        <v>240</v>
      </c>
    </row>
    <row r="334" spans="1:7">
      <c r="A334" s="975" t="s">
        <v>2563</v>
      </c>
      <c r="B334" s="978" t="s">
        <v>1193</v>
      </c>
      <c r="C334" s="979" t="s">
        <v>2365</v>
      </c>
      <c r="D334" s="945" t="s">
        <v>1265</v>
      </c>
      <c r="E334" s="945" t="s">
        <v>2500</v>
      </c>
      <c r="F334" s="945">
        <v>64</v>
      </c>
      <c r="G334" s="945">
        <v>207</v>
      </c>
    </row>
    <row r="335" spans="1:7">
      <c r="A335" s="975" t="s">
        <v>2564</v>
      </c>
      <c r="B335" s="978" t="s">
        <v>1193</v>
      </c>
      <c r="C335" s="979" t="s">
        <v>2366</v>
      </c>
      <c r="D335" s="945" t="s">
        <v>2446</v>
      </c>
      <c r="E335" s="945" t="s">
        <v>2501</v>
      </c>
      <c r="F335" s="945">
        <v>10</v>
      </c>
      <c r="G335" s="945">
        <v>15</v>
      </c>
    </row>
    <row r="336" spans="1:7">
      <c r="A336" s="975" t="s">
        <v>2565</v>
      </c>
      <c r="B336" s="978" t="s">
        <v>1193</v>
      </c>
      <c r="C336" s="979" t="s">
        <v>2367</v>
      </c>
      <c r="D336" s="945" t="s">
        <v>2447</v>
      </c>
      <c r="E336" s="945" t="s">
        <v>2502</v>
      </c>
      <c r="F336" s="945">
        <v>90</v>
      </c>
      <c r="G336" s="945">
        <v>10</v>
      </c>
    </row>
    <row r="337" spans="1:7">
      <c r="A337" s="975" t="s">
        <v>2566</v>
      </c>
      <c r="B337" s="978" t="s">
        <v>1193</v>
      </c>
      <c r="C337" s="979" t="s">
        <v>2368</v>
      </c>
      <c r="D337" s="945" t="s">
        <v>1223</v>
      </c>
      <c r="E337" s="945" t="s">
        <v>2490</v>
      </c>
      <c r="F337" s="945">
        <v>130</v>
      </c>
      <c r="G337" s="945">
        <v>12</v>
      </c>
    </row>
    <row r="338" spans="1:7">
      <c r="A338" s="975" t="s">
        <v>2567</v>
      </c>
      <c r="B338" s="978" t="s">
        <v>1193</v>
      </c>
      <c r="C338" s="979" t="s">
        <v>2369</v>
      </c>
      <c r="D338" s="945" t="s">
        <v>1273</v>
      </c>
      <c r="E338" s="945" t="s">
        <v>2503</v>
      </c>
      <c r="F338" s="945">
        <v>90</v>
      </c>
      <c r="G338" s="945">
        <v>10</v>
      </c>
    </row>
    <row r="339" spans="1:7">
      <c r="A339" s="975" t="s">
        <v>2568</v>
      </c>
      <c r="B339" s="978" t="s">
        <v>1193</v>
      </c>
      <c r="C339" s="979" t="s">
        <v>2370</v>
      </c>
      <c r="D339" s="945" t="s">
        <v>1275</v>
      </c>
      <c r="E339" s="945" t="s">
        <v>2504</v>
      </c>
      <c r="F339" s="945">
        <v>90</v>
      </c>
      <c r="G339" s="945">
        <v>9</v>
      </c>
    </row>
    <row r="340" spans="1:7">
      <c r="A340" s="975" t="s">
        <v>2569</v>
      </c>
      <c r="B340" s="978" t="s">
        <v>1193</v>
      </c>
      <c r="C340" s="979" t="s">
        <v>2371</v>
      </c>
      <c r="D340" s="945" t="s">
        <v>1273</v>
      </c>
      <c r="E340" s="945" t="s">
        <v>2503</v>
      </c>
      <c r="F340" s="945">
        <v>120</v>
      </c>
      <c r="G340" s="945">
        <v>12</v>
      </c>
    </row>
    <row r="341" spans="1:7">
      <c r="A341" s="975" t="s">
        <v>1278</v>
      </c>
      <c r="B341" s="978" t="s">
        <v>1193</v>
      </c>
      <c r="C341" s="979" t="s">
        <v>1279</v>
      </c>
      <c r="D341" s="945" t="s">
        <v>1280</v>
      </c>
      <c r="E341" s="945" t="s">
        <v>2505</v>
      </c>
      <c r="F341" s="945">
        <v>90</v>
      </c>
      <c r="G341" s="945">
        <v>3</v>
      </c>
    </row>
    <row r="342" spans="1:7">
      <c r="A342" s="975" t="s">
        <v>1281</v>
      </c>
      <c r="B342" s="978" t="s">
        <v>1193</v>
      </c>
      <c r="C342" s="979" t="s">
        <v>1282</v>
      </c>
      <c r="D342" s="945" t="s">
        <v>1280</v>
      </c>
      <c r="E342" s="945" t="s">
        <v>2505</v>
      </c>
      <c r="F342" s="945">
        <v>120</v>
      </c>
      <c r="G342" s="945">
        <v>3</v>
      </c>
    </row>
    <row r="343" spans="1:7">
      <c r="A343" s="975" t="s">
        <v>2570</v>
      </c>
      <c r="B343" s="978" t="s">
        <v>1193</v>
      </c>
      <c r="C343" s="979" t="s">
        <v>2372</v>
      </c>
      <c r="D343" s="945" t="s">
        <v>2447</v>
      </c>
      <c r="E343" s="945" t="s">
        <v>2502</v>
      </c>
      <c r="F343" s="945">
        <v>90</v>
      </c>
      <c r="G343" s="945">
        <v>10</v>
      </c>
    </row>
    <row r="344" spans="1:7">
      <c r="A344" s="975" t="s">
        <v>2573</v>
      </c>
      <c r="B344" s="978" t="s">
        <v>1193</v>
      </c>
      <c r="C344" s="979" t="s">
        <v>2373</v>
      </c>
      <c r="D344" s="945" t="s">
        <v>1201</v>
      </c>
      <c r="E344" s="945" t="s">
        <v>2481</v>
      </c>
      <c r="F344" s="945">
        <v>96</v>
      </c>
      <c r="G344" s="945">
        <v>30</v>
      </c>
    </row>
    <row r="345" spans="1:7">
      <c r="A345" s="975" t="s">
        <v>2571</v>
      </c>
      <c r="B345" s="978" t="s">
        <v>1193</v>
      </c>
      <c r="C345" s="979" t="s">
        <v>2374</v>
      </c>
      <c r="D345" s="945" t="s">
        <v>2447</v>
      </c>
      <c r="E345" s="945" t="s">
        <v>2502</v>
      </c>
      <c r="F345" s="945">
        <v>210</v>
      </c>
      <c r="G345" s="945">
        <v>12</v>
      </c>
    </row>
    <row r="346" spans="1:7">
      <c r="A346" s="975" t="s">
        <v>2572</v>
      </c>
      <c r="B346" s="978" t="s">
        <v>1193</v>
      </c>
      <c r="C346" s="979" t="s">
        <v>2375</v>
      </c>
      <c r="D346" s="945" t="s">
        <v>1223</v>
      </c>
      <c r="E346" s="945" t="s">
        <v>2490</v>
      </c>
      <c r="F346" s="945">
        <v>90</v>
      </c>
      <c r="G346" s="945">
        <v>12</v>
      </c>
    </row>
    <row r="347" spans="1:7">
      <c r="A347" s="975" t="s">
        <v>2574</v>
      </c>
      <c r="B347" s="978" t="s">
        <v>1193</v>
      </c>
      <c r="C347" s="979" t="s">
        <v>2376</v>
      </c>
      <c r="D347" s="945" t="s">
        <v>1291</v>
      </c>
      <c r="E347" s="945" t="s">
        <v>2506</v>
      </c>
      <c r="F347" s="945">
        <v>168</v>
      </c>
      <c r="G347" s="945">
        <v>69</v>
      </c>
    </row>
    <row r="348" spans="1:7">
      <c r="A348" s="975" t="s">
        <v>2575</v>
      </c>
      <c r="B348" s="978" t="s">
        <v>1193</v>
      </c>
      <c r="C348" s="979" t="s">
        <v>2377</v>
      </c>
      <c r="D348" s="945" t="s">
        <v>1248</v>
      </c>
      <c r="E348" s="945" t="s">
        <v>2498</v>
      </c>
      <c r="F348" s="945">
        <v>90</v>
      </c>
      <c r="G348" s="945">
        <v>7</v>
      </c>
    </row>
    <row r="349" spans="1:7">
      <c r="A349" s="975" t="s">
        <v>2576</v>
      </c>
      <c r="B349" s="978" t="s">
        <v>1193</v>
      </c>
      <c r="C349" s="979" t="s">
        <v>2378</v>
      </c>
      <c r="D349" s="945" t="s">
        <v>1295</v>
      </c>
      <c r="E349" s="945" t="s">
        <v>2507</v>
      </c>
      <c r="F349" s="945">
        <v>80</v>
      </c>
      <c r="G349" s="945">
        <v>3</v>
      </c>
    </row>
    <row r="350" spans="1:7">
      <c r="A350" s="975" t="s">
        <v>2577</v>
      </c>
      <c r="B350" s="978" t="s">
        <v>1193</v>
      </c>
      <c r="C350" s="979" t="s">
        <v>2379</v>
      </c>
      <c r="D350" s="945" t="s">
        <v>1295</v>
      </c>
      <c r="E350" s="945" t="s">
        <v>2507</v>
      </c>
      <c r="F350" s="945">
        <v>90</v>
      </c>
      <c r="G350" s="945">
        <v>3</v>
      </c>
    </row>
    <row r="351" spans="1:7">
      <c r="A351" s="975" t="s">
        <v>1298</v>
      </c>
      <c r="B351" s="978" t="s">
        <v>1193</v>
      </c>
      <c r="C351" s="979" t="s">
        <v>1299</v>
      </c>
      <c r="D351" s="945" t="s">
        <v>1300</v>
      </c>
      <c r="E351" s="945" t="s">
        <v>2508</v>
      </c>
      <c r="F351" s="945">
        <v>110</v>
      </c>
      <c r="G351" s="945">
        <v>11</v>
      </c>
    </row>
    <row r="352" spans="1:7">
      <c r="A352" s="975" t="s">
        <v>1301</v>
      </c>
      <c r="B352" s="978" t="s">
        <v>1193</v>
      </c>
      <c r="C352" s="979" t="s">
        <v>1302</v>
      </c>
      <c r="D352" s="945" t="s">
        <v>1300</v>
      </c>
      <c r="E352" s="945" t="s">
        <v>2508</v>
      </c>
      <c r="F352" s="945">
        <v>90</v>
      </c>
      <c r="G352" s="945">
        <v>6</v>
      </c>
    </row>
    <row r="353" spans="1:7">
      <c r="A353" s="975" t="s">
        <v>1303</v>
      </c>
      <c r="B353" s="978" t="s">
        <v>1193</v>
      </c>
      <c r="C353" s="979" t="s">
        <v>1304</v>
      </c>
      <c r="D353" s="945" t="s">
        <v>1241</v>
      </c>
      <c r="E353" s="945" t="s">
        <v>1085</v>
      </c>
      <c r="F353" s="945">
        <v>60</v>
      </c>
      <c r="G353" s="945">
        <v>12</v>
      </c>
    </row>
    <row r="354" spans="1:7">
      <c r="A354" s="975" t="s">
        <v>1305</v>
      </c>
      <c r="B354" s="978" t="s">
        <v>1193</v>
      </c>
      <c r="C354" s="980" t="s">
        <v>1306</v>
      </c>
      <c r="D354" s="981" t="s">
        <v>1241</v>
      </c>
      <c r="E354" s="981" t="s">
        <v>1085</v>
      </c>
      <c r="F354" s="945">
        <v>60</v>
      </c>
      <c r="G354" s="945">
        <v>7</v>
      </c>
    </row>
    <row r="355" spans="1:7">
      <c r="A355" s="975" t="s">
        <v>1307</v>
      </c>
      <c r="B355" s="978" t="s">
        <v>1193</v>
      </c>
      <c r="C355" s="980" t="s">
        <v>1308</v>
      </c>
      <c r="D355" s="981" t="s">
        <v>1280</v>
      </c>
      <c r="E355" s="981" t="s">
        <v>2505</v>
      </c>
      <c r="F355" s="945">
        <v>90</v>
      </c>
      <c r="G355" s="945">
        <v>4</v>
      </c>
    </row>
    <row r="356" spans="1:7">
      <c r="A356" s="975" t="s">
        <v>1309</v>
      </c>
      <c r="B356" s="978" t="s">
        <v>1193</v>
      </c>
      <c r="C356" s="980" t="s">
        <v>1310</v>
      </c>
      <c r="D356" s="981" t="s">
        <v>2448</v>
      </c>
      <c r="E356" s="981" t="s">
        <v>2490</v>
      </c>
      <c r="F356" s="945">
        <v>90</v>
      </c>
      <c r="G356" s="945">
        <v>10</v>
      </c>
    </row>
    <row r="357" spans="1:7">
      <c r="A357" s="975" t="s">
        <v>2578</v>
      </c>
      <c r="B357" s="978" t="s">
        <v>1193</v>
      </c>
      <c r="C357" s="980" t="s">
        <v>2380</v>
      </c>
      <c r="D357" s="981" t="s">
        <v>1209</v>
      </c>
      <c r="E357" s="981" t="s">
        <v>2484</v>
      </c>
      <c r="F357" s="945">
        <v>110</v>
      </c>
      <c r="G357" s="945">
        <v>15</v>
      </c>
    </row>
    <row r="358" spans="1:7">
      <c r="A358" s="975" t="s">
        <v>1313</v>
      </c>
      <c r="B358" s="978" t="s">
        <v>1193</v>
      </c>
      <c r="C358" s="980" t="s">
        <v>1314</v>
      </c>
      <c r="D358" s="981" t="s">
        <v>1315</v>
      </c>
      <c r="E358" s="981" t="s">
        <v>2509</v>
      </c>
      <c r="F358" s="945">
        <v>120</v>
      </c>
      <c r="G358" s="945">
        <v>15</v>
      </c>
    </row>
    <row r="359" spans="1:7">
      <c r="A359" s="975" t="s">
        <v>1316</v>
      </c>
      <c r="B359" s="978" t="s">
        <v>1193</v>
      </c>
      <c r="C359" s="980" t="s">
        <v>1317</v>
      </c>
      <c r="D359" s="981" t="s">
        <v>1273</v>
      </c>
      <c r="E359" s="981" t="s">
        <v>2503</v>
      </c>
      <c r="F359" s="945">
        <v>130</v>
      </c>
      <c r="G359" s="945">
        <v>12</v>
      </c>
    </row>
    <row r="360" spans="1:7">
      <c r="A360" s="975" t="s">
        <v>2579</v>
      </c>
      <c r="B360" s="978" t="s">
        <v>1319</v>
      </c>
      <c r="C360" s="980" t="s">
        <v>2381</v>
      </c>
      <c r="D360" s="981" t="s">
        <v>1280</v>
      </c>
      <c r="E360" s="981" t="s">
        <v>2510</v>
      </c>
      <c r="F360" s="945">
        <v>80</v>
      </c>
      <c r="G360" s="945">
        <v>25</v>
      </c>
    </row>
    <row r="361" spans="1:7">
      <c r="A361" s="975" t="s">
        <v>2580</v>
      </c>
      <c r="B361" s="978" t="s">
        <v>1319</v>
      </c>
      <c r="C361" s="980" t="s">
        <v>2382</v>
      </c>
      <c r="D361" s="981" t="s">
        <v>1323</v>
      </c>
      <c r="E361" s="981" t="s">
        <v>2511</v>
      </c>
      <c r="F361" s="945">
        <v>20</v>
      </c>
      <c r="G361" s="945">
        <v>25</v>
      </c>
    </row>
    <row r="362" spans="1:7">
      <c r="A362" s="975" t="s">
        <v>1730</v>
      </c>
      <c r="B362" s="978" t="s">
        <v>1319</v>
      </c>
      <c r="C362" s="980" t="s">
        <v>2383</v>
      </c>
      <c r="D362" s="981" t="s">
        <v>2449</v>
      </c>
      <c r="E362" s="981" t="s">
        <v>2512</v>
      </c>
      <c r="F362" s="945">
        <v>70</v>
      </c>
      <c r="G362" s="945">
        <v>25</v>
      </c>
    </row>
    <row r="363" spans="1:7">
      <c r="A363" s="975" t="s">
        <v>2581</v>
      </c>
      <c r="B363" s="978" t="s">
        <v>1319</v>
      </c>
      <c r="C363" s="980" t="s">
        <v>2384</v>
      </c>
      <c r="D363" s="981" t="s">
        <v>1325</v>
      </c>
      <c r="E363" s="981" t="s">
        <v>2513</v>
      </c>
      <c r="F363" s="945">
        <v>46</v>
      </c>
      <c r="G363" s="945">
        <v>54</v>
      </c>
    </row>
    <row r="364" spans="1:7">
      <c r="A364" s="975" t="s">
        <v>1326</v>
      </c>
      <c r="B364" s="978" t="s">
        <v>1319</v>
      </c>
      <c r="C364" s="980" t="s">
        <v>2385</v>
      </c>
      <c r="D364" s="981" t="s">
        <v>2450</v>
      </c>
      <c r="E364" s="981" t="s">
        <v>2514</v>
      </c>
      <c r="F364" s="945">
        <v>30</v>
      </c>
      <c r="G364" s="945">
        <v>50</v>
      </c>
    </row>
    <row r="365" spans="1:7">
      <c r="A365" s="975" t="s">
        <v>1737</v>
      </c>
      <c r="B365" s="978" t="s">
        <v>1319</v>
      </c>
      <c r="C365" s="980" t="s">
        <v>2386</v>
      </c>
      <c r="D365" s="981" t="s">
        <v>2451</v>
      </c>
      <c r="E365" s="981" t="s">
        <v>2515</v>
      </c>
      <c r="F365" s="945">
        <v>40</v>
      </c>
      <c r="G365" s="945">
        <v>90</v>
      </c>
    </row>
    <row r="366" spans="1:7">
      <c r="A366" s="975" t="s">
        <v>1741</v>
      </c>
      <c r="B366" s="978" t="s">
        <v>1319</v>
      </c>
      <c r="C366" s="980" t="s">
        <v>2387</v>
      </c>
      <c r="D366" s="981" t="s">
        <v>2452</v>
      </c>
      <c r="E366" s="981" t="s">
        <v>2516</v>
      </c>
      <c r="F366" s="945">
        <v>70</v>
      </c>
      <c r="G366" s="945">
        <v>70</v>
      </c>
    </row>
    <row r="367" spans="1:7">
      <c r="A367" s="975" t="s">
        <v>2582</v>
      </c>
      <c r="B367" s="978" t="s">
        <v>1319</v>
      </c>
      <c r="C367" s="980" t="s">
        <v>2388</v>
      </c>
      <c r="D367" s="981" t="s">
        <v>1329</v>
      </c>
      <c r="E367" s="981" t="s">
        <v>2517</v>
      </c>
      <c r="F367" s="945">
        <v>40</v>
      </c>
      <c r="G367" s="945">
        <v>75</v>
      </c>
    </row>
    <row r="368" spans="1:7">
      <c r="A368" s="975" t="s">
        <v>1330</v>
      </c>
      <c r="B368" s="978" t="s">
        <v>1319</v>
      </c>
      <c r="C368" s="980" t="s">
        <v>2389</v>
      </c>
      <c r="D368" s="981" t="s">
        <v>2453</v>
      </c>
      <c r="E368" s="981" t="s">
        <v>2518</v>
      </c>
      <c r="F368" s="945">
        <v>60</v>
      </c>
      <c r="G368" s="945">
        <v>180</v>
      </c>
    </row>
    <row r="369" spans="1:7">
      <c r="A369" s="975" t="s">
        <v>1332</v>
      </c>
      <c r="B369" s="978" t="s">
        <v>1319</v>
      </c>
      <c r="C369" s="980" t="s">
        <v>2390</v>
      </c>
      <c r="D369" s="981" t="s">
        <v>2454</v>
      </c>
      <c r="E369" s="981" t="s">
        <v>2519</v>
      </c>
      <c r="F369" s="945">
        <v>10</v>
      </c>
      <c r="G369" s="945">
        <v>150</v>
      </c>
    </row>
    <row r="370" spans="1:7">
      <c r="A370" s="975" t="s">
        <v>1333</v>
      </c>
      <c r="B370" s="978" t="s">
        <v>1319</v>
      </c>
      <c r="C370" s="980" t="s">
        <v>2391</v>
      </c>
      <c r="D370" s="981" t="s">
        <v>2455</v>
      </c>
      <c r="E370" s="981" t="s">
        <v>2520</v>
      </c>
      <c r="F370" s="945">
        <v>50</v>
      </c>
      <c r="G370" s="945">
        <v>60</v>
      </c>
    </row>
    <row r="371" spans="1:7">
      <c r="A371" s="975" t="s">
        <v>2583</v>
      </c>
      <c r="B371" s="978" t="s">
        <v>1319</v>
      </c>
      <c r="C371" s="980" t="s">
        <v>2392</v>
      </c>
      <c r="D371" s="981" t="s">
        <v>1336</v>
      </c>
      <c r="E371" s="981" t="s">
        <v>2521</v>
      </c>
      <c r="F371" s="945">
        <v>60</v>
      </c>
      <c r="G371" s="945">
        <v>25</v>
      </c>
    </row>
    <row r="372" spans="1:7">
      <c r="A372" s="975" t="s">
        <v>2584</v>
      </c>
      <c r="B372" s="978" t="s">
        <v>1319</v>
      </c>
      <c r="C372" s="980" t="s">
        <v>2393</v>
      </c>
      <c r="D372" s="981" t="s">
        <v>1339</v>
      </c>
      <c r="E372" s="981" t="s">
        <v>2522</v>
      </c>
      <c r="F372" s="945">
        <v>40</v>
      </c>
      <c r="G372" s="945">
        <v>80</v>
      </c>
    </row>
    <row r="373" spans="1:7">
      <c r="A373" s="975" t="s">
        <v>2585</v>
      </c>
      <c r="B373" s="978" t="s">
        <v>1319</v>
      </c>
      <c r="C373" s="980" t="s">
        <v>2394</v>
      </c>
      <c r="D373" s="981" t="s">
        <v>1342</v>
      </c>
      <c r="E373" s="981" t="s">
        <v>2523</v>
      </c>
      <c r="F373" s="945">
        <v>52</v>
      </c>
      <c r="G373" s="945">
        <v>30</v>
      </c>
    </row>
    <row r="374" spans="1:7">
      <c r="A374" s="975" t="s">
        <v>1343</v>
      </c>
      <c r="B374" s="978" t="s">
        <v>1319</v>
      </c>
      <c r="C374" s="980" t="s">
        <v>1344</v>
      </c>
      <c r="D374" s="981" t="s">
        <v>1345</v>
      </c>
      <c r="E374" s="981" t="s">
        <v>2524</v>
      </c>
      <c r="F374" s="945">
        <v>60</v>
      </c>
      <c r="G374" s="945">
        <v>120</v>
      </c>
    </row>
    <row r="375" spans="1:7">
      <c r="A375" s="975" t="s">
        <v>575</v>
      </c>
      <c r="B375" s="978" t="s">
        <v>1319</v>
      </c>
      <c r="C375" s="980" t="s">
        <v>1346</v>
      </c>
      <c r="D375" s="981" t="s">
        <v>1347</v>
      </c>
      <c r="E375" s="981" t="s">
        <v>2525</v>
      </c>
      <c r="F375" s="945">
        <v>40</v>
      </c>
      <c r="G375" s="945">
        <v>50</v>
      </c>
    </row>
    <row r="376" spans="1:7">
      <c r="A376" s="975" t="s">
        <v>577</v>
      </c>
      <c r="B376" s="978" t="s">
        <v>1319</v>
      </c>
      <c r="C376" s="980" t="s">
        <v>1348</v>
      </c>
      <c r="D376" s="981" t="s">
        <v>1349</v>
      </c>
      <c r="E376" s="981" t="s">
        <v>2526</v>
      </c>
      <c r="F376" s="945">
        <v>70</v>
      </c>
      <c r="G376" s="945">
        <v>50</v>
      </c>
    </row>
    <row r="377" spans="1:7">
      <c r="A377" s="975" t="s">
        <v>579</v>
      </c>
      <c r="B377" s="978" t="s">
        <v>1319</v>
      </c>
      <c r="C377" s="980" t="s">
        <v>1350</v>
      </c>
      <c r="D377" s="981" t="s">
        <v>1351</v>
      </c>
      <c r="E377" s="981" t="s">
        <v>2527</v>
      </c>
      <c r="F377" s="945">
        <v>70</v>
      </c>
      <c r="G377" s="945">
        <v>85</v>
      </c>
    </row>
    <row r="378" spans="1:7">
      <c r="A378" s="975" t="s">
        <v>1352</v>
      </c>
      <c r="B378" s="978" t="s">
        <v>1319</v>
      </c>
      <c r="C378" s="980" t="s">
        <v>1353</v>
      </c>
      <c r="D378" s="981" t="s">
        <v>1354</v>
      </c>
      <c r="E378" s="981" t="s">
        <v>2528</v>
      </c>
      <c r="F378" s="945">
        <v>45</v>
      </c>
      <c r="G378" s="945">
        <v>135</v>
      </c>
    </row>
    <row r="379" spans="1:7">
      <c r="A379" s="975" t="s">
        <v>1355</v>
      </c>
      <c r="B379" s="978" t="s">
        <v>1319</v>
      </c>
      <c r="C379" s="980" t="s">
        <v>2395</v>
      </c>
      <c r="D379" s="981" t="s">
        <v>2456</v>
      </c>
      <c r="E379" s="981" t="s">
        <v>2516</v>
      </c>
      <c r="F379" s="945">
        <v>80</v>
      </c>
      <c r="G379" s="945">
        <v>80</v>
      </c>
    </row>
    <row r="380" spans="1:7">
      <c r="A380" s="975" t="s">
        <v>2586</v>
      </c>
      <c r="B380" s="978" t="s">
        <v>1319</v>
      </c>
      <c r="C380" s="980" t="s">
        <v>2396</v>
      </c>
      <c r="D380" s="981" t="s">
        <v>1358</v>
      </c>
      <c r="E380" s="981" t="s">
        <v>2529</v>
      </c>
      <c r="F380" s="945">
        <v>20</v>
      </c>
      <c r="G380" s="945">
        <v>75</v>
      </c>
    </row>
    <row r="381" spans="1:7">
      <c r="A381" s="975" t="s">
        <v>1359</v>
      </c>
      <c r="B381" s="978" t="s">
        <v>1360</v>
      </c>
      <c r="C381" s="980" t="s">
        <v>1361</v>
      </c>
      <c r="D381" s="981" t="s">
        <v>1362</v>
      </c>
      <c r="E381" s="981" t="s">
        <v>1038</v>
      </c>
      <c r="F381" s="945">
        <v>90</v>
      </c>
      <c r="G381" s="945">
        <v>15</v>
      </c>
    </row>
    <row r="382" spans="1:7">
      <c r="A382" s="975" t="s">
        <v>1363</v>
      </c>
      <c r="B382" s="978" t="s">
        <v>1360</v>
      </c>
      <c r="C382" s="980" t="s">
        <v>2397</v>
      </c>
      <c r="D382" s="981" t="s">
        <v>2457</v>
      </c>
      <c r="E382" s="981" t="s">
        <v>2512</v>
      </c>
      <c r="F382" s="945">
        <v>43</v>
      </c>
      <c r="G382" s="945">
        <v>4</v>
      </c>
    </row>
    <row r="383" spans="1:7">
      <c r="A383" s="975" t="s">
        <v>1365</v>
      </c>
      <c r="B383" s="978" t="s">
        <v>1360</v>
      </c>
      <c r="C383" s="980" t="s">
        <v>2398</v>
      </c>
      <c r="D383" s="981" t="s">
        <v>2458</v>
      </c>
      <c r="E383" s="981" t="s">
        <v>2530</v>
      </c>
      <c r="F383" s="945">
        <v>90</v>
      </c>
      <c r="G383" s="945">
        <v>4</v>
      </c>
    </row>
    <row r="384" spans="1:7">
      <c r="A384" s="975" t="s">
        <v>1367</v>
      </c>
      <c r="B384" s="978" t="s">
        <v>1360</v>
      </c>
      <c r="C384" s="980" t="s">
        <v>2399</v>
      </c>
      <c r="D384" s="981" t="s">
        <v>2459</v>
      </c>
      <c r="E384" s="981" t="s">
        <v>2531</v>
      </c>
      <c r="F384" s="945">
        <v>50</v>
      </c>
      <c r="G384" s="945">
        <v>9</v>
      </c>
    </row>
    <row r="385" spans="1:7">
      <c r="A385" s="975" t="s">
        <v>1369</v>
      </c>
      <c r="B385" s="978" t="s">
        <v>1360</v>
      </c>
      <c r="C385" s="980" t="s">
        <v>2400</v>
      </c>
      <c r="D385" s="981" t="s">
        <v>2459</v>
      </c>
      <c r="E385" s="981" t="s">
        <v>2531</v>
      </c>
      <c r="F385" s="945">
        <v>46</v>
      </c>
      <c r="G385" s="945">
        <v>4</v>
      </c>
    </row>
    <row r="386" spans="1:7">
      <c r="A386" s="975" t="s">
        <v>1370</v>
      </c>
      <c r="B386" s="978" t="s">
        <v>1360</v>
      </c>
      <c r="C386" s="980" t="s">
        <v>2401</v>
      </c>
      <c r="D386" s="981" t="s">
        <v>2460</v>
      </c>
      <c r="E386" s="981" t="s">
        <v>2532</v>
      </c>
      <c r="F386" s="945">
        <v>90</v>
      </c>
      <c r="G386" s="945">
        <v>10</v>
      </c>
    </row>
    <row r="387" spans="1:7">
      <c r="A387" s="975" t="s">
        <v>1371</v>
      </c>
      <c r="B387" s="978" t="s">
        <v>1360</v>
      </c>
      <c r="C387" s="980" t="s">
        <v>1372</v>
      </c>
      <c r="D387" s="981" t="s">
        <v>1373</v>
      </c>
      <c r="E387" s="981" t="s">
        <v>2533</v>
      </c>
      <c r="F387" s="945">
        <v>102</v>
      </c>
      <c r="G387" s="945">
        <v>15</v>
      </c>
    </row>
    <row r="388" spans="1:7">
      <c r="A388" s="975" t="s">
        <v>1684</v>
      </c>
      <c r="B388" s="978" t="s">
        <v>1360</v>
      </c>
      <c r="C388" s="980" t="s">
        <v>2424</v>
      </c>
      <c r="D388" s="981" t="s">
        <v>2461</v>
      </c>
      <c r="E388" s="981" t="s">
        <v>2534</v>
      </c>
      <c r="F388" s="945">
        <v>80</v>
      </c>
      <c r="G388" s="945">
        <v>12</v>
      </c>
    </row>
    <row r="389" spans="1:7">
      <c r="A389" s="975" t="s">
        <v>1689</v>
      </c>
      <c r="B389" s="978" t="s">
        <v>1360</v>
      </c>
      <c r="C389" s="980" t="s">
        <v>2425</v>
      </c>
      <c r="D389" s="981" t="s">
        <v>2462</v>
      </c>
      <c r="E389" s="981" t="s">
        <v>2535</v>
      </c>
      <c r="F389" s="945">
        <v>60</v>
      </c>
      <c r="G389" s="945">
        <v>3</v>
      </c>
    </row>
    <row r="390" spans="1:7">
      <c r="A390" s="975" t="s">
        <v>1694</v>
      </c>
      <c r="B390" s="978" t="s">
        <v>1360</v>
      </c>
      <c r="C390" s="980" t="s">
        <v>2426</v>
      </c>
      <c r="D390" s="981" t="s">
        <v>2462</v>
      </c>
      <c r="E390" s="981" t="s">
        <v>2536</v>
      </c>
      <c r="F390" s="945">
        <v>90</v>
      </c>
      <c r="G390" s="945">
        <v>6</v>
      </c>
    </row>
    <row r="391" spans="1:7">
      <c r="A391" s="975" t="s">
        <v>1699</v>
      </c>
      <c r="B391" s="978" t="s">
        <v>1360</v>
      </c>
      <c r="C391" s="980" t="s">
        <v>2427</v>
      </c>
      <c r="D391" s="981" t="s">
        <v>2463</v>
      </c>
      <c r="E391" s="981" t="s">
        <v>2537</v>
      </c>
      <c r="F391" s="945">
        <v>38</v>
      </c>
      <c r="G391" s="945">
        <v>3</v>
      </c>
    </row>
    <row r="392" spans="1:7">
      <c r="A392" s="975" t="s">
        <v>2587</v>
      </c>
      <c r="B392" s="978" t="s">
        <v>1360</v>
      </c>
      <c r="C392" s="980" t="s">
        <v>2402</v>
      </c>
      <c r="D392" s="981" t="s">
        <v>1376</v>
      </c>
      <c r="E392" s="981" t="s">
        <v>1377</v>
      </c>
      <c r="F392" s="945">
        <v>60</v>
      </c>
      <c r="G392" s="945">
        <v>15</v>
      </c>
    </row>
    <row r="393" spans="1:7">
      <c r="A393" s="975" t="s">
        <v>2588</v>
      </c>
      <c r="B393" s="978" t="s">
        <v>1360</v>
      </c>
      <c r="C393" s="980" t="s">
        <v>2403</v>
      </c>
      <c r="D393" s="981" t="s">
        <v>1379</v>
      </c>
      <c r="E393" s="981" t="s">
        <v>1093</v>
      </c>
      <c r="F393" s="945">
        <v>78</v>
      </c>
      <c r="G393" s="945">
        <v>6</v>
      </c>
    </row>
    <row r="394" spans="1:7">
      <c r="A394" s="975" t="s">
        <v>1380</v>
      </c>
      <c r="B394" s="978" t="s">
        <v>1360</v>
      </c>
      <c r="C394" s="980" t="s">
        <v>1381</v>
      </c>
      <c r="D394" s="981" t="s">
        <v>1382</v>
      </c>
      <c r="E394" s="981" t="s">
        <v>1383</v>
      </c>
      <c r="F394" s="945">
        <v>40</v>
      </c>
      <c r="G394" s="945">
        <v>15</v>
      </c>
    </row>
    <row r="395" spans="1:7">
      <c r="A395" s="975" t="s">
        <v>1384</v>
      </c>
      <c r="B395" s="978" t="s">
        <v>1360</v>
      </c>
      <c r="C395" s="980" t="s">
        <v>1385</v>
      </c>
      <c r="D395" s="981" t="s">
        <v>1382</v>
      </c>
      <c r="E395" s="981" t="s">
        <v>1383</v>
      </c>
      <c r="F395" s="945">
        <v>50</v>
      </c>
      <c r="G395" s="945">
        <v>14</v>
      </c>
    </row>
    <row r="396" spans="1:7">
      <c r="A396" s="975" t="s">
        <v>1386</v>
      </c>
      <c r="B396" s="978" t="s">
        <v>1360</v>
      </c>
      <c r="C396" s="980" t="s">
        <v>2404</v>
      </c>
      <c r="D396" s="981" t="s">
        <v>1388</v>
      </c>
      <c r="E396" s="981" t="s">
        <v>2538</v>
      </c>
      <c r="F396" s="945">
        <v>35</v>
      </c>
      <c r="G396" s="945">
        <v>3</v>
      </c>
    </row>
    <row r="397" spans="1:7">
      <c r="A397" s="975" t="s">
        <v>574</v>
      </c>
      <c r="B397" s="978" t="s">
        <v>1360</v>
      </c>
      <c r="C397" s="980" t="s">
        <v>2405</v>
      </c>
      <c r="D397" s="981" t="s">
        <v>2464</v>
      </c>
      <c r="E397" s="981" t="s">
        <v>2533</v>
      </c>
      <c r="F397" s="945">
        <v>54</v>
      </c>
      <c r="G397" s="945">
        <v>6</v>
      </c>
    </row>
    <row r="398" spans="1:7">
      <c r="A398" s="975" t="s">
        <v>576</v>
      </c>
      <c r="B398" s="978" t="s">
        <v>1360</v>
      </c>
      <c r="C398" s="980" t="s">
        <v>1390</v>
      </c>
      <c r="D398" s="981" t="s">
        <v>2465</v>
      </c>
      <c r="E398" s="981" t="s">
        <v>2539</v>
      </c>
      <c r="F398" s="945">
        <v>60</v>
      </c>
      <c r="G398" s="945">
        <v>3</v>
      </c>
    </row>
    <row r="399" spans="1:7">
      <c r="A399" s="975" t="s">
        <v>578</v>
      </c>
      <c r="B399" s="978" t="s">
        <v>1360</v>
      </c>
      <c r="C399" s="980" t="s">
        <v>1391</v>
      </c>
      <c r="D399" s="981" t="s">
        <v>2448</v>
      </c>
      <c r="E399" s="981" t="s">
        <v>2490</v>
      </c>
      <c r="F399" s="945">
        <v>70</v>
      </c>
      <c r="G399" s="945">
        <v>3</v>
      </c>
    </row>
    <row r="400" spans="1:7">
      <c r="A400" s="975" t="s">
        <v>580</v>
      </c>
      <c r="B400" s="978" t="s">
        <v>1360</v>
      </c>
      <c r="C400" s="980" t="s">
        <v>581</v>
      </c>
      <c r="D400" s="981" t="s">
        <v>2466</v>
      </c>
      <c r="E400" s="981" t="s">
        <v>1383</v>
      </c>
      <c r="F400" s="945">
        <v>30</v>
      </c>
      <c r="G400" s="945">
        <v>15</v>
      </c>
    </row>
    <row r="401" spans="1:7">
      <c r="A401" s="975" t="s">
        <v>582</v>
      </c>
      <c r="B401" s="978" t="s">
        <v>1360</v>
      </c>
      <c r="C401" s="980" t="s">
        <v>2406</v>
      </c>
      <c r="D401" s="981" t="s">
        <v>2467</v>
      </c>
      <c r="E401" s="981" t="s">
        <v>2538</v>
      </c>
      <c r="F401" s="945">
        <v>37</v>
      </c>
      <c r="G401" s="945">
        <v>3</v>
      </c>
    </row>
    <row r="402" spans="1:7">
      <c r="A402" s="975" t="s">
        <v>583</v>
      </c>
      <c r="B402" s="978" t="s">
        <v>1360</v>
      </c>
      <c r="C402" s="980" t="s">
        <v>1393</v>
      </c>
      <c r="D402" s="981" t="s">
        <v>2468</v>
      </c>
      <c r="E402" s="981" t="s">
        <v>1394</v>
      </c>
      <c r="F402" s="945">
        <v>60</v>
      </c>
      <c r="G402" s="945">
        <v>8</v>
      </c>
    </row>
    <row r="403" spans="1:7">
      <c r="A403" s="975" t="s">
        <v>584</v>
      </c>
      <c r="B403" s="978" t="s">
        <v>1360</v>
      </c>
      <c r="C403" s="980" t="s">
        <v>2407</v>
      </c>
      <c r="D403" s="981" t="s">
        <v>1396</v>
      </c>
      <c r="E403" s="981" t="s">
        <v>2540</v>
      </c>
      <c r="F403" s="945">
        <v>50</v>
      </c>
      <c r="G403" s="945">
        <v>15</v>
      </c>
    </row>
    <row r="404" spans="1:7">
      <c r="A404" s="975" t="s">
        <v>2589</v>
      </c>
      <c r="B404" s="978" t="s">
        <v>1360</v>
      </c>
      <c r="C404" s="980" t="s">
        <v>2408</v>
      </c>
      <c r="D404" s="981" t="s">
        <v>2460</v>
      </c>
      <c r="E404" s="981" t="s">
        <v>2532</v>
      </c>
      <c r="F404" s="945">
        <v>100</v>
      </c>
      <c r="G404" s="945">
        <v>10</v>
      </c>
    </row>
    <row r="405" spans="1:7">
      <c r="A405" s="975" t="s">
        <v>2590</v>
      </c>
      <c r="B405" s="978" t="s">
        <v>1360</v>
      </c>
      <c r="C405" s="980" t="s">
        <v>2409</v>
      </c>
      <c r="D405" s="981" t="s">
        <v>2469</v>
      </c>
      <c r="E405" s="981" t="s">
        <v>2541</v>
      </c>
      <c r="F405" s="945">
        <v>60</v>
      </c>
      <c r="G405" s="945">
        <v>3</v>
      </c>
    </row>
    <row r="406" spans="1:7">
      <c r="A406" s="975" t="s">
        <v>2591</v>
      </c>
      <c r="B406" s="978" t="s">
        <v>1360</v>
      </c>
      <c r="C406" s="980" t="s">
        <v>2410</v>
      </c>
      <c r="D406" s="981" t="s">
        <v>1396</v>
      </c>
      <c r="E406" s="981" t="s">
        <v>2540</v>
      </c>
      <c r="F406" s="945">
        <v>60</v>
      </c>
      <c r="G406" s="945">
        <v>12</v>
      </c>
    </row>
    <row r="407" spans="1:7">
      <c r="A407" s="975" t="s">
        <v>2592</v>
      </c>
      <c r="B407" s="978" t="s">
        <v>1360</v>
      </c>
      <c r="C407" s="980" t="s">
        <v>2411</v>
      </c>
      <c r="D407" s="981" t="s">
        <v>1379</v>
      </c>
      <c r="E407" s="981" t="s">
        <v>1093</v>
      </c>
      <c r="F407" s="945">
        <v>60</v>
      </c>
      <c r="G407" s="945">
        <v>6</v>
      </c>
    </row>
    <row r="408" spans="1:7">
      <c r="A408" s="982" t="s">
        <v>2593</v>
      </c>
      <c r="B408" s="978" t="s">
        <v>1360</v>
      </c>
      <c r="C408" s="980" t="s">
        <v>2412</v>
      </c>
      <c r="D408" s="981" t="s">
        <v>1403</v>
      </c>
      <c r="E408" s="981" t="s">
        <v>2542</v>
      </c>
      <c r="F408" s="945">
        <v>60</v>
      </c>
      <c r="G408" s="945">
        <v>11</v>
      </c>
    </row>
    <row r="409" spans="1:7">
      <c r="A409" s="975" t="s">
        <v>1404</v>
      </c>
      <c r="B409" s="978" t="s">
        <v>1360</v>
      </c>
      <c r="C409" s="980" t="s">
        <v>1405</v>
      </c>
      <c r="D409" s="981" t="s">
        <v>1406</v>
      </c>
      <c r="E409" s="981" t="s">
        <v>2543</v>
      </c>
      <c r="F409" s="945">
        <v>36</v>
      </c>
      <c r="G409" s="945">
        <v>3</v>
      </c>
    </row>
    <row r="410" spans="1:7">
      <c r="A410" s="975" t="s">
        <v>585</v>
      </c>
      <c r="B410" s="978" t="s">
        <v>1360</v>
      </c>
      <c r="C410" s="980" t="s">
        <v>1407</v>
      </c>
      <c r="D410" s="981" t="s">
        <v>1408</v>
      </c>
      <c r="E410" s="981" t="s">
        <v>2544</v>
      </c>
      <c r="F410" s="945">
        <v>51</v>
      </c>
      <c r="G410" s="945">
        <v>3</v>
      </c>
    </row>
    <row r="411" spans="1:7">
      <c r="A411" s="975" t="s">
        <v>586</v>
      </c>
      <c r="B411" s="978" t="s">
        <v>1360</v>
      </c>
      <c r="C411" s="980" t="s">
        <v>1409</v>
      </c>
      <c r="D411" s="981" t="s">
        <v>1362</v>
      </c>
      <c r="E411" s="981" t="s">
        <v>1038</v>
      </c>
      <c r="F411" s="945">
        <v>60</v>
      </c>
      <c r="G411" s="945">
        <v>6</v>
      </c>
    </row>
    <row r="412" spans="1:7">
      <c r="A412" s="975" t="s">
        <v>587</v>
      </c>
      <c r="B412" s="978" t="s">
        <v>1360</v>
      </c>
      <c r="C412" s="980" t="s">
        <v>1410</v>
      </c>
      <c r="D412" s="981" t="s">
        <v>1362</v>
      </c>
      <c r="E412" s="981" t="s">
        <v>1038</v>
      </c>
      <c r="F412" s="945">
        <v>50</v>
      </c>
      <c r="G412" s="945">
        <v>14</v>
      </c>
    </row>
    <row r="413" spans="1:7">
      <c r="A413" s="975" t="s">
        <v>588</v>
      </c>
      <c r="B413" s="978" t="s">
        <v>1360</v>
      </c>
      <c r="C413" s="980" t="s">
        <v>1411</v>
      </c>
      <c r="D413" s="981" t="s">
        <v>1379</v>
      </c>
      <c r="E413" s="981" t="s">
        <v>1093</v>
      </c>
      <c r="F413" s="945">
        <v>60</v>
      </c>
      <c r="G413" s="945">
        <v>6</v>
      </c>
    </row>
    <row r="414" spans="1:7">
      <c r="A414" s="975" t="s">
        <v>1412</v>
      </c>
      <c r="B414" s="978" t="s">
        <v>1360</v>
      </c>
      <c r="C414" s="980" t="s">
        <v>1413</v>
      </c>
      <c r="D414" s="981" t="s">
        <v>2470</v>
      </c>
      <c r="E414" s="981" t="s">
        <v>2545</v>
      </c>
      <c r="F414" s="945">
        <v>90</v>
      </c>
      <c r="G414" s="945">
        <v>15</v>
      </c>
    </row>
    <row r="415" spans="1:7">
      <c r="A415" s="975" t="s">
        <v>1414</v>
      </c>
      <c r="B415" s="978" t="s">
        <v>1360</v>
      </c>
      <c r="C415" s="980" t="s">
        <v>2413</v>
      </c>
      <c r="D415" s="981" t="s">
        <v>2471</v>
      </c>
      <c r="E415" s="981" t="s">
        <v>2546</v>
      </c>
      <c r="F415" s="945">
        <v>90</v>
      </c>
      <c r="G415" s="945">
        <v>15</v>
      </c>
    </row>
    <row r="416" spans="1:7">
      <c r="A416" s="975" t="s">
        <v>1696</v>
      </c>
      <c r="B416" s="978" t="s">
        <v>1360</v>
      </c>
      <c r="C416" s="980" t="s">
        <v>2428</v>
      </c>
      <c r="D416" s="981" t="s">
        <v>2462</v>
      </c>
      <c r="E416" s="981" t="s">
        <v>2547</v>
      </c>
      <c r="F416" s="945">
        <v>70</v>
      </c>
      <c r="G416" s="945">
        <v>6</v>
      </c>
    </row>
    <row r="417" spans="1:7">
      <c r="A417" s="975" t="s">
        <v>1416</v>
      </c>
      <c r="B417" s="978" t="s">
        <v>1360</v>
      </c>
      <c r="C417" s="980" t="s">
        <v>1417</v>
      </c>
      <c r="D417" s="981" t="s">
        <v>1418</v>
      </c>
      <c r="E417" s="981" t="s">
        <v>2548</v>
      </c>
      <c r="F417" s="945">
        <v>48</v>
      </c>
      <c r="G417" s="945">
        <v>6</v>
      </c>
    </row>
    <row r="418" spans="1:7">
      <c r="A418" s="975" t="s">
        <v>589</v>
      </c>
      <c r="B418" s="978" t="s">
        <v>1360</v>
      </c>
      <c r="C418" s="980" t="s">
        <v>1419</v>
      </c>
      <c r="D418" s="981" t="s">
        <v>1420</v>
      </c>
      <c r="E418" s="981" t="s">
        <v>2549</v>
      </c>
      <c r="F418" s="945">
        <v>50</v>
      </c>
      <c r="G418" s="945">
        <v>3</v>
      </c>
    </row>
    <row r="419" spans="1:7">
      <c r="A419" s="975" t="s">
        <v>590</v>
      </c>
      <c r="B419" s="978" t="s">
        <v>1360</v>
      </c>
      <c r="C419" s="980" t="s">
        <v>1421</v>
      </c>
      <c r="D419" s="981" t="s">
        <v>1422</v>
      </c>
      <c r="E419" s="981" t="s">
        <v>1094</v>
      </c>
      <c r="F419" s="945">
        <v>39</v>
      </c>
      <c r="G419" s="945">
        <v>9</v>
      </c>
    </row>
    <row r="420" spans="1:7">
      <c r="A420" s="975" t="s">
        <v>1423</v>
      </c>
      <c r="B420" s="978" t="s">
        <v>1360</v>
      </c>
      <c r="C420" s="980" t="s">
        <v>1424</v>
      </c>
      <c r="D420" s="981" t="s">
        <v>2472</v>
      </c>
      <c r="E420" s="981" t="s">
        <v>2550</v>
      </c>
      <c r="F420" s="945">
        <v>100</v>
      </c>
      <c r="G420" s="945">
        <v>12</v>
      </c>
    </row>
    <row r="421" spans="1:7">
      <c r="A421" s="975" t="s">
        <v>1425</v>
      </c>
      <c r="B421" s="978" t="s">
        <v>1360</v>
      </c>
      <c r="C421" s="980" t="s">
        <v>2414</v>
      </c>
      <c r="D421" s="981" t="s">
        <v>2459</v>
      </c>
      <c r="E421" s="981" t="s">
        <v>2531</v>
      </c>
      <c r="F421" s="945">
        <v>60</v>
      </c>
      <c r="G421" s="945">
        <v>8</v>
      </c>
    </row>
    <row r="422" spans="1:7">
      <c r="A422" s="975" t="s">
        <v>1426</v>
      </c>
      <c r="B422" s="978" t="s">
        <v>1360</v>
      </c>
      <c r="C422" s="980" t="s">
        <v>2415</v>
      </c>
      <c r="D422" s="981" t="s">
        <v>2443</v>
      </c>
      <c r="E422" s="981" t="s">
        <v>2484</v>
      </c>
      <c r="F422" s="945">
        <v>90</v>
      </c>
      <c r="G422" s="945">
        <v>3</v>
      </c>
    </row>
    <row r="423" spans="1:7">
      <c r="A423" s="975" t="s">
        <v>1427</v>
      </c>
      <c r="B423" s="978" t="s">
        <v>1360</v>
      </c>
      <c r="C423" s="980" t="s">
        <v>2416</v>
      </c>
      <c r="D423" s="981" t="s">
        <v>2469</v>
      </c>
      <c r="E423" s="981" t="s">
        <v>2541</v>
      </c>
      <c r="F423" s="945">
        <v>90</v>
      </c>
      <c r="G423" s="945">
        <v>3</v>
      </c>
    </row>
    <row r="424" spans="1:7">
      <c r="A424" s="975" t="s">
        <v>1721</v>
      </c>
      <c r="B424" s="978" t="s">
        <v>1360</v>
      </c>
      <c r="C424" s="980" t="s">
        <v>2417</v>
      </c>
      <c r="D424" s="981" t="s">
        <v>2473</v>
      </c>
      <c r="E424" s="981" t="s">
        <v>2505</v>
      </c>
      <c r="F424" s="945">
        <v>90</v>
      </c>
      <c r="G424" s="945">
        <v>3</v>
      </c>
    </row>
    <row r="425" spans="1:7">
      <c r="A425" s="975" t="s">
        <v>2594</v>
      </c>
      <c r="B425" s="978" t="s">
        <v>1360</v>
      </c>
      <c r="C425" s="980" t="s">
        <v>2418</v>
      </c>
      <c r="D425" s="981" t="s">
        <v>1430</v>
      </c>
      <c r="E425" s="981" t="s">
        <v>2551</v>
      </c>
      <c r="F425" s="945">
        <v>50</v>
      </c>
      <c r="G425" s="945">
        <v>10</v>
      </c>
    </row>
    <row r="426" spans="1:7">
      <c r="A426" s="975" t="s">
        <v>1431</v>
      </c>
      <c r="B426" s="978" t="s">
        <v>1360</v>
      </c>
      <c r="C426" s="980" t="s">
        <v>1432</v>
      </c>
      <c r="D426" s="981" t="s">
        <v>2474</v>
      </c>
      <c r="E426" s="981" t="s">
        <v>2552</v>
      </c>
      <c r="F426" s="945">
        <v>59</v>
      </c>
      <c r="G426" s="945">
        <v>6</v>
      </c>
    </row>
    <row r="427" spans="1:7">
      <c r="A427" s="975" t="s">
        <v>1433</v>
      </c>
      <c r="B427" s="978" t="s">
        <v>1360</v>
      </c>
      <c r="C427" s="980" t="s">
        <v>2419</v>
      </c>
      <c r="D427" s="981" t="s">
        <v>1435</v>
      </c>
      <c r="E427" s="981" t="s">
        <v>2553</v>
      </c>
      <c r="F427" s="945">
        <v>56</v>
      </c>
      <c r="G427" s="945">
        <v>3</v>
      </c>
    </row>
    <row r="428" spans="1:7">
      <c r="A428" s="975" t="s">
        <v>1436</v>
      </c>
      <c r="B428" s="978" t="s">
        <v>1360</v>
      </c>
      <c r="C428" s="980" t="s">
        <v>1437</v>
      </c>
      <c r="D428" s="981" t="s">
        <v>1273</v>
      </c>
      <c r="E428" s="981" t="s">
        <v>2503</v>
      </c>
      <c r="F428" s="945">
        <v>90</v>
      </c>
      <c r="G428" s="945">
        <v>6</v>
      </c>
    </row>
    <row r="429" spans="1:7">
      <c r="A429" s="982" t="s">
        <v>1438</v>
      </c>
      <c r="B429" s="978" t="s">
        <v>1360</v>
      </c>
      <c r="C429" s="980" t="s">
        <v>1439</v>
      </c>
      <c r="D429" s="981" t="s">
        <v>2475</v>
      </c>
      <c r="E429" s="981" t="s">
        <v>2554</v>
      </c>
      <c r="F429" s="945">
        <v>60</v>
      </c>
      <c r="G429" s="945">
        <v>3</v>
      </c>
    </row>
    <row r="430" spans="1:7">
      <c r="A430" s="982" t="s">
        <v>1440</v>
      </c>
      <c r="B430" s="978" t="s">
        <v>1360</v>
      </c>
      <c r="C430" s="980" t="s">
        <v>1441</v>
      </c>
      <c r="D430" s="981" t="s">
        <v>2476</v>
      </c>
      <c r="E430" s="981" t="s">
        <v>2552</v>
      </c>
      <c r="F430" s="945">
        <v>40</v>
      </c>
      <c r="G430" s="945">
        <v>3</v>
      </c>
    </row>
    <row r="431" spans="1:7">
      <c r="A431" s="982" t="s">
        <v>1442</v>
      </c>
      <c r="B431" s="978" t="s">
        <v>1360</v>
      </c>
      <c r="C431" s="980" t="s">
        <v>1443</v>
      </c>
      <c r="D431" s="981" t="s">
        <v>2477</v>
      </c>
      <c r="E431" s="981" t="s">
        <v>2555</v>
      </c>
      <c r="F431" s="945">
        <v>41</v>
      </c>
      <c r="G431" s="945">
        <v>3</v>
      </c>
    </row>
    <row r="432" spans="1:7">
      <c r="A432" s="982" t="s">
        <v>1444</v>
      </c>
      <c r="B432" s="978" t="s">
        <v>1360</v>
      </c>
      <c r="C432" s="980" t="s">
        <v>1445</v>
      </c>
      <c r="D432" s="981" t="s">
        <v>1446</v>
      </c>
      <c r="E432" s="981" t="s">
        <v>2533</v>
      </c>
      <c r="F432" s="945">
        <v>78</v>
      </c>
      <c r="G432" s="945">
        <v>10</v>
      </c>
    </row>
    <row r="433" spans="1:7">
      <c r="A433" s="982" t="s">
        <v>1447</v>
      </c>
      <c r="B433" s="978" t="s">
        <v>1360</v>
      </c>
      <c r="C433" s="980" t="s">
        <v>1448</v>
      </c>
      <c r="D433" s="981" t="s">
        <v>1362</v>
      </c>
      <c r="E433" s="981" t="s">
        <v>1038</v>
      </c>
      <c r="F433" s="945">
        <v>30</v>
      </c>
      <c r="G433" s="945">
        <v>8</v>
      </c>
    </row>
    <row r="434" spans="1:7">
      <c r="A434" s="982" t="s">
        <v>1449</v>
      </c>
      <c r="B434" s="978" t="s">
        <v>1360</v>
      </c>
      <c r="C434" s="980" t="s">
        <v>2420</v>
      </c>
      <c r="D434" s="981" t="s">
        <v>2478</v>
      </c>
      <c r="E434" s="981" t="s">
        <v>2546</v>
      </c>
      <c r="F434" s="945">
        <v>117</v>
      </c>
      <c r="G434" s="945">
        <v>15</v>
      </c>
    </row>
    <row r="435" spans="1:7">
      <c r="A435" s="982" t="s">
        <v>1754</v>
      </c>
      <c r="B435" s="978" t="s">
        <v>1360</v>
      </c>
      <c r="C435" s="980" t="s">
        <v>2421</v>
      </c>
      <c r="D435" s="981" t="s">
        <v>819</v>
      </c>
      <c r="E435" s="981" t="s">
        <v>2556</v>
      </c>
      <c r="F435" s="983">
        <v>111</v>
      </c>
      <c r="G435" s="983">
        <v>9</v>
      </c>
    </row>
    <row r="436" spans="1:7">
      <c r="A436" s="982" t="s">
        <v>1758</v>
      </c>
      <c r="B436" s="978" t="s">
        <v>1360</v>
      </c>
      <c r="C436" s="980" t="s">
        <v>2422</v>
      </c>
      <c r="D436" s="981" t="s">
        <v>819</v>
      </c>
      <c r="E436" s="981" t="s">
        <v>2556</v>
      </c>
      <c r="F436" s="945">
        <v>90</v>
      </c>
      <c r="G436" s="945">
        <v>9</v>
      </c>
    </row>
    <row r="437" spans="1:7">
      <c r="A437" s="878" t="s">
        <v>1451</v>
      </c>
      <c r="B437" s="881" t="s">
        <v>1452</v>
      </c>
      <c r="C437" s="880" t="s">
        <v>1453</v>
      </c>
      <c r="D437" s="386" t="s">
        <v>1454</v>
      </c>
      <c r="E437" s="386" t="s">
        <v>1455</v>
      </c>
      <c r="F437" s="386">
        <v>40</v>
      </c>
      <c r="G437" s="386"/>
    </row>
  </sheetData>
  <sheetProtection algorithmName="SHA-512" hashValue="ahRWi0kLPe9hcCvzvvzNP76kPuNc9F3RBejfQewC4GO4jicrbuFQmH7D26kUIxZVSmLnJH6w9RtGCPBUnLmr6w==" saltValue="oTmS2mDgLij4mcTVD5m1Qg==" spinCount="100000" sheet="1" objects="1" scenarios="1"/>
  <autoFilter ref="A1:F437" xr:uid="{00000000-0009-0000-0000-000001000000}"/>
  <phoneticPr fontId="8"/>
  <pageMargins left="0.7" right="0.7" top="0.75" bottom="0.75" header="0.3" footer="0.3"/>
  <pageSetup paperSize="9" orientation="portrait" r:id="rId1"/>
  <drawing r:id="rId2"/>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4">
    <tabColor theme="3" tint="0.59999389629810485"/>
    <pageSetUpPr fitToPage="1"/>
  </sheetPr>
  <dimension ref="B1:AN43"/>
  <sheetViews>
    <sheetView view="pageBreakPreview" zoomScale="90" zoomScaleNormal="100" zoomScaleSheetLayoutView="77" workbookViewId="0">
      <selection activeCell="N13" sqref="N13:U13"/>
    </sheetView>
  </sheetViews>
  <sheetFormatPr defaultColWidth="9" defaultRowHeight="18" customHeight="1"/>
  <cols>
    <col min="1" max="1" width="2.453125" style="1" customWidth="1"/>
    <col min="2" max="34" width="3.36328125" style="1" customWidth="1"/>
    <col min="35" max="35" width="2.453125" style="1" customWidth="1"/>
    <col min="36" max="36" width="3" style="1" customWidth="1"/>
    <col min="37" max="40" width="3" style="1" hidden="1" customWidth="1"/>
    <col min="41" max="47" width="3" style="1" customWidth="1"/>
    <col min="48" max="16384" width="9" style="1"/>
  </cols>
  <sheetData>
    <row r="1" spans="2:40" ht="18" customHeight="1">
      <c r="B1" s="49" t="s">
        <v>157</v>
      </c>
      <c r="AM1" s="1" t="s">
        <v>158</v>
      </c>
      <c r="AN1" s="1" t="s">
        <v>159</v>
      </c>
    </row>
    <row r="2" spans="2:40" ht="29.5" customHeight="1">
      <c r="B2" s="358"/>
      <c r="C2" s="358"/>
      <c r="D2" s="358"/>
      <c r="E2" s="358"/>
      <c r="F2" s="358"/>
      <c r="G2" s="358"/>
      <c r="H2" s="358"/>
      <c r="I2" s="358"/>
      <c r="J2" s="1394" t="s">
        <v>784</v>
      </c>
      <c r="K2" s="1394"/>
      <c r="L2" s="1395" t="str">
        <f>【様式１】加算率!M2</f>
        <v>７</v>
      </c>
      <c r="M2" s="1394"/>
      <c r="N2" s="358" t="s">
        <v>792</v>
      </c>
      <c r="O2" s="358"/>
      <c r="P2" s="358"/>
      <c r="Q2" s="358"/>
      <c r="R2" s="358"/>
      <c r="S2" s="358"/>
      <c r="T2" s="358"/>
      <c r="U2" s="358"/>
      <c r="V2" s="358"/>
      <c r="W2" s="358"/>
      <c r="X2" s="358"/>
      <c r="Y2" s="358"/>
      <c r="Z2" s="358"/>
      <c r="AA2" s="358"/>
      <c r="AB2" s="358"/>
      <c r="AC2" s="358"/>
      <c r="AD2" s="55"/>
      <c r="AE2" s="358"/>
      <c r="AF2" s="358"/>
      <c r="AG2" s="358"/>
      <c r="AH2" s="358"/>
      <c r="AI2" s="358"/>
      <c r="AJ2" s="358"/>
    </row>
    <row r="3" spans="2:40" ht="29.5" customHeight="1">
      <c r="B3" s="445" t="s">
        <v>1469</v>
      </c>
      <c r="C3" s="358"/>
      <c r="D3" s="358"/>
      <c r="E3" s="358"/>
      <c r="F3" s="358"/>
      <c r="G3" s="358"/>
      <c r="H3" s="358"/>
      <c r="I3" s="358"/>
      <c r="J3" s="410"/>
      <c r="K3" s="410"/>
      <c r="L3" s="411"/>
      <c r="M3" s="410"/>
      <c r="N3" s="358"/>
      <c r="O3" s="358"/>
      <c r="P3" s="358"/>
      <c r="Q3" s="358"/>
      <c r="R3" s="358"/>
      <c r="S3" s="358"/>
      <c r="T3" s="358"/>
      <c r="U3" s="358"/>
      <c r="V3" s="358"/>
      <c r="W3" s="358"/>
      <c r="X3" s="358"/>
      <c r="Y3" s="358"/>
      <c r="Z3" s="358"/>
      <c r="AA3" s="358"/>
      <c r="AB3" s="358"/>
      <c r="AC3" s="358"/>
      <c r="AD3" s="55"/>
      <c r="AE3" s="358"/>
      <c r="AF3" s="358"/>
      <c r="AG3" s="358"/>
      <c r="AH3" s="358"/>
      <c r="AI3" s="358"/>
      <c r="AJ3" s="358"/>
    </row>
    <row r="4" spans="2:40" ht="29.5" customHeight="1">
      <c r="B4" s="401" t="s">
        <v>1456</v>
      </c>
      <c r="C4" s="358"/>
      <c r="D4" s="358"/>
      <c r="E4" s="358"/>
      <c r="F4" s="358"/>
      <c r="G4" s="358"/>
      <c r="H4" s="358"/>
      <c r="I4" s="358"/>
      <c r="J4" s="410"/>
      <c r="K4" s="410"/>
      <c r="L4" s="411"/>
      <c r="M4" s="410"/>
      <c r="N4" s="358"/>
      <c r="O4" s="358"/>
      <c r="P4" s="358"/>
      <c r="Q4" s="358"/>
      <c r="R4" s="358"/>
      <c r="S4" s="358"/>
      <c r="T4" s="358"/>
      <c r="U4" s="358"/>
      <c r="V4" s="358"/>
      <c r="W4" s="358"/>
      <c r="X4" s="358"/>
      <c r="Y4" s="358"/>
      <c r="Z4" s="358"/>
      <c r="AA4" s="358"/>
      <c r="AB4" s="358"/>
      <c r="AC4" s="358"/>
      <c r="AD4" s="55"/>
      <c r="AE4" s="358"/>
      <c r="AF4" s="358"/>
      <c r="AG4" s="358"/>
      <c r="AH4" s="358"/>
      <c r="AI4" s="358"/>
      <c r="AJ4" s="358"/>
    </row>
    <row r="5" spans="2:40" ht="26.25" customHeight="1" thickBot="1">
      <c r="B5" s="3"/>
      <c r="C5" s="3"/>
      <c r="D5" s="3"/>
      <c r="E5" s="3"/>
      <c r="F5" s="3"/>
      <c r="G5" s="3"/>
      <c r="H5" s="3"/>
      <c r="I5" s="3"/>
      <c r="J5" s="3"/>
      <c r="K5" s="3"/>
      <c r="L5" s="3"/>
      <c r="M5" s="3"/>
      <c r="N5" s="3"/>
      <c r="O5" s="3"/>
      <c r="P5" s="3"/>
      <c r="Q5" s="3"/>
      <c r="R5" s="355"/>
      <c r="S5" s="39"/>
      <c r="T5" s="39"/>
      <c r="U5" s="39"/>
      <c r="V5" s="39"/>
      <c r="W5" s="39"/>
      <c r="X5" s="356"/>
      <c r="Y5" s="356"/>
      <c r="Z5" s="356"/>
      <c r="AA5" s="1256" t="s">
        <v>784</v>
      </c>
      <c r="AB5" s="1256"/>
      <c r="AC5" s="860">
        <f>【様式１】加算率!AE4</f>
        <v>0</v>
      </c>
      <c r="AD5" s="356" t="s">
        <v>149</v>
      </c>
      <c r="AE5" s="1697">
        <f>【様式１】加算率!AG4</f>
        <v>0</v>
      </c>
      <c r="AF5" s="1697"/>
      <c r="AG5" s="356" t="s">
        <v>344</v>
      </c>
      <c r="AH5" s="1697">
        <f>【様式１】加算率!AJ4</f>
        <v>0</v>
      </c>
      <c r="AI5" s="1697"/>
      <c r="AJ5" s="356" t="s">
        <v>335</v>
      </c>
    </row>
    <row r="6" spans="2:40" ht="20.25" customHeight="1">
      <c r="D6" s="4"/>
      <c r="E6" s="4"/>
      <c r="F6" s="4"/>
      <c r="G6" s="4"/>
      <c r="H6" s="4"/>
      <c r="I6" s="4"/>
      <c r="J6" s="4"/>
      <c r="K6" s="4"/>
      <c r="L6" s="4"/>
      <c r="M6" s="4"/>
      <c r="N6" s="4"/>
      <c r="O6" s="4"/>
      <c r="P6" s="4"/>
      <c r="R6" s="1253" t="s">
        <v>5</v>
      </c>
      <c r="S6" s="1253"/>
      <c r="T6" s="1253"/>
      <c r="U6" s="1253"/>
      <c r="V6" s="1253"/>
      <c r="W6" s="1253"/>
      <c r="X6" s="1392" t="str">
        <f>【様式１】加算率!Z5</f>
        <v/>
      </c>
      <c r="Y6" s="1392"/>
      <c r="Z6" s="1392"/>
      <c r="AA6" s="1392"/>
      <c r="AB6" s="1392"/>
      <c r="AC6" s="1392"/>
      <c r="AD6" s="1392"/>
      <c r="AE6" s="1392"/>
      <c r="AF6" s="1392"/>
      <c r="AG6" s="1392"/>
      <c r="AH6" s="1392"/>
      <c r="AI6" s="1392"/>
      <c r="AJ6" s="1393"/>
    </row>
    <row r="7" spans="2:40" ht="20.25" customHeight="1">
      <c r="D7" s="4"/>
      <c r="E7" s="4"/>
      <c r="F7" s="4"/>
      <c r="G7" s="4"/>
      <c r="H7" s="4"/>
      <c r="I7" s="4"/>
      <c r="J7" s="4"/>
      <c r="K7" s="4"/>
      <c r="L7" s="4"/>
      <c r="M7" s="4"/>
      <c r="N7" s="4"/>
      <c r="O7" s="4"/>
      <c r="P7" s="4"/>
      <c r="R7" s="1268" t="s">
        <v>6</v>
      </c>
      <c r="S7" s="1268"/>
      <c r="T7" s="1268"/>
      <c r="U7" s="1268"/>
      <c r="V7" s="1268"/>
      <c r="W7" s="1268"/>
      <c r="X7" s="1399" t="str">
        <f>【様式１】加算率!Z6</f>
        <v/>
      </c>
      <c r="Y7" s="1399"/>
      <c r="Z7" s="1399"/>
      <c r="AA7" s="1399"/>
      <c r="AB7" s="1399"/>
      <c r="AC7" s="1399"/>
      <c r="AD7" s="1399"/>
      <c r="AE7" s="1399"/>
      <c r="AF7" s="1399"/>
      <c r="AG7" s="1399"/>
      <c r="AH7" s="1399"/>
      <c r="AI7" s="1399"/>
      <c r="AJ7" s="1400"/>
    </row>
    <row r="8" spans="2:40" ht="20.25" customHeight="1">
      <c r="D8" s="4"/>
      <c r="E8" s="4"/>
      <c r="F8" s="4"/>
      <c r="G8" s="4"/>
      <c r="H8" s="4"/>
      <c r="I8" s="4"/>
      <c r="J8" s="4"/>
      <c r="K8" s="4"/>
      <c r="L8" s="4"/>
      <c r="M8" s="4"/>
      <c r="N8" s="4"/>
      <c r="O8" s="4"/>
      <c r="P8" s="4"/>
      <c r="Q8" s="4"/>
      <c r="R8" s="1261" t="s">
        <v>348</v>
      </c>
      <c r="S8" s="1262"/>
      <c r="T8" s="1262"/>
      <c r="U8" s="1262"/>
      <c r="V8" s="1262"/>
      <c r="W8" s="1263"/>
      <c r="X8" s="1401" t="str">
        <f>【様式１】加算率!Z7</f>
        <v/>
      </c>
      <c r="Y8" s="1402"/>
      <c r="Z8" s="1402"/>
      <c r="AA8" s="1402"/>
      <c r="AB8" s="1402"/>
      <c r="AC8" s="1402"/>
      <c r="AD8" s="1402"/>
      <c r="AE8" s="1402"/>
      <c r="AF8" s="1402"/>
      <c r="AG8" s="1402"/>
      <c r="AH8" s="1402"/>
      <c r="AI8" s="1402"/>
      <c r="AJ8" s="1403"/>
    </row>
    <row r="9" spans="2:40" ht="19" customHeight="1" thickBot="1">
      <c r="R9" s="1264"/>
      <c r="S9" s="1265"/>
      <c r="T9" s="1265"/>
      <c r="U9" s="1265"/>
      <c r="V9" s="1265"/>
      <c r="W9" s="1266"/>
      <c r="X9" s="1404">
        <f>【様式１】加算率!Z8</f>
        <v>0</v>
      </c>
      <c r="Y9" s="1405"/>
      <c r="Z9" s="1405"/>
      <c r="AA9" s="1405"/>
      <c r="AB9" s="1405"/>
      <c r="AC9" s="1405"/>
      <c r="AD9" s="1405"/>
      <c r="AE9" s="1405"/>
      <c r="AF9" s="1405"/>
      <c r="AG9" s="1405"/>
      <c r="AH9" s="1405"/>
      <c r="AI9" s="1405"/>
      <c r="AJ9" s="1406"/>
    </row>
    <row r="10" spans="2:40" ht="9" customHeight="1">
      <c r="R10" s="85"/>
      <c r="S10" s="85"/>
      <c r="T10" s="85"/>
      <c r="U10" s="85"/>
      <c r="V10" s="85"/>
      <c r="W10" s="85"/>
      <c r="X10" s="85"/>
      <c r="Y10" s="85"/>
    </row>
    <row r="11" spans="2:40" ht="18" customHeight="1">
      <c r="B11" s="1" t="s">
        <v>160</v>
      </c>
    </row>
    <row r="12" spans="2:40" ht="29.25" customHeight="1">
      <c r="C12" s="164"/>
      <c r="D12" s="121"/>
      <c r="E12" s="121"/>
      <c r="F12" s="121"/>
      <c r="G12" s="121"/>
      <c r="H12" s="121"/>
      <c r="I12" s="121"/>
      <c r="J12" s="121"/>
      <c r="K12" s="121"/>
      <c r="L12" s="121"/>
      <c r="M12" s="168"/>
      <c r="N12" s="1672" t="s">
        <v>161</v>
      </c>
      <c r="O12" s="1672"/>
      <c r="P12" s="1672"/>
      <c r="Q12" s="1672"/>
      <c r="R12" s="1672"/>
      <c r="S12" s="1672"/>
      <c r="T12" s="1672"/>
      <c r="U12" s="1672"/>
      <c r="V12" s="1673"/>
      <c r="W12" s="1701" t="s">
        <v>162</v>
      </c>
      <c r="X12" s="1702"/>
      <c r="Y12" s="1702"/>
      <c r="Z12" s="1702"/>
      <c r="AA12" s="1702"/>
      <c r="AB12" s="1702"/>
      <c r="AC12" s="1702"/>
      <c r="AD12" s="1702"/>
      <c r="AE12" s="1703"/>
      <c r="AG12" s="1705"/>
      <c r="AH12" s="1705"/>
      <c r="AI12" s="1705"/>
      <c r="AJ12" s="447"/>
    </row>
    <row r="13" spans="2:40" ht="27.75" customHeight="1">
      <c r="C13" s="123" t="s">
        <v>101</v>
      </c>
      <c r="D13" s="1706" t="s">
        <v>164</v>
      </c>
      <c r="E13" s="1706"/>
      <c r="F13" s="1706"/>
      <c r="G13" s="1706"/>
      <c r="H13" s="1706"/>
      <c r="I13" s="1706"/>
      <c r="J13" s="1706"/>
      <c r="K13" s="1706"/>
      <c r="L13" s="1706"/>
      <c r="M13" s="1706"/>
      <c r="N13" s="1707"/>
      <c r="O13" s="1707"/>
      <c r="P13" s="1707"/>
      <c r="Q13" s="1707"/>
      <c r="R13" s="1707"/>
      <c r="S13" s="1707"/>
      <c r="T13" s="1707"/>
      <c r="U13" s="1707"/>
      <c r="V13" s="126" t="s">
        <v>165</v>
      </c>
      <c r="W13" s="1707"/>
      <c r="X13" s="1707"/>
      <c r="Y13" s="1707"/>
      <c r="Z13" s="1707"/>
      <c r="AA13" s="1707"/>
      <c r="AB13" s="1707"/>
      <c r="AC13" s="1707"/>
      <c r="AD13" s="1707"/>
      <c r="AE13" s="132" t="s">
        <v>165</v>
      </c>
      <c r="AF13" s="106"/>
      <c r="AG13" s="1705"/>
      <c r="AH13" s="1705"/>
      <c r="AI13" s="1705"/>
      <c r="AJ13" s="447"/>
    </row>
    <row r="14" spans="2:40" ht="27.75" customHeight="1">
      <c r="C14" s="125" t="s">
        <v>108</v>
      </c>
      <c r="D14" s="1698" t="s">
        <v>167</v>
      </c>
      <c r="E14" s="1699"/>
      <c r="F14" s="1699"/>
      <c r="G14" s="1699"/>
      <c r="H14" s="1699"/>
      <c r="I14" s="1699"/>
      <c r="J14" s="1699"/>
      <c r="K14" s="1699"/>
      <c r="L14" s="1699"/>
      <c r="M14" s="1700"/>
      <c r="N14" s="1704">
        <f>N15+N16</f>
        <v>0</v>
      </c>
      <c r="O14" s="1704"/>
      <c r="P14" s="1704"/>
      <c r="Q14" s="1704"/>
      <c r="R14" s="1704"/>
      <c r="S14" s="1704"/>
      <c r="T14" s="1704"/>
      <c r="U14" s="1704"/>
      <c r="V14" s="151" t="s">
        <v>165</v>
      </c>
      <c r="W14" s="1704">
        <f>W15+W16</f>
        <v>0</v>
      </c>
      <c r="X14" s="1704"/>
      <c r="Y14" s="1704"/>
      <c r="Z14" s="1704"/>
      <c r="AA14" s="1704"/>
      <c r="AB14" s="1704"/>
      <c r="AC14" s="1704"/>
      <c r="AD14" s="1704"/>
      <c r="AE14" s="126" t="s">
        <v>165</v>
      </c>
      <c r="AF14" s="106"/>
      <c r="AG14" s="106"/>
    </row>
    <row r="15" spans="2:40" ht="27.75" customHeight="1">
      <c r="C15" s="125"/>
      <c r="D15" s="1698" t="s">
        <v>168</v>
      </c>
      <c r="E15" s="1699"/>
      <c r="F15" s="1699"/>
      <c r="G15" s="1699"/>
      <c r="H15" s="1699"/>
      <c r="I15" s="1699"/>
      <c r="J15" s="1699"/>
      <c r="K15" s="1699"/>
      <c r="L15" s="1699"/>
      <c r="M15" s="1700"/>
      <c r="N15" s="1704">
        <f>'【様式４別添１】賃金改善明細書（職員別）'!W64+'【様式４別添１】賃金改善明細書（職員別）'!W116</f>
        <v>0</v>
      </c>
      <c r="O15" s="1704"/>
      <c r="P15" s="1704"/>
      <c r="Q15" s="1704"/>
      <c r="R15" s="1704"/>
      <c r="S15" s="1704"/>
      <c r="T15" s="1704"/>
      <c r="U15" s="1704"/>
      <c r="V15" s="151" t="s">
        <v>165</v>
      </c>
      <c r="W15" s="1704">
        <f>'【様式４別添１】賃金改善明細書（職員別）'!AA64+'【様式４別添１】賃金改善明細書（職員別）'!AA116</f>
        <v>0</v>
      </c>
      <c r="X15" s="1704"/>
      <c r="Y15" s="1704"/>
      <c r="Z15" s="1704"/>
      <c r="AA15" s="1704"/>
      <c r="AB15" s="1704"/>
      <c r="AC15" s="1704"/>
      <c r="AD15" s="1704"/>
      <c r="AE15" s="151" t="s">
        <v>165</v>
      </c>
      <c r="AF15" s="106"/>
      <c r="AG15" s="106"/>
    </row>
    <row r="16" spans="2:40" ht="27.75" customHeight="1">
      <c r="C16" s="125"/>
      <c r="D16" s="1698" t="s">
        <v>169</v>
      </c>
      <c r="E16" s="1699"/>
      <c r="F16" s="1699"/>
      <c r="G16" s="1699"/>
      <c r="H16" s="1699"/>
      <c r="I16" s="1699"/>
      <c r="J16" s="1699"/>
      <c r="K16" s="1699"/>
      <c r="L16" s="1699"/>
      <c r="M16" s="1700"/>
      <c r="N16" s="1674"/>
      <c r="O16" s="1674"/>
      <c r="P16" s="1674"/>
      <c r="Q16" s="1674"/>
      <c r="R16" s="1674"/>
      <c r="S16" s="1674"/>
      <c r="T16" s="1674"/>
      <c r="U16" s="1674"/>
      <c r="V16" s="151" t="s">
        <v>165</v>
      </c>
      <c r="W16" s="1674"/>
      <c r="X16" s="1674"/>
      <c r="Y16" s="1674"/>
      <c r="Z16" s="1674"/>
      <c r="AA16" s="1674"/>
      <c r="AB16" s="1674"/>
      <c r="AC16" s="1674"/>
      <c r="AD16" s="1674"/>
      <c r="AE16" s="126" t="s">
        <v>165</v>
      </c>
      <c r="AF16" s="106"/>
      <c r="AG16" s="106"/>
    </row>
    <row r="17" spans="2:36" ht="49.5" customHeight="1">
      <c r="C17" s="1722" t="s">
        <v>1470</v>
      </c>
      <c r="D17" s="1087"/>
      <c r="E17" s="1087"/>
      <c r="F17" s="1087"/>
      <c r="G17" s="1087"/>
      <c r="H17" s="1087"/>
      <c r="I17" s="1087"/>
      <c r="J17" s="1087"/>
      <c r="K17" s="1087"/>
      <c r="L17" s="1087"/>
      <c r="M17" s="1088"/>
      <c r="N17" s="1719" t="str">
        <f>IF(N13="","",IF((N13+N41-N40)&gt;N14,"要確認","OK"))</f>
        <v/>
      </c>
      <c r="O17" s="1720"/>
      <c r="P17" s="1720"/>
      <c r="Q17" s="1720"/>
      <c r="R17" s="1720"/>
      <c r="S17" s="1720"/>
      <c r="T17" s="1720"/>
      <c r="U17" s="1720"/>
      <c r="V17" s="1721"/>
      <c r="W17" s="1719" t="str">
        <f>IF(W13="","",IF((W13+N41-N40)&gt;W14,"要確認","OK"))</f>
        <v/>
      </c>
      <c r="X17" s="1720"/>
      <c r="Y17" s="1720"/>
      <c r="Z17" s="1720"/>
      <c r="AA17" s="1720"/>
      <c r="AB17" s="1720"/>
      <c r="AC17" s="1720"/>
      <c r="AD17" s="1720"/>
      <c r="AE17" s="1721"/>
      <c r="AF17" s="106"/>
      <c r="AG17" s="106"/>
    </row>
    <row r="18" spans="2:36" ht="27.75" customHeight="1">
      <c r="C18" s="237"/>
      <c r="D18" s="112"/>
      <c r="E18" s="112"/>
      <c r="F18" s="112"/>
      <c r="G18" s="112"/>
      <c r="H18" s="112"/>
      <c r="I18" s="112"/>
      <c r="J18" s="112"/>
      <c r="K18" s="112"/>
      <c r="L18" s="112"/>
      <c r="M18" s="112"/>
      <c r="O18" s="165"/>
      <c r="P18" s="165"/>
      <c r="Q18" s="165"/>
      <c r="R18" s="165"/>
      <c r="S18" s="165"/>
      <c r="T18" s="165"/>
      <c r="U18" s="165"/>
      <c r="V18" s="165"/>
      <c r="W18" s="165"/>
      <c r="X18" s="166"/>
      <c r="Y18" s="165"/>
      <c r="Z18" s="165"/>
      <c r="AA18" s="165"/>
      <c r="AB18" s="165"/>
      <c r="AC18" s="165"/>
      <c r="AD18" s="165"/>
      <c r="AE18" s="165"/>
      <c r="AF18" s="165"/>
      <c r="AG18" s="165"/>
      <c r="AH18" s="106"/>
    </row>
    <row r="19" spans="2:36" ht="18" customHeight="1">
      <c r="B19" s="1" t="s">
        <v>170</v>
      </c>
    </row>
    <row r="20" spans="2:36" ht="30.75" customHeight="1">
      <c r="C20" s="127" t="s">
        <v>101</v>
      </c>
      <c r="D20" s="1711" t="s">
        <v>1625</v>
      </c>
      <c r="E20" s="1711"/>
      <c r="F20" s="1711"/>
      <c r="G20" s="1711"/>
      <c r="H20" s="1711"/>
      <c r="I20" s="1711"/>
      <c r="J20" s="1711"/>
      <c r="K20" s="1711"/>
      <c r="L20" s="1711"/>
      <c r="M20" s="1711"/>
      <c r="N20" s="1711"/>
      <c r="O20" s="1711"/>
      <c r="P20" s="1711"/>
      <c r="Q20" s="1711"/>
      <c r="R20" s="1711"/>
      <c r="S20" s="1711"/>
      <c r="T20" s="1711"/>
      <c r="U20" s="1711"/>
      <c r="V20" s="1711"/>
      <c r="W20" s="1711"/>
      <c r="X20" s="1712"/>
      <c r="Y20" s="1708">
        <f>Y21-Y22-Y23-Y24</f>
        <v>0</v>
      </c>
      <c r="Z20" s="1709"/>
      <c r="AA20" s="1709"/>
      <c r="AB20" s="1709"/>
      <c r="AC20" s="1709"/>
      <c r="AD20" s="1709"/>
      <c r="AE20" s="1709"/>
      <c r="AF20" s="1709"/>
      <c r="AG20" s="1710"/>
      <c r="AH20" s="132" t="s">
        <v>165</v>
      </c>
      <c r="AJ20" s="447"/>
    </row>
    <row r="21" spans="2:36" ht="27.75" customHeight="1">
      <c r="C21" s="62"/>
      <c r="D21" s="1698" t="s">
        <v>171</v>
      </c>
      <c r="E21" s="1699"/>
      <c r="F21" s="1699"/>
      <c r="G21" s="1699"/>
      <c r="H21" s="1699"/>
      <c r="I21" s="1699"/>
      <c r="J21" s="1699"/>
      <c r="K21" s="1699"/>
      <c r="L21" s="1699"/>
      <c r="M21" s="1699"/>
      <c r="N21" s="1699"/>
      <c r="O21" s="1699"/>
      <c r="P21" s="1699"/>
      <c r="Q21" s="1699"/>
      <c r="R21" s="1699"/>
      <c r="S21" s="1699"/>
      <c r="T21" s="1699"/>
      <c r="U21" s="1699"/>
      <c r="V21" s="1699"/>
      <c r="W21" s="1699"/>
      <c r="X21" s="1700"/>
      <c r="Y21" s="1708">
        <f>'【様式４別添１】賃金改善明細書（職員別）'!V64+'【様式４別添１】賃金改善明細書（職員別）'!V116</f>
        <v>0</v>
      </c>
      <c r="Z21" s="1709"/>
      <c r="AA21" s="1709"/>
      <c r="AB21" s="1709"/>
      <c r="AC21" s="1709"/>
      <c r="AD21" s="1709"/>
      <c r="AE21" s="1709"/>
      <c r="AF21" s="1709"/>
      <c r="AG21" s="1710"/>
      <c r="AH21" s="132" t="s">
        <v>165</v>
      </c>
    </row>
    <row r="22" spans="2:36" ht="27.75" customHeight="1">
      <c r="C22" s="62"/>
      <c r="D22" s="1698" t="s">
        <v>172</v>
      </c>
      <c r="E22" s="1699"/>
      <c r="F22" s="1699"/>
      <c r="G22" s="1699"/>
      <c r="H22" s="1699"/>
      <c r="I22" s="1699"/>
      <c r="J22" s="1699"/>
      <c r="K22" s="1699"/>
      <c r="L22" s="1699"/>
      <c r="M22" s="1699"/>
      <c r="N22" s="1699"/>
      <c r="O22" s="1699"/>
      <c r="P22" s="1699"/>
      <c r="Q22" s="1699"/>
      <c r="R22" s="1699"/>
      <c r="S22" s="1699"/>
      <c r="T22" s="1699"/>
      <c r="U22" s="1699"/>
      <c r="V22" s="1699"/>
      <c r="W22" s="1699"/>
      <c r="X22" s="1700"/>
      <c r="Y22" s="1708">
        <f>N15+W15</f>
        <v>0</v>
      </c>
      <c r="Z22" s="1709"/>
      <c r="AA22" s="1709"/>
      <c r="AB22" s="1709"/>
      <c r="AC22" s="1709"/>
      <c r="AD22" s="1709"/>
      <c r="AE22" s="1709"/>
      <c r="AF22" s="1709"/>
      <c r="AG22" s="1710"/>
      <c r="AH22" s="132" t="s">
        <v>165</v>
      </c>
    </row>
    <row r="23" spans="2:36" ht="27.75" customHeight="1">
      <c r="C23" s="62"/>
      <c r="D23" s="1698" t="s">
        <v>1623</v>
      </c>
      <c r="E23" s="1699"/>
      <c r="F23" s="1699"/>
      <c r="G23" s="1699"/>
      <c r="H23" s="1699"/>
      <c r="I23" s="1699"/>
      <c r="J23" s="1699"/>
      <c r="K23" s="1699"/>
      <c r="L23" s="1699"/>
      <c r="M23" s="1699"/>
      <c r="N23" s="1699"/>
      <c r="O23" s="1699"/>
      <c r="P23" s="1699"/>
      <c r="Q23" s="1699"/>
      <c r="R23" s="1699"/>
      <c r="S23" s="1699"/>
      <c r="T23" s="1699"/>
      <c r="U23" s="1699"/>
      <c r="V23" s="1699"/>
      <c r="W23" s="1699"/>
      <c r="X23" s="1700"/>
      <c r="Y23" s="1708">
        <f>'【様式４別添１】賃金改善明細書（職員別）'!AD64+'【様式４別添１】賃金改善明細書（職員別）'!AD116</f>
        <v>0</v>
      </c>
      <c r="Z23" s="1709"/>
      <c r="AA23" s="1709"/>
      <c r="AB23" s="1709"/>
      <c r="AC23" s="1709"/>
      <c r="AD23" s="1709"/>
      <c r="AE23" s="1709"/>
      <c r="AF23" s="1709"/>
      <c r="AG23" s="1710"/>
      <c r="AH23" s="126" t="s">
        <v>165</v>
      </c>
    </row>
    <row r="24" spans="2:36" ht="27.75" customHeight="1">
      <c r="C24" s="62"/>
      <c r="D24" s="1698" t="s">
        <v>1624</v>
      </c>
      <c r="E24" s="1699"/>
      <c r="F24" s="1699"/>
      <c r="G24" s="1699"/>
      <c r="H24" s="1699"/>
      <c r="I24" s="1699"/>
      <c r="J24" s="1699"/>
      <c r="K24" s="1699"/>
      <c r="L24" s="1699"/>
      <c r="M24" s="1699"/>
      <c r="N24" s="1699"/>
      <c r="O24" s="1699"/>
      <c r="P24" s="1699"/>
      <c r="Q24" s="1699"/>
      <c r="R24" s="1699"/>
      <c r="S24" s="1699"/>
      <c r="T24" s="1699"/>
      <c r="U24" s="1699"/>
      <c r="V24" s="1699"/>
      <c r="W24" s="1699"/>
      <c r="X24" s="1700"/>
      <c r="Y24" s="1708">
        <f>'【様式４別添１】賃金改善明細書（職員別）'!AE64+'【様式４別添１】賃金改善明細書（職員別）'!AE116</f>
        <v>0</v>
      </c>
      <c r="Z24" s="1709"/>
      <c r="AA24" s="1709"/>
      <c r="AB24" s="1709"/>
      <c r="AC24" s="1709"/>
      <c r="AD24" s="1709"/>
      <c r="AE24" s="1709"/>
      <c r="AF24" s="1709"/>
      <c r="AG24" s="1710"/>
      <c r="AH24" s="126" t="s">
        <v>165</v>
      </c>
    </row>
    <row r="25" spans="2:36" ht="27.75" customHeight="1">
      <c r="C25" s="127" t="s">
        <v>108</v>
      </c>
      <c r="D25" s="1699" t="s">
        <v>1632</v>
      </c>
      <c r="E25" s="1699"/>
      <c r="F25" s="1699"/>
      <c r="G25" s="1699"/>
      <c r="H25" s="1699"/>
      <c r="I25" s="1699"/>
      <c r="J25" s="1699"/>
      <c r="K25" s="1699"/>
      <c r="L25" s="1699"/>
      <c r="M25" s="1699"/>
      <c r="N25" s="1699"/>
      <c r="O25" s="1699"/>
      <c r="P25" s="1699"/>
      <c r="Q25" s="1699"/>
      <c r="R25" s="1699"/>
      <c r="S25" s="1699"/>
      <c r="T25" s="1699"/>
      <c r="U25" s="1699"/>
      <c r="V25" s="1699"/>
      <c r="W25" s="1699"/>
      <c r="X25" s="1700"/>
      <c r="Y25" s="1708">
        <f>Y26-(Y27-Y28)-Y29-Y30+Y31</f>
        <v>0</v>
      </c>
      <c r="Z25" s="1709"/>
      <c r="AA25" s="1709"/>
      <c r="AB25" s="1709"/>
      <c r="AC25" s="1709"/>
      <c r="AD25" s="1709"/>
      <c r="AE25" s="1709"/>
      <c r="AF25" s="1709"/>
      <c r="AG25" s="1710"/>
      <c r="AH25" s="132" t="s">
        <v>165</v>
      </c>
    </row>
    <row r="26" spans="2:36" ht="27.75" customHeight="1">
      <c r="C26" s="62"/>
      <c r="D26" s="1698" t="s">
        <v>1626</v>
      </c>
      <c r="E26" s="1699"/>
      <c r="F26" s="1699"/>
      <c r="G26" s="1699"/>
      <c r="H26" s="1699"/>
      <c r="I26" s="1699"/>
      <c r="J26" s="1699"/>
      <c r="K26" s="1699"/>
      <c r="L26" s="1699"/>
      <c r="M26" s="1699"/>
      <c r="N26" s="1699"/>
      <c r="O26" s="1699"/>
      <c r="P26" s="1699"/>
      <c r="Q26" s="1699"/>
      <c r="R26" s="1699"/>
      <c r="S26" s="1699"/>
      <c r="T26" s="1699"/>
      <c r="U26" s="1699"/>
      <c r="V26" s="1699"/>
      <c r="W26" s="1699"/>
      <c r="X26" s="1700"/>
      <c r="Y26" s="1708">
        <f>'【様式４別添１】賃金改善明細書（職員別）'!N64+'【様式４別添１】賃金改善明細書（職員別）'!N116</f>
        <v>0</v>
      </c>
      <c r="Z26" s="1709"/>
      <c r="AA26" s="1709"/>
      <c r="AB26" s="1709"/>
      <c r="AC26" s="1709"/>
      <c r="AD26" s="1709"/>
      <c r="AE26" s="1709"/>
      <c r="AF26" s="1709"/>
      <c r="AG26" s="1710"/>
      <c r="AH26" s="132" t="s">
        <v>165</v>
      </c>
    </row>
    <row r="27" spans="2:36" ht="27.75" customHeight="1">
      <c r="C27" s="62"/>
      <c r="D27" s="1698" t="s">
        <v>1627</v>
      </c>
      <c r="E27" s="1699"/>
      <c r="F27" s="1699"/>
      <c r="G27" s="1699"/>
      <c r="H27" s="1699"/>
      <c r="I27" s="1699"/>
      <c r="J27" s="1699"/>
      <c r="K27" s="1699"/>
      <c r="L27" s="1699"/>
      <c r="M27" s="1699"/>
      <c r="N27" s="1699"/>
      <c r="O27" s="1699"/>
      <c r="P27" s="1699"/>
      <c r="Q27" s="1699"/>
      <c r="R27" s="1699"/>
      <c r="S27" s="1699"/>
      <c r="T27" s="1699"/>
      <c r="U27" s="1699"/>
      <c r="V27" s="1699"/>
      <c r="W27" s="1699"/>
      <c r="X27" s="1700"/>
      <c r="Y27" s="1708">
        <f>'【様式４別添１】賃金改善明細書（職員別）'!O64+'【様式４別添１】賃金改善明細書（職員別）'!O116</f>
        <v>0</v>
      </c>
      <c r="Z27" s="1709"/>
      <c r="AA27" s="1709"/>
      <c r="AB27" s="1709"/>
      <c r="AC27" s="1709"/>
      <c r="AD27" s="1709"/>
      <c r="AE27" s="1709"/>
      <c r="AF27" s="1709"/>
      <c r="AG27" s="1710"/>
      <c r="AH27" s="132" t="s">
        <v>165</v>
      </c>
    </row>
    <row r="28" spans="2:36" ht="27.75" customHeight="1">
      <c r="C28" s="62"/>
      <c r="D28" s="1698" t="s">
        <v>1628</v>
      </c>
      <c r="E28" s="1699"/>
      <c r="F28" s="1699"/>
      <c r="G28" s="1699"/>
      <c r="H28" s="1699"/>
      <c r="I28" s="1699"/>
      <c r="J28" s="1699"/>
      <c r="K28" s="1699"/>
      <c r="L28" s="1699"/>
      <c r="M28" s="1699"/>
      <c r="N28" s="1699"/>
      <c r="O28" s="1699"/>
      <c r="P28" s="1699"/>
      <c r="Q28" s="1699"/>
      <c r="R28" s="1699"/>
      <c r="S28" s="1699"/>
      <c r="T28" s="1699"/>
      <c r="U28" s="1699"/>
      <c r="V28" s="1699"/>
      <c r="W28" s="1699"/>
      <c r="X28" s="1700"/>
      <c r="Y28" s="1708">
        <f>'【様式４別添１】賃金改善明細書（職員別）'!P64+'【様式４別添１】賃金改善明細書（職員別）'!P116</f>
        <v>0</v>
      </c>
      <c r="Z28" s="1709"/>
      <c r="AA28" s="1709"/>
      <c r="AB28" s="1709"/>
      <c r="AC28" s="1709"/>
      <c r="AD28" s="1709"/>
      <c r="AE28" s="1709"/>
      <c r="AF28" s="1709"/>
      <c r="AG28" s="1710"/>
      <c r="AH28" s="132" t="s">
        <v>165</v>
      </c>
    </row>
    <row r="29" spans="2:36" ht="27.75" customHeight="1">
      <c r="C29" s="62"/>
      <c r="D29" s="1698" t="s">
        <v>1629</v>
      </c>
      <c r="E29" s="1699"/>
      <c r="F29" s="1699"/>
      <c r="G29" s="1699"/>
      <c r="H29" s="1699"/>
      <c r="I29" s="1699"/>
      <c r="J29" s="1699"/>
      <c r="K29" s="1699"/>
      <c r="L29" s="1699"/>
      <c r="M29" s="1699"/>
      <c r="N29" s="1699"/>
      <c r="O29" s="1699"/>
      <c r="P29" s="1699"/>
      <c r="Q29" s="1699"/>
      <c r="R29" s="1699"/>
      <c r="S29" s="1699"/>
      <c r="T29" s="1699"/>
      <c r="U29" s="1699"/>
      <c r="V29" s="1699"/>
      <c r="W29" s="1699"/>
      <c r="X29" s="1700"/>
      <c r="Y29" s="1708">
        <f>'【様式４別添１】賃金改善明細書（職員別）'!Q64+'【様式４別添１】賃金改善明細書（職員別）'!Q116</f>
        <v>0</v>
      </c>
      <c r="Z29" s="1709"/>
      <c r="AA29" s="1709"/>
      <c r="AB29" s="1709"/>
      <c r="AC29" s="1709"/>
      <c r="AD29" s="1709"/>
      <c r="AE29" s="1709"/>
      <c r="AF29" s="1709"/>
      <c r="AG29" s="1710"/>
      <c r="AH29" s="132" t="s">
        <v>165</v>
      </c>
    </row>
    <row r="30" spans="2:36" ht="27.75" customHeight="1">
      <c r="C30" s="213"/>
      <c r="D30" s="1699" t="s">
        <v>1630</v>
      </c>
      <c r="E30" s="1699"/>
      <c r="F30" s="1699"/>
      <c r="G30" s="1699"/>
      <c r="H30" s="1699"/>
      <c r="I30" s="1699"/>
      <c r="J30" s="1699"/>
      <c r="K30" s="1699"/>
      <c r="L30" s="1699"/>
      <c r="M30" s="1699"/>
      <c r="N30" s="1699"/>
      <c r="O30" s="1699"/>
      <c r="P30" s="1699"/>
      <c r="Q30" s="1699"/>
      <c r="R30" s="1699"/>
      <c r="S30" s="1699"/>
      <c r="T30" s="1699"/>
      <c r="U30" s="1699"/>
      <c r="V30" s="1699"/>
      <c r="W30" s="1699"/>
      <c r="X30" s="1700"/>
      <c r="Y30" s="1708">
        <f>'【様式４別添１】賃金改善明細書（職員別）'!R64+'【様式４別添１】賃金改善明細書（職員別）'!R116</f>
        <v>0</v>
      </c>
      <c r="Z30" s="1709"/>
      <c r="AA30" s="1709"/>
      <c r="AB30" s="1709"/>
      <c r="AC30" s="1709"/>
      <c r="AD30" s="1709"/>
      <c r="AE30" s="1709"/>
      <c r="AF30" s="1709"/>
      <c r="AG30" s="1710"/>
      <c r="AH30" s="126" t="s">
        <v>165</v>
      </c>
    </row>
    <row r="31" spans="2:36" ht="27.75" customHeight="1">
      <c r="C31" s="123"/>
      <c r="D31" s="1698" t="s">
        <v>1631</v>
      </c>
      <c r="E31" s="1699"/>
      <c r="F31" s="1699"/>
      <c r="G31" s="1699"/>
      <c r="H31" s="1699"/>
      <c r="I31" s="1699"/>
      <c r="J31" s="1699"/>
      <c r="K31" s="1699"/>
      <c r="L31" s="1699"/>
      <c r="M31" s="1699"/>
      <c r="N31" s="1699"/>
      <c r="O31" s="1699"/>
      <c r="P31" s="1699"/>
      <c r="Q31" s="1699"/>
      <c r="R31" s="1699"/>
      <c r="S31" s="1699"/>
      <c r="T31" s="1699"/>
      <c r="U31" s="1699"/>
      <c r="V31" s="1699"/>
      <c r="W31" s="1699"/>
      <c r="X31" s="1700"/>
      <c r="Y31" s="1708">
        <f>'【様式４別添１】賃金改善明細書（職員別）'!S64+'【様式４別添１】賃金改善明細書（職員別）'!S116</f>
        <v>0</v>
      </c>
      <c r="Z31" s="1709"/>
      <c r="AA31" s="1709"/>
      <c r="AB31" s="1709"/>
      <c r="AC31" s="1709"/>
      <c r="AD31" s="1709"/>
      <c r="AE31" s="1709"/>
      <c r="AF31" s="1709"/>
      <c r="AG31" s="1710"/>
      <c r="AH31" s="126" t="s">
        <v>165</v>
      </c>
    </row>
    <row r="32" spans="2:36" ht="53.5" customHeight="1">
      <c r="C32" s="1671" t="s">
        <v>1633</v>
      </c>
      <c r="D32" s="1702"/>
      <c r="E32" s="1702"/>
      <c r="F32" s="1702"/>
      <c r="G32" s="1702"/>
      <c r="H32" s="1702"/>
      <c r="I32" s="1702"/>
      <c r="J32" s="1702"/>
      <c r="K32" s="1702"/>
      <c r="L32" s="1702"/>
      <c r="M32" s="1702"/>
      <c r="N32" s="1702"/>
      <c r="O32" s="1702"/>
      <c r="P32" s="1702"/>
      <c r="Q32" s="1702"/>
      <c r="R32" s="1702"/>
      <c r="S32" s="1702"/>
      <c r="T32" s="1702"/>
      <c r="U32" s="1702"/>
      <c r="V32" s="1702"/>
      <c r="W32" s="1702"/>
      <c r="X32" s="1703"/>
      <c r="Y32" s="1716" t="str">
        <f>IFERROR(IF(Y20="","",IF(Y20&gt;=Y25,"OK","要確認")),"")</f>
        <v>OK</v>
      </c>
      <c r="Z32" s="1717"/>
      <c r="AA32" s="1717"/>
      <c r="AB32" s="1717"/>
      <c r="AC32" s="1717"/>
      <c r="AD32" s="1717"/>
      <c r="AE32" s="1717"/>
      <c r="AF32" s="1717"/>
      <c r="AG32" s="1717"/>
      <c r="AH32" s="1718"/>
    </row>
    <row r="33" spans="2:34" ht="24" customHeight="1">
      <c r="C33" s="237"/>
      <c r="D33" s="112"/>
      <c r="E33" s="112"/>
      <c r="F33" s="112"/>
      <c r="G33" s="112"/>
      <c r="H33" s="112"/>
      <c r="I33" s="112"/>
      <c r="J33" s="112"/>
      <c r="K33" s="112"/>
      <c r="L33" s="112"/>
      <c r="M33" s="112"/>
      <c r="N33" s="112"/>
      <c r="O33" s="112"/>
      <c r="P33" s="112"/>
      <c r="Q33" s="112"/>
      <c r="R33" s="112"/>
      <c r="S33" s="112"/>
      <c r="T33" s="112"/>
      <c r="U33" s="112"/>
      <c r="V33" s="112"/>
      <c r="W33" s="112"/>
      <c r="X33" s="112"/>
      <c r="Y33" s="171"/>
      <c r="Z33" s="171"/>
      <c r="AA33" s="171"/>
      <c r="AB33" s="171"/>
      <c r="AC33" s="171"/>
      <c r="AD33" s="171"/>
      <c r="AE33" s="171"/>
      <c r="AF33" s="171"/>
      <c r="AG33" s="171"/>
      <c r="AH33" s="106"/>
    </row>
    <row r="34" spans="2:34" ht="21" customHeight="1">
      <c r="B34" s="1" t="s">
        <v>179</v>
      </c>
    </row>
    <row r="35" spans="2:34" ht="29.25" customHeight="1">
      <c r="C35" s="1698" t="s">
        <v>180</v>
      </c>
      <c r="D35" s="1699"/>
      <c r="E35" s="1699"/>
      <c r="F35" s="1699"/>
      <c r="G35" s="1699"/>
      <c r="H35" s="1699"/>
      <c r="I35" s="1700"/>
      <c r="J35" s="1713"/>
      <c r="K35" s="1714"/>
      <c r="L35" s="1714"/>
      <c r="M35" s="1714"/>
      <c r="N35" s="1714"/>
      <c r="O35" s="1714"/>
      <c r="P35" s="1714"/>
      <c r="Q35" s="1714"/>
      <c r="R35" s="1714"/>
      <c r="S35" s="1714"/>
      <c r="T35" s="1714"/>
      <c r="U35" s="1714"/>
      <c r="V35" s="1714"/>
      <c r="W35" s="1714"/>
      <c r="X35" s="1714"/>
      <c r="Y35" s="1714"/>
      <c r="Z35" s="1714"/>
      <c r="AA35" s="1714"/>
      <c r="AB35" s="1714"/>
      <c r="AC35" s="1714"/>
      <c r="AD35" s="1714"/>
      <c r="AE35" s="1714"/>
      <c r="AF35" s="1714"/>
      <c r="AG35" s="1714"/>
      <c r="AH35" s="1715"/>
    </row>
    <row r="36" spans="2:34" ht="29.25" customHeight="1">
      <c r="C36" s="1698" t="s">
        <v>181</v>
      </c>
      <c r="D36" s="1699"/>
      <c r="E36" s="1699"/>
      <c r="F36" s="1699"/>
      <c r="G36" s="1699"/>
      <c r="H36" s="1699"/>
      <c r="I36" s="1700"/>
      <c r="J36" s="1713"/>
      <c r="K36" s="1714"/>
      <c r="L36" s="1714"/>
      <c r="M36" s="1714"/>
      <c r="N36" s="1714"/>
      <c r="O36" s="1714"/>
      <c r="P36" s="1714"/>
      <c r="Q36" s="1714"/>
      <c r="R36" s="1714"/>
      <c r="S36" s="1714"/>
      <c r="T36" s="1714"/>
      <c r="U36" s="1714"/>
      <c r="V36" s="1714"/>
      <c r="W36" s="1714"/>
      <c r="X36" s="1714"/>
      <c r="Y36" s="1714"/>
      <c r="Z36" s="1714"/>
      <c r="AA36" s="1714"/>
      <c r="AB36" s="1714"/>
      <c r="AC36" s="1714"/>
      <c r="AD36" s="1714"/>
      <c r="AE36" s="1714"/>
      <c r="AF36" s="1714"/>
      <c r="AG36" s="1714"/>
      <c r="AH36" s="1715"/>
    </row>
    <row r="38" spans="2:34" ht="27" customHeight="1">
      <c r="B38" s="1" t="s">
        <v>182</v>
      </c>
    </row>
    <row r="39" spans="2:34" ht="29.25" customHeight="1">
      <c r="C39" s="1464"/>
      <c r="D39" s="1465"/>
      <c r="E39" s="1465"/>
      <c r="F39" s="1465"/>
      <c r="G39" s="1465"/>
      <c r="H39" s="1465"/>
      <c r="I39" s="1465"/>
      <c r="J39" s="1465"/>
      <c r="K39" s="1465"/>
      <c r="L39" s="1465"/>
      <c r="M39" s="1466"/>
      <c r="N39" s="1465" t="s">
        <v>161</v>
      </c>
      <c r="O39" s="1465"/>
      <c r="P39" s="1465"/>
      <c r="Q39" s="1465"/>
      <c r="R39" s="1465"/>
      <c r="S39" s="1465"/>
      <c r="T39" s="1465"/>
      <c r="U39" s="1465"/>
      <c r="V39" s="1466"/>
      <c r="W39" s="1136"/>
      <c r="X39" s="1136"/>
      <c r="Y39" s="1136"/>
    </row>
    <row r="40" spans="2:34" ht="24" customHeight="1">
      <c r="C40" s="170" t="s">
        <v>101</v>
      </c>
      <c r="D40" s="1725" t="s">
        <v>183</v>
      </c>
      <c r="E40" s="1726"/>
      <c r="F40" s="1726"/>
      <c r="G40" s="1726"/>
      <c r="H40" s="1726"/>
      <c r="I40" s="1726"/>
      <c r="J40" s="1726"/>
      <c r="K40" s="1726"/>
      <c r="L40" s="1726"/>
      <c r="M40" s="1727"/>
      <c r="N40" s="1728">
        <f>【様式４別添２】一覧表!E18</f>
        <v>0</v>
      </c>
      <c r="O40" s="1728"/>
      <c r="P40" s="1728"/>
      <c r="Q40" s="1728"/>
      <c r="R40" s="1728"/>
      <c r="S40" s="1728"/>
      <c r="T40" s="1728"/>
      <c r="U40" s="1728"/>
      <c r="V40" s="126" t="s">
        <v>165</v>
      </c>
      <c r="W40" s="1136"/>
      <c r="X40" s="1136"/>
      <c r="Y40" s="1136"/>
    </row>
    <row r="41" spans="2:34" ht="24" customHeight="1">
      <c r="C41" s="203" t="s">
        <v>108</v>
      </c>
      <c r="D41" s="1698" t="s">
        <v>184</v>
      </c>
      <c r="E41" s="1699"/>
      <c r="F41" s="1699"/>
      <c r="G41" s="1699"/>
      <c r="H41" s="1699"/>
      <c r="I41" s="1699"/>
      <c r="J41" s="1699"/>
      <c r="K41" s="1699"/>
      <c r="L41" s="1699"/>
      <c r="M41" s="1700"/>
      <c r="N41" s="1728">
        <f>【様式４別添２】一覧表!F18</f>
        <v>0</v>
      </c>
      <c r="O41" s="1728"/>
      <c r="P41" s="1728"/>
      <c r="Q41" s="1728"/>
      <c r="R41" s="1728"/>
      <c r="S41" s="1728"/>
      <c r="T41" s="1728"/>
      <c r="U41" s="1728"/>
      <c r="V41" s="126" t="s">
        <v>165</v>
      </c>
      <c r="W41" s="1136"/>
      <c r="X41" s="1136"/>
      <c r="Y41" s="1136"/>
    </row>
    <row r="42" spans="2:34" ht="17.149999999999999" customHeight="1">
      <c r="C42" s="47" t="s">
        <v>9</v>
      </c>
      <c r="D42" s="1723" t="s">
        <v>185</v>
      </c>
      <c r="E42" s="1724"/>
      <c r="F42" s="1724"/>
      <c r="G42" s="1724"/>
      <c r="H42" s="1724"/>
      <c r="I42" s="1724"/>
      <c r="J42" s="1724"/>
      <c r="K42" s="1724"/>
      <c r="L42" s="1724"/>
      <c r="M42" s="1724"/>
      <c r="N42" s="1724"/>
      <c r="O42" s="1724"/>
      <c r="P42" s="1724"/>
      <c r="Q42" s="1724"/>
      <c r="R42" s="1724"/>
      <c r="S42" s="1724"/>
      <c r="T42" s="1724"/>
      <c r="U42" s="1724"/>
      <c r="V42" s="1724"/>
      <c r="W42" s="1724"/>
      <c r="X42" s="1724"/>
      <c r="Y42" s="1724"/>
      <c r="Z42" s="1724"/>
      <c r="AA42" s="1724"/>
      <c r="AB42" s="1724"/>
      <c r="AC42" s="1724"/>
      <c r="AD42" s="1724"/>
      <c r="AE42" s="1724"/>
      <c r="AF42" s="1724"/>
      <c r="AG42" s="1724"/>
      <c r="AH42" s="1724"/>
    </row>
    <row r="43" spans="2:34" ht="9" customHeight="1">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row>
  </sheetData>
  <sheetProtection algorithmName="SHA-512" hashValue="ZJpDM5aZnlotfMdkKLlBj+zs5hd5L03S2tA4bz5KsfT/5RYtjAat8H1mCYYfGMivGgWTcFJV6lXhhYo/yq1Oqw==" saltValue="ML7avXfhZhKIcJt/vIHWSw==" spinCount="100000" sheet="1" insertRows="0"/>
  <mergeCells count="69">
    <mergeCell ref="N17:V17"/>
    <mergeCell ref="W17:AE17"/>
    <mergeCell ref="C17:M17"/>
    <mergeCell ref="D42:AH42"/>
    <mergeCell ref="C39:M39"/>
    <mergeCell ref="N39:V39"/>
    <mergeCell ref="W39:Y41"/>
    <mergeCell ref="D40:M40"/>
    <mergeCell ref="N40:U40"/>
    <mergeCell ref="D41:M41"/>
    <mergeCell ref="N41:U41"/>
    <mergeCell ref="C36:I36"/>
    <mergeCell ref="J36:AH36"/>
    <mergeCell ref="D26:X26"/>
    <mergeCell ref="Y26:AG26"/>
    <mergeCell ref="D27:X27"/>
    <mergeCell ref="Y27:AG27"/>
    <mergeCell ref="D28:X28"/>
    <mergeCell ref="Y28:AG28"/>
    <mergeCell ref="D29:X29"/>
    <mergeCell ref="Y29:AG29"/>
    <mergeCell ref="D31:X31"/>
    <mergeCell ref="Y31:AG31"/>
    <mergeCell ref="C35:I35"/>
    <mergeCell ref="J35:AH35"/>
    <mergeCell ref="D30:X30"/>
    <mergeCell ref="Y30:AG30"/>
    <mergeCell ref="C32:X32"/>
    <mergeCell ref="Y32:AH32"/>
    <mergeCell ref="D24:X24"/>
    <mergeCell ref="Y24:AG24"/>
    <mergeCell ref="D25:X25"/>
    <mergeCell ref="Y25:AG25"/>
    <mergeCell ref="D20:X20"/>
    <mergeCell ref="Y20:AG20"/>
    <mergeCell ref="D21:X21"/>
    <mergeCell ref="Y21:AG21"/>
    <mergeCell ref="D22:X22"/>
    <mergeCell ref="Y22:AG22"/>
    <mergeCell ref="D23:X23"/>
    <mergeCell ref="Y23:AG23"/>
    <mergeCell ref="AG12:AI12"/>
    <mergeCell ref="D13:M13"/>
    <mergeCell ref="N13:U13"/>
    <mergeCell ref="W13:AD13"/>
    <mergeCell ref="AG13:AI13"/>
    <mergeCell ref="D16:M16"/>
    <mergeCell ref="N16:U16"/>
    <mergeCell ref="W16:AD16"/>
    <mergeCell ref="N12:V12"/>
    <mergeCell ref="W12:AE12"/>
    <mergeCell ref="D14:M14"/>
    <mergeCell ref="N14:U14"/>
    <mergeCell ref="W14:AD14"/>
    <mergeCell ref="D15:M15"/>
    <mergeCell ref="N15:U15"/>
    <mergeCell ref="W15:AD15"/>
    <mergeCell ref="J2:K2"/>
    <mergeCell ref="L2:M2"/>
    <mergeCell ref="AA5:AB5"/>
    <mergeCell ref="AE5:AF5"/>
    <mergeCell ref="AH5:AI5"/>
    <mergeCell ref="R8:W9"/>
    <mergeCell ref="X8:AJ8"/>
    <mergeCell ref="X9:AJ9"/>
    <mergeCell ref="R6:W6"/>
    <mergeCell ref="X6:AJ6"/>
    <mergeCell ref="R7:W7"/>
    <mergeCell ref="X7:AJ7"/>
  </mergeCells>
  <phoneticPr fontId="8"/>
  <dataValidations count="1">
    <dataValidation type="list" allowBlank="1" showInputMessage="1" sqref="X7:AJ7" xr:uid="{C8B281D1-D996-468C-A01A-86D01C27929D}">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s>
  <printOptions horizontalCentered="1"/>
  <pageMargins left="0.78740157480314965" right="0.78740157480314965" top="0.59055118110236227" bottom="0.59055118110236227" header="0.51181102362204722" footer="0.51181102362204722"/>
  <pageSetup paperSize="9" scale="71" fitToHeight="0" orientation="portrait" r:id="rId1"/>
  <headerFooter alignWithMargins="0"/>
  <drawing r:id="rId2"/>
  <legacyDrawing r:id="rId3"/>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5">
    <tabColor theme="3" tint="0.59999389629810485"/>
    <pageSetUpPr fitToPage="1"/>
  </sheetPr>
  <dimension ref="A1:AS129"/>
  <sheetViews>
    <sheetView showGridLines="0" view="pageBreakPreview" zoomScale="60" zoomScaleNormal="100" workbookViewId="0">
      <selection activeCell="B14" sqref="B14:D14"/>
    </sheetView>
  </sheetViews>
  <sheetFormatPr defaultColWidth="9.08984375" defaultRowHeight="12"/>
  <cols>
    <col min="1" max="3" width="4.6328125" style="55" customWidth="1"/>
    <col min="4" max="4" width="15" style="55" customWidth="1"/>
    <col min="5" max="5" width="7.08984375" style="55" customWidth="1"/>
    <col min="6" max="6" width="16" style="55" customWidth="1"/>
    <col min="7" max="7" width="7.6328125" style="55" customWidth="1"/>
    <col min="8" max="8" width="5" style="55" customWidth="1"/>
    <col min="9" max="9" width="7.6328125" style="55" customWidth="1"/>
    <col min="10" max="10" width="5.453125" style="55" customWidth="1"/>
    <col min="11" max="12" width="10.08984375" style="55" customWidth="1"/>
    <col min="13" max="13" width="8.453125" style="55" customWidth="1"/>
    <col min="14" max="33" width="19.08984375" style="55" customWidth="1"/>
    <col min="34" max="36" width="15.08984375" style="55" customWidth="1"/>
    <col min="37" max="39" width="18.453125" style="55" customWidth="1"/>
    <col min="40" max="40" width="18.08984375" style="55" customWidth="1"/>
    <col min="41" max="41" width="15.36328125" style="55" customWidth="1"/>
    <col min="42" max="43" width="19.453125" style="55" customWidth="1"/>
    <col min="44" max="44" width="22.36328125" style="55" customWidth="1"/>
    <col min="45" max="45" width="2.453125" style="55" customWidth="1"/>
    <col min="46" max="16384" width="9.08984375" style="55"/>
  </cols>
  <sheetData>
    <row r="1" spans="1:45" ht="29.5" customHeight="1">
      <c r="U1" s="436" t="s">
        <v>5</v>
      </c>
      <c r="V1" s="1780" t="str">
        <f>【様式１】加算率!Z5</f>
        <v/>
      </c>
      <c r="W1" s="1780"/>
    </row>
    <row r="2" spans="1:45" ht="68.150000000000006" customHeight="1">
      <c r="A2" s="63" t="s">
        <v>187</v>
      </c>
      <c r="S2" s="205"/>
      <c r="AH2" s="1729"/>
      <c r="AI2" s="1730"/>
      <c r="AJ2" s="1730"/>
    </row>
    <row r="3" spans="1:45" ht="33.65" customHeight="1">
      <c r="A3" s="54"/>
      <c r="S3" s="205"/>
      <c r="AH3" s="1729"/>
      <c r="AI3" s="1730"/>
      <c r="AJ3" s="1730"/>
    </row>
    <row r="4" spans="1:45" s="377" customFormat="1" ht="24.75" customHeight="1">
      <c r="A4" s="376" t="s">
        <v>189</v>
      </c>
      <c r="B4" s="376"/>
      <c r="C4" s="376"/>
      <c r="D4" s="376"/>
      <c r="E4" s="376"/>
      <c r="F4" s="376"/>
      <c r="G4" s="376"/>
      <c r="H4" s="376"/>
      <c r="I4" s="376"/>
      <c r="J4" s="376"/>
      <c r="K4" s="376"/>
      <c r="L4" s="376"/>
      <c r="M4" s="376"/>
      <c r="N4" s="376"/>
      <c r="O4" s="376"/>
      <c r="P4" s="376"/>
      <c r="Q4" s="376"/>
      <c r="R4" s="376"/>
      <c r="S4" s="376"/>
      <c r="T4" s="376"/>
      <c r="U4" s="376"/>
      <c r="V4" s="376"/>
      <c r="W4" s="376"/>
      <c r="X4" s="376"/>
      <c r="Y4" s="376"/>
      <c r="Z4" s="376"/>
      <c r="AA4" s="376"/>
      <c r="AB4" s="376"/>
      <c r="AC4" s="376"/>
      <c r="AD4" s="376"/>
      <c r="AE4" s="376"/>
      <c r="AF4" s="376"/>
      <c r="AG4" s="376"/>
      <c r="AH4" s="1729"/>
      <c r="AI4" s="1730"/>
      <c r="AJ4" s="1730"/>
      <c r="AM4" s="376"/>
    </row>
    <row r="5" spans="1:45" s="373" customFormat="1" ht="24.75" customHeight="1">
      <c r="A5" s="372"/>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c r="AE5" s="372"/>
      <c r="AF5" s="372"/>
      <c r="AG5" s="372"/>
      <c r="AH5" s="372"/>
      <c r="AI5" s="372"/>
      <c r="AJ5" s="374"/>
      <c r="AK5" s="372"/>
      <c r="AL5" s="372"/>
      <c r="AM5" s="372"/>
      <c r="AN5" s="374"/>
      <c r="AO5" s="374"/>
      <c r="AP5" s="374"/>
      <c r="AQ5" s="374"/>
      <c r="AR5" s="375"/>
      <c r="AS5" s="372"/>
    </row>
    <row r="6" spans="1:45" s="377" customFormat="1" ht="24.75" customHeight="1">
      <c r="A6" s="376"/>
      <c r="B6" s="382"/>
      <c r="C6" s="382"/>
      <c r="D6" s="1781" t="s">
        <v>799</v>
      </c>
      <c r="E6" s="1781"/>
      <c r="F6" s="1781"/>
      <c r="G6" s="1781"/>
      <c r="H6" s="1781"/>
      <c r="I6" s="1781"/>
      <c r="J6" s="381"/>
      <c r="K6" s="896">
        <v>160</v>
      </c>
      <c r="L6" s="380" t="s">
        <v>796</v>
      </c>
      <c r="M6" s="379"/>
      <c r="N6" s="376"/>
      <c r="O6" s="376"/>
      <c r="P6" s="376"/>
      <c r="Q6" s="376"/>
      <c r="R6" s="376"/>
      <c r="S6" s="376"/>
      <c r="T6" s="376"/>
      <c r="U6" s="376"/>
      <c r="V6" s="376"/>
      <c r="W6" s="376"/>
      <c r="X6" s="376"/>
      <c r="Y6" s="376"/>
      <c r="Z6" s="376"/>
      <c r="AA6" s="376"/>
      <c r="AB6" s="376"/>
      <c r="AC6" s="376"/>
      <c r="AD6" s="376"/>
      <c r="AE6" s="376"/>
      <c r="AF6" s="376"/>
      <c r="AG6" s="376"/>
      <c r="AH6" s="376"/>
      <c r="AI6" s="376"/>
      <c r="AJ6" s="238"/>
      <c r="AK6" s="376"/>
      <c r="AL6" s="376"/>
      <c r="AM6" s="376"/>
      <c r="AN6" s="238"/>
      <c r="AO6" s="238"/>
      <c r="AP6" s="238"/>
      <c r="AQ6" s="238"/>
      <c r="AR6" s="239"/>
      <c r="AS6" s="376"/>
    </row>
    <row r="7" spans="1:45" ht="24.75" customHeight="1">
      <c r="A7" s="240"/>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56"/>
      <c r="AK7" s="240"/>
      <c r="AL7" s="240"/>
      <c r="AM7" s="240"/>
      <c r="AN7" s="56"/>
      <c r="AO7" s="56"/>
      <c r="AP7" s="238"/>
      <c r="AQ7" s="238"/>
      <c r="AR7" s="239"/>
      <c r="AS7" s="64"/>
    </row>
    <row r="8" spans="1:45" s="194" customFormat="1" ht="39.75" customHeight="1" thickBot="1">
      <c r="A8" s="1731" t="s">
        <v>190</v>
      </c>
      <c r="B8" s="1731"/>
      <c r="C8" s="1731"/>
      <c r="D8" s="1731"/>
      <c r="E8" s="1731"/>
      <c r="F8" s="1731"/>
      <c r="G8" s="1731"/>
      <c r="H8" s="1731"/>
      <c r="I8" s="1731"/>
      <c r="J8" s="1731"/>
      <c r="K8" s="1731"/>
      <c r="L8" s="1731"/>
      <c r="M8" s="1731"/>
      <c r="N8" s="1731"/>
      <c r="O8" s="1731"/>
      <c r="P8" s="1731"/>
      <c r="Q8" s="1731"/>
      <c r="R8" s="359"/>
      <c r="S8" s="359"/>
      <c r="T8" s="359"/>
      <c r="U8" s="359"/>
      <c r="V8" s="360"/>
      <c r="W8" s="360"/>
      <c r="X8" s="360"/>
      <c r="Y8" s="360"/>
      <c r="Z8" s="360"/>
      <c r="AA8" s="359"/>
      <c r="AB8" s="359"/>
      <c r="AC8" s="359"/>
      <c r="AD8" s="359"/>
      <c r="AE8" s="359"/>
      <c r="AF8" s="360"/>
      <c r="AG8" s="360"/>
      <c r="AH8" s="360"/>
      <c r="AI8" s="360"/>
      <c r="AJ8" s="360"/>
      <c r="AK8" s="240"/>
      <c r="AL8" s="192"/>
      <c r="AM8" s="192"/>
      <c r="AN8" s="192"/>
      <c r="AO8" s="192"/>
      <c r="AP8" s="192"/>
      <c r="AQ8" s="192"/>
      <c r="AR8" s="193"/>
      <c r="AS8" s="240"/>
    </row>
    <row r="9" spans="1:45" ht="24.65" customHeight="1">
      <c r="A9" s="1732" t="s">
        <v>191</v>
      </c>
      <c r="B9" s="1733" t="s">
        <v>192</v>
      </c>
      <c r="C9" s="1733"/>
      <c r="D9" s="1733"/>
      <c r="E9" s="1733" t="s">
        <v>193</v>
      </c>
      <c r="F9" s="1733" t="s">
        <v>194</v>
      </c>
      <c r="G9" s="1750" t="s">
        <v>793</v>
      </c>
      <c r="H9" s="1751"/>
      <c r="I9" s="1751"/>
      <c r="J9" s="1752"/>
      <c r="K9" s="1733" t="s">
        <v>794</v>
      </c>
      <c r="L9" s="1747" t="s">
        <v>797</v>
      </c>
      <c r="M9" s="1733" t="s">
        <v>795</v>
      </c>
      <c r="N9" s="1743" t="s">
        <v>199</v>
      </c>
      <c r="O9" s="1744"/>
      <c r="P9" s="1744"/>
      <c r="Q9" s="1744"/>
      <c r="R9" s="1745"/>
      <c r="S9" s="1745"/>
      <c r="T9" s="1745"/>
      <c r="U9" s="1746"/>
      <c r="V9" s="1782" t="s">
        <v>200</v>
      </c>
      <c r="W9" s="1783"/>
      <c r="X9" s="1783"/>
      <c r="Y9" s="1783"/>
      <c r="Z9" s="1783"/>
      <c r="AA9" s="1783"/>
      <c r="AB9" s="1783"/>
      <c r="AC9" s="1783"/>
      <c r="AD9" s="1784"/>
      <c r="AE9" s="1784"/>
      <c r="AF9" s="1785"/>
      <c r="AG9" s="1774" t="s">
        <v>1468</v>
      </c>
      <c r="AH9" s="1759" t="s">
        <v>201</v>
      </c>
      <c r="AI9" s="1760"/>
      <c r="AJ9" s="1760"/>
      <c r="AK9" s="64"/>
    </row>
    <row r="10" spans="1:45" ht="24" customHeight="1">
      <c r="A10" s="1732"/>
      <c r="B10" s="1733"/>
      <c r="C10" s="1733"/>
      <c r="D10" s="1733"/>
      <c r="E10" s="1733"/>
      <c r="F10" s="1733"/>
      <c r="G10" s="1753"/>
      <c r="H10" s="1754"/>
      <c r="I10" s="1754"/>
      <c r="J10" s="1755"/>
      <c r="K10" s="1733"/>
      <c r="L10" s="1748"/>
      <c r="M10" s="1733"/>
      <c r="N10" s="361" t="s">
        <v>101</v>
      </c>
      <c r="O10" s="414" t="s">
        <v>108</v>
      </c>
      <c r="P10" s="414" t="s">
        <v>202</v>
      </c>
      <c r="Q10" s="414" t="s">
        <v>203</v>
      </c>
      <c r="R10" s="415" t="s">
        <v>204</v>
      </c>
      <c r="S10" s="415" t="s">
        <v>205</v>
      </c>
      <c r="T10" s="433" t="s">
        <v>206</v>
      </c>
      <c r="U10" s="1761" t="s">
        <v>207</v>
      </c>
      <c r="V10" s="362" t="s">
        <v>208</v>
      </c>
      <c r="W10" s="363" t="s">
        <v>209</v>
      </c>
      <c r="X10" s="1763" t="s">
        <v>210</v>
      </c>
      <c r="Y10" s="1764"/>
      <c r="Z10" s="1765"/>
      <c r="AA10" s="363" t="s">
        <v>211</v>
      </c>
      <c r="AB10" s="1763" t="s">
        <v>212</v>
      </c>
      <c r="AC10" s="1765"/>
      <c r="AD10" s="428" t="s">
        <v>214</v>
      </c>
      <c r="AE10" s="430" t="s">
        <v>215</v>
      </c>
      <c r="AF10" s="434" t="s">
        <v>216</v>
      </c>
      <c r="AG10" s="1775"/>
      <c r="AH10" s="1759"/>
      <c r="AI10" s="1760"/>
      <c r="AJ10" s="1760"/>
      <c r="AK10" s="64"/>
    </row>
    <row r="11" spans="1:45" ht="44.15" customHeight="1">
      <c r="A11" s="1732"/>
      <c r="B11" s="1733"/>
      <c r="C11" s="1733"/>
      <c r="D11" s="1733"/>
      <c r="E11" s="1733"/>
      <c r="F11" s="1733"/>
      <c r="G11" s="1753"/>
      <c r="H11" s="1754"/>
      <c r="I11" s="1754"/>
      <c r="J11" s="1755"/>
      <c r="K11" s="1733"/>
      <c r="L11" s="1748"/>
      <c r="M11" s="1733"/>
      <c r="N11" s="1766" t="s">
        <v>217</v>
      </c>
      <c r="O11" s="1734" t="s">
        <v>218</v>
      </c>
      <c r="P11" s="1734" t="s">
        <v>219</v>
      </c>
      <c r="Q11" s="1734" t="s">
        <v>220</v>
      </c>
      <c r="R11" s="1735" t="s">
        <v>221</v>
      </c>
      <c r="S11" s="1735" t="s">
        <v>222</v>
      </c>
      <c r="T11" s="1738" t="s">
        <v>223</v>
      </c>
      <c r="U11" s="1762"/>
      <c r="V11" s="1739" t="s">
        <v>224</v>
      </c>
      <c r="W11" s="1740" t="s">
        <v>161</v>
      </c>
      <c r="X11" s="1741"/>
      <c r="Y11" s="1741"/>
      <c r="Z11" s="1742"/>
      <c r="AA11" s="1741" t="s">
        <v>225</v>
      </c>
      <c r="AB11" s="1741"/>
      <c r="AC11" s="1742"/>
      <c r="AD11" s="1734" t="s">
        <v>226</v>
      </c>
      <c r="AE11" s="1735" t="s">
        <v>227</v>
      </c>
      <c r="AF11" s="1786" t="s">
        <v>228</v>
      </c>
      <c r="AG11" s="1775"/>
      <c r="AH11" s="1759"/>
      <c r="AI11" s="1760"/>
      <c r="AJ11" s="1760"/>
      <c r="AK11" s="64"/>
    </row>
    <row r="12" spans="1:45" ht="32.15" customHeight="1">
      <c r="A12" s="1732"/>
      <c r="B12" s="1733"/>
      <c r="C12" s="1733"/>
      <c r="D12" s="1733"/>
      <c r="E12" s="1733"/>
      <c r="F12" s="1733"/>
      <c r="G12" s="1753"/>
      <c r="H12" s="1754"/>
      <c r="I12" s="1754"/>
      <c r="J12" s="1755"/>
      <c r="K12" s="1733"/>
      <c r="L12" s="1748"/>
      <c r="M12" s="1733"/>
      <c r="N12" s="1766"/>
      <c r="O12" s="1734"/>
      <c r="P12" s="1734"/>
      <c r="Q12" s="1734"/>
      <c r="R12" s="1736"/>
      <c r="S12" s="1736"/>
      <c r="T12" s="1738"/>
      <c r="U12" s="1787" t="s">
        <v>229</v>
      </c>
      <c r="V12" s="1739"/>
      <c r="W12" s="1789" t="s">
        <v>230</v>
      </c>
      <c r="X12" s="1790"/>
      <c r="Y12" s="1790"/>
      <c r="Z12" s="1790"/>
      <c r="AA12" s="1772" t="s">
        <v>231</v>
      </c>
      <c r="AB12" s="1772" t="s">
        <v>232</v>
      </c>
      <c r="AC12" s="1772" t="s">
        <v>233</v>
      </c>
      <c r="AD12" s="1734"/>
      <c r="AE12" s="1736"/>
      <c r="AF12" s="1786"/>
      <c r="AG12" s="1775"/>
      <c r="AH12" s="1759"/>
      <c r="AI12" s="1760"/>
      <c r="AJ12" s="1760"/>
      <c r="AK12" s="65"/>
    </row>
    <row r="13" spans="1:45" ht="50.15" customHeight="1" thickBot="1">
      <c r="A13" s="1732"/>
      <c r="B13" s="1733"/>
      <c r="C13" s="1733"/>
      <c r="D13" s="1733"/>
      <c r="E13" s="1733"/>
      <c r="F13" s="1733"/>
      <c r="G13" s="1756"/>
      <c r="H13" s="1757"/>
      <c r="I13" s="1757"/>
      <c r="J13" s="1758"/>
      <c r="K13" s="1733"/>
      <c r="L13" s="1749"/>
      <c r="M13" s="1733"/>
      <c r="N13" s="1766"/>
      <c r="O13" s="1734"/>
      <c r="P13" s="1734"/>
      <c r="Q13" s="1734"/>
      <c r="R13" s="1737"/>
      <c r="S13" s="1737"/>
      <c r="T13" s="1738"/>
      <c r="U13" s="1788"/>
      <c r="V13" s="1739"/>
      <c r="W13" s="364" t="s">
        <v>234</v>
      </c>
      <c r="X13" s="365" t="s">
        <v>235</v>
      </c>
      <c r="Y13" s="365" t="s">
        <v>236</v>
      </c>
      <c r="Z13" s="365" t="s">
        <v>237</v>
      </c>
      <c r="AA13" s="1773"/>
      <c r="AB13" s="1773"/>
      <c r="AC13" s="1773"/>
      <c r="AD13" s="1734"/>
      <c r="AE13" s="1737"/>
      <c r="AF13" s="1786"/>
      <c r="AG13" s="1776"/>
      <c r="AH13" s="1759"/>
      <c r="AI13" s="1760"/>
      <c r="AJ13" s="1760"/>
      <c r="AK13" s="66"/>
    </row>
    <row r="14" spans="1:45" s="135" customFormat="1" ht="30" customHeight="1">
      <c r="A14" s="366">
        <v>1</v>
      </c>
      <c r="B14" s="1769">
        <f>IFERROR(【様式１】加算率!E25,"")</f>
        <v>0</v>
      </c>
      <c r="C14" s="1769"/>
      <c r="D14" s="1769"/>
      <c r="E14" s="402"/>
      <c r="F14" s="406">
        <f>IFERROR(【様式１】加算率!I25,"")</f>
        <v>0</v>
      </c>
      <c r="G14" s="406" t="str">
        <f>IFERROR(【様式１】加算率!X25,"")</f>
        <v/>
      </c>
      <c r="H14" s="367" t="s">
        <v>149</v>
      </c>
      <c r="I14" s="409" t="str">
        <f>IFERROR(【様式１】加算率!Z25,"")</f>
        <v/>
      </c>
      <c r="J14" s="367" t="s">
        <v>344</v>
      </c>
      <c r="K14" s="402"/>
      <c r="L14" s="378"/>
      <c r="M14" s="368" t="str">
        <f>IFERROR(IF($K14="常勤",1,IF($K14="非常勤",ROUND($L14/$K$6,1),"")),"")</f>
        <v/>
      </c>
      <c r="N14" s="412"/>
      <c r="O14" s="884"/>
      <c r="P14" s="884"/>
      <c r="Q14" s="884"/>
      <c r="R14" s="884"/>
      <c r="S14" s="884"/>
      <c r="T14" s="887">
        <f>N14-(O14-P14)-Q14-R14+S14</f>
        <v>0</v>
      </c>
      <c r="U14" s="888"/>
      <c r="V14" s="420"/>
      <c r="W14" s="423">
        <f>SUM(X14:Z14)</f>
        <v>0</v>
      </c>
      <c r="X14" s="424"/>
      <c r="Y14" s="424"/>
      <c r="Z14" s="424"/>
      <c r="AA14" s="424"/>
      <c r="AB14" s="426"/>
      <c r="AC14" s="426"/>
      <c r="AD14" s="890"/>
      <c r="AE14" s="891"/>
      <c r="AF14" s="894">
        <f t="shared" ref="AF14:AF43" si="0">V14-W14-AA14-AD14-AE14</f>
        <v>0</v>
      </c>
      <c r="AG14" s="895" t="str">
        <f t="shared" ref="AG14:AG43" si="1">IFERROR(IF(N14="","",IF(AF14&gt;=T14,"〇","×")),"")</f>
        <v/>
      </c>
      <c r="AH14" s="1770"/>
      <c r="AI14" s="1771"/>
      <c r="AJ14" s="1771"/>
      <c r="AK14" s="134"/>
    </row>
    <row r="15" spans="1:45" s="135" customFormat="1" ht="30" customHeight="1">
      <c r="A15" s="366">
        <f>A14+1</f>
        <v>2</v>
      </c>
      <c r="B15" s="1769">
        <f>IFERROR(【様式１】加算率!E26,"")</f>
        <v>0</v>
      </c>
      <c r="C15" s="1769"/>
      <c r="D15" s="1769"/>
      <c r="E15" s="402"/>
      <c r="F15" s="406">
        <f>IFERROR(【様式１】加算率!I26,"")</f>
        <v>0</v>
      </c>
      <c r="G15" s="406" t="str">
        <f>IFERROR(【様式１】加算率!X26,"")</f>
        <v/>
      </c>
      <c r="H15" s="367" t="s">
        <v>149</v>
      </c>
      <c r="I15" s="409" t="str">
        <f>IFERROR(【様式１】加算率!Z26,"")</f>
        <v/>
      </c>
      <c r="J15" s="367" t="s">
        <v>334</v>
      </c>
      <c r="K15" s="407"/>
      <c r="L15" s="378"/>
      <c r="M15" s="368" t="str">
        <f t="shared" ref="M15:M63" si="2">IFERROR(IF($K15="常勤",1,IF($K15="非常勤",ROUND($L15/$K$6,1),"")),"")</f>
        <v/>
      </c>
      <c r="N15" s="412"/>
      <c r="O15" s="884"/>
      <c r="P15" s="884"/>
      <c r="Q15" s="884"/>
      <c r="R15" s="884"/>
      <c r="S15" s="884"/>
      <c r="T15" s="887">
        <f t="shared" ref="T15:T43" si="3">N15-(O15-P15)-Q15-R15+S15</f>
        <v>0</v>
      </c>
      <c r="U15" s="888"/>
      <c r="V15" s="420"/>
      <c r="W15" s="423">
        <f>SUM(X15:Z15)</f>
        <v>0</v>
      </c>
      <c r="X15" s="424"/>
      <c r="Y15" s="424"/>
      <c r="Z15" s="424"/>
      <c r="AA15" s="424"/>
      <c r="AB15" s="426"/>
      <c r="AC15" s="426"/>
      <c r="AD15" s="890"/>
      <c r="AE15" s="891"/>
      <c r="AF15" s="894">
        <f t="shared" si="0"/>
        <v>0</v>
      </c>
      <c r="AG15" s="895" t="str">
        <f t="shared" si="1"/>
        <v/>
      </c>
      <c r="AH15" s="1770"/>
      <c r="AI15" s="1771"/>
      <c r="AJ15" s="1771"/>
      <c r="AK15" s="134"/>
    </row>
    <row r="16" spans="1:45" s="135" customFormat="1" ht="30" customHeight="1">
      <c r="A16" s="369">
        <f t="shared" ref="A16:A62" si="4">A15+1</f>
        <v>3</v>
      </c>
      <c r="B16" s="1769">
        <f>IFERROR(【様式１】加算率!E27,"")</f>
        <v>0</v>
      </c>
      <c r="C16" s="1769"/>
      <c r="D16" s="1769"/>
      <c r="E16" s="403"/>
      <c r="F16" s="406">
        <f>IFERROR(【様式１】加算率!I27,"")</f>
        <v>0</v>
      </c>
      <c r="G16" s="406" t="str">
        <f>IFERROR(【様式１】加算率!X27,"")</f>
        <v/>
      </c>
      <c r="H16" s="367" t="s">
        <v>149</v>
      </c>
      <c r="I16" s="409" t="str">
        <f>IFERROR(【様式１】加算率!Z27,"")</f>
        <v/>
      </c>
      <c r="J16" s="367" t="s">
        <v>798</v>
      </c>
      <c r="K16" s="403"/>
      <c r="L16" s="378"/>
      <c r="M16" s="368" t="str">
        <f t="shared" si="2"/>
        <v/>
      </c>
      <c r="N16" s="412"/>
      <c r="O16" s="884"/>
      <c r="P16" s="884"/>
      <c r="Q16" s="884"/>
      <c r="R16" s="884"/>
      <c r="S16" s="884"/>
      <c r="T16" s="887">
        <f t="shared" si="3"/>
        <v>0</v>
      </c>
      <c r="U16" s="888"/>
      <c r="V16" s="421"/>
      <c r="W16" s="423">
        <f t="shared" ref="W16:W43" si="5">SUM(X16:Z16)</f>
        <v>0</v>
      </c>
      <c r="X16" s="424"/>
      <c r="Y16" s="424"/>
      <c r="Z16" s="424"/>
      <c r="AA16" s="424"/>
      <c r="AB16" s="426"/>
      <c r="AC16" s="426"/>
      <c r="AD16" s="890"/>
      <c r="AE16" s="892"/>
      <c r="AF16" s="894">
        <f t="shared" si="0"/>
        <v>0</v>
      </c>
      <c r="AG16" s="895" t="str">
        <f t="shared" si="1"/>
        <v/>
      </c>
      <c r="AH16" s="1777"/>
      <c r="AI16" s="1768"/>
      <c r="AJ16" s="1768"/>
      <c r="AK16" s="134"/>
    </row>
    <row r="17" spans="1:37" s="135" customFormat="1" ht="30" customHeight="1">
      <c r="A17" s="369">
        <f t="shared" si="4"/>
        <v>4</v>
      </c>
      <c r="B17" s="1769">
        <f>IFERROR(【様式１】加算率!E28,"")</f>
        <v>0</v>
      </c>
      <c r="C17" s="1769"/>
      <c r="D17" s="1769"/>
      <c r="E17" s="403"/>
      <c r="F17" s="406">
        <f>IFERROR(【様式１】加算率!I28,"")</f>
        <v>0</v>
      </c>
      <c r="G17" s="406" t="str">
        <f>IFERROR(【様式１】加算率!X28,"")</f>
        <v/>
      </c>
      <c r="H17" s="367" t="s">
        <v>149</v>
      </c>
      <c r="I17" s="409" t="str">
        <f>IFERROR(【様式１】加算率!Z28,"")</f>
        <v/>
      </c>
      <c r="J17" s="367" t="s">
        <v>798</v>
      </c>
      <c r="K17" s="403"/>
      <c r="L17" s="378"/>
      <c r="M17" s="368" t="str">
        <f t="shared" si="2"/>
        <v/>
      </c>
      <c r="N17" s="412"/>
      <c r="O17" s="884"/>
      <c r="P17" s="884"/>
      <c r="Q17" s="884"/>
      <c r="R17" s="884"/>
      <c r="S17" s="884"/>
      <c r="T17" s="887">
        <f t="shared" si="3"/>
        <v>0</v>
      </c>
      <c r="U17" s="888"/>
      <c r="V17" s="421"/>
      <c r="W17" s="423">
        <f t="shared" si="5"/>
        <v>0</v>
      </c>
      <c r="X17" s="424"/>
      <c r="Y17" s="424"/>
      <c r="Z17" s="424"/>
      <c r="AA17" s="424"/>
      <c r="AB17" s="426"/>
      <c r="AC17" s="426"/>
      <c r="AD17" s="890"/>
      <c r="AE17" s="892"/>
      <c r="AF17" s="894">
        <f t="shared" si="0"/>
        <v>0</v>
      </c>
      <c r="AG17" s="895" t="str">
        <f t="shared" si="1"/>
        <v/>
      </c>
      <c r="AH17" s="1767"/>
      <c r="AI17" s="1768"/>
      <c r="AJ17" s="1768"/>
      <c r="AK17" s="134"/>
    </row>
    <row r="18" spans="1:37" s="135" customFormat="1" ht="30" customHeight="1">
      <c r="A18" s="369">
        <f t="shared" si="4"/>
        <v>5</v>
      </c>
      <c r="B18" s="1769">
        <f>IFERROR(【様式１】加算率!E29,"")</f>
        <v>0</v>
      </c>
      <c r="C18" s="1769"/>
      <c r="D18" s="1769"/>
      <c r="E18" s="403"/>
      <c r="F18" s="406">
        <f>IFERROR(【様式１】加算率!I29,"")</f>
        <v>0</v>
      </c>
      <c r="G18" s="406" t="str">
        <f>IFERROR(【様式１】加算率!X29,"")</f>
        <v/>
      </c>
      <c r="H18" s="367" t="s">
        <v>149</v>
      </c>
      <c r="I18" s="409" t="str">
        <f>IFERROR(【様式１】加算率!Z29,"")</f>
        <v/>
      </c>
      <c r="J18" s="367" t="s">
        <v>798</v>
      </c>
      <c r="K18" s="403"/>
      <c r="L18" s="378"/>
      <c r="M18" s="368" t="str">
        <f t="shared" si="2"/>
        <v/>
      </c>
      <c r="N18" s="412"/>
      <c r="O18" s="884"/>
      <c r="P18" s="884"/>
      <c r="Q18" s="884"/>
      <c r="R18" s="884"/>
      <c r="S18" s="884"/>
      <c r="T18" s="887">
        <f t="shared" si="3"/>
        <v>0</v>
      </c>
      <c r="U18" s="888"/>
      <c r="V18" s="421"/>
      <c r="W18" s="423">
        <f t="shared" si="5"/>
        <v>0</v>
      </c>
      <c r="X18" s="424"/>
      <c r="Y18" s="424"/>
      <c r="Z18" s="424"/>
      <c r="AA18" s="424"/>
      <c r="AB18" s="426"/>
      <c r="AC18" s="426"/>
      <c r="AD18" s="890"/>
      <c r="AE18" s="892"/>
      <c r="AF18" s="894">
        <f t="shared" si="0"/>
        <v>0</v>
      </c>
      <c r="AG18" s="895" t="str">
        <f t="shared" si="1"/>
        <v/>
      </c>
      <c r="AH18" s="1770"/>
      <c r="AI18" s="1771"/>
      <c r="AJ18" s="1771"/>
      <c r="AK18" s="134"/>
    </row>
    <row r="19" spans="1:37" s="135" customFormat="1" ht="30" customHeight="1">
      <c r="A19" s="369">
        <f t="shared" si="4"/>
        <v>6</v>
      </c>
      <c r="B19" s="1769">
        <f>IFERROR(【様式１】加算率!E30,"")</f>
        <v>0</v>
      </c>
      <c r="C19" s="1769"/>
      <c r="D19" s="1769"/>
      <c r="E19" s="403"/>
      <c r="F19" s="406">
        <f>IFERROR(【様式１】加算率!I30,"")</f>
        <v>0</v>
      </c>
      <c r="G19" s="406" t="str">
        <f>IFERROR(【様式１】加算率!X30,"")</f>
        <v/>
      </c>
      <c r="H19" s="367" t="s">
        <v>149</v>
      </c>
      <c r="I19" s="409" t="str">
        <f>IFERROR(【様式１】加算率!Z30,"")</f>
        <v/>
      </c>
      <c r="J19" s="367" t="s">
        <v>798</v>
      </c>
      <c r="K19" s="402"/>
      <c r="L19" s="378"/>
      <c r="M19" s="368" t="str">
        <f t="shared" si="2"/>
        <v/>
      </c>
      <c r="N19" s="412"/>
      <c r="O19" s="884"/>
      <c r="P19" s="884"/>
      <c r="Q19" s="884"/>
      <c r="R19" s="884"/>
      <c r="S19" s="884"/>
      <c r="T19" s="887">
        <f t="shared" si="3"/>
        <v>0</v>
      </c>
      <c r="U19" s="888"/>
      <c r="V19" s="421"/>
      <c r="W19" s="423">
        <f t="shared" si="5"/>
        <v>0</v>
      </c>
      <c r="X19" s="424"/>
      <c r="Y19" s="424"/>
      <c r="Z19" s="424"/>
      <c r="AA19" s="424"/>
      <c r="AB19" s="426"/>
      <c r="AC19" s="426"/>
      <c r="AD19" s="890"/>
      <c r="AE19" s="892"/>
      <c r="AF19" s="894">
        <f t="shared" si="0"/>
        <v>0</v>
      </c>
      <c r="AG19" s="895" t="str">
        <f t="shared" si="1"/>
        <v/>
      </c>
      <c r="AH19" s="1767"/>
      <c r="AI19" s="1768"/>
      <c r="AJ19" s="1768"/>
      <c r="AK19" s="134"/>
    </row>
    <row r="20" spans="1:37" s="135" customFormat="1" ht="30" customHeight="1">
      <c r="A20" s="369">
        <f t="shared" si="4"/>
        <v>7</v>
      </c>
      <c r="B20" s="1769">
        <f>IFERROR(【様式１】加算率!E31,"")</f>
        <v>0</v>
      </c>
      <c r="C20" s="1769"/>
      <c r="D20" s="1769"/>
      <c r="E20" s="403"/>
      <c r="F20" s="406">
        <f>IFERROR(【様式１】加算率!I31,"")</f>
        <v>0</v>
      </c>
      <c r="G20" s="406" t="str">
        <f>IFERROR(【様式１】加算率!X31,"")</f>
        <v/>
      </c>
      <c r="H20" s="367" t="s">
        <v>149</v>
      </c>
      <c r="I20" s="409" t="str">
        <f>IFERROR(【様式１】加算率!Z31,"")</f>
        <v/>
      </c>
      <c r="J20" s="367" t="s">
        <v>798</v>
      </c>
      <c r="K20" s="403"/>
      <c r="L20" s="378"/>
      <c r="M20" s="368" t="str">
        <f t="shared" si="2"/>
        <v/>
      </c>
      <c r="N20" s="412"/>
      <c r="O20" s="884"/>
      <c r="P20" s="884"/>
      <c r="Q20" s="884"/>
      <c r="R20" s="884"/>
      <c r="S20" s="884"/>
      <c r="T20" s="887">
        <f t="shared" si="3"/>
        <v>0</v>
      </c>
      <c r="U20" s="888"/>
      <c r="V20" s="421"/>
      <c r="W20" s="423">
        <f t="shared" si="5"/>
        <v>0</v>
      </c>
      <c r="X20" s="424"/>
      <c r="Y20" s="424"/>
      <c r="Z20" s="424"/>
      <c r="AA20" s="424"/>
      <c r="AB20" s="426"/>
      <c r="AC20" s="426"/>
      <c r="AD20" s="890"/>
      <c r="AE20" s="892"/>
      <c r="AF20" s="894">
        <f t="shared" si="0"/>
        <v>0</v>
      </c>
      <c r="AG20" s="895" t="str">
        <f t="shared" si="1"/>
        <v/>
      </c>
      <c r="AH20" s="1767"/>
      <c r="AI20" s="1768"/>
      <c r="AJ20" s="1768"/>
      <c r="AK20" s="134"/>
    </row>
    <row r="21" spans="1:37" s="135" customFormat="1" ht="30" customHeight="1">
      <c r="A21" s="369">
        <f t="shared" si="4"/>
        <v>8</v>
      </c>
      <c r="B21" s="1769">
        <f>IFERROR(【様式１】加算率!E32,"")</f>
        <v>0</v>
      </c>
      <c r="C21" s="1769"/>
      <c r="D21" s="1769"/>
      <c r="E21" s="404"/>
      <c r="F21" s="406">
        <f>IFERROR(【様式１】加算率!I32,"")</f>
        <v>0</v>
      </c>
      <c r="G21" s="406" t="str">
        <f>IFERROR(【様式１】加算率!X32,"")</f>
        <v/>
      </c>
      <c r="H21" s="367" t="s">
        <v>149</v>
      </c>
      <c r="I21" s="409" t="str">
        <f>IFERROR(【様式１】加算率!Z32,"")</f>
        <v/>
      </c>
      <c r="J21" s="367" t="s">
        <v>798</v>
      </c>
      <c r="K21" s="403"/>
      <c r="L21" s="378"/>
      <c r="M21" s="368" t="str">
        <f t="shared" si="2"/>
        <v/>
      </c>
      <c r="N21" s="412"/>
      <c r="O21" s="884"/>
      <c r="P21" s="884"/>
      <c r="Q21" s="884"/>
      <c r="R21" s="884"/>
      <c r="S21" s="884"/>
      <c r="T21" s="887">
        <f t="shared" si="3"/>
        <v>0</v>
      </c>
      <c r="U21" s="888"/>
      <c r="V21" s="421"/>
      <c r="W21" s="423">
        <f t="shared" si="5"/>
        <v>0</v>
      </c>
      <c r="X21" s="424"/>
      <c r="Y21" s="424"/>
      <c r="Z21" s="424"/>
      <c r="AA21" s="424"/>
      <c r="AB21" s="426"/>
      <c r="AC21" s="426"/>
      <c r="AD21" s="890"/>
      <c r="AE21" s="892"/>
      <c r="AF21" s="894">
        <f t="shared" si="0"/>
        <v>0</v>
      </c>
      <c r="AG21" s="895" t="str">
        <f t="shared" si="1"/>
        <v/>
      </c>
      <c r="AH21" s="1767"/>
      <c r="AI21" s="1768"/>
      <c r="AJ21" s="1768"/>
      <c r="AK21" s="134"/>
    </row>
    <row r="22" spans="1:37" s="135" customFormat="1" ht="30" customHeight="1">
      <c r="A22" s="369">
        <f>A21+1</f>
        <v>9</v>
      </c>
      <c r="B22" s="1769">
        <f>IFERROR(【様式１】加算率!E33,"")</f>
        <v>0</v>
      </c>
      <c r="C22" s="1769"/>
      <c r="D22" s="1769"/>
      <c r="E22" s="404"/>
      <c r="F22" s="406">
        <f>IFERROR(【様式１】加算率!I33,"")</f>
        <v>0</v>
      </c>
      <c r="G22" s="406" t="str">
        <f>IFERROR(【様式１】加算率!X33,"")</f>
        <v/>
      </c>
      <c r="H22" s="367" t="s">
        <v>149</v>
      </c>
      <c r="I22" s="409" t="str">
        <f>IFERROR(【様式１】加算率!Z33,"")</f>
        <v/>
      </c>
      <c r="J22" s="367" t="s">
        <v>798</v>
      </c>
      <c r="K22" s="403"/>
      <c r="L22" s="378"/>
      <c r="M22" s="368" t="str">
        <f t="shared" si="2"/>
        <v/>
      </c>
      <c r="N22" s="412"/>
      <c r="O22" s="884"/>
      <c r="P22" s="884"/>
      <c r="Q22" s="884"/>
      <c r="R22" s="884"/>
      <c r="S22" s="884"/>
      <c r="T22" s="887">
        <f t="shared" si="3"/>
        <v>0</v>
      </c>
      <c r="U22" s="888"/>
      <c r="V22" s="421"/>
      <c r="W22" s="423">
        <f t="shared" si="5"/>
        <v>0</v>
      </c>
      <c r="X22" s="424"/>
      <c r="Y22" s="424"/>
      <c r="Z22" s="424"/>
      <c r="AA22" s="424"/>
      <c r="AB22" s="426"/>
      <c r="AC22" s="426"/>
      <c r="AD22" s="890"/>
      <c r="AE22" s="892"/>
      <c r="AF22" s="894">
        <f t="shared" si="0"/>
        <v>0</v>
      </c>
      <c r="AG22" s="895" t="str">
        <f t="shared" si="1"/>
        <v/>
      </c>
      <c r="AH22" s="1767"/>
      <c r="AI22" s="1768"/>
      <c r="AJ22" s="1768"/>
      <c r="AK22" s="134"/>
    </row>
    <row r="23" spans="1:37" s="135" customFormat="1" ht="30" customHeight="1">
      <c r="A23" s="369">
        <f t="shared" si="4"/>
        <v>10</v>
      </c>
      <c r="B23" s="1769">
        <f>IFERROR(【様式１】加算率!E34,"")</f>
        <v>0</v>
      </c>
      <c r="C23" s="1769"/>
      <c r="D23" s="1769"/>
      <c r="E23" s="404"/>
      <c r="F23" s="406">
        <f>IFERROR(【様式１】加算率!I34,"")</f>
        <v>0</v>
      </c>
      <c r="G23" s="406" t="str">
        <f>IFERROR(【様式１】加算率!X34,"")</f>
        <v/>
      </c>
      <c r="H23" s="367" t="s">
        <v>149</v>
      </c>
      <c r="I23" s="409" t="str">
        <f>IFERROR(【様式１】加算率!Z34,"")</f>
        <v/>
      </c>
      <c r="J23" s="367" t="s">
        <v>798</v>
      </c>
      <c r="K23" s="403"/>
      <c r="L23" s="378"/>
      <c r="M23" s="368" t="str">
        <f t="shared" si="2"/>
        <v/>
      </c>
      <c r="N23" s="412"/>
      <c r="O23" s="884"/>
      <c r="P23" s="884"/>
      <c r="Q23" s="884"/>
      <c r="R23" s="884"/>
      <c r="S23" s="884"/>
      <c r="T23" s="887">
        <f t="shared" si="3"/>
        <v>0</v>
      </c>
      <c r="U23" s="888"/>
      <c r="V23" s="421"/>
      <c r="W23" s="423">
        <f t="shared" si="5"/>
        <v>0</v>
      </c>
      <c r="X23" s="424"/>
      <c r="Y23" s="424"/>
      <c r="Z23" s="424"/>
      <c r="AA23" s="424"/>
      <c r="AB23" s="426"/>
      <c r="AC23" s="426"/>
      <c r="AD23" s="890"/>
      <c r="AE23" s="892"/>
      <c r="AF23" s="894">
        <f t="shared" si="0"/>
        <v>0</v>
      </c>
      <c r="AG23" s="895" t="str">
        <f t="shared" si="1"/>
        <v/>
      </c>
      <c r="AH23" s="1767"/>
      <c r="AI23" s="1768"/>
      <c r="AJ23" s="1768"/>
      <c r="AK23" s="134"/>
    </row>
    <row r="24" spans="1:37" s="135" customFormat="1" ht="30" customHeight="1">
      <c r="A24" s="369">
        <f t="shared" si="4"/>
        <v>11</v>
      </c>
      <c r="B24" s="1769">
        <f>IFERROR(【様式１】加算率!E35,"")</f>
        <v>0</v>
      </c>
      <c r="C24" s="1769"/>
      <c r="D24" s="1769"/>
      <c r="E24" s="404"/>
      <c r="F24" s="406">
        <f>IFERROR(【様式１】加算率!I35,"")</f>
        <v>0</v>
      </c>
      <c r="G24" s="406" t="str">
        <f>IFERROR(【様式１】加算率!X35,"")</f>
        <v/>
      </c>
      <c r="H24" s="367" t="s">
        <v>149</v>
      </c>
      <c r="I24" s="409" t="str">
        <f>IFERROR(【様式１】加算率!Z35,"")</f>
        <v/>
      </c>
      <c r="J24" s="367" t="s">
        <v>798</v>
      </c>
      <c r="K24" s="403"/>
      <c r="L24" s="378"/>
      <c r="M24" s="368" t="str">
        <f t="shared" si="2"/>
        <v/>
      </c>
      <c r="N24" s="412"/>
      <c r="O24" s="884"/>
      <c r="P24" s="884"/>
      <c r="Q24" s="884"/>
      <c r="R24" s="884"/>
      <c r="S24" s="884"/>
      <c r="T24" s="887">
        <f t="shared" si="3"/>
        <v>0</v>
      </c>
      <c r="U24" s="888"/>
      <c r="V24" s="421"/>
      <c r="W24" s="423">
        <f t="shared" si="5"/>
        <v>0</v>
      </c>
      <c r="X24" s="424"/>
      <c r="Y24" s="424"/>
      <c r="Z24" s="424"/>
      <c r="AA24" s="424"/>
      <c r="AB24" s="426"/>
      <c r="AC24" s="426"/>
      <c r="AD24" s="890"/>
      <c r="AE24" s="892"/>
      <c r="AF24" s="894">
        <f t="shared" si="0"/>
        <v>0</v>
      </c>
      <c r="AG24" s="895" t="str">
        <f t="shared" si="1"/>
        <v/>
      </c>
      <c r="AH24" s="1767"/>
      <c r="AI24" s="1768"/>
      <c r="AJ24" s="1768"/>
      <c r="AK24" s="134"/>
    </row>
    <row r="25" spans="1:37" s="135" customFormat="1" ht="30" customHeight="1">
      <c r="A25" s="369">
        <f t="shared" si="4"/>
        <v>12</v>
      </c>
      <c r="B25" s="1769">
        <f>IFERROR(【様式１】加算率!E36,"")</f>
        <v>0</v>
      </c>
      <c r="C25" s="1769"/>
      <c r="D25" s="1769"/>
      <c r="E25" s="404"/>
      <c r="F25" s="406">
        <f>IFERROR(【様式１】加算率!I36,"")</f>
        <v>0</v>
      </c>
      <c r="G25" s="406" t="str">
        <f>IFERROR(【様式１】加算率!X36,"")</f>
        <v/>
      </c>
      <c r="H25" s="367" t="s">
        <v>149</v>
      </c>
      <c r="I25" s="409" t="str">
        <f>IFERROR(【様式１】加算率!Z36,"")</f>
        <v/>
      </c>
      <c r="J25" s="367" t="s">
        <v>798</v>
      </c>
      <c r="K25" s="403"/>
      <c r="L25" s="378"/>
      <c r="M25" s="368" t="str">
        <f t="shared" si="2"/>
        <v/>
      </c>
      <c r="N25" s="412"/>
      <c r="O25" s="884"/>
      <c r="P25" s="884"/>
      <c r="Q25" s="884"/>
      <c r="R25" s="884"/>
      <c r="S25" s="884"/>
      <c r="T25" s="887">
        <f t="shared" si="3"/>
        <v>0</v>
      </c>
      <c r="U25" s="888"/>
      <c r="V25" s="421"/>
      <c r="W25" s="423">
        <f t="shared" si="5"/>
        <v>0</v>
      </c>
      <c r="X25" s="424"/>
      <c r="Y25" s="424"/>
      <c r="Z25" s="424"/>
      <c r="AA25" s="424"/>
      <c r="AB25" s="426"/>
      <c r="AC25" s="426"/>
      <c r="AD25" s="890"/>
      <c r="AE25" s="892"/>
      <c r="AF25" s="894">
        <f t="shared" si="0"/>
        <v>0</v>
      </c>
      <c r="AG25" s="895" t="str">
        <f t="shared" si="1"/>
        <v/>
      </c>
      <c r="AH25" s="1767"/>
      <c r="AI25" s="1768"/>
      <c r="AJ25" s="1768"/>
      <c r="AK25" s="134"/>
    </row>
    <row r="26" spans="1:37" s="135" customFormat="1" ht="30" customHeight="1">
      <c r="A26" s="369">
        <f t="shared" si="4"/>
        <v>13</v>
      </c>
      <c r="B26" s="1769">
        <f>IFERROR(【様式１】加算率!E37,"")</f>
        <v>0</v>
      </c>
      <c r="C26" s="1769"/>
      <c r="D26" s="1769"/>
      <c r="E26" s="404"/>
      <c r="F26" s="406">
        <f>IFERROR(【様式１】加算率!I37,"")</f>
        <v>0</v>
      </c>
      <c r="G26" s="406" t="str">
        <f>IFERROR(【様式１】加算率!X37,"")</f>
        <v/>
      </c>
      <c r="H26" s="367" t="s">
        <v>149</v>
      </c>
      <c r="I26" s="409" t="str">
        <f>IFERROR(【様式１】加算率!Z37,"")</f>
        <v/>
      </c>
      <c r="J26" s="367" t="s">
        <v>798</v>
      </c>
      <c r="K26" s="403"/>
      <c r="L26" s="378"/>
      <c r="M26" s="368" t="str">
        <f t="shared" si="2"/>
        <v/>
      </c>
      <c r="N26" s="412"/>
      <c r="O26" s="884"/>
      <c r="P26" s="884"/>
      <c r="Q26" s="884"/>
      <c r="R26" s="884"/>
      <c r="S26" s="884"/>
      <c r="T26" s="887">
        <f>N26-(O26-P26)-Q26-R26+S26</f>
        <v>0</v>
      </c>
      <c r="U26" s="888"/>
      <c r="V26" s="421"/>
      <c r="W26" s="423">
        <f t="shared" si="5"/>
        <v>0</v>
      </c>
      <c r="X26" s="424"/>
      <c r="Y26" s="424"/>
      <c r="Z26" s="424"/>
      <c r="AA26" s="424"/>
      <c r="AB26" s="426"/>
      <c r="AC26" s="426"/>
      <c r="AD26" s="890"/>
      <c r="AE26" s="892"/>
      <c r="AF26" s="894">
        <f t="shared" si="0"/>
        <v>0</v>
      </c>
      <c r="AG26" s="895" t="str">
        <f t="shared" si="1"/>
        <v/>
      </c>
      <c r="AH26" s="1767"/>
      <c r="AI26" s="1768"/>
      <c r="AJ26" s="1768"/>
      <c r="AK26" s="134"/>
    </row>
    <row r="27" spans="1:37" s="135" customFormat="1" ht="30" customHeight="1">
      <c r="A27" s="369">
        <f t="shared" si="4"/>
        <v>14</v>
      </c>
      <c r="B27" s="1769">
        <f>IFERROR(【様式１】加算率!E38,"")</f>
        <v>0</v>
      </c>
      <c r="C27" s="1769"/>
      <c r="D27" s="1769"/>
      <c r="E27" s="404"/>
      <c r="F27" s="406">
        <f>IFERROR(【様式１】加算率!I38,"")</f>
        <v>0</v>
      </c>
      <c r="G27" s="406" t="str">
        <f>IFERROR(【様式１】加算率!X38,"")</f>
        <v/>
      </c>
      <c r="H27" s="367" t="s">
        <v>149</v>
      </c>
      <c r="I27" s="409" t="str">
        <f>IFERROR(【様式１】加算率!Z38,"")</f>
        <v/>
      </c>
      <c r="J27" s="367" t="s">
        <v>798</v>
      </c>
      <c r="K27" s="403"/>
      <c r="L27" s="378"/>
      <c r="M27" s="368" t="str">
        <f t="shared" si="2"/>
        <v/>
      </c>
      <c r="N27" s="412"/>
      <c r="O27" s="884"/>
      <c r="P27" s="884"/>
      <c r="Q27" s="884"/>
      <c r="R27" s="884"/>
      <c r="S27" s="884"/>
      <c r="T27" s="887">
        <f t="shared" si="3"/>
        <v>0</v>
      </c>
      <c r="U27" s="888"/>
      <c r="V27" s="421"/>
      <c r="W27" s="423">
        <f t="shared" si="5"/>
        <v>0</v>
      </c>
      <c r="X27" s="424"/>
      <c r="Y27" s="424"/>
      <c r="Z27" s="424"/>
      <c r="AA27" s="424"/>
      <c r="AB27" s="426"/>
      <c r="AC27" s="426"/>
      <c r="AD27" s="890"/>
      <c r="AE27" s="892"/>
      <c r="AF27" s="894">
        <f t="shared" si="0"/>
        <v>0</v>
      </c>
      <c r="AG27" s="895" t="str">
        <f t="shared" si="1"/>
        <v/>
      </c>
      <c r="AH27" s="1767"/>
      <c r="AI27" s="1768"/>
      <c r="AJ27" s="1768"/>
      <c r="AK27" s="134"/>
    </row>
    <row r="28" spans="1:37" s="135" customFormat="1" ht="30" customHeight="1">
      <c r="A28" s="369">
        <f t="shared" si="4"/>
        <v>15</v>
      </c>
      <c r="B28" s="1769">
        <f>IFERROR(【様式１】加算率!E39,"")</f>
        <v>0</v>
      </c>
      <c r="C28" s="1769"/>
      <c r="D28" s="1769"/>
      <c r="E28" s="404"/>
      <c r="F28" s="406">
        <f>IFERROR(【様式１】加算率!I39,"")</f>
        <v>0</v>
      </c>
      <c r="G28" s="406" t="str">
        <f>IFERROR(【様式１】加算率!X39,"")</f>
        <v/>
      </c>
      <c r="H28" s="367" t="s">
        <v>149</v>
      </c>
      <c r="I28" s="409" t="str">
        <f>IFERROR(【様式１】加算率!Z39,"")</f>
        <v/>
      </c>
      <c r="J28" s="367" t="s">
        <v>798</v>
      </c>
      <c r="K28" s="403"/>
      <c r="L28" s="378"/>
      <c r="M28" s="368" t="str">
        <f t="shared" si="2"/>
        <v/>
      </c>
      <c r="N28" s="412"/>
      <c r="O28" s="884"/>
      <c r="P28" s="884"/>
      <c r="Q28" s="884"/>
      <c r="R28" s="884"/>
      <c r="S28" s="884"/>
      <c r="T28" s="887">
        <f t="shared" si="3"/>
        <v>0</v>
      </c>
      <c r="U28" s="888"/>
      <c r="V28" s="421"/>
      <c r="W28" s="423">
        <f t="shared" si="5"/>
        <v>0</v>
      </c>
      <c r="X28" s="424"/>
      <c r="Y28" s="424"/>
      <c r="Z28" s="424"/>
      <c r="AA28" s="424"/>
      <c r="AB28" s="426"/>
      <c r="AC28" s="426"/>
      <c r="AD28" s="890"/>
      <c r="AE28" s="892"/>
      <c r="AF28" s="894">
        <f t="shared" si="0"/>
        <v>0</v>
      </c>
      <c r="AG28" s="895" t="str">
        <f t="shared" si="1"/>
        <v/>
      </c>
      <c r="AH28" s="1767"/>
      <c r="AI28" s="1768"/>
      <c r="AJ28" s="1768"/>
      <c r="AK28" s="134"/>
    </row>
    <row r="29" spans="1:37" s="135" customFormat="1" ht="30" customHeight="1">
      <c r="A29" s="369">
        <f t="shared" si="4"/>
        <v>16</v>
      </c>
      <c r="B29" s="1769">
        <f>IFERROR(【様式１】加算率!E40,"")</f>
        <v>0</v>
      </c>
      <c r="C29" s="1769"/>
      <c r="D29" s="1769"/>
      <c r="E29" s="404"/>
      <c r="F29" s="406">
        <f>IFERROR(【様式１】加算率!I40,"")</f>
        <v>0</v>
      </c>
      <c r="G29" s="406" t="str">
        <f>IFERROR(【様式１】加算率!X40,"")</f>
        <v/>
      </c>
      <c r="H29" s="367" t="s">
        <v>149</v>
      </c>
      <c r="I29" s="409" t="str">
        <f>IFERROR(【様式１】加算率!Z40,"")</f>
        <v/>
      </c>
      <c r="J29" s="367" t="s">
        <v>798</v>
      </c>
      <c r="K29" s="403"/>
      <c r="L29" s="378"/>
      <c r="M29" s="368" t="str">
        <f t="shared" si="2"/>
        <v/>
      </c>
      <c r="N29" s="412"/>
      <c r="O29" s="884"/>
      <c r="P29" s="884"/>
      <c r="Q29" s="884"/>
      <c r="R29" s="884"/>
      <c r="S29" s="884"/>
      <c r="T29" s="887">
        <f t="shared" si="3"/>
        <v>0</v>
      </c>
      <c r="U29" s="888"/>
      <c r="V29" s="421"/>
      <c r="W29" s="423">
        <f t="shared" si="5"/>
        <v>0</v>
      </c>
      <c r="X29" s="424"/>
      <c r="Y29" s="424"/>
      <c r="Z29" s="424"/>
      <c r="AA29" s="424"/>
      <c r="AB29" s="426"/>
      <c r="AC29" s="426"/>
      <c r="AD29" s="890"/>
      <c r="AE29" s="892"/>
      <c r="AF29" s="894">
        <f t="shared" si="0"/>
        <v>0</v>
      </c>
      <c r="AG29" s="895" t="str">
        <f t="shared" si="1"/>
        <v/>
      </c>
      <c r="AH29" s="1767"/>
      <c r="AI29" s="1768"/>
      <c r="AJ29" s="1768"/>
      <c r="AK29" s="134"/>
    </row>
    <row r="30" spans="1:37" s="135" customFormat="1" ht="30" customHeight="1">
      <c r="A30" s="369">
        <f t="shared" si="4"/>
        <v>17</v>
      </c>
      <c r="B30" s="1769">
        <f>IFERROR(【様式１】加算率!E41,"")</f>
        <v>0</v>
      </c>
      <c r="C30" s="1769"/>
      <c r="D30" s="1769"/>
      <c r="E30" s="404"/>
      <c r="F30" s="406">
        <f>IFERROR(【様式１】加算率!I41,"")</f>
        <v>0</v>
      </c>
      <c r="G30" s="406" t="str">
        <f>IFERROR(【様式１】加算率!X41,"")</f>
        <v/>
      </c>
      <c r="H30" s="367" t="s">
        <v>149</v>
      </c>
      <c r="I30" s="409" t="str">
        <f>IFERROR(【様式１】加算率!Z41,"")</f>
        <v/>
      </c>
      <c r="J30" s="367" t="s">
        <v>798</v>
      </c>
      <c r="K30" s="403"/>
      <c r="L30" s="378"/>
      <c r="M30" s="368" t="str">
        <f t="shared" si="2"/>
        <v/>
      </c>
      <c r="N30" s="412"/>
      <c r="O30" s="884"/>
      <c r="P30" s="884"/>
      <c r="Q30" s="884"/>
      <c r="R30" s="884"/>
      <c r="S30" s="884"/>
      <c r="T30" s="887">
        <f t="shared" si="3"/>
        <v>0</v>
      </c>
      <c r="U30" s="888"/>
      <c r="V30" s="421"/>
      <c r="W30" s="423">
        <f t="shared" si="5"/>
        <v>0</v>
      </c>
      <c r="X30" s="424"/>
      <c r="Y30" s="424"/>
      <c r="Z30" s="424"/>
      <c r="AA30" s="424"/>
      <c r="AB30" s="426"/>
      <c r="AC30" s="426"/>
      <c r="AD30" s="890"/>
      <c r="AE30" s="892"/>
      <c r="AF30" s="894">
        <f t="shared" si="0"/>
        <v>0</v>
      </c>
      <c r="AG30" s="895" t="str">
        <f t="shared" si="1"/>
        <v/>
      </c>
      <c r="AH30" s="1767"/>
      <c r="AI30" s="1768"/>
      <c r="AJ30" s="1768"/>
      <c r="AK30" s="134"/>
    </row>
    <row r="31" spans="1:37" s="135" customFormat="1" ht="30" customHeight="1">
      <c r="A31" s="369">
        <f t="shared" si="4"/>
        <v>18</v>
      </c>
      <c r="B31" s="1769">
        <f>IFERROR(【様式１】加算率!E42,"")</f>
        <v>0</v>
      </c>
      <c r="C31" s="1769"/>
      <c r="D31" s="1769"/>
      <c r="E31" s="404"/>
      <c r="F31" s="406">
        <f>IFERROR(【様式１】加算率!I42,"")</f>
        <v>0</v>
      </c>
      <c r="G31" s="406" t="str">
        <f>IFERROR(【様式１】加算率!X42,"")</f>
        <v/>
      </c>
      <c r="H31" s="367" t="s">
        <v>149</v>
      </c>
      <c r="I31" s="409" t="str">
        <f>IFERROR(【様式１】加算率!Z42,"")</f>
        <v/>
      </c>
      <c r="J31" s="367" t="s">
        <v>798</v>
      </c>
      <c r="K31" s="403"/>
      <c r="L31" s="378"/>
      <c r="M31" s="368" t="str">
        <f t="shared" si="2"/>
        <v/>
      </c>
      <c r="N31" s="412"/>
      <c r="O31" s="884"/>
      <c r="P31" s="884"/>
      <c r="Q31" s="884"/>
      <c r="R31" s="884"/>
      <c r="S31" s="884"/>
      <c r="T31" s="887">
        <f t="shared" si="3"/>
        <v>0</v>
      </c>
      <c r="U31" s="888"/>
      <c r="V31" s="421"/>
      <c r="W31" s="423">
        <f t="shared" si="5"/>
        <v>0</v>
      </c>
      <c r="X31" s="424"/>
      <c r="Y31" s="424"/>
      <c r="Z31" s="424"/>
      <c r="AA31" s="424"/>
      <c r="AB31" s="426"/>
      <c r="AC31" s="426"/>
      <c r="AD31" s="890"/>
      <c r="AE31" s="892"/>
      <c r="AF31" s="894">
        <f t="shared" si="0"/>
        <v>0</v>
      </c>
      <c r="AG31" s="895" t="str">
        <f t="shared" si="1"/>
        <v/>
      </c>
      <c r="AH31" s="1767"/>
      <c r="AI31" s="1768"/>
      <c r="AJ31" s="1768"/>
      <c r="AK31" s="134"/>
    </row>
    <row r="32" spans="1:37" s="135" customFormat="1" ht="30" customHeight="1">
      <c r="A32" s="369">
        <f t="shared" si="4"/>
        <v>19</v>
      </c>
      <c r="B32" s="1769">
        <f>IFERROR(【様式１】加算率!E43,"")</f>
        <v>0</v>
      </c>
      <c r="C32" s="1769"/>
      <c r="D32" s="1769"/>
      <c r="E32" s="404"/>
      <c r="F32" s="406">
        <f>IFERROR(【様式１】加算率!I43,"")</f>
        <v>0</v>
      </c>
      <c r="G32" s="406" t="str">
        <f>IFERROR(【様式１】加算率!X43,"")</f>
        <v/>
      </c>
      <c r="H32" s="367" t="s">
        <v>149</v>
      </c>
      <c r="I32" s="409" t="str">
        <f>IFERROR(【様式１】加算率!Z43,"")</f>
        <v/>
      </c>
      <c r="J32" s="367" t="s">
        <v>798</v>
      </c>
      <c r="K32" s="403"/>
      <c r="L32" s="378"/>
      <c r="M32" s="368" t="str">
        <f t="shared" si="2"/>
        <v/>
      </c>
      <c r="N32" s="412"/>
      <c r="O32" s="884"/>
      <c r="P32" s="884"/>
      <c r="Q32" s="884"/>
      <c r="R32" s="884"/>
      <c r="S32" s="884"/>
      <c r="T32" s="887">
        <f t="shared" si="3"/>
        <v>0</v>
      </c>
      <c r="U32" s="888"/>
      <c r="V32" s="421"/>
      <c r="W32" s="423">
        <f t="shared" si="5"/>
        <v>0</v>
      </c>
      <c r="X32" s="424"/>
      <c r="Y32" s="424"/>
      <c r="Z32" s="424"/>
      <c r="AA32" s="424"/>
      <c r="AB32" s="426"/>
      <c r="AC32" s="426"/>
      <c r="AD32" s="890"/>
      <c r="AE32" s="892"/>
      <c r="AF32" s="894">
        <f t="shared" si="0"/>
        <v>0</v>
      </c>
      <c r="AG32" s="895" t="str">
        <f t="shared" si="1"/>
        <v/>
      </c>
      <c r="AH32" s="1767"/>
      <c r="AI32" s="1768"/>
      <c r="AJ32" s="1768"/>
      <c r="AK32" s="134"/>
    </row>
    <row r="33" spans="1:37" s="135" customFormat="1" ht="30" customHeight="1">
      <c r="A33" s="369">
        <f t="shared" si="4"/>
        <v>20</v>
      </c>
      <c r="B33" s="1769">
        <f>IFERROR(【様式１】加算率!E44,"")</f>
        <v>0</v>
      </c>
      <c r="C33" s="1769"/>
      <c r="D33" s="1769"/>
      <c r="E33" s="404"/>
      <c r="F33" s="406">
        <f>IFERROR(【様式１】加算率!I44,"")</f>
        <v>0</v>
      </c>
      <c r="G33" s="406" t="str">
        <f>IFERROR(【様式１】加算率!X44,"")</f>
        <v/>
      </c>
      <c r="H33" s="367" t="s">
        <v>149</v>
      </c>
      <c r="I33" s="409" t="str">
        <f>IFERROR(【様式１】加算率!Z44,"")</f>
        <v/>
      </c>
      <c r="J33" s="367" t="s">
        <v>798</v>
      </c>
      <c r="K33" s="403"/>
      <c r="L33" s="378"/>
      <c r="M33" s="368" t="str">
        <f t="shared" si="2"/>
        <v/>
      </c>
      <c r="N33" s="412"/>
      <c r="O33" s="884"/>
      <c r="P33" s="884"/>
      <c r="Q33" s="884"/>
      <c r="R33" s="884"/>
      <c r="S33" s="884"/>
      <c r="T33" s="887">
        <f>N33-(O33-P33)-Q33-R33+S33</f>
        <v>0</v>
      </c>
      <c r="U33" s="888"/>
      <c r="V33" s="421"/>
      <c r="W33" s="423">
        <f t="shared" si="5"/>
        <v>0</v>
      </c>
      <c r="X33" s="424"/>
      <c r="Y33" s="424"/>
      <c r="Z33" s="424"/>
      <c r="AA33" s="424"/>
      <c r="AB33" s="426"/>
      <c r="AC33" s="426"/>
      <c r="AD33" s="890"/>
      <c r="AE33" s="892"/>
      <c r="AF33" s="894">
        <f t="shared" si="0"/>
        <v>0</v>
      </c>
      <c r="AG33" s="895" t="str">
        <f t="shared" si="1"/>
        <v/>
      </c>
      <c r="AH33" s="1767"/>
      <c r="AI33" s="1768"/>
      <c r="AJ33" s="1768"/>
      <c r="AK33" s="134"/>
    </row>
    <row r="34" spans="1:37" s="135" customFormat="1" ht="30" customHeight="1">
      <c r="A34" s="369">
        <f t="shared" si="4"/>
        <v>21</v>
      </c>
      <c r="B34" s="1769">
        <f>IFERROR(【様式１】加算率!E45,"")</f>
        <v>0</v>
      </c>
      <c r="C34" s="1769"/>
      <c r="D34" s="1769"/>
      <c r="E34" s="404"/>
      <c r="F34" s="406">
        <f>IFERROR(【様式１】加算率!I45,"")</f>
        <v>0</v>
      </c>
      <c r="G34" s="406" t="str">
        <f>IFERROR(【様式１】加算率!X45,"")</f>
        <v/>
      </c>
      <c r="H34" s="367" t="s">
        <v>149</v>
      </c>
      <c r="I34" s="409" t="str">
        <f>IFERROR(【様式１】加算率!Z45,"")</f>
        <v/>
      </c>
      <c r="J34" s="367" t="s">
        <v>798</v>
      </c>
      <c r="K34" s="403"/>
      <c r="L34" s="378"/>
      <c r="M34" s="368" t="str">
        <f t="shared" si="2"/>
        <v/>
      </c>
      <c r="N34" s="412"/>
      <c r="O34" s="884"/>
      <c r="P34" s="884"/>
      <c r="Q34" s="884"/>
      <c r="R34" s="884"/>
      <c r="S34" s="884"/>
      <c r="T34" s="887">
        <f t="shared" si="3"/>
        <v>0</v>
      </c>
      <c r="U34" s="888"/>
      <c r="V34" s="421"/>
      <c r="W34" s="423">
        <f t="shared" si="5"/>
        <v>0</v>
      </c>
      <c r="X34" s="424"/>
      <c r="Y34" s="424"/>
      <c r="Z34" s="424"/>
      <c r="AA34" s="424"/>
      <c r="AB34" s="426"/>
      <c r="AC34" s="426"/>
      <c r="AD34" s="890"/>
      <c r="AE34" s="892"/>
      <c r="AF34" s="894">
        <f t="shared" si="0"/>
        <v>0</v>
      </c>
      <c r="AG34" s="895" t="str">
        <f t="shared" si="1"/>
        <v/>
      </c>
      <c r="AH34" s="1767"/>
      <c r="AI34" s="1768"/>
      <c r="AJ34" s="1768"/>
      <c r="AK34" s="134"/>
    </row>
    <row r="35" spans="1:37" s="135" customFormat="1" ht="30" customHeight="1">
      <c r="A35" s="369">
        <f t="shared" si="4"/>
        <v>22</v>
      </c>
      <c r="B35" s="1769">
        <f>IFERROR(【様式１】加算率!E46,"")</f>
        <v>0</v>
      </c>
      <c r="C35" s="1769"/>
      <c r="D35" s="1769"/>
      <c r="E35" s="404"/>
      <c r="F35" s="406">
        <f>IFERROR(【様式１】加算率!I46,"")</f>
        <v>0</v>
      </c>
      <c r="G35" s="406" t="str">
        <f>IFERROR(【様式１】加算率!X46,"")</f>
        <v/>
      </c>
      <c r="H35" s="367" t="s">
        <v>149</v>
      </c>
      <c r="I35" s="409" t="str">
        <f>IFERROR(【様式１】加算率!Z46,"")</f>
        <v/>
      </c>
      <c r="J35" s="367" t="s">
        <v>798</v>
      </c>
      <c r="K35" s="403"/>
      <c r="L35" s="378"/>
      <c r="M35" s="368" t="str">
        <f t="shared" si="2"/>
        <v/>
      </c>
      <c r="N35" s="412"/>
      <c r="O35" s="884"/>
      <c r="P35" s="884"/>
      <c r="Q35" s="884"/>
      <c r="R35" s="884"/>
      <c r="S35" s="884"/>
      <c r="T35" s="887">
        <f t="shared" si="3"/>
        <v>0</v>
      </c>
      <c r="U35" s="888"/>
      <c r="V35" s="421"/>
      <c r="W35" s="423">
        <f t="shared" si="5"/>
        <v>0</v>
      </c>
      <c r="X35" s="424"/>
      <c r="Y35" s="424"/>
      <c r="Z35" s="424"/>
      <c r="AA35" s="424"/>
      <c r="AB35" s="426"/>
      <c r="AC35" s="426"/>
      <c r="AD35" s="890"/>
      <c r="AE35" s="892"/>
      <c r="AF35" s="894">
        <f t="shared" si="0"/>
        <v>0</v>
      </c>
      <c r="AG35" s="895" t="str">
        <f t="shared" si="1"/>
        <v/>
      </c>
      <c r="AH35" s="1767"/>
      <c r="AI35" s="1768"/>
      <c r="AJ35" s="1768"/>
      <c r="AK35" s="134"/>
    </row>
    <row r="36" spans="1:37" s="135" customFormat="1" ht="30" customHeight="1">
      <c r="A36" s="369">
        <f t="shared" si="4"/>
        <v>23</v>
      </c>
      <c r="B36" s="1769">
        <f>IFERROR(【様式１】加算率!E47,"")</f>
        <v>0</v>
      </c>
      <c r="C36" s="1769"/>
      <c r="D36" s="1769"/>
      <c r="E36" s="404"/>
      <c r="F36" s="406">
        <f>IFERROR(【様式１】加算率!I47,"")</f>
        <v>0</v>
      </c>
      <c r="G36" s="406" t="str">
        <f>IFERROR(【様式１】加算率!X47,"")</f>
        <v/>
      </c>
      <c r="H36" s="367" t="s">
        <v>149</v>
      </c>
      <c r="I36" s="409" t="str">
        <f>IFERROR(【様式１】加算率!Z47,"")</f>
        <v/>
      </c>
      <c r="J36" s="367" t="s">
        <v>798</v>
      </c>
      <c r="K36" s="403"/>
      <c r="L36" s="378"/>
      <c r="M36" s="368" t="str">
        <f t="shared" si="2"/>
        <v/>
      </c>
      <c r="N36" s="412"/>
      <c r="O36" s="884"/>
      <c r="P36" s="884"/>
      <c r="Q36" s="884"/>
      <c r="R36" s="884"/>
      <c r="S36" s="884"/>
      <c r="T36" s="887">
        <f t="shared" si="3"/>
        <v>0</v>
      </c>
      <c r="U36" s="888"/>
      <c r="V36" s="421"/>
      <c r="W36" s="423">
        <f t="shared" si="5"/>
        <v>0</v>
      </c>
      <c r="X36" s="424"/>
      <c r="Y36" s="424"/>
      <c r="Z36" s="424"/>
      <c r="AA36" s="424"/>
      <c r="AB36" s="426"/>
      <c r="AC36" s="426"/>
      <c r="AD36" s="890"/>
      <c r="AE36" s="892"/>
      <c r="AF36" s="894">
        <f t="shared" si="0"/>
        <v>0</v>
      </c>
      <c r="AG36" s="895" t="str">
        <f t="shared" si="1"/>
        <v/>
      </c>
      <c r="AH36" s="1767"/>
      <c r="AI36" s="1768"/>
      <c r="AJ36" s="1768"/>
      <c r="AK36" s="134"/>
    </row>
    <row r="37" spans="1:37" s="135" customFormat="1" ht="30" customHeight="1">
      <c r="A37" s="369">
        <f t="shared" si="4"/>
        <v>24</v>
      </c>
      <c r="B37" s="1769">
        <f>IFERROR(【様式１】加算率!E48,"")</f>
        <v>0</v>
      </c>
      <c r="C37" s="1769"/>
      <c r="D37" s="1769"/>
      <c r="E37" s="404"/>
      <c r="F37" s="406">
        <f>IFERROR(【様式１】加算率!I48,"")</f>
        <v>0</v>
      </c>
      <c r="G37" s="406" t="str">
        <f>IFERROR(【様式１】加算率!X48,"")</f>
        <v/>
      </c>
      <c r="H37" s="367" t="s">
        <v>149</v>
      </c>
      <c r="I37" s="409" t="str">
        <f>IFERROR(【様式１】加算率!Z48,"")</f>
        <v/>
      </c>
      <c r="J37" s="367" t="s">
        <v>798</v>
      </c>
      <c r="K37" s="403"/>
      <c r="L37" s="378"/>
      <c r="M37" s="368" t="str">
        <f t="shared" si="2"/>
        <v/>
      </c>
      <c r="N37" s="412"/>
      <c r="O37" s="884"/>
      <c r="P37" s="884"/>
      <c r="Q37" s="884"/>
      <c r="R37" s="884"/>
      <c r="S37" s="884"/>
      <c r="T37" s="887">
        <f t="shared" si="3"/>
        <v>0</v>
      </c>
      <c r="U37" s="888"/>
      <c r="V37" s="421"/>
      <c r="W37" s="423">
        <f t="shared" si="5"/>
        <v>0</v>
      </c>
      <c r="X37" s="424"/>
      <c r="Y37" s="424"/>
      <c r="Z37" s="424"/>
      <c r="AA37" s="424"/>
      <c r="AB37" s="426"/>
      <c r="AC37" s="426"/>
      <c r="AD37" s="890"/>
      <c r="AE37" s="892"/>
      <c r="AF37" s="894">
        <f t="shared" si="0"/>
        <v>0</v>
      </c>
      <c r="AG37" s="895" t="str">
        <f t="shared" si="1"/>
        <v/>
      </c>
      <c r="AH37" s="1767"/>
      <c r="AI37" s="1768"/>
      <c r="AJ37" s="1768"/>
      <c r="AK37" s="134"/>
    </row>
    <row r="38" spans="1:37" s="135" customFormat="1" ht="30" customHeight="1">
      <c r="A38" s="369">
        <f t="shared" si="4"/>
        <v>25</v>
      </c>
      <c r="B38" s="1769">
        <f>IFERROR(【様式１】加算率!E49,"")</f>
        <v>0</v>
      </c>
      <c r="C38" s="1769"/>
      <c r="D38" s="1769"/>
      <c r="E38" s="404"/>
      <c r="F38" s="406">
        <f>IFERROR(【様式１】加算率!I49,"")</f>
        <v>0</v>
      </c>
      <c r="G38" s="406" t="str">
        <f>IFERROR(【様式１】加算率!X49,"")</f>
        <v/>
      </c>
      <c r="H38" s="367" t="s">
        <v>149</v>
      </c>
      <c r="I38" s="409" t="str">
        <f>IFERROR(【様式１】加算率!Z49,"")</f>
        <v/>
      </c>
      <c r="J38" s="367" t="s">
        <v>798</v>
      </c>
      <c r="K38" s="403"/>
      <c r="L38" s="378"/>
      <c r="M38" s="368" t="str">
        <f t="shared" si="2"/>
        <v/>
      </c>
      <c r="N38" s="412"/>
      <c r="O38" s="884"/>
      <c r="P38" s="884"/>
      <c r="Q38" s="884"/>
      <c r="R38" s="884"/>
      <c r="S38" s="884"/>
      <c r="T38" s="887">
        <f t="shared" si="3"/>
        <v>0</v>
      </c>
      <c r="U38" s="888"/>
      <c r="V38" s="421"/>
      <c r="W38" s="423">
        <f t="shared" si="5"/>
        <v>0</v>
      </c>
      <c r="X38" s="424"/>
      <c r="Y38" s="424"/>
      <c r="Z38" s="424"/>
      <c r="AA38" s="424"/>
      <c r="AB38" s="426"/>
      <c r="AC38" s="426"/>
      <c r="AD38" s="890"/>
      <c r="AE38" s="892"/>
      <c r="AF38" s="894">
        <f t="shared" si="0"/>
        <v>0</v>
      </c>
      <c r="AG38" s="895" t="str">
        <f t="shared" si="1"/>
        <v/>
      </c>
      <c r="AH38" s="1767"/>
      <c r="AI38" s="1768"/>
      <c r="AJ38" s="1768"/>
      <c r="AK38" s="134"/>
    </row>
    <row r="39" spans="1:37" s="135" customFormat="1" ht="30" customHeight="1">
      <c r="A39" s="369">
        <f t="shared" si="4"/>
        <v>26</v>
      </c>
      <c r="B39" s="1769">
        <f>IFERROR(【様式１】加算率!E50,"")</f>
        <v>0</v>
      </c>
      <c r="C39" s="1769"/>
      <c r="D39" s="1769"/>
      <c r="E39" s="404"/>
      <c r="F39" s="406">
        <f>IFERROR(【様式１】加算率!I50,"")</f>
        <v>0</v>
      </c>
      <c r="G39" s="406" t="str">
        <f>IFERROR(【様式１】加算率!X50,"")</f>
        <v/>
      </c>
      <c r="H39" s="367" t="s">
        <v>149</v>
      </c>
      <c r="I39" s="409" t="str">
        <f>IFERROR(【様式１】加算率!Z50,"")</f>
        <v/>
      </c>
      <c r="J39" s="367" t="s">
        <v>798</v>
      </c>
      <c r="K39" s="403"/>
      <c r="L39" s="378"/>
      <c r="M39" s="368" t="str">
        <f t="shared" si="2"/>
        <v/>
      </c>
      <c r="N39" s="412"/>
      <c r="O39" s="884"/>
      <c r="P39" s="884"/>
      <c r="Q39" s="884"/>
      <c r="R39" s="884"/>
      <c r="S39" s="884"/>
      <c r="T39" s="887">
        <f t="shared" si="3"/>
        <v>0</v>
      </c>
      <c r="U39" s="888"/>
      <c r="V39" s="421"/>
      <c r="W39" s="423">
        <f t="shared" si="5"/>
        <v>0</v>
      </c>
      <c r="X39" s="424"/>
      <c r="Y39" s="424"/>
      <c r="Z39" s="424"/>
      <c r="AA39" s="424"/>
      <c r="AB39" s="426"/>
      <c r="AC39" s="426"/>
      <c r="AD39" s="890"/>
      <c r="AE39" s="892"/>
      <c r="AF39" s="894">
        <f t="shared" si="0"/>
        <v>0</v>
      </c>
      <c r="AG39" s="895" t="str">
        <f t="shared" si="1"/>
        <v/>
      </c>
      <c r="AH39" s="1767"/>
      <c r="AI39" s="1768"/>
      <c r="AJ39" s="1768"/>
      <c r="AK39" s="134"/>
    </row>
    <row r="40" spans="1:37" s="135" customFormat="1" ht="30" customHeight="1">
      <c r="A40" s="369">
        <f t="shared" si="4"/>
        <v>27</v>
      </c>
      <c r="B40" s="1769">
        <f>IFERROR(【様式１】加算率!E51,"")</f>
        <v>0</v>
      </c>
      <c r="C40" s="1769"/>
      <c r="D40" s="1769"/>
      <c r="E40" s="404"/>
      <c r="F40" s="406">
        <f>IFERROR(【様式１】加算率!I51,"")</f>
        <v>0</v>
      </c>
      <c r="G40" s="406" t="str">
        <f>IFERROR(【様式１】加算率!X51,"")</f>
        <v/>
      </c>
      <c r="H40" s="367" t="s">
        <v>149</v>
      </c>
      <c r="I40" s="409" t="str">
        <f>IFERROR(【様式１】加算率!Z51,"")</f>
        <v/>
      </c>
      <c r="J40" s="367" t="s">
        <v>798</v>
      </c>
      <c r="K40" s="403"/>
      <c r="L40" s="378"/>
      <c r="M40" s="368" t="str">
        <f t="shared" si="2"/>
        <v/>
      </c>
      <c r="N40" s="412"/>
      <c r="O40" s="884"/>
      <c r="P40" s="884"/>
      <c r="Q40" s="884"/>
      <c r="R40" s="884"/>
      <c r="S40" s="884"/>
      <c r="T40" s="887">
        <f t="shared" si="3"/>
        <v>0</v>
      </c>
      <c r="U40" s="888"/>
      <c r="V40" s="421"/>
      <c r="W40" s="423">
        <f t="shared" si="5"/>
        <v>0</v>
      </c>
      <c r="X40" s="424"/>
      <c r="Y40" s="424"/>
      <c r="Z40" s="424"/>
      <c r="AA40" s="424"/>
      <c r="AB40" s="426"/>
      <c r="AC40" s="426"/>
      <c r="AD40" s="890"/>
      <c r="AE40" s="892"/>
      <c r="AF40" s="894">
        <f t="shared" si="0"/>
        <v>0</v>
      </c>
      <c r="AG40" s="895" t="str">
        <f t="shared" si="1"/>
        <v/>
      </c>
      <c r="AH40" s="1767"/>
      <c r="AI40" s="1768"/>
      <c r="AJ40" s="1768"/>
      <c r="AK40" s="134"/>
    </row>
    <row r="41" spans="1:37" s="135" customFormat="1" ht="30" customHeight="1">
      <c r="A41" s="369">
        <f t="shared" si="4"/>
        <v>28</v>
      </c>
      <c r="B41" s="1769">
        <f>IFERROR(【様式１】加算率!E52,"")</f>
        <v>0</v>
      </c>
      <c r="C41" s="1769"/>
      <c r="D41" s="1769"/>
      <c r="E41" s="404"/>
      <c r="F41" s="406">
        <f>IFERROR(【様式１】加算率!I52,"")</f>
        <v>0</v>
      </c>
      <c r="G41" s="406" t="str">
        <f>IFERROR(【様式１】加算率!X52,"")</f>
        <v/>
      </c>
      <c r="H41" s="367" t="s">
        <v>149</v>
      </c>
      <c r="I41" s="409" t="str">
        <f>IFERROR(【様式１】加算率!Z52,"")</f>
        <v/>
      </c>
      <c r="J41" s="367" t="s">
        <v>798</v>
      </c>
      <c r="K41" s="403"/>
      <c r="L41" s="378"/>
      <c r="M41" s="368" t="str">
        <f t="shared" si="2"/>
        <v/>
      </c>
      <c r="N41" s="412"/>
      <c r="O41" s="884"/>
      <c r="P41" s="884"/>
      <c r="Q41" s="884"/>
      <c r="R41" s="884"/>
      <c r="S41" s="884"/>
      <c r="T41" s="887">
        <f t="shared" si="3"/>
        <v>0</v>
      </c>
      <c r="U41" s="888"/>
      <c r="V41" s="421"/>
      <c r="W41" s="423">
        <f t="shared" si="5"/>
        <v>0</v>
      </c>
      <c r="X41" s="424"/>
      <c r="Y41" s="424"/>
      <c r="Z41" s="424"/>
      <c r="AA41" s="424"/>
      <c r="AB41" s="426"/>
      <c r="AC41" s="426"/>
      <c r="AD41" s="890"/>
      <c r="AE41" s="892"/>
      <c r="AF41" s="894">
        <f t="shared" si="0"/>
        <v>0</v>
      </c>
      <c r="AG41" s="895" t="str">
        <f t="shared" si="1"/>
        <v/>
      </c>
      <c r="AH41" s="1767"/>
      <c r="AI41" s="1768"/>
      <c r="AJ41" s="1768"/>
      <c r="AK41" s="134"/>
    </row>
    <row r="42" spans="1:37" s="135" customFormat="1" ht="30" customHeight="1">
      <c r="A42" s="369">
        <f t="shared" si="4"/>
        <v>29</v>
      </c>
      <c r="B42" s="1769">
        <f>IFERROR(【様式１】加算率!E53,"")</f>
        <v>0</v>
      </c>
      <c r="C42" s="1769"/>
      <c r="D42" s="1769"/>
      <c r="E42" s="404"/>
      <c r="F42" s="406">
        <f>IFERROR(【様式１】加算率!I53,"")</f>
        <v>0</v>
      </c>
      <c r="G42" s="406" t="str">
        <f>IFERROR(【様式１】加算率!X53,"")</f>
        <v/>
      </c>
      <c r="H42" s="367" t="s">
        <v>149</v>
      </c>
      <c r="I42" s="409" t="str">
        <f>IFERROR(【様式１】加算率!Z53,"")</f>
        <v/>
      </c>
      <c r="J42" s="367" t="s">
        <v>798</v>
      </c>
      <c r="K42" s="403"/>
      <c r="L42" s="378"/>
      <c r="M42" s="368" t="str">
        <f t="shared" si="2"/>
        <v/>
      </c>
      <c r="N42" s="412"/>
      <c r="O42" s="884"/>
      <c r="P42" s="884"/>
      <c r="Q42" s="884"/>
      <c r="R42" s="884"/>
      <c r="S42" s="884"/>
      <c r="T42" s="887">
        <f t="shared" si="3"/>
        <v>0</v>
      </c>
      <c r="U42" s="888"/>
      <c r="V42" s="421"/>
      <c r="W42" s="423">
        <f t="shared" si="5"/>
        <v>0</v>
      </c>
      <c r="X42" s="424"/>
      <c r="Y42" s="424"/>
      <c r="Z42" s="424"/>
      <c r="AA42" s="424"/>
      <c r="AB42" s="426"/>
      <c r="AC42" s="426"/>
      <c r="AD42" s="890"/>
      <c r="AE42" s="892"/>
      <c r="AF42" s="894">
        <f t="shared" si="0"/>
        <v>0</v>
      </c>
      <c r="AG42" s="895" t="str">
        <f t="shared" si="1"/>
        <v/>
      </c>
      <c r="AH42" s="1767"/>
      <c r="AI42" s="1768"/>
      <c r="AJ42" s="1768"/>
      <c r="AK42" s="134"/>
    </row>
    <row r="43" spans="1:37" s="135" customFormat="1" ht="30" customHeight="1">
      <c r="A43" s="370">
        <f>A42+1</f>
        <v>30</v>
      </c>
      <c r="B43" s="1769">
        <f>IFERROR(【様式１】加算率!E54,"")</f>
        <v>0</v>
      </c>
      <c r="C43" s="1769"/>
      <c r="D43" s="1769"/>
      <c r="E43" s="405"/>
      <c r="F43" s="406">
        <f>IFERROR(【様式１】加算率!I54,"")</f>
        <v>0</v>
      </c>
      <c r="G43" s="406" t="str">
        <f>IFERROR(【様式１】加算率!X54,"")</f>
        <v/>
      </c>
      <c r="H43" s="367" t="s">
        <v>149</v>
      </c>
      <c r="I43" s="409" t="str">
        <f>IFERROR(【様式１】加算率!Z54,"")</f>
        <v/>
      </c>
      <c r="J43" s="367" t="s">
        <v>798</v>
      </c>
      <c r="K43" s="408"/>
      <c r="L43" s="378"/>
      <c r="M43" s="368" t="str">
        <f t="shared" si="2"/>
        <v/>
      </c>
      <c r="N43" s="412"/>
      <c r="O43" s="884"/>
      <c r="P43" s="884"/>
      <c r="Q43" s="884"/>
      <c r="R43" s="884"/>
      <c r="S43" s="884"/>
      <c r="T43" s="887">
        <f t="shared" si="3"/>
        <v>0</v>
      </c>
      <c r="U43" s="888"/>
      <c r="V43" s="422"/>
      <c r="W43" s="423">
        <f t="shared" si="5"/>
        <v>0</v>
      </c>
      <c r="X43" s="425"/>
      <c r="Y43" s="425"/>
      <c r="Z43" s="425"/>
      <c r="AA43" s="425"/>
      <c r="AB43" s="426"/>
      <c r="AC43" s="427"/>
      <c r="AD43" s="890"/>
      <c r="AE43" s="893"/>
      <c r="AF43" s="894">
        <f t="shared" si="0"/>
        <v>0</v>
      </c>
      <c r="AG43" s="895" t="str">
        <f t="shared" si="1"/>
        <v/>
      </c>
      <c r="AH43" s="1767"/>
      <c r="AI43" s="1768"/>
      <c r="AJ43" s="1768"/>
      <c r="AK43" s="134"/>
    </row>
    <row r="44" spans="1:37" s="135" customFormat="1" ht="30" customHeight="1">
      <c r="A44" s="369">
        <f t="shared" si="4"/>
        <v>31</v>
      </c>
      <c r="B44" s="1769">
        <f>IFERROR(【様式１】加算率!E55,"")</f>
        <v>0</v>
      </c>
      <c r="C44" s="1769"/>
      <c r="D44" s="1769"/>
      <c r="E44" s="404"/>
      <c r="F44" s="406">
        <f>IFERROR(【様式１】加算率!I55,"")</f>
        <v>0</v>
      </c>
      <c r="G44" s="406" t="str">
        <f>IFERROR(【様式１】加算率!X55,"")</f>
        <v/>
      </c>
      <c r="H44" s="367" t="s">
        <v>149</v>
      </c>
      <c r="I44" s="409" t="str">
        <f>IFERROR(【様式１】加算率!Z55,"")</f>
        <v/>
      </c>
      <c r="J44" s="367" t="s">
        <v>798</v>
      </c>
      <c r="K44" s="403"/>
      <c r="L44" s="378"/>
      <c r="M44" s="368" t="str">
        <f t="shared" si="2"/>
        <v/>
      </c>
      <c r="N44" s="412"/>
      <c r="O44" s="884"/>
      <c r="P44" s="884"/>
      <c r="Q44" s="884"/>
      <c r="R44" s="884"/>
      <c r="S44" s="884"/>
      <c r="T44" s="887">
        <f t="shared" ref="T44:T63" si="6">N44-(O44-P44)-Q44-R44+S44</f>
        <v>0</v>
      </c>
      <c r="U44" s="889"/>
      <c r="V44" s="421"/>
      <c r="W44" s="423">
        <f t="shared" ref="W44:W63" si="7">SUM(X44:Z44)</f>
        <v>0</v>
      </c>
      <c r="X44" s="424"/>
      <c r="Y44" s="424"/>
      <c r="Z44" s="424"/>
      <c r="AA44" s="424"/>
      <c r="AB44" s="426"/>
      <c r="AC44" s="426"/>
      <c r="AD44" s="890"/>
      <c r="AE44" s="892"/>
      <c r="AF44" s="894">
        <f t="shared" ref="AF44:AF63" si="8">V44-W44-AA44-AD44-AE44</f>
        <v>0</v>
      </c>
      <c r="AG44" s="895" t="str">
        <f t="shared" ref="AG44:AG63" si="9">IFERROR(IF(N44="","",IF(AF44&gt;=T44,"〇","×")),"")</f>
        <v/>
      </c>
      <c r="AH44" s="1767"/>
      <c r="AI44" s="1768"/>
      <c r="AJ44" s="1768"/>
      <c r="AK44" s="134"/>
    </row>
    <row r="45" spans="1:37" s="135" customFormat="1" ht="30" customHeight="1">
      <c r="A45" s="369">
        <f t="shared" si="4"/>
        <v>32</v>
      </c>
      <c r="B45" s="1769">
        <f>IFERROR(【様式１】加算率!E56,"")</f>
        <v>0</v>
      </c>
      <c r="C45" s="1769"/>
      <c r="D45" s="1769"/>
      <c r="E45" s="404"/>
      <c r="F45" s="406">
        <f>IFERROR(【様式１】加算率!I56,"")</f>
        <v>0</v>
      </c>
      <c r="G45" s="406" t="str">
        <f>IFERROR(【様式１】加算率!X56,"")</f>
        <v/>
      </c>
      <c r="H45" s="367" t="s">
        <v>149</v>
      </c>
      <c r="I45" s="409" t="str">
        <f>IFERROR(【様式１】加算率!Z56,"")</f>
        <v/>
      </c>
      <c r="J45" s="367" t="s">
        <v>798</v>
      </c>
      <c r="K45" s="403"/>
      <c r="L45" s="378"/>
      <c r="M45" s="368" t="str">
        <f t="shared" si="2"/>
        <v/>
      </c>
      <c r="N45" s="412"/>
      <c r="O45" s="884"/>
      <c r="P45" s="884"/>
      <c r="Q45" s="884"/>
      <c r="R45" s="884"/>
      <c r="S45" s="884"/>
      <c r="T45" s="887">
        <f t="shared" si="6"/>
        <v>0</v>
      </c>
      <c r="U45" s="889"/>
      <c r="V45" s="421"/>
      <c r="W45" s="423">
        <f t="shared" si="7"/>
        <v>0</v>
      </c>
      <c r="X45" s="424"/>
      <c r="Y45" s="424"/>
      <c r="Z45" s="424"/>
      <c r="AA45" s="424"/>
      <c r="AB45" s="426"/>
      <c r="AC45" s="426"/>
      <c r="AD45" s="890"/>
      <c r="AE45" s="892"/>
      <c r="AF45" s="894">
        <f t="shared" si="8"/>
        <v>0</v>
      </c>
      <c r="AG45" s="895" t="str">
        <f t="shared" si="9"/>
        <v/>
      </c>
      <c r="AH45" s="1767"/>
      <c r="AI45" s="1768"/>
      <c r="AJ45" s="1768"/>
      <c r="AK45" s="134"/>
    </row>
    <row r="46" spans="1:37" s="135" customFormat="1" ht="30" customHeight="1">
      <c r="A46" s="369">
        <f t="shared" si="4"/>
        <v>33</v>
      </c>
      <c r="B46" s="1769">
        <f>IFERROR(【様式１】加算率!E57,"")</f>
        <v>0</v>
      </c>
      <c r="C46" s="1769"/>
      <c r="D46" s="1769"/>
      <c r="E46" s="404"/>
      <c r="F46" s="406">
        <f>IFERROR(【様式１】加算率!I57,"")</f>
        <v>0</v>
      </c>
      <c r="G46" s="406" t="str">
        <f>IFERROR(【様式１】加算率!X57,"")</f>
        <v/>
      </c>
      <c r="H46" s="367" t="s">
        <v>149</v>
      </c>
      <c r="I46" s="409" t="str">
        <f>IFERROR(【様式１】加算率!Z57,"")</f>
        <v/>
      </c>
      <c r="J46" s="367" t="s">
        <v>798</v>
      </c>
      <c r="K46" s="403"/>
      <c r="L46" s="378"/>
      <c r="M46" s="368" t="str">
        <f t="shared" si="2"/>
        <v/>
      </c>
      <c r="N46" s="412"/>
      <c r="O46" s="884"/>
      <c r="P46" s="884"/>
      <c r="Q46" s="884"/>
      <c r="R46" s="884"/>
      <c r="S46" s="884"/>
      <c r="T46" s="887">
        <f t="shared" si="6"/>
        <v>0</v>
      </c>
      <c r="U46" s="889"/>
      <c r="V46" s="421"/>
      <c r="W46" s="423">
        <f t="shared" si="7"/>
        <v>0</v>
      </c>
      <c r="X46" s="424"/>
      <c r="Y46" s="424"/>
      <c r="Z46" s="424"/>
      <c r="AA46" s="424"/>
      <c r="AB46" s="426"/>
      <c r="AC46" s="426"/>
      <c r="AD46" s="890"/>
      <c r="AE46" s="892"/>
      <c r="AF46" s="894">
        <f t="shared" si="8"/>
        <v>0</v>
      </c>
      <c r="AG46" s="895" t="str">
        <f t="shared" si="9"/>
        <v/>
      </c>
      <c r="AH46" s="1767"/>
      <c r="AI46" s="1768"/>
      <c r="AJ46" s="1768"/>
      <c r="AK46" s="134"/>
    </row>
    <row r="47" spans="1:37" s="135" customFormat="1" ht="30" customHeight="1">
      <c r="A47" s="369">
        <f t="shared" si="4"/>
        <v>34</v>
      </c>
      <c r="B47" s="1769">
        <f>IFERROR(【様式１】加算率!E58,"")</f>
        <v>0</v>
      </c>
      <c r="C47" s="1769"/>
      <c r="D47" s="1769"/>
      <c r="E47" s="404"/>
      <c r="F47" s="406">
        <f>IFERROR(【様式１】加算率!I58,"")</f>
        <v>0</v>
      </c>
      <c r="G47" s="406" t="str">
        <f>IFERROR(【様式１】加算率!X58,"")</f>
        <v/>
      </c>
      <c r="H47" s="367" t="s">
        <v>149</v>
      </c>
      <c r="I47" s="409" t="str">
        <f>IFERROR(【様式１】加算率!Z58,"")</f>
        <v/>
      </c>
      <c r="J47" s="367" t="s">
        <v>798</v>
      </c>
      <c r="K47" s="403"/>
      <c r="L47" s="378"/>
      <c r="M47" s="368" t="str">
        <f t="shared" si="2"/>
        <v/>
      </c>
      <c r="N47" s="412"/>
      <c r="O47" s="884"/>
      <c r="P47" s="884"/>
      <c r="Q47" s="884"/>
      <c r="R47" s="884"/>
      <c r="S47" s="884"/>
      <c r="T47" s="887">
        <f t="shared" si="6"/>
        <v>0</v>
      </c>
      <c r="U47" s="889"/>
      <c r="V47" s="421"/>
      <c r="W47" s="423">
        <f t="shared" si="7"/>
        <v>0</v>
      </c>
      <c r="X47" s="424"/>
      <c r="Y47" s="424"/>
      <c r="Z47" s="424"/>
      <c r="AA47" s="424"/>
      <c r="AB47" s="426"/>
      <c r="AC47" s="426"/>
      <c r="AD47" s="890"/>
      <c r="AE47" s="892"/>
      <c r="AF47" s="894">
        <f t="shared" si="8"/>
        <v>0</v>
      </c>
      <c r="AG47" s="895" t="str">
        <f t="shared" si="9"/>
        <v/>
      </c>
      <c r="AH47" s="1767"/>
      <c r="AI47" s="1768"/>
      <c r="AJ47" s="1768"/>
      <c r="AK47" s="134"/>
    </row>
    <row r="48" spans="1:37" s="135" customFormat="1" ht="30" customHeight="1">
      <c r="A48" s="369">
        <f t="shared" si="4"/>
        <v>35</v>
      </c>
      <c r="B48" s="1769">
        <f>IFERROR(【様式１】加算率!E59,"")</f>
        <v>0</v>
      </c>
      <c r="C48" s="1769"/>
      <c r="D48" s="1769"/>
      <c r="E48" s="404"/>
      <c r="F48" s="406">
        <f>IFERROR(【様式１】加算率!I59,"")</f>
        <v>0</v>
      </c>
      <c r="G48" s="406" t="str">
        <f>IFERROR(【様式１】加算率!X59,"")</f>
        <v/>
      </c>
      <c r="H48" s="367" t="s">
        <v>149</v>
      </c>
      <c r="I48" s="409" t="str">
        <f>IFERROR(【様式１】加算率!Z59,"")</f>
        <v/>
      </c>
      <c r="J48" s="367" t="s">
        <v>798</v>
      </c>
      <c r="K48" s="403"/>
      <c r="L48" s="378"/>
      <c r="M48" s="368" t="str">
        <f t="shared" si="2"/>
        <v/>
      </c>
      <c r="N48" s="412"/>
      <c r="O48" s="884"/>
      <c r="P48" s="884"/>
      <c r="Q48" s="884"/>
      <c r="R48" s="884"/>
      <c r="S48" s="884"/>
      <c r="T48" s="887">
        <f t="shared" si="6"/>
        <v>0</v>
      </c>
      <c r="U48" s="889"/>
      <c r="V48" s="421"/>
      <c r="W48" s="423">
        <f t="shared" si="7"/>
        <v>0</v>
      </c>
      <c r="X48" s="424"/>
      <c r="Y48" s="424"/>
      <c r="Z48" s="424"/>
      <c r="AA48" s="424"/>
      <c r="AB48" s="426"/>
      <c r="AC48" s="426"/>
      <c r="AD48" s="890"/>
      <c r="AE48" s="892"/>
      <c r="AF48" s="894">
        <f t="shared" si="8"/>
        <v>0</v>
      </c>
      <c r="AG48" s="895" t="str">
        <f t="shared" si="9"/>
        <v/>
      </c>
      <c r="AH48" s="1767"/>
      <c r="AI48" s="1768"/>
      <c r="AJ48" s="1768"/>
      <c r="AK48" s="134"/>
    </row>
    <row r="49" spans="1:37" s="135" customFormat="1" ht="30" customHeight="1">
      <c r="A49" s="369">
        <f t="shared" si="4"/>
        <v>36</v>
      </c>
      <c r="B49" s="1769">
        <f>IFERROR(【様式１】加算率!E60,"")</f>
        <v>0</v>
      </c>
      <c r="C49" s="1769"/>
      <c r="D49" s="1769"/>
      <c r="E49" s="404"/>
      <c r="F49" s="406">
        <f>IFERROR(【様式１】加算率!I60,"")</f>
        <v>0</v>
      </c>
      <c r="G49" s="406" t="str">
        <f>IFERROR(【様式１】加算率!X60,"")</f>
        <v/>
      </c>
      <c r="H49" s="367" t="s">
        <v>149</v>
      </c>
      <c r="I49" s="409" t="str">
        <f>IFERROR(【様式１】加算率!Z60,"")</f>
        <v/>
      </c>
      <c r="J49" s="367" t="s">
        <v>798</v>
      </c>
      <c r="K49" s="403"/>
      <c r="L49" s="378"/>
      <c r="M49" s="368" t="str">
        <f t="shared" si="2"/>
        <v/>
      </c>
      <c r="N49" s="412"/>
      <c r="O49" s="884"/>
      <c r="P49" s="884"/>
      <c r="Q49" s="884"/>
      <c r="R49" s="884"/>
      <c r="S49" s="884"/>
      <c r="T49" s="887">
        <f t="shared" si="6"/>
        <v>0</v>
      </c>
      <c r="U49" s="889"/>
      <c r="V49" s="421"/>
      <c r="W49" s="423">
        <f t="shared" si="7"/>
        <v>0</v>
      </c>
      <c r="X49" s="424"/>
      <c r="Y49" s="424"/>
      <c r="Z49" s="424"/>
      <c r="AA49" s="424"/>
      <c r="AB49" s="426"/>
      <c r="AC49" s="426"/>
      <c r="AD49" s="890"/>
      <c r="AE49" s="892"/>
      <c r="AF49" s="894">
        <f t="shared" si="8"/>
        <v>0</v>
      </c>
      <c r="AG49" s="895" t="str">
        <f t="shared" si="9"/>
        <v/>
      </c>
      <c r="AH49" s="1767"/>
      <c r="AI49" s="1768"/>
      <c r="AJ49" s="1768"/>
      <c r="AK49" s="134"/>
    </row>
    <row r="50" spans="1:37" s="135" customFormat="1" ht="30" customHeight="1">
      <c r="A50" s="369">
        <f t="shared" si="4"/>
        <v>37</v>
      </c>
      <c r="B50" s="1769">
        <f>IFERROR(【様式１】加算率!E61,"")</f>
        <v>0</v>
      </c>
      <c r="C50" s="1769"/>
      <c r="D50" s="1769"/>
      <c r="E50" s="404"/>
      <c r="F50" s="406">
        <f>IFERROR(【様式１】加算率!I61,"")</f>
        <v>0</v>
      </c>
      <c r="G50" s="406" t="str">
        <f>IFERROR(【様式１】加算率!X61,"")</f>
        <v/>
      </c>
      <c r="H50" s="367" t="s">
        <v>149</v>
      </c>
      <c r="I50" s="409" t="str">
        <f>IFERROR(【様式１】加算率!Z61,"")</f>
        <v/>
      </c>
      <c r="J50" s="367" t="s">
        <v>798</v>
      </c>
      <c r="K50" s="403"/>
      <c r="L50" s="378"/>
      <c r="M50" s="368" t="str">
        <f t="shared" si="2"/>
        <v/>
      </c>
      <c r="N50" s="412"/>
      <c r="O50" s="884"/>
      <c r="P50" s="884"/>
      <c r="Q50" s="884"/>
      <c r="R50" s="884"/>
      <c r="S50" s="884"/>
      <c r="T50" s="887">
        <f t="shared" si="6"/>
        <v>0</v>
      </c>
      <c r="U50" s="889"/>
      <c r="V50" s="421"/>
      <c r="W50" s="423">
        <f t="shared" si="7"/>
        <v>0</v>
      </c>
      <c r="X50" s="424"/>
      <c r="Y50" s="424"/>
      <c r="Z50" s="424"/>
      <c r="AA50" s="424"/>
      <c r="AB50" s="426"/>
      <c r="AC50" s="426"/>
      <c r="AD50" s="890"/>
      <c r="AE50" s="892"/>
      <c r="AF50" s="894">
        <f t="shared" si="8"/>
        <v>0</v>
      </c>
      <c r="AG50" s="895" t="str">
        <f t="shared" si="9"/>
        <v/>
      </c>
      <c r="AH50" s="1767"/>
      <c r="AI50" s="1768"/>
      <c r="AJ50" s="1768"/>
      <c r="AK50" s="134"/>
    </row>
    <row r="51" spans="1:37" s="135" customFormat="1" ht="30" customHeight="1">
      <c r="A51" s="369">
        <f t="shared" si="4"/>
        <v>38</v>
      </c>
      <c r="B51" s="1769">
        <f>IFERROR(【様式１】加算率!E62,"")</f>
        <v>0</v>
      </c>
      <c r="C51" s="1769"/>
      <c r="D51" s="1769"/>
      <c r="E51" s="404"/>
      <c r="F51" s="406">
        <f>IFERROR(【様式１】加算率!I62,"")</f>
        <v>0</v>
      </c>
      <c r="G51" s="406" t="str">
        <f>IFERROR(【様式１】加算率!X62,"")</f>
        <v/>
      </c>
      <c r="H51" s="367" t="s">
        <v>149</v>
      </c>
      <c r="I51" s="409" t="str">
        <f>IFERROR(【様式１】加算率!Z62,"")</f>
        <v/>
      </c>
      <c r="J51" s="367" t="s">
        <v>798</v>
      </c>
      <c r="K51" s="403"/>
      <c r="L51" s="378"/>
      <c r="M51" s="368" t="str">
        <f t="shared" si="2"/>
        <v/>
      </c>
      <c r="N51" s="412"/>
      <c r="O51" s="884"/>
      <c r="P51" s="884"/>
      <c r="Q51" s="884"/>
      <c r="R51" s="884"/>
      <c r="S51" s="884"/>
      <c r="T51" s="887">
        <f t="shared" si="6"/>
        <v>0</v>
      </c>
      <c r="U51" s="889"/>
      <c r="V51" s="421"/>
      <c r="W51" s="423">
        <f t="shared" si="7"/>
        <v>0</v>
      </c>
      <c r="X51" s="424"/>
      <c r="Y51" s="424"/>
      <c r="Z51" s="424"/>
      <c r="AA51" s="424"/>
      <c r="AB51" s="426"/>
      <c r="AC51" s="426"/>
      <c r="AD51" s="890"/>
      <c r="AE51" s="892"/>
      <c r="AF51" s="894">
        <f t="shared" si="8"/>
        <v>0</v>
      </c>
      <c r="AG51" s="895" t="str">
        <f t="shared" si="9"/>
        <v/>
      </c>
      <c r="AH51" s="1767"/>
      <c r="AI51" s="1768"/>
      <c r="AJ51" s="1768"/>
      <c r="AK51" s="134"/>
    </row>
    <row r="52" spans="1:37" s="135" customFormat="1" ht="30" customHeight="1">
      <c r="A52" s="369">
        <f t="shared" si="4"/>
        <v>39</v>
      </c>
      <c r="B52" s="1769">
        <f>IFERROR(【様式１】加算率!E63,"")</f>
        <v>0</v>
      </c>
      <c r="C52" s="1769"/>
      <c r="D52" s="1769"/>
      <c r="E52" s="404"/>
      <c r="F52" s="406">
        <f>IFERROR(【様式１】加算率!I63,"")</f>
        <v>0</v>
      </c>
      <c r="G52" s="406" t="str">
        <f>IFERROR(【様式１】加算率!X63,"")</f>
        <v/>
      </c>
      <c r="H52" s="367" t="s">
        <v>149</v>
      </c>
      <c r="I52" s="409" t="str">
        <f>IFERROR(【様式１】加算率!Z63,"")</f>
        <v/>
      </c>
      <c r="J52" s="367" t="s">
        <v>798</v>
      </c>
      <c r="K52" s="403"/>
      <c r="L52" s="378"/>
      <c r="M52" s="368" t="str">
        <f t="shared" si="2"/>
        <v/>
      </c>
      <c r="N52" s="412"/>
      <c r="O52" s="884"/>
      <c r="P52" s="884"/>
      <c r="Q52" s="884"/>
      <c r="R52" s="884"/>
      <c r="S52" s="884"/>
      <c r="T52" s="887">
        <f t="shared" si="6"/>
        <v>0</v>
      </c>
      <c r="U52" s="889"/>
      <c r="V52" s="421"/>
      <c r="W52" s="423">
        <f t="shared" si="7"/>
        <v>0</v>
      </c>
      <c r="X52" s="424"/>
      <c r="Y52" s="424"/>
      <c r="Z52" s="424"/>
      <c r="AA52" s="424"/>
      <c r="AB52" s="426"/>
      <c r="AC52" s="426"/>
      <c r="AD52" s="890"/>
      <c r="AE52" s="892"/>
      <c r="AF52" s="894">
        <f t="shared" si="8"/>
        <v>0</v>
      </c>
      <c r="AG52" s="895" t="str">
        <f t="shared" si="9"/>
        <v/>
      </c>
      <c r="AH52" s="1767"/>
      <c r="AI52" s="1768"/>
      <c r="AJ52" s="1768"/>
      <c r="AK52" s="134"/>
    </row>
    <row r="53" spans="1:37" s="135" customFormat="1" ht="30" customHeight="1">
      <c r="A53" s="369">
        <f t="shared" si="4"/>
        <v>40</v>
      </c>
      <c r="B53" s="1769">
        <f>IFERROR(【様式１】加算率!E64,"")</f>
        <v>0</v>
      </c>
      <c r="C53" s="1769"/>
      <c r="D53" s="1769"/>
      <c r="E53" s="404"/>
      <c r="F53" s="406">
        <f>IFERROR(【様式１】加算率!I64,"")</f>
        <v>0</v>
      </c>
      <c r="G53" s="406" t="str">
        <f>IFERROR(【様式１】加算率!X64,"")</f>
        <v/>
      </c>
      <c r="H53" s="367" t="s">
        <v>149</v>
      </c>
      <c r="I53" s="409" t="str">
        <f>IFERROR(【様式１】加算率!Z64,"")</f>
        <v/>
      </c>
      <c r="J53" s="367" t="s">
        <v>798</v>
      </c>
      <c r="K53" s="403"/>
      <c r="L53" s="378"/>
      <c r="M53" s="368" t="str">
        <f t="shared" si="2"/>
        <v/>
      </c>
      <c r="N53" s="412"/>
      <c r="O53" s="884"/>
      <c r="P53" s="884"/>
      <c r="Q53" s="884"/>
      <c r="R53" s="884"/>
      <c r="S53" s="884"/>
      <c r="T53" s="887">
        <f t="shared" si="6"/>
        <v>0</v>
      </c>
      <c r="U53" s="889"/>
      <c r="V53" s="421"/>
      <c r="W53" s="423">
        <f t="shared" si="7"/>
        <v>0</v>
      </c>
      <c r="X53" s="424"/>
      <c r="Y53" s="424"/>
      <c r="Z53" s="424"/>
      <c r="AA53" s="424"/>
      <c r="AB53" s="426"/>
      <c r="AC53" s="426"/>
      <c r="AD53" s="890"/>
      <c r="AE53" s="892"/>
      <c r="AF53" s="894">
        <f t="shared" si="8"/>
        <v>0</v>
      </c>
      <c r="AG53" s="895" t="str">
        <f t="shared" si="9"/>
        <v/>
      </c>
      <c r="AH53" s="1767"/>
      <c r="AI53" s="1768"/>
      <c r="AJ53" s="1768"/>
      <c r="AK53" s="134"/>
    </row>
    <row r="54" spans="1:37" s="135" customFormat="1" ht="30" customHeight="1">
      <c r="A54" s="369">
        <f t="shared" si="4"/>
        <v>41</v>
      </c>
      <c r="B54" s="1769">
        <f>IFERROR(【様式１】加算率!E65,"")</f>
        <v>0</v>
      </c>
      <c r="C54" s="1769"/>
      <c r="D54" s="1769"/>
      <c r="E54" s="404"/>
      <c r="F54" s="406">
        <f>IFERROR(【様式１】加算率!I65,"")</f>
        <v>0</v>
      </c>
      <c r="G54" s="406" t="str">
        <f>IFERROR(【様式１】加算率!X65,"")</f>
        <v/>
      </c>
      <c r="H54" s="367" t="s">
        <v>149</v>
      </c>
      <c r="I54" s="409" t="str">
        <f>IFERROR(【様式１】加算率!Z65,"")</f>
        <v/>
      </c>
      <c r="J54" s="367" t="s">
        <v>798</v>
      </c>
      <c r="K54" s="403"/>
      <c r="L54" s="378"/>
      <c r="M54" s="368" t="str">
        <f t="shared" si="2"/>
        <v/>
      </c>
      <c r="N54" s="412"/>
      <c r="O54" s="884"/>
      <c r="P54" s="884"/>
      <c r="Q54" s="884"/>
      <c r="R54" s="884"/>
      <c r="S54" s="884"/>
      <c r="T54" s="887">
        <f t="shared" si="6"/>
        <v>0</v>
      </c>
      <c r="U54" s="889"/>
      <c r="V54" s="421"/>
      <c r="W54" s="423">
        <f t="shared" si="7"/>
        <v>0</v>
      </c>
      <c r="X54" s="424"/>
      <c r="Y54" s="424"/>
      <c r="Z54" s="424"/>
      <c r="AA54" s="424"/>
      <c r="AB54" s="426"/>
      <c r="AC54" s="426"/>
      <c r="AD54" s="890"/>
      <c r="AE54" s="892"/>
      <c r="AF54" s="894">
        <f t="shared" si="8"/>
        <v>0</v>
      </c>
      <c r="AG54" s="895" t="str">
        <f t="shared" si="9"/>
        <v/>
      </c>
      <c r="AH54" s="1767"/>
      <c r="AI54" s="1768"/>
      <c r="AJ54" s="1768"/>
      <c r="AK54" s="134"/>
    </row>
    <row r="55" spans="1:37" s="135" customFormat="1" ht="30" customHeight="1">
      <c r="A55" s="369">
        <f t="shared" si="4"/>
        <v>42</v>
      </c>
      <c r="B55" s="1769">
        <f>IFERROR(【様式１】加算率!E66,"")</f>
        <v>0</v>
      </c>
      <c r="C55" s="1769"/>
      <c r="D55" s="1769"/>
      <c r="E55" s="404"/>
      <c r="F55" s="406">
        <f>IFERROR(【様式１】加算率!I66,"")</f>
        <v>0</v>
      </c>
      <c r="G55" s="406" t="str">
        <f>IFERROR(【様式１】加算率!X66,"")</f>
        <v/>
      </c>
      <c r="H55" s="367" t="s">
        <v>149</v>
      </c>
      <c r="I55" s="409" t="str">
        <f>IFERROR(【様式１】加算率!Z66,"")</f>
        <v/>
      </c>
      <c r="J55" s="367" t="s">
        <v>798</v>
      </c>
      <c r="K55" s="403"/>
      <c r="L55" s="378"/>
      <c r="M55" s="368" t="str">
        <f t="shared" si="2"/>
        <v/>
      </c>
      <c r="N55" s="412"/>
      <c r="O55" s="884"/>
      <c r="P55" s="884"/>
      <c r="Q55" s="884"/>
      <c r="R55" s="884"/>
      <c r="S55" s="884"/>
      <c r="T55" s="887">
        <f t="shared" si="6"/>
        <v>0</v>
      </c>
      <c r="U55" s="889"/>
      <c r="V55" s="421"/>
      <c r="W55" s="423">
        <f t="shared" si="7"/>
        <v>0</v>
      </c>
      <c r="X55" s="424"/>
      <c r="Y55" s="424"/>
      <c r="Z55" s="424"/>
      <c r="AA55" s="424"/>
      <c r="AB55" s="426"/>
      <c r="AC55" s="426"/>
      <c r="AD55" s="890"/>
      <c r="AE55" s="892"/>
      <c r="AF55" s="894">
        <f t="shared" si="8"/>
        <v>0</v>
      </c>
      <c r="AG55" s="895" t="str">
        <f t="shared" si="9"/>
        <v/>
      </c>
      <c r="AH55" s="1767"/>
      <c r="AI55" s="1768"/>
      <c r="AJ55" s="1768"/>
      <c r="AK55" s="134"/>
    </row>
    <row r="56" spans="1:37" s="135" customFormat="1" ht="30" customHeight="1">
      <c r="A56" s="369">
        <f t="shared" si="4"/>
        <v>43</v>
      </c>
      <c r="B56" s="1769">
        <f>IFERROR(【様式１】加算率!E67,"")</f>
        <v>0</v>
      </c>
      <c r="C56" s="1769"/>
      <c r="D56" s="1769"/>
      <c r="E56" s="404"/>
      <c r="F56" s="406">
        <f>IFERROR(【様式１】加算率!I67,"")</f>
        <v>0</v>
      </c>
      <c r="G56" s="406" t="str">
        <f>IFERROR(【様式１】加算率!X67,"")</f>
        <v/>
      </c>
      <c r="H56" s="367" t="s">
        <v>149</v>
      </c>
      <c r="I56" s="409" t="str">
        <f>IFERROR(【様式１】加算率!Z67,"")</f>
        <v/>
      </c>
      <c r="J56" s="367" t="s">
        <v>798</v>
      </c>
      <c r="K56" s="403"/>
      <c r="L56" s="378"/>
      <c r="M56" s="368" t="str">
        <f t="shared" si="2"/>
        <v/>
      </c>
      <c r="N56" s="412"/>
      <c r="O56" s="884"/>
      <c r="P56" s="884"/>
      <c r="Q56" s="884"/>
      <c r="R56" s="884"/>
      <c r="S56" s="884"/>
      <c r="T56" s="887">
        <f t="shared" si="6"/>
        <v>0</v>
      </c>
      <c r="U56" s="889"/>
      <c r="V56" s="421"/>
      <c r="W56" s="423">
        <f t="shared" si="7"/>
        <v>0</v>
      </c>
      <c r="X56" s="424"/>
      <c r="Y56" s="424"/>
      <c r="Z56" s="424"/>
      <c r="AA56" s="424"/>
      <c r="AB56" s="426"/>
      <c r="AC56" s="426"/>
      <c r="AD56" s="890"/>
      <c r="AE56" s="892"/>
      <c r="AF56" s="894">
        <f t="shared" si="8"/>
        <v>0</v>
      </c>
      <c r="AG56" s="895" t="str">
        <f t="shared" si="9"/>
        <v/>
      </c>
      <c r="AH56" s="1767"/>
      <c r="AI56" s="1768"/>
      <c r="AJ56" s="1768"/>
      <c r="AK56" s="134"/>
    </row>
    <row r="57" spans="1:37" s="135" customFormat="1" ht="30" customHeight="1">
      <c r="A57" s="369">
        <f t="shared" si="4"/>
        <v>44</v>
      </c>
      <c r="B57" s="1769">
        <f>IFERROR(【様式１】加算率!E68,"")</f>
        <v>0</v>
      </c>
      <c r="C57" s="1769"/>
      <c r="D57" s="1769"/>
      <c r="E57" s="404"/>
      <c r="F57" s="406">
        <f>IFERROR(【様式１】加算率!I68,"")</f>
        <v>0</v>
      </c>
      <c r="G57" s="406" t="str">
        <f>IFERROR(【様式１】加算率!X68,"")</f>
        <v/>
      </c>
      <c r="H57" s="367" t="s">
        <v>149</v>
      </c>
      <c r="I57" s="409" t="str">
        <f>IFERROR(【様式１】加算率!Z68,"")</f>
        <v/>
      </c>
      <c r="J57" s="367" t="s">
        <v>798</v>
      </c>
      <c r="K57" s="403"/>
      <c r="L57" s="378"/>
      <c r="M57" s="368" t="str">
        <f t="shared" si="2"/>
        <v/>
      </c>
      <c r="N57" s="412"/>
      <c r="O57" s="884"/>
      <c r="P57" s="884"/>
      <c r="Q57" s="884"/>
      <c r="R57" s="884"/>
      <c r="S57" s="884"/>
      <c r="T57" s="887">
        <f t="shared" si="6"/>
        <v>0</v>
      </c>
      <c r="U57" s="889"/>
      <c r="V57" s="421"/>
      <c r="W57" s="423">
        <f t="shared" si="7"/>
        <v>0</v>
      </c>
      <c r="X57" s="424"/>
      <c r="Y57" s="424"/>
      <c r="Z57" s="424"/>
      <c r="AA57" s="424"/>
      <c r="AB57" s="426"/>
      <c r="AC57" s="426"/>
      <c r="AD57" s="890"/>
      <c r="AE57" s="892"/>
      <c r="AF57" s="894">
        <f t="shared" si="8"/>
        <v>0</v>
      </c>
      <c r="AG57" s="895" t="str">
        <f t="shared" si="9"/>
        <v/>
      </c>
      <c r="AH57" s="1767"/>
      <c r="AI57" s="1768"/>
      <c r="AJ57" s="1768"/>
      <c r="AK57" s="134"/>
    </row>
    <row r="58" spans="1:37" s="135" customFormat="1" ht="30" customHeight="1">
      <c r="A58" s="369">
        <f t="shared" si="4"/>
        <v>45</v>
      </c>
      <c r="B58" s="1769">
        <f>IFERROR(【様式１】加算率!E69,"")</f>
        <v>0</v>
      </c>
      <c r="C58" s="1769"/>
      <c r="D58" s="1769"/>
      <c r="E58" s="404"/>
      <c r="F58" s="406">
        <f>IFERROR(【様式１】加算率!I69,"")</f>
        <v>0</v>
      </c>
      <c r="G58" s="406" t="str">
        <f>IFERROR(【様式１】加算率!X69,"")</f>
        <v/>
      </c>
      <c r="H58" s="367" t="s">
        <v>149</v>
      </c>
      <c r="I58" s="409" t="str">
        <f>IFERROR(【様式１】加算率!Z69,"")</f>
        <v/>
      </c>
      <c r="J58" s="367" t="s">
        <v>798</v>
      </c>
      <c r="K58" s="403"/>
      <c r="L58" s="378"/>
      <c r="M58" s="368" t="str">
        <f t="shared" si="2"/>
        <v/>
      </c>
      <c r="N58" s="412"/>
      <c r="O58" s="884"/>
      <c r="P58" s="884"/>
      <c r="Q58" s="884"/>
      <c r="R58" s="884"/>
      <c r="S58" s="884"/>
      <c r="T58" s="887">
        <f t="shared" si="6"/>
        <v>0</v>
      </c>
      <c r="U58" s="889"/>
      <c r="V58" s="421"/>
      <c r="W58" s="423">
        <f t="shared" si="7"/>
        <v>0</v>
      </c>
      <c r="X58" s="424"/>
      <c r="Y58" s="424"/>
      <c r="Z58" s="424"/>
      <c r="AA58" s="424"/>
      <c r="AB58" s="426"/>
      <c r="AC58" s="426"/>
      <c r="AD58" s="890"/>
      <c r="AE58" s="892"/>
      <c r="AF58" s="894">
        <f t="shared" si="8"/>
        <v>0</v>
      </c>
      <c r="AG58" s="895" t="str">
        <f t="shared" si="9"/>
        <v/>
      </c>
      <c r="AH58" s="1767"/>
      <c r="AI58" s="1768"/>
      <c r="AJ58" s="1768"/>
      <c r="AK58" s="134"/>
    </row>
    <row r="59" spans="1:37" s="135" customFormat="1" ht="30" customHeight="1">
      <c r="A59" s="369">
        <f t="shared" si="4"/>
        <v>46</v>
      </c>
      <c r="B59" s="1769">
        <f>IFERROR(【様式１】加算率!E70,"")</f>
        <v>0</v>
      </c>
      <c r="C59" s="1769"/>
      <c r="D59" s="1769"/>
      <c r="E59" s="404"/>
      <c r="F59" s="406">
        <f>IFERROR(【様式１】加算率!I70,"")</f>
        <v>0</v>
      </c>
      <c r="G59" s="406" t="str">
        <f>IFERROR(【様式１】加算率!X70,"")</f>
        <v/>
      </c>
      <c r="H59" s="367" t="s">
        <v>149</v>
      </c>
      <c r="I59" s="409" t="str">
        <f>IFERROR(【様式１】加算率!Z70,"")</f>
        <v/>
      </c>
      <c r="J59" s="367" t="s">
        <v>798</v>
      </c>
      <c r="K59" s="403"/>
      <c r="L59" s="378"/>
      <c r="M59" s="368" t="str">
        <f t="shared" si="2"/>
        <v/>
      </c>
      <c r="N59" s="412"/>
      <c r="O59" s="884"/>
      <c r="P59" s="884"/>
      <c r="Q59" s="884"/>
      <c r="R59" s="884"/>
      <c r="S59" s="884"/>
      <c r="T59" s="887">
        <f t="shared" si="6"/>
        <v>0</v>
      </c>
      <c r="U59" s="889"/>
      <c r="V59" s="421"/>
      <c r="W59" s="423">
        <f t="shared" si="7"/>
        <v>0</v>
      </c>
      <c r="X59" s="424"/>
      <c r="Y59" s="424"/>
      <c r="Z59" s="424"/>
      <c r="AA59" s="424"/>
      <c r="AB59" s="426"/>
      <c r="AC59" s="426"/>
      <c r="AD59" s="890"/>
      <c r="AE59" s="892"/>
      <c r="AF59" s="894">
        <f t="shared" si="8"/>
        <v>0</v>
      </c>
      <c r="AG59" s="895" t="str">
        <f t="shared" si="9"/>
        <v/>
      </c>
      <c r="AH59" s="1767"/>
      <c r="AI59" s="1768"/>
      <c r="AJ59" s="1768"/>
      <c r="AK59" s="134"/>
    </row>
    <row r="60" spans="1:37" s="135" customFormat="1" ht="30" customHeight="1">
      <c r="A60" s="369">
        <f t="shared" si="4"/>
        <v>47</v>
      </c>
      <c r="B60" s="1769">
        <f>IFERROR(【様式１】加算率!E71,"")</f>
        <v>0</v>
      </c>
      <c r="C60" s="1769"/>
      <c r="D60" s="1769"/>
      <c r="E60" s="404"/>
      <c r="F60" s="406">
        <f>IFERROR(【様式１】加算率!I71,"")</f>
        <v>0</v>
      </c>
      <c r="G60" s="406" t="str">
        <f>IFERROR(【様式１】加算率!X71,"")</f>
        <v/>
      </c>
      <c r="H60" s="367" t="s">
        <v>149</v>
      </c>
      <c r="I60" s="409" t="str">
        <f>IFERROR(【様式１】加算率!Z71,"")</f>
        <v/>
      </c>
      <c r="J60" s="367" t="s">
        <v>798</v>
      </c>
      <c r="K60" s="403"/>
      <c r="L60" s="378"/>
      <c r="M60" s="368" t="str">
        <f t="shared" si="2"/>
        <v/>
      </c>
      <c r="N60" s="412"/>
      <c r="O60" s="884"/>
      <c r="P60" s="884"/>
      <c r="Q60" s="884"/>
      <c r="R60" s="884"/>
      <c r="S60" s="884"/>
      <c r="T60" s="887">
        <f t="shared" si="6"/>
        <v>0</v>
      </c>
      <c r="U60" s="889"/>
      <c r="V60" s="421"/>
      <c r="W60" s="423">
        <f t="shared" si="7"/>
        <v>0</v>
      </c>
      <c r="X60" s="424"/>
      <c r="Y60" s="424"/>
      <c r="Z60" s="424"/>
      <c r="AA60" s="424"/>
      <c r="AB60" s="426"/>
      <c r="AC60" s="426"/>
      <c r="AD60" s="890"/>
      <c r="AE60" s="892"/>
      <c r="AF60" s="894">
        <f t="shared" si="8"/>
        <v>0</v>
      </c>
      <c r="AG60" s="895" t="str">
        <f t="shared" si="9"/>
        <v/>
      </c>
      <c r="AH60" s="1767"/>
      <c r="AI60" s="1768"/>
      <c r="AJ60" s="1768"/>
      <c r="AK60" s="134"/>
    </row>
    <row r="61" spans="1:37" s="135" customFormat="1" ht="30" customHeight="1">
      <c r="A61" s="369">
        <f t="shared" si="4"/>
        <v>48</v>
      </c>
      <c r="B61" s="1769">
        <f>IFERROR(【様式１】加算率!E72,"")</f>
        <v>0</v>
      </c>
      <c r="C61" s="1769"/>
      <c r="D61" s="1769"/>
      <c r="E61" s="404"/>
      <c r="F61" s="406">
        <f>IFERROR(【様式１】加算率!I72,"")</f>
        <v>0</v>
      </c>
      <c r="G61" s="406" t="str">
        <f>IFERROR(【様式１】加算率!X72,"")</f>
        <v/>
      </c>
      <c r="H61" s="367" t="s">
        <v>149</v>
      </c>
      <c r="I61" s="409" t="str">
        <f>IFERROR(【様式１】加算率!Z72,"")</f>
        <v/>
      </c>
      <c r="J61" s="367" t="s">
        <v>798</v>
      </c>
      <c r="K61" s="403"/>
      <c r="L61" s="378"/>
      <c r="M61" s="368" t="str">
        <f t="shared" si="2"/>
        <v/>
      </c>
      <c r="N61" s="412"/>
      <c r="O61" s="884"/>
      <c r="P61" s="884"/>
      <c r="Q61" s="884"/>
      <c r="R61" s="884"/>
      <c r="S61" s="884"/>
      <c r="T61" s="887">
        <f t="shared" si="6"/>
        <v>0</v>
      </c>
      <c r="U61" s="889"/>
      <c r="V61" s="421"/>
      <c r="W61" s="423">
        <f t="shared" si="7"/>
        <v>0</v>
      </c>
      <c r="X61" s="424"/>
      <c r="Y61" s="424"/>
      <c r="Z61" s="424"/>
      <c r="AA61" s="424"/>
      <c r="AB61" s="426"/>
      <c r="AC61" s="426"/>
      <c r="AD61" s="890"/>
      <c r="AE61" s="892"/>
      <c r="AF61" s="894">
        <f t="shared" si="8"/>
        <v>0</v>
      </c>
      <c r="AG61" s="895" t="str">
        <f t="shared" si="9"/>
        <v/>
      </c>
      <c r="AH61" s="1767"/>
      <c r="AI61" s="1768"/>
      <c r="AJ61" s="1768"/>
      <c r="AK61" s="134"/>
    </row>
    <row r="62" spans="1:37" s="135" customFormat="1" ht="30" customHeight="1">
      <c r="A62" s="369">
        <f t="shared" si="4"/>
        <v>49</v>
      </c>
      <c r="B62" s="1769">
        <f>IFERROR(【様式１】加算率!E73,"")</f>
        <v>0</v>
      </c>
      <c r="C62" s="1769"/>
      <c r="D62" s="1769"/>
      <c r="E62" s="404"/>
      <c r="F62" s="406">
        <f>IFERROR(【様式１】加算率!I73,"")</f>
        <v>0</v>
      </c>
      <c r="G62" s="406" t="str">
        <f>IFERROR(【様式１】加算率!X73,"")</f>
        <v/>
      </c>
      <c r="H62" s="367" t="s">
        <v>149</v>
      </c>
      <c r="I62" s="409" t="str">
        <f>IFERROR(【様式１】加算率!Z73,"")</f>
        <v/>
      </c>
      <c r="J62" s="367" t="s">
        <v>798</v>
      </c>
      <c r="K62" s="403"/>
      <c r="L62" s="378"/>
      <c r="M62" s="368" t="str">
        <f t="shared" si="2"/>
        <v/>
      </c>
      <c r="N62" s="412"/>
      <c r="O62" s="884"/>
      <c r="P62" s="884"/>
      <c r="Q62" s="884"/>
      <c r="R62" s="884"/>
      <c r="S62" s="884"/>
      <c r="T62" s="887">
        <f t="shared" si="6"/>
        <v>0</v>
      </c>
      <c r="U62" s="889"/>
      <c r="V62" s="421"/>
      <c r="W62" s="423">
        <f t="shared" si="7"/>
        <v>0</v>
      </c>
      <c r="X62" s="424"/>
      <c r="Y62" s="424"/>
      <c r="Z62" s="424"/>
      <c r="AA62" s="424"/>
      <c r="AB62" s="426"/>
      <c r="AC62" s="426"/>
      <c r="AD62" s="890"/>
      <c r="AE62" s="892"/>
      <c r="AF62" s="894">
        <f t="shared" si="8"/>
        <v>0</v>
      </c>
      <c r="AG62" s="895" t="str">
        <f t="shared" si="9"/>
        <v/>
      </c>
      <c r="AH62" s="1767"/>
      <c r="AI62" s="1768"/>
      <c r="AJ62" s="1768"/>
      <c r="AK62" s="134"/>
    </row>
    <row r="63" spans="1:37" s="135" customFormat="1" ht="30" customHeight="1" thickBot="1">
      <c r="A63" s="370">
        <f>A62+1</f>
        <v>50</v>
      </c>
      <c r="B63" s="1769">
        <f>IFERROR(【様式１】加算率!E74,"")</f>
        <v>0</v>
      </c>
      <c r="C63" s="1769"/>
      <c r="D63" s="1769"/>
      <c r="E63" s="405"/>
      <c r="F63" s="406">
        <f>IFERROR(【様式１】加算率!I74,"")</f>
        <v>0</v>
      </c>
      <c r="G63" s="406" t="str">
        <f>IFERROR(【様式１】加算率!X74,"")</f>
        <v/>
      </c>
      <c r="H63" s="367" t="s">
        <v>149</v>
      </c>
      <c r="I63" s="409" t="str">
        <f>IFERROR(【様式１】加算率!Z74,"")</f>
        <v/>
      </c>
      <c r="J63" s="367" t="s">
        <v>798</v>
      </c>
      <c r="K63" s="408"/>
      <c r="L63" s="378"/>
      <c r="M63" s="368" t="str">
        <f t="shared" si="2"/>
        <v/>
      </c>
      <c r="N63" s="412"/>
      <c r="O63" s="884"/>
      <c r="P63" s="884"/>
      <c r="Q63" s="884"/>
      <c r="R63" s="884"/>
      <c r="S63" s="884"/>
      <c r="T63" s="887">
        <f t="shared" si="6"/>
        <v>0</v>
      </c>
      <c r="U63" s="889"/>
      <c r="V63" s="422"/>
      <c r="W63" s="423">
        <f t="shared" si="7"/>
        <v>0</v>
      </c>
      <c r="X63" s="425"/>
      <c r="Y63" s="425"/>
      <c r="Z63" s="425"/>
      <c r="AA63" s="425"/>
      <c r="AB63" s="426"/>
      <c r="AC63" s="427"/>
      <c r="AD63" s="890"/>
      <c r="AE63" s="893"/>
      <c r="AF63" s="894">
        <f t="shared" si="8"/>
        <v>0</v>
      </c>
      <c r="AG63" s="895" t="str">
        <f t="shared" si="9"/>
        <v/>
      </c>
      <c r="AH63" s="1767"/>
      <c r="AI63" s="1768"/>
      <c r="AJ63" s="1768"/>
      <c r="AK63" s="134"/>
    </row>
    <row r="64" spans="1:37" s="135" customFormat="1" ht="36.65" customHeight="1" thickBot="1">
      <c r="A64" s="371"/>
      <c r="B64" s="1795" t="s">
        <v>238</v>
      </c>
      <c r="C64" s="1796"/>
      <c r="D64" s="1796"/>
      <c r="E64" s="1796"/>
      <c r="F64" s="1796"/>
      <c r="G64" s="1796"/>
      <c r="H64" s="1796"/>
      <c r="I64" s="1796"/>
      <c r="J64" s="1796"/>
      <c r="K64" s="1796"/>
      <c r="L64" s="1796"/>
      <c r="M64" s="1796"/>
      <c r="N64" s="413">
        <f>SUM(N14:N63)</f>
        <v>0</v>
      </c>
      <c r="O64" s="885">
        <f t="shared" ref="O64:AF64" si="10">SUM(O14:O63)</f>
        <v>0</v>
      </c>
      <c r="P64" s="885">
        <f t="shared" si="10"/>
        <v>0</v>
      </c>
      <c r="Q64" s="886">
        <f t="shared" si="10"/>
        <v>0</v>
      </c>
      <c r="R64" s="886">
        <f t="shared" si="10"/>
        <v>0</v>
      </c>
      <c r="S64" s="886">
        <f t="shared" si="10"/>
        <v>0</v>
      </c>
      <c r="T64" s="416">
        <f t="shared" si="10"/>
        <v>0</v>
      </c>
      <c r="U64" s="429">
        <f t="shared" si="10"/>
        <v>0</v>
      </c>
      <c r="V64" s="417">
        <f t="shared" si="10"/>
        <v>0</v>
      </c>
      <c r="W64" s="418">
        <f>SUM(W14:W63)</f>
        <v>0</v>
      </c>
      <c r="X64" s="418">
        <f t="shared" si="10"/>
        <v>0</v>
      </c>
      <c r="Y64" s="418">
        <f t="shared" si="10"/>
        <v>0</v>
      </c>
      <c r="Z64" s="418">
        <f t="shared" si="10"/>
        <v>0</v>
      </c>
      <c r="AA64" s="418">
        <f t="shared" si="10"/>
        <v>0</v>
      </c>
      <c r="AB64" s="419">
        <f t="shared" si="10"/>
        <v>0</v>
      </c>
      <c r="AC64" s="419">
        <f t="shared" si="10"/>
        <v>0</v>
      </c>
      <c r="AD64" s="429">
        <f t="shared" si="10"/>
        <v>0</v>
      </c>
      <c r="AE64" s="431">
        <f t="shared" si="10"/>
        <v>0</v>
      </c>
      <c r="AF64" s="432">
        <f t="shared" si="10"/>
        <v>0</v>
      </c>
      <c r="AG64" s="873"/>
      <c r="AH64" s="1778"/>
      <c r="AI64" s="1779"/>
      <c r="AJ64" s="1779"/>
      <c r="AK64" s="134"/>
    </row>
    <row r="65" spans="1:45" ht="12.5" thickBot="1">
      <c r="S65" s="205"/>
    </row>
    <row r="66" spans="1:45" s="135" customFormat="1" ht="42" customHeight="1" thickBot="1">
      <c r="B66" s="136"/>
      <c r="C66" s="136"/>
      <c r="D66" s="136"/>
      <c r="E66" s="136"/>
      <c r="F66" s="136"/>
      <c r="G66" s="136"/>
      <c r="H66" s="136"/>
      <c r="I66" s="136"/>
      <c r="J66" s="136"/>
      <c r="K66" s="136"/>
      <c r="L66" s="136"/>
      <c r="M66" s="136"/>
      <c r="N66" s="136"/>
      <c r="O66" s="136"/>
      <c r="P66" s="136"/>
      <c r="Q66" s="136"/>
      <c r="R66" s="136"/>
      <c r="S66" s="136"/>
      <c r="T66" s="136"/>
      <c r="U66" s="136"/>
      <c r="V66" s="1797" t="s">
        <v>239</v>
      </c>
      <c r="W66" s="1798"/>
      <c r="X66" s="1798"/>
      <c r="Y66" s="1798"/>
      <c r="Z66" s="1799"/>
      <c r="AA66" s="897" t="e">
        <f>(X64+Y64+AA64+X116+Y116+AA116)/(W64+AA64+W116+AA116)</f>
        <v>#DIV/0!</v>
      </c>
      <c r="AB66" s="861" t="str">
        <f>IFERROR(IF(AA66&gt;=1/2,"○","×"),"")</f>
        <v/>
      </c>
      <c r="AC66" s="136"/>
      <c r="AD66" s="1800"/>
      <c r="AE66" s="1800"/>
      <c r="AF66" s="435"/>
      <c r="AG66" s="435"/>
      <c r="AH66" s="136"/>
      <c r="AI66" s="136"/>
      <c r="AJ66" s="137"/>
      <c r="AK66" s="150"/>
      <c r="AL66" s="160"/>
      <c r="AM66" s="160"/>
      <c r="AN66" s="160"/>
      <c r="AO66" s="160"/>
      <c r="AP66" s="136"/>
    </row>
    <row r="67" spans="1:45" s="145" customFormat="1" ht="19.5" customHeight="1">
      <c r="A67" s="1793" t="s">
        <v>241</v>
      </c>
      <c r="B67" s="1793"/>
      <c r="C67" s="1793"/>
      <c r="D67" s="1793"/>
      <c r="E67" s="1793"/>
      <c r="F67" s="863"/>
      <c r="G67" s="863"/>
      <c r="H67" s="863"/>
      <c r="I67" s="863"/>
      <c r="J67" s="863"/>
      <c r="K67" s="863"/>
      <c r="L67" s="863"/>
      <c r="M67" s="863"/>
      <c r="N67" s="863"/>
      <c r="O67" s="863"/>
      <c r="P67" s="863"/>
      <c r="Q67" s="863"/>
      <c r="R67" s="863"/>
      <c r="T67" s="863"/>
      <c r="U67" s="863"/>
      <c r="V67" s="863"/>
      <c r="W67" s="863"/>
      <c r="X67" s="863"/>
      <c r="Y67" s="863"/>
      <c r="Z67" s="863"/>
      <c r="AA67" s="863"/>
      <c r="AB67" s="863"/>
      <c r="AC67" s="863"/>
      <c r="AD67" s="863"/>
      <c r="AE67" s="863"/>
      <c r="AF67" s="863"/>
      <c r="AG67" s="863"/>
      <c r="AH67" s="863"/>
      <c r="AI67" s="863"/>
      <c r="AJ67" s="863"/>
      <c r="AK67" s="863"/>
      <c r="AL67" s="863"/>
      <c r="AM67" s="863"/>
      <c r="AN67" s="863"/>
      <c r="AO67" s="863"/>
      <c r="AP67" s="864"/>
      <c r="AQ67" s="864"/>
      <c r="AR67" s="864"/>
      <c r="AS67" s="865"/>
    </row>
    <row r="68" spans="1:45" s="145" customFormat="1" ht="20.149999999999999" customHeight="1">
      <c r="A68" s="1793" t="s">
        <v>242</v>
      </c>
      <c r="B68" s="1793"/>
      <c r="C68" s="1793"/>
      <c r="D68" s="1793"/>
      <c r="E68" s="1793"/>
      <c r="F68" s="1793"/>
      <c r="G68" s="1793"/>
      <c r="H68" s="1793"/>
      <c r="I68" s="1793"/>
      <c r="J68" s="1793"/>
      <c r="K68" s="1793"/>
      <c r="L68" s="1793"/>
      <c r="M68" s="1793"/>
      <c r="N68" s="1793"/>
      <c r="O68" s="1793"/>
      <c r="P68" s="1793"/>
      <c r="Q68" s="1793"/>
      <c r="R68" s="1793"/>
      <c r="S68" s="1793"/>
      <c r="T68" s="1793"/>
      <c r="U68" s="1793"/>
      <c r="V68" s="1793"/>
      <c r="W68" s="1793"/>
      <c r="X68" s="1793"/>
      <c r="Y68" s="1793"/>
      <c r="Z68" s="1793"/>
      <c r="AA68" s="1793"/>
      <c r="AB68" s="1793"/>
      <c r="AC68" s="1793"/>
      <c r="AD68" s="862"/>
      <c r="AE68" s="862"/>
      <c r="AF68" s="866"/>
      <c r="AG68" s="866"/>
      <c r="AH68" s="866"/>
      <c r="AI68" s="866"/>
      <c r="AJ68" s="866"/>
      <c r="AK68" s="862"/>
      <c r="AL68" s="866"/>
      <c r="AM68" s="866"/>
      <c r="AN68" s="866"/>
      <c r="AO68" s="866"/>
      <c r="AP68" s="864"/>
      <c r="AQ68" s="864"/>
      <c r="AR68" s="864"/>
      <c r="AS68" s="865"/>
    </row>
    <row r="69" spans="1:45" s="145" customFormat="1" ht="20.149999999999999" customHeight="1">
      <c r="A69" s="1793" t="s">
        <v>243</v>
      </c>
      <c r="B69" s="1793"/>
      <c r="C69" s="1793"/>
      <c r="D69" s="1793"/>
      <c r="E69" s="1793"/>
      <c r="F69" s="1793"/>
      <c r="G69" s="1793"/>
      <c r="H69" s="1793"/>
      <c r="I69" s="1793"/>
      <c r="J69" s="1793"/>
      <c r="K69" s="1793"/>
      <c r="L69" s="1793"/>
      <c r="M69" s="1793"/>
      <c r="N69" s="1793"/>
      <c r="O69" s="1793"/>
      <c r="P69" s="1793"/>
      <c r="Q69" s="1793"/>
      <c r="R69" s="1793"/>
      <c r="S69" s="1793"/>
      <c r="T69" s="1793"/>
      <c r="U69" s="1793"/>
      <c r="V69" s="1793"/>
      <c r="W69" s="1793"/>
      <c r="X69" s="1793"/>
      <c r="Y69" s="1793"/>
      <c r="Z69" s="1793"/>
      <c r="AA69" s="1793"/>
      <c r="AB69" s="1793"/>
      <c r="AC69" s="1793"/>
      <c r="AD69" s="862"/>
      <c r="AE69" s="862"/>
      <c r="AF69" s="863"/>
      <c r="AG69" s="863"/>
      <c r="AH69" s="863"/>
      <c r="AI69" s="863"/>
      <c r="AJ69" s="863"/>
      <c r="AK69" s="862"/>
      <c r="AL69" s="863"/>
      <c r="AM69" s="863"/>
      <c r="AN69" s="863"/>
      <c r="AO69" s="863"/>
      <c r="AP69" s="864"/>
      <c r="AQ69" s="864"/>
      <c r="AR69" s="864"/>
      <c r="AS69" s="865"/>
    </row>
    <row r="70" spans="1:45" s="145" customFormat="1" ht="20.149999999999999" customHeight="1">
      <c r="A70" s="867" t="s">
        <v>244</v>
      </c>
      <c r="B70" s="1794" t="s">
        <v>245</v>
      </c>
      <c r="C70" s="1794"/>
      <c r="D70" s="1794"/>
      <c r="E70" s="1794"/>
      <c r="F70" s="1794"/>
      <c r="G70" s="1794"/>
      <c r="H70" s="1794"/>
      <c r="I70" s="1794"/>
      <c r="J70" s="1794"/>
      <c r="K70" s="1794"/>
      <c r="L70" s="1794"/>
      <c r="M70" s="1794"/>
      <c r="N70" s="1794"/>
      <c r="O70" s="1794"/>
      <c r="P70" s="1794"/>
      <c r="Q70" s="1794"/>
      <c r="R70" s="1794"/>
      <c r="S70" s="1794"/>
      <c r="T70" s="1794"/>
      <c r="U70" s="1794"/>
      <c r="V70" s="1794"/>
      <c r="W70" s="1794"/>
      <c r="X70" s="1794"/>
      <c r="Y70" s="1794"/>
      <c r="Z70" s="1794"/>
      <c r="AA70" s="1794"/>
      <c r="AB70" s="1794"/>
      <c r="AC70" s="1794"/>
      <c r="AD70" s="868"/>
      <c r="AE70" s="868"/>
      <c r="AF70" s="863"/>
      <c r="AG70" s="863"/>
      <c r="AH70" s="863"/>
      <c r="AI70" s="863"/>
      <c r="AJ70" s="863"/>
      <c r="AK70" s="868"/>
      <c r="AL70" s="863"/>
      <c r="AM70" s="863"/>
      <c r="AN70" s="863"/>
      <c r="AO70" s="863"/>
      <c r="AP70" s="864"/>
      <c r="AQ70" s="864"/>
      <c r="AR70" s="864"/>
      <c r="AS70" s="865"/>
    </row>
    <row r="71" spans="1:45" s="870" customFormat="1" ht="20.149999999999999" customHeight="1">
      <c r="A71" s="867" t="s">
        <v>246</v>
      </c>
      <c r="B71" s="1791" t="s">
        <v>247</v>
      </c>
      <c r="C71" s="1791"/>
      <c r="D71" s="1791"/>
      <c r="E71" s="1791"/>
      <c r="F71" s="1791"/>
      <c r="G71" s="1791"/>
      <c r="H71" s="1791"/>
      <c r="I71" s="1791"/>
      <c r="J71" s="1791"/>
      <c r="K71" s="1791"/>
      <c r="L71" s="1791"/>
      <c r="M71" s="1791"/>
      <c r="N71" s="1791"/>
      <c r="O71" s="1791"/>
      <c r="P71" s="1791"/>
      <c r="Q71" s="1791"/>
      <c r="R71" s="1791"/>
      <c r="S71" s="1791"/>
      <c r="T71" s="1791"/>
      <c r="U71" s="1791"/>
      <c r="V71" s="1791"/>
      <c r="W71" s="1791"/>
      <c r="X71" s="1791"/>
      <c r="Y71" s="1791"/>
      <c r="Z71" s="1791"/>
      <c r="AA71" s="1791"/>
      <c r="AB71" s="1791"/>
      <c r="AC71" s="1791"/>
      <c r="AD71" s="869"/>
      <c r="AE71" s="869"/>
      <c r="AK71" s="869"/>
    </row>
    <row r="72" spans="1:45" s="870" customFormat="1" ht="20.149999999999999" customHeight="1">
      <c r="A72" s="867"/>
      <c r="B72" s="1791" t="s">
        <v>248</v>
      </c>
      <c r="C72" s="1791"/>
      <c r="D72" s="1791"/>
      <c r="E72" s="1791"/>
      <c r="F72" s="1791"/>
      <c r="G72" s="1791"/>
      <c r="H72" s="1791"/>
      <c r="I72" s="1791"/>
      <c r="J72" s="1791"/>
      <c r="K72" s="1791"/>
      <c r="L72" s="1791"/>
      <c r="M72" s="1791"/>
      <c r="N72" s="1791"/>
      <c r="O72" s="1791"/>
      <c r="P72" s="1791"/>
      <c r="Q72" s="1791"/>
      <c r="R72" s="1791"/>
      <c r="S72" s="1791"/>
      <c r="T72" s="1791"/>
      <c r="U72" s="1791"/>
      <c r="V72" s="1791"/>
      <c r="W72" s="1791"/>
      <c r="X72" s="1791"/>
      <c r="Y72" s="1791"/>
      <c r="Z72" s="1791"/>
      <c r="AA72" s="1791"/>
      <c r="AB72" s="1791"/>
      <c r="AC72" s="1791"/>
      <c r="AD72" s="869"/>
      <c r="AE72" s="869"/>
      <c r="AK72" s="869"/>
      <c r="AP72" s="869"/>
      <c r="AQ72" s="869"/>
      <c r="AR72" s="869"/>
      <c r="AS72" s="869"/>
    </row>
    <row r="73" spans="1:45" s="871" customFormat="1" ht="20.149999999999999" customHeight="1">
      <c r="A73" s="867" t="s">
        <v>249</v>
      </c>
      <c r="B73" s="1792" t="s">
        <v>250</v>
      </c>
      <c r="C73" s="1792"/>
      <c r="D73" s="1792"/>
      <c r="E73" s="1792"/>
      <c r="F73" s="1792"/>
      <c r="G73" s="1792"/>
      <c r="H73" s="1792"/>
      <c r="I73" s="1792"/>
      <c r="J73" s="1792"/>
      <c r="K73" s="1792"/>
      <c r="L73" s="1792"/>
      <c r="M73" s="1792"/>
      <c r="N73" s="1792"/>
      <c r="O73" s="1792"/>
      <c r="P73" s="1792"/>
      <c r="Q73" s="1792"/>
      <c r="R73" s="1792"/>
      <c r="S73" s="1792"/>
      <c r="T73" s="1792"/>
      <c r="U73" s="1792"/>
      <c r="V73" s="1792"/>
      <c r="W73" s="1792"/>
      <c r="X73" s="1792"/>
      <c r="Y73" s="1792"/>
      <c r="Z73" s="1792"/>
      <c r="AA73" s="1792"/>
      <c r="AB73" s="1792"/>
      <c r="AC73" s="1792"/>
      <c r="AD73" s="867"/>
      <c r="AE73" s="867"/>
      <c r="AK73" s="867"/>
    </row>
    <row r="74" spans="1:45" s="145" customFormat="1" ht="20.149999999999999" customHeight="1">
      <c r="A74" s="867"/>
      <c r="B74" s="1792" t="s">
        <v>251</v>
      </c>
      <c r="C74" s="1792"/>
      <c r="D74" s="1792"/>
      <c r="E74" s="1792"/>
      <c r="F74" s="1792"/>
      <c r="G74" s="1792"/>
      <c r="H74" s="1792"/>
      <c r="I74" s="1792"/>
      <c r="J74" s="1792"/>
      <c r="K74" s="1792"/>
      <c r="L74" s="1792"/>
      <c r="M74" s="1792"/>
      <c r="N74" s="1792"/>
      <c r="O74" s="1792"/>
      <c r="P74" s="1792"/>
      <c r="Q74" s="1792"/>
      <c r="R74" s="1792"/>
      <c r="S74" s="1792"/>
      <c r="T74" s="1792"/>
      <c r="U74" s="1792"/>
      <c r="V74" s="1792"/>
      <c r="W74" s="1792"/>
      <c r="X74" s="1792"/>
      <c r="Y74" s="1792"/>
      <c r="Z74" s="1792"/>
      <c r="AA74" s="1792"/>
      <c r="AB74" s="1792"/>
      <c r="AC74" s="1792"/>
      <c r="AD74" s="867"/>
      <c r="AE74" s="867"/>
      <c r="AF74" s="871"/>
      <c r="AG74" s="871"/>
      <c r="AH74" s="871"/>
      <c r="AI74" s="871"/>
      <c r="AJ74" s="871"/>
      <c r="AK74" s="867"/>
      <c r="AL74" s="871"/>
      <c r="AM74" s="871"/>
      <c r="AN74" s="871"/>
      <c r="AO74" s="871"/>
      <c r="AP74" s="871"/>
      <c r="AQ74" s="871"/>
      <c r="AR74" s="871"/>
      <c r="AS74" s="871"/>
    </row>
    <row r="75" spans="1:45" s="145" customFormat="1" ht="20.149999999999999" customHeight="1">
      <c r="A75" s="872" t="s">
        <v>252</v>
      </c>
      <c r="B75" s="872"/>
      <c r="C75" s="871"/>
      <c r="D75" s="871"/>
      <c r="E75" s="871"/>
      <c r="F75" s="871"/>
      <c r="G75" s="871"/>
      <c r="H75" s="871"/>
      <c r="I75" s="871"/>
      <c r="J75" s="871"/>
      <c r="K75" s="871"/>
      <c r="L75" s="871"/>
      <c r="M75" s="871"/>
      <c r="N75" s="871"/>
      <c r="O75" s="871"/>
      <c r="P75" s="871"/>
      <c r="Q75" s="871"/>
      <c r="R75" s="871"/>
      <c r="S75" s="871"/>
      <c r="T75" s="871"/>
      <c r="U75" s="871"/>
      <c r="V75" s="871"/>
      <c r="W75" s="871"/>
      <c r="X75" s="871"/>
      <c r="Y75" s="871"/>
      <c r="Z75" s="871"/>
      <c r="AA75" s="871"/>
      <c r="AB75" s="871"/>
      <c r="AC75" s="871"/>
      <c r="AD75" s="871"/>
      <c r="AE75" s="871"/>
      <c r="AF75" s="871"/>
      <c r="AG75" s="871"/>
      <c r="AH75" s="871"/>
      <c r="AI75" s="871"/>
      <c r="AJ75" s="871"/>
      <c r="AK75" s="871"/>
      <c r="AL75" s="871"/>
      <c r="AM75" s="871"/>
      <c r="AN75" s="871"/>
      <c r="AO75" s="871"/>
      <c r="AP75" s="871"/>
      <c r="AQ75" s="871"/>
      <c r="AR75" s="871"/>
      <c r="AS75" s="871"/>
    </row>
    <row r="76" spans="1:45" ht="15" customHeight="1">
      <c r="A76" s="54"/>
      <c r="S76" s="205"/>
      <c r="AH76" s="1729"/>
      <c r="AI76" s="1730"/>
      <c r="AJ76" s="1730"/>
      <c r="AK76" s="57"/>
      <c r="AL76" s="57"/>
      <c r="AM76" s="57"/>
      <c r="AN76" s="57"/>
      <c r="AO76" s="57"/>
      <c r="AP76" s="57"/>
      <c r="AQ76" s="57"/>
      <c r="AR76" s="57"/>
      <c r="AS76" s="57"/>
    </row>
    <row r="77" spans="1:45" ht="16.5">
      <c r="A77" s="376" t="s">
        <v>189</v>
      </c>
      <c r="B77" s="376"/>
      <c r="C77" s="376"/>
      <c r="D77" s="376"/>
      <c r="F77" s="376"/>
      <c r="G77" s="376"/>
      <c r="H77" s="376"/>
      <c r="I77" s="376"/>
      <c r="J77" s="376"/>
      <c r="K77" s="376"/>
      <c r="L77" s="376"/>
      <c r="M77" s="376"/>
      <c r="N77" s="376"/>
      <c r="O77" s="376"/>
      <c r="P77" s="376"/>
      <c r="Q77" s="376"/>
      <c r="R77" s="376"/>
      <c r="S77" s="376"/>
      <c r="T77" s="376"/>
      <c r="U77" s="436" t="s">
        <v>5</v>
      </c>
      <c r="V77" s="1780" t="str">
        <f>【様式１】加算率!Z62</f>
        <v/>
      </c>
      <c r="W77" s="1780"/>
      <c r="X77" s="376"/>
      <c r="Y77" s="376"/>
      <c r="Z77" s="376"/>
      <c r="AA77" s="376"/>
      <c r="AB77" s="376"/>
      <c r="AC77" s="376"/>
      <c r="AD77" s="376"/>
      <c r="AE77" s="376"/>
      <c r="AF77" s="376"/>
      <c r="AG77" s="376"/>
      <c r="AH77" s="1729"/>
      <c r="AI77" s="1730"/>
      <c r="AJ77" s="1730"/>
      <c r="AK77" s="59"/>
      <c r="AL77" s="59"/>
      <c r="AM77" s="59"/>
      <c r="AN77" s="59"/>
      <c r="AO77" s="59"/>
      <c r="AP77" s="59"/>
      <c r="AQ77" s="59"/>
      <c r="AR77" s="59"/>
      <c r="AS77" s="59"/>
    </row>
    <row r="78" spans="1:45" ht="19">
      <c r="A78" s="372"/>
      <c r="B78" s="372"/>
      <c r="C78" s="372"/>
      <c r="D78" s="372"/>
      <c r="E78" s="372"/>
      <c r="F78" s="372"/>
      <c r="G78" s="372"/>
      <c r="H78" s="372"/>
      <c r="I78" s="372"/>
      <c r="J78" s="372"/>
      <c r="K78" s="372"/>
      <c r="L78" s="372"/>
      <c r="M78" s="372"/>
      <c r="N78" s="372"/>
      <c r="O78" s="372"/>
      <c r="P78" s="372"/>
      <c r="Q78" s="372"/>
      <c r="R78" s="372"/>
      <c r="S78" s="372"/>
      <c r="T78" s="372"/>
      <c r="U78" s="372"/>
      <c r="V78" s="372"/>
      <c r="W78" s="372"/>
      <c r="X78" s="372"/>
      <c r="Y78" s="372"/>
      <c r="Z78" s="372"/>
      <c r="AA78" s="372"/>
      <c r="AB78" s="372"/>
      <c r="AC78" s="372"/>
      <c r="AD78" s="372"/>
      <c r="AE78" s="372"/>
      <c r="AF78" s="372"/>
      <c r="AG78" s="372"/>
      <c r="AH78" s="372"/>
      <c r="AI78" s="372"/>
      <c r="AJ78" s="374"/>
    </row>
    <row r="79" spans="1:45" ht="25.5">
      <c r="A79" s="240"/>
      <c r="B79" s="240"/>
      <c r="C79" s="240"/>
      <c r="D79" s="240"/>
      <c r="E79" s="240"/>
      <c r="F79" s="240"/>
      <c r="G79" s="240"/>
      <c r="H79" s="240"/>
      <c r="I79" s="240"/>
      <c r="J79" s="240"/>
      <c r="K79" s="240"/>
      <c r="L79" s="240"/>
      <c r="M79" s="240"/>
      <c r="N79" s="240"/>
      <c r="O79" s="240"/>
      <c r="P79" s="240"/>
      <c r="Q79" s="240"/>
      <c r="R79" s="240"/>
      <c r="S79" s="240"/>
      <c r="T79" s="240"/>
      <c r="U79" s="240"/>
      <c r="V79" s="240"/>
      <c r="W79" s="240"/>
      <c r="X79" s="240"/>
      <c r="Y79" s="240"/>
      <c r="Z79" s="240"/>
      <c r="AA79" s="240"/>
      <c r="AB79" s="240"/>
      <c r="AC79" s="240"/>
      <c r="AD79" s="240"/>
      <c r="AE79" s="240"/>
      <c r="AF79" s="240"/>
      <c r="AG79" s="240"/>
      <c r="AH79" s="240"/>
      <c r="AI79" s="240"/>
      <c r="AJ79" s="56"/>
    </row>
    <row r="80" spans="1:45" ht="14.5" thickBot="1">
      <c r="A80" s="1731" t="s">
        <v>190</v>
      </c>
      <c r="B80" s="1731"/>
      <c r="C80" s="1731"/>
      <c r="D80" s="1731"/>
      <c r="E80" s="1731"/>
      <c r="F80" s="1731"/>
      <c r="G80" s="1731"/>
      <c r="H80" s="1731"/>
      <c r="I80" s="1731"/>
      <c r="J80" s="1731"/>
      <c r="K80" s="1731"/>
      <c r="L80" s="1731"/>
      <c r="M80" s="1731"/>
      <c r="N80" s="1731"/>
      <c r="O80" s="1731"/>
      <c r="P80" s="1731"/>
      <c r="Q80" s="1731"/>
      <c r="R80" s="359"/>
      <c r="S80" s="359"/>
      <c r="T80" s="359"/>
      <c r="U80" s="359"/>
      <c r="V80" s="360"/>
      <c r="W80" s="360"/>
      <c r="X80" s="360"/>
      <c r="Y80" s="360"/>
      <c r="Z80" s="360"/>
      <c r="AA80" s="359"/>
      <c r="AB80" s="359"/>
      <c r="AC80" s="359"/>
      <c r="AD80" s="359"/>
      <c r="AE80" s="359"/>
      <c r="AF80" s="360"/>
      <c r="AG80" s="360"/>
      <c r="AH80" s="360"/>
      <c r="AI80" s="360"/>
      <c r="AJ80" s="360"/>
    </row>
    <row r="81" spans="1:36" ht="24.65" customHeight="1">
      <c r="A81" s="1732" t="s">
        <v>191</v>
      </c>
      <c r="B81" s="1733" t="s">
        <v>192</v>
      </c>
      <c r="C81" s="1733"/>
      <c r="D81" s="1733"/>
      <c r="E81" s="1733" t="s">
        <v>193</v>
      </c>
      <c r="F81" s="1733" t="s">
        <v>194</v>
      </c>
      <c r="G81" s="1750" t="s">
        <v>793</v>
      </c>
      <c r="H81" s="1751"/>
      <c r="I81" s="1751"/>
      <c r="J81" s="1752"/>
      <c r="K81" s="1733" t="s">
        <v>794</v>
      </c>
      <c r="L81" s="1747" t="s">
        <v>797</v>
      </c>
      <c r="M81" s="1733" t="s">
        <v>795</v>
      </c>
      <c r="N81" s="1743" t="s">
        <v>199</v>
      </c>
      <c r="O81" s="1744"/>
      <c r="P81" s="1744"/>
      <c r="Q81" s="1744"/>
      <c r="R81" s="1745"/>
      <c r="S81" s="1745"/>
      <c r="T81" s="1745"/>
      <c r="U81" s="1746"/>
      <c r="V81" s="1782" t="s">
        <v>200</v>
      </c>
      <c r="W81" s="1783"/>
      <c r="X81" s="1783"/>
      <c r="Y81" s="1783"/>
      <c r="Z81" s="1783"/>
      <c r="AA81" s="1783"/>
      <c r="AB81" s="1783"/>
      <c r="AC81" s="1783"/>
      <c r="AD81" s="1784"/>
      <c r="AE81" s="1784"/>
      <c r="AF81" s="1785"/>
      <c r="AG81" s="1774" t="s">
        <v>1468</v>
      </c>
      <c r="AH81" s="1759" t="s">
        <v>201</v>
      </c>
      <c r="AI81" s="1760"/>
      <c r="AJ81" s="1760"/>
    </row>
    <row r="82" spans="1:36" ht="24" customHeight="1">
      <c r="A82" s="1732"/>
      <c r="B82" s="1733"/>
      <c r="C82" s="1733"/>
      <c r="D82" s="1733"/>
      <c r="E82" s="1733"/>
      <c r="F82" s="1733"/>
      <c r="G82" s="1753"/>
      <c r="H82" s="1754"/>
      <c r="I82" s="1754"/>
      <c r="J82" s="1755"/>
      <c r="K82" s="1733"/>
      <c r="L82" s="1748"/>
      <c r="M82" s="1733"/>
      <c r="N82" s="361" t="s">
        <v>101</v>
      </c>
      <c r="O82" s="414" t="s">
        <v>108</v>
      </c>
      <c r="P82" s="414" t="s">
        <v>202</v>
      </c>
      <c r="Q82" s="414" t="s">
        <v>203</v>
      </c>
      <c r="R82" s="415" t="s">
        <v>204</v>
      </c>
      <c r="S82" s="415" t="s">
        <v>205</v>
      </c>
      <c r="T82" s="433" t="s">
        <v>206</v>
      </c>
      <c r="U82" s="1761" t="s">
        <v>207</v>
      </c>
      <c r="V82" s="362" t="s">
        <v>208</v>
      </c>
      <c r="W82" s="363" t="s">
        <v>209</v>
      </c>
      <c r="X82" s="1763" t="s">
        <v>210</v>
      </c>
      <c r="Y82" s="1764"/>
      <c r="Z82" s="1765"/>
      <c r="AA82" s="363" t="s">
        <v>211</v>
      </c>
      <c r="AB82" s="1763" t="s">
        <v>212</v>
      </c>
      <c r="AC82" s="1765"/>
      <c r="AD82" s="428" t="s">
        <v>214</v>
      </c>
      <c r="AE82" s="430" t="s">
        <v>215</v>
      </c>
      <c r="AF82" s="434" t="s">
        <v>216</v>
      </c>
      <c r="AG82" s="1775"/>
      <c r="AH82" s="1759"/>
      <c r="AI82" s="1760"/>
      <c r="AJ82" s="1760"/>
    </row>
    <row r="83" spans="1:36" ht="44.15" customHeight="1">
      <c r="A83" s="1732"/>
      <c r="B83" s="1733"/>
      <c r="C83" s="1733"/>
      <c r="D83" s="1733"/>
      <c r="E83" s="1733"/>
      <c r="F83" s="1733"/>
      <c r="G83" s="1753"/>
      <c r="H83" s="1754"/>
      <c r="I83" s="1754"/>
      <c r="J83" s="1755"/>
      <c r="K83" s="1733"/>
      <c r="L83" s="1748"/>
      <c r="M83" s="1733"/>
      <c r="N83" s="1766" t="s">
        <v>217</v>
      </c>
      <c r="O83" s="1734" t="s">
        <v>218</v>
      </c>
      <c r="P83" s="1734" t="s">
        <v>219</v>
      </c>
      <c r="Q83" s="1734" t="s">
        <v>220</v>
      </c>
      <c r="R83" s="1735" t="s">
        <v>221</v>
      </c>
      <c r="S83" s="1735" t="s">
        <v>222</v>
      </c>
      <c r="T83" s="1738" t="s">
        <v>223</v>
      </c>
      <c r="U83" s="1762"/>
      <c r="V83" s="1739" t="s">
        <v>224</v>
      </c>
      <c r="W83" s="1740" t="s">
        <v>161</v>
      </c>
      <c r="X83" s="1741"/>
      <c r="Y83" s="1741"/>
      <c r="Z83" s="1742"/>
      <c r="AA83" s="1741" t="s">
        <v>225</v>
      </c>
      <c r="AB83" s="1741"/>
      <c r="AC83" s="1742"/>
      <c r="AD83" s="1734" t="s">
        <v>226</v>
      </c>
      <c r="AE83" s="1735" t="s">
        <v>227</v>
      </c>
      <c r="AF83" s="1786" t="s">
        <v>228</v>
      </c>
      <c r="AG83" s="1775"/>
      <c r="AH83" s="1759"/>
      <c r="AI83" s="1760"/>
      <c r="AJ83" s="1760"/>
    </row>
    <row r="84" spans="1:36" ht="32.15" customHeight="1">
      <c r="A84" s="1732"/>
      <c r="B84" s="1733"/>
      <c r="C84" s="1733"/>
      <c r="D84" s="1733"/>
      <c r="E84" s="1733"/>
      <c r="F84" s="1733"/>
      <c r="G84" s="1753"/>
      <c r="H84" s="1754"/>
      <c r="I84" s="1754"/>
      <c r="J84" s="1755"/>
      <c r="K84" s="1733"/>
      <c r="L84" s="1748"/>
      <c r="M84" s="1733"/>
      <c r="N84" s="1766"/>
      <c r="O84" s="1734"/>
      <c r="P84" s="1734"/>
      <c r="Q84" s="1734"/>
      <c r="R84" s="1736"/>
      <c r="S84" s="1736"/>
      <c r="T84" s="1738"/>
      <c r="U84" s="1787" t="s">
        <v>229</v>
      </c>
      <c r="V84" s="1739"/>
      <c r="W84" s="1789" t="s">
        <v>230</v>
      </c>
      <c r="X84" s="1790"/>
      <c r="Y84" s="1790"/>
      <c r="Z84" s="1790"/>
      <c r="AA84" s="1772" t="s">
        <v>231</v>
      </c>
      <c r="AB84" s="1772" t="s">
        <v>232</v>
      </c>
      <c r="AC84" s="1772" t="s">
        <v>233</v>
      </c>
      <c r="AD84" s="1734"/>
      <c r="AE84" s="1736"/>
      <c r="AF84" s="1786"/>
      <c r="AG84" s="1775"/>
      <c r="AH84" s="1759"/>
      <c r="AI84" s="1760"/>
      <c r="AJ84" s="1760"/>
    </row>
    <row r="85" spans="1:36" ht="50.15" customHeight="1" thickBot="1">
      <c r="A85" s="1732"/>
      <c r="B85" s="1733"/>
      <c r="C85" s="1733"/>
      <c r="D85" s="1733"/>
      <c r="E85" s="1733"/>
      <c r="F85" s="1733"/>
      <c r="G85" s="1756"/>
      <c r="H85" s="1757"/>
      <c r="I85" s="1757"/>
      <c r="J85" s="1758"/>
      <c r="K85" s="1733"/>
      <c r="L85" s="1749"/>
      <c r="M85" s="1733"/>
      <c r="N85" s="1766"/>
      <c r="O85" s="1734"/>
      <c r="P85" s="1734"/>
      <c r="Q85" s="1734"/>
      <c r="R85" s="1737"/>
      <c r="S85" s="1737"/>
      <c r="T85" s="1738"/>
      <c r="U85" s="1788"/>
      <c r="V85" s="1739"/>
      <c r="W85" s="364" t="s">
        <v>234</v>
      </c>
      <c r="X85" s="365" t="s">
        <v>235</v>
      </c>
      <c r="Y85" s="365" t="s">
        <v>236</v>
      </c>
      <c r="Z85" s="365" t="s">
        <v>237</v>
      </c>
      <c r="AA85" s="1773"/>
      <c r="AB85" s="1773"/>
      <c r="AC85" s="1773"/>
      <c r="AD85" s="1734"/>
      <c r="AE85" s="1737"/>
      <c r="AF85" s="1786"/>
      <c r="AG85" s="1776"/>
      <c r="AH85" s="1759"/>
      <c r="AI85" s="1760"/>
      <c r="AJ85" s="1760"/>
    </row>
    <row r="86" spans="1:36" ht="30" customHeight="1">
      <c r="A86" s="366">
        <v>51</v>
      </c>
      <c r="B86" s="1769">
        <f>IFERROR(【様式１】加算率!E75,"")</f>
        <v>0</v>
      </c>
      <c r="C86" s="1769"/>
      <c r="D86" s="1769"/>
      <c r="E86" s="402"/>
      <c r="F86" s="406">
        <f>IFERROR(【様式１】加算率!I75,"")</f>
        <v>0</v>
      </c>
      <c r="G86" s="406" t="str">
        <f>IFERROR(【様式１】加算率!X75,"")</f>
        <v/>
      </c>
      <c r="H86" s="367" t="s">
        <v>149</v>
      </c>
      <c r="I86" s="409" t="str">
        <f>IFERROR(【様式１】加算率!Z82,"")</f>
        <v/>
      </c>
      <c r="J86" s="367" t="s">
        <v>344</v>
      </c>
      <c r="K86" s="402"/>
      <c r="L86" s="898"/>
      <c r="M86" s="899" t="str">
        <f>IFERROR(IF($K86="常勤",1,IF($K86="非常勤",ROUND($L86/$K$6,1),"")),"")</f>
        <v/>
      </c>
      <c r="N86" s="412"/>
      <c r="O86" s="884"/>
      <c r="P86" s="884"/>
      <c r="Q86" s="884"/>
      <c r="R86" s="884"/>
      <c r="S86" s="884"/>
      <c r="T86" s="887">
        <f>N86-(O86-P86)-Q86-R86+S86</f>
        <v>0</v>
      </c>
      <c r="U86" s="1803"/>
      <c r="V86" s="420"/>
      <c r="W86" s="423">
        <f>SUM(X86:Z86)</f>
        <v>0</v>
      </c>
      <c r="X86" s="424"/>
      <c r="Y86" s="424"/>
      <c r="Z86" s="424"/>
      <c r="AA86" s="424"/>
      <c r="AB86" s="426"/>
      <c r="AC86" s="426"/>
      <c r="AD86" s="890"/>
      <c r="AE86" s="891"/>
      <c r="AF86" s="894">
        <f t="shared" ref="AF86:AF115" si="11">V86-W86-AA86-AD86-AE86</f>
        <v>0</v>
      </c>
      <c r="AG86" s="895" t="str">
        <f t="shared" ref="AG86:AG115" si="12">IFERROR(IF(N86="","",IF(AF86&gt;=T86,"〇","×")),"")</f>
        <v/>
      </c>
      <c r="AH86" s="1770"/>
      <c r="AI86" s="1771"/>
      <c r="AJ86" s="1771"/>
    </row>
    <row r="87" spans="1:36" ht="30" customHeight="1">
      <c r="A87" s="366">
        <f>A86+1</f>
        <v>52</v>
      </c>
      <c r="B87" s="1769">
        <f>IFERROR(【様式１】加算率!E76,"")</f>
        <v>0</v>
      </c>
      <c r="C87" s="1769"/>
      <c r="D87" s="1769"/>
      <c r="E87" s="402"/>
      <c r="F87" s="406">
        <f>IFERROR(【様式１】加算率!I76,"")</f>
        <v>0</v>
      </c>
      <c r="G87" s="406" t="str">
        <f>IFERROR(【様式１】加算率!X76,"")</f>
        <v/>
      </c>
      <c r="H87" s="367" t="s">
        <v>149</v>
      </c>
      <c r="I87" s="409" t="str">
        <f>IFERROR(【様式１】加算率!Z83,"")</f>
        <v/>
      </c>
      <c r="J87" s="367" t="s">
        <v>334</v>
      </c>
      <c r="K87" s="407"/>
      <c r="L87" s="898"/>
      <c r="M87" s="899" t="str">
        <f t="shared" ref="M87:M115" si="13">IFERROR(IF($K87="常勤",1,IF($K87="非常勤",ROUND($L87/$K$6,1),"")),"")</f>
        <v/>
      </c>
      <c r="N87" s="412"/>
      <c r="O87" s="884"/>
      <c r="P87" s="884"/>
      <c r="Q87" s="884"/>
      <c r="R87" s="884"/>
      <c r="S87" s="884"/>
      <c r="T87" s="887">
        <f t="shared" ref="T87:T115" si="14">N87-(O87-P87)-Q87-R87+S87</f>
        <v>0</v>
      </c>
      <c r="U87" s="1803"/>
      <c r="V87" s="420"/>
      <c r="W87" s="423">
        <f>SUM(X87:Z87)</f>
        <v>0</v>
      </c>
      <c r="X87" s="424"/>
      <c r="Y87" s="424"/>
      <c r="Z87" s="424"/>
      <c r="AA87" s="424"/>
      <c r="AB87" s="426"/>
      <c r="AC87" s="426"/>
      <c r="AD87" s="890"/>
      <c r="AE87" s="891"/>
      <c r="AF87" s="894">
        <f t="shared" si="11"/>
        <v>0</v>
      </c>
      <c r="AG87" s="895" t="str">
        <f t="shared" si="12"/>
        <v/>
      </c>
      <c r="AH87" s="1770"/>
      <c r="AI87" s="1771"/>
      <c r="AJ87" s="1771"/>
    </row>
    <row r="88" spans="1:36" ht="30" customHeight="1">
      <c r="A88" s="369">
        <f t="shared" ref="A88:A114" si="15">A87+1</f>
        <v>53</v>
      </c>
      <c r="B88" s="1769">
        <f>IFERROR(【様式１】加算率!E77,"")</f>
        <v>0</v>
      </c>
      <c r="C88" s="1769"/>
      <c r="D88" s="1769"/>
      <c r="E88" s="403"/>
      <c r="F88" s="406">
        <f>IFERROR(【様式１】加算率!I77,"")</f>
        <v>0</v>
      </c>
      <c r="G88" s="406" t="str">
        <f>IFERROR(【様式１】加算率!X77,"")</f>
        <v/>
      </c>
      <c r="H88" s="367" t="s">
        <v>149</v>
      </c>
      <c r="I88" s="409" t="str">
        <f>IFERROR(【様式１】加算率!Z84,"")</f>
        <v/>
      </c>
      <c r="J88" s="367" t="s">
        <v>798</v>
      </c>
      <c r="K88" s="403"/>
      <c r="L88" s="898"/>
      <c r="M88" s="899" t="str">
        <f t="shared" si="13"/>
        <v/>
      </c>
      <c r="N88" s="412"/>
      <c r="O88" s="884"/>
      <c r="P88" s="884"/>
      <c r="Q88" s="884"/>
      <c r="R88" s="884"/>
      <c r="S88" s="884"/>
      <c r="T88" s="887">
        <f t="shared" si="14"/>
        <v>0</v>
      </c>
      <c r="U88" s="1803"/>
      <c r="V88" s="421"/>
      <c r="W88" s="423">
        <f t="shared" ref="W88:W115" si="16">SUM(X88:Z88)</f>
        <v>0</v>
      </c>
      <c r="X88" s="424"/>
      <c r="Y88" s="424"/>
      <c r="Z88" s="424"/>
      <c r="AA88" s="424"/>
      <c r="AB88" s="426"/>
      <c r="AC88" s="426"/>
      <c r="AD88" s="890"/>
      <c r="AE88" s="892"/>
      <c r="AF88" s="894">
        <f t="shared" si="11"/>
        <v>0</v>
      </c>
      <c r="AG88" s="895" t="str">
        <f t="shared" si="12"/>
        <v/>
      </c>
      <c r="AH88" s="1777"/>
      <c r="AI88" s="1768"/>
      <c r="AJ88" s="1768"/>
    </row>
    <row r="89" spans="1:36" ht="30" customHeight="1">
      <c r="A89" s="369">
        <f t="shared" si="15"/>
        <v>54</v>
      </c>
      <c r="B89" s="1769">
        <f>IFERROR(【様式１】加算率!E78,"")</f>
        <v>0</v>
      </c>
      <c r="C89" s="1769"/>
      <c r="D89" s="1769"/>
      <c r="E89" s="403"/>
      <c r="F89" s="406">
        <f>IFERROR(【様式１】加算率!I78,"")</f>
        <v>0</v>
      </c>
      <c r="G89" s="406" t="str">
        <f>IFERROR(【様式１】加算率!X78,"")</f>
        <v/>
      </c>
      <c r="H89" s="367" t="s">
        <v>149</v>
      </c>
      <c r="I89" s="409" t="str">
        <f>IFERROR(【様式１】加算率!Z85,"")</f>
        <v/>
      </c>
      <c r="J89" s="367" t="s">
        <v>798</v>
      </c>
      <c r="K89" s="403"/>
      <c r="L89" s="898"/>
      <c r="M89" s="899" t="str">
        <f t="shared" si="13"/>
        <v/>
      </c>
      <c r="N89" s="412"/>
      <c r="O89" s="884"/>
      <c r="P89" s="884"/>
      <c r="Q89" s="884"/>
      <c r="R89" s="884"/>
      <c r="S89" s="884"/>
      <c r="T89" s="887">
        <f t="shared" si="14"/>
        <v>0</v>
      </c>
      <c r="U89" s="1803"/>
      <c r="V89" s="421"/>
      <c r="W89" s="423">
        <f t="shared" si="16"/>
        <v>0</v>
      </c>
      <c r="X89" s="424"/>
      <c r="Y89" s="424"/>
      <c r="Z89" s="424"/>
      <c r="AA89" s="424"/>
      <c r="AB89" s="426"/>
      <c r="AC89" s="426"/>
      <c r="AD89" s="890"/>
      <c r="AE89" s="892"/>
      <c r="AF89" s="894">
        <f t="shared" si="11"/>
        <v>0</v>
      </c>
      <c r="AG89" s="895" t="str">
        <f t="shared" si="12"/>
        <v/>
      </c>
      <c r="AH89" s="1767"/>
      <c r="AI89" s="1768"/>
      <c r="AJ89" s="1768"/>
    </row>
    <row r="90" spans="1:36" ht="30" customHeight="1">
      <c r="A90" s="369">
        <f t="shared" si="15"/>
        <v>55</v>
      </c>
      <c r="B90" s="1769">
        <f>IFERROR(【様式１】加算率!E79,"")</f>
        <v>0</v>
      </c>
      <c r="C90" s="1769"/>
      <c r="D90" s="1769"/>
      <c r="E90" s="403"/>
      <c r="F90" s="406">
        <f>IFERROR(【様式１】加算率!I79,"")</f>
        <v>0</v>
      </c>
      <c r="G90" s="406" t="str">
        <f>IFERROR(【様式１】加算率!X79,"")</f>
        <v/>
      </c>
      <c r="H90" s="367" t="s">
        <v>149</v>
      </c>
      <c r="I90" s="409" t="str">
        <f>IFERROR(【様式１】加算率!Z86,"")</f>
        <v/>
      </c>
      <c r="J90" s="367" t="s">
        <v>798</v>
      </c>
      <c r="K90" s="403"/>
      <c r="L90" s="898"/>
      <c r="M90" s="899" t="str">
        <f t="shared" si="13"/>
        <v/>
      </c>
      <c r="N90" s="412"/>
      <c r="O90" s="884"/>
      <c r="P90" s="884"/>
      <c r="Q90" s="884"/>
      <c r="R90" s="884"/>
      <c r="S90" s="884"/>
      <c r="T90" s="887">
        <f t="shared" si="14"/>
        <v>0</v>
      </c>
      <c r="U90" s="1803"/>
      <c r="V90" s="421"/>
      <c r="W90" s="423">
        <f t="shared" si="16"/>
        <v>0</v>
      </c>
      <c r="X90" s="424"/>
      <c r="Y90" s="424"/>
      <c r="Z90" s="424"/>
      <c r="AA90" s="424"/>
      <c r="AB90" s="426"/>
      <c r="AC90" s="426"/>
      <c r="AD90" s="890"/>
      <c r="AE90" s="892"/>
      <c r="AF90" s="894">
        <f t="shared" si="11"/>
        <v>0</v>
      </c>
      <c r="AG90" s="895" t="str">
        <f t="shared" si="12"/>
        <v/>
      </c>
      <c r="AH90" s="1770"/>
      <c r="AI90" s="1771"/>
      <c r="AJ90" s="1771"/>
    </row>
    <row r="91" spans="1:36" ht="30" customHeight="1">
      <c r="A91" s="369">
        <f t="shared" si="15"/>
        <v>56</v>
      </c>
      <c r="B91" s="1769">
        <f>IFERROR(【様式１】加算率!E80,"")</f>
        <v>0</v>
      </c>
      <c r="C91" s="1769"/>
      <c r="D91" s="1769"/>
      <c r="E91" s="403"/>
      <c r="F91" s="406">
        <f>IFERROR(【様式１】加算率!I80,"")</f>
        <v>0</v>
      </c>
      <c r="G91" s="406" t="str">
        <f>IFERROR(【様式１】加算率!X80,"")</f>
        <v/>
      </c>
      <c r="H91" s="367" t="s">
        <v>149</v>
      </c>
      <c r="I91" s="409" t="str">
        <f>IFERROR(【様式１】加算率!Z87,"")</f>
        <v/>
      </c>
      <c r="J91" s="367" t="s">
        <v>798</v>
      </c>
      <c r="K91" s="402"/>
      <c r="L91" s="898"/>
      <c r="M91" s="899" t="str">
        <f t="shared" si="13"/>
        <v/>
      </c>
      <c r="N91" s="412"/>
      <c r="O91" s="884"/>
      <c r="P91" s="884"/>
      <c r="Q91" s="884"/>
      <c r="R91" s="884"/>
      <c r="S91" s="884"/>
      <c r="T91" s="887">
        <f t="shared" si="14"/>
        <v>0</v>
      </c>
      <c r="U91" s="1803"/>
      <c r="V91" s="421"/>
      <c r="W91" s="423">
        <f t="shared" si="16"/>
        <v>0</v>
      </c>
      <c r="X91" s="424"/>
      <c r="Y91" s="424"/>
      <c r="Z91" s="424"/>
      <c r="AA91" s="424"/>
      <c r="AB91" s="426"/>
      <c r="AC91" s="426"/>
      <c r="AD91" s="890"/>
      <c r="AE91" s="892"/>
      <c r="AF91" s="894">
        <f t="shared" si="11"/>
        <v>0</v>
      </c>
      <c r="AG91" s="895" t="str">
        <f t="shared" si="12"/>
        <v/>
      </c>
      <c r="AH91" s="1767"/>
      <c r="AI91" s="1768"/>
      <c r="AJ91" s="1768"/>
    </row>
    <row r="92" spans="1:36" ht="30" customHeight="1">
      <c r="A92" s="369">
        <f t="shared" si="15"/>
        <v>57</v>
      </c>
      <c r="B92" s="1769">
        <f>IFERROR(【様式１】加算率!E81,"")</f>
        <v>0</v>
      </c>
      <c r="C92" s="1769"/>
      <c r="D92" s="1769"/>
      <c r="E92" s="403"/>
      <c r="F92" s="406">
        <f>IFERROR(【様式１】加算率!I81,"")</f>
        <v>0</v>
      </c>
      <c r="G92" s="406" t="str">
        <f>IFERROR(【様式１】加算率!X81,"")</f>
        <v/>
      </c>
      <c r="H92" s="367" t="s">
        <v>149</v>
      </c>
      <c r="I92" s="409" t="str">
        <f>IFERROR(【様式１】加算率!Z88,"")</f>
        <v/>
      </c>
      <c r="J92" s="367" t="s">
        <v>798</v>
      </c>
      <c r="K92" s="403"/>
      <c r="L92" s="898"/>
      <c r="M92" s="899" t="str">
        <f t="shared" si="13"/>
        <v/>
      </c>
      <c r="N92" s="412"/>
      <c r="O92" s="884"/>
      <c r="P92" s="884"/>
      <c r="Q92" s="884"/>
      <c r="R92" s="884"/>
      <c r="S92" s="884"/>
      <c r="T92" s="887">
        <f t="shared" si="14"/>
        <v>0</v>
      </c>
      <c r="U92" s="1803"/>
      <c r="V92" s="421"/>
      <c r="W92" s="423">
        <f t="shared" si="16"/>
        <v>0</v>
      </c>
      <c r="X92" s="424"/>
      <c r="Y92" s="424"/>
      <c r="Z92" s="424"/>
      <c r="AA92" s="424"/>
      <c r="AB92" s="426"/>
      <c r="AC92" s="426"/>
      <c r="AD92" s="890"/>
      <c r="AE92" s="892"/>
      <c r="AF92" s="894">
        <f t="shared" si="11"/>
        <v>0</v>
      </c>
      <c r="AG92" s="895" t="str">
        <f t="shared" si="12"/>
        <v/>
      </c>
      <c r="AH92" s="1767"/>
      <c r="AI92" s="1768"/>
      <c r="AJ92" s="1768"/>
    </row>
    <row r="93" spans="1:36" ht="30" customHeight="1">
      <c r="A93" s="369">
        <f t="shared" si="15"/>
        <v>58</v>
      </c>
      <c r="B93" s="1769">
        <f>IFERROR(【様式１】加算率!E82,"")</f>
        <v>0</v>
      </c>
      <c r="C93" s="1769"/>
      <c r="D93" s="1769"/>
      <c r="E93" s="404"/>
      <c r="F93" s="406">
        <f>IFERROR(【様式１】加算率!I82,"")</f>
        <v>0</v>
      </c>
      <c r="G93" s="406" t="str">
        <f>IFERROR(【様式１】加算率!X82,"")</f>
        <v/>
      </c>
      <c r="H93" s="367" t="s">
        <v>149</v>
      </c>
      <c r="I93" s="409" t="str">
        <f>IFERROR(【様式１】加算率!Z89,"")</f>
        <v/>
      </c>
      <c r="J93" s="367" t="s">
        <v>798</v>
      </c>
      <c r="K93" s="403"/>
      <c r="L93" s="898"/>
      <c r="M93" s="899" t="str">
        <f t="shared" si="13"/>
        <v/>
      </c>
      <c r="N93" s="412"/>
      <c r="O93" s="884"/>
      <c r="P93" s="884"/>
      <c r="Q93" s="884"/>
      <c r="R93" s="884"/>
      <c r="S93" s="884"/>
      <c r="T93" s="887">
        <f t="shared" si="14"/>
        <v>0</v>
      </c>
      <c r="U93" s="1803"/>
      <c r="V93" s="421"/>
      <c r="W93" s="423">
        <f t="shared" si="16"/>
        <v>0</v>
      </c>
      <c r="X93" s="424"/>
      <c r="Y93" s="424"/>
      <c r="Z93" s="424"/>
      <c r="AA93" s="424"/>
      <c r="AB93" s="426"/>
      <c r="AC93" s="426"/>
      <c r="AD93" s="890"/>
      <c r="AE93" s="892"/>
      <c r="AF93" s="894">
        <f t="shared" si="11"/>
        <v>0</v>
      </c>
      <c r="AG93" s="895" t="str">
        <f t="shared" si="12"/>
        <v/>
      </c>
      <c r="AH93" s="1767"/>
      <c r="AI93" s="1768"/>
      <c r="AJ93" s="1768"/>
    </row>
    <row r="94" spans="1:36" ht="30" customHeight="1">
      <c r="A94" s="369">
        <f>A93+1</f>
        <v>59</v>
      </c>
      <c r="B94" s="1769">
        <f>IFERROR(【様式１】加算率!E83,"")</f>
        <v>0</v>
      </c>
      <c r="C94" s="1769"/>
      <c r="D94" s="1769"/>
      <c r="E94" s="404"/>
      <c r="F94" s="406">
        <f>IFERROR(【様式１】加算率!I83,"")</f>
        <v>0</v>
      </c>
      <c r="G94" s="406" t="str">
        <f>IFERROR(【様式１】加算率!X83,"")</f>
        <v/>
      </c>
      <c r="H94" s="367" t="s">
        <v>149</v>
      </c>
      <c r="I94" s="409" t="str">
        <f>IFERROR(【様式１】加算率!Z90,"")</f>
        <v/>
      </c>
      <c r="J94" s="367" t="s">
        <v>798</v>
      </c>
      <c r="K94" s="403"/>
      <c r="L94" s="898"/>
      <c r="M94" s="899" t="str">
        <f t="shared" si="13"/>
        <v/>
      </c>
      <c r="N94" s="412"/>
      <c r="O94" s="884"/>
      <c r="P94" s="884"/>
      <c r="Q94" s="884"/>
      <c r="R94" s="884"/>
      <c r="S94" s="884"/>
      <c r="T94" s="887">
        <f t="shared" si="14"/>
        <v>0</v>
      </c>
      <c r="U94" s="1803"/>
      <c r="V94" s="421"/>
      <c r="W94" s="423">
        <f t="shared" si="16"/>
        <v>0</v>
      </c>
      <c r="X94" s="424"/>
      <c r="Y94" s="424"/>
      <c r="Z94" s="424"/>
      <c r="AA94" s="424"/>
      <c r="AB94" s="426"/>
      <c r="AC94" s="426"/>
      <c r="AD94" s="890"/>
      <c r="AE94" s="892"/>
      <c r="AF94" s="894">
        <f t="shared" si="11"/>
        <v>0</v>
      </c>
      <c r="AG94" s="895" t="str">
        <f t="shared" si="12"/>
        <v/>
      </c>
      <c r="AH94" s="1767"/>
      <c r="AI94" s="1768"/>
      <c r="AJ94" s="1768"/>
    </row>
    <row r="95" spans="1:36" ht="30" customHeight="1">
      <c r="A95" s="369">
        <f t="shared" si="15"/>
        <v>60</v>
      </c>
      <c r="B95" s="1769">
        <f>IFERROR(【様式１】加算率!E84,"")</f>
        <v>0</v>
      </c>
      <c r="C95" s="1769"/>
      <c r="D95" s="1769"/>
      <c r="E95" s="404"/>
      <c r="F95" s="406">
        <f>IFERROR(【様式１】加算率!I84,"")</f>
        <v>0</v>
      </c>
      <c r="G95" s="406" t="str">
        <f>IFERROR(【様式１】加算率!X84,"")</f>
        <v/>
      </c>
      <c r="H95" s="367" t="s">
        <v>149</v>
      </c>
      <c r="I95" s="409" t="str">
        <f>IFERROR(【様式１】加算率!Z91,"")</f>
        <v/>
      </c>
      <c r="J95" s="367" t="s">
        <v>798</v>
      </c>
      <c r="K95" s="403"/>
      <c r="L95" s="898"/>
      <c r="M95" s="899" t="str">
        <f t="shared" si="13"/>
        <v/>
      </c>
      <c r="N95" s="412"/>
      <c r="O95" s="884"/>
      <c r="P95" s="884"/>
      <c r="Q95" s="884"/>
      <c r="R95" s="884"/>
      <c r="S95" s="884"/>
      <c r="T95" s="887">
        <f t="shared" si="14"/>
        <v>0</v>
      </c>
      <c r="U95" s="1803"/>
      <c r="V95" s="421"/>
      <c r="W95" s="423">
        <f t="shared" si="16"/>
        <v>0</v>
      </c>
      <c r="X95" s="424"/>
      <c r="Y95" s="424"/>
      <c r="Z95" s="424"/>
      <c r="AA95" s="424"/>
      <c r="AB95" s="426"/>
      <c r="AC95" s="426"/>
      <c r="AD95" s="890"/>
      <c r="AE95" s="892"/>
      <c r="AF95" s="894">
        <f t="shared" si="11"/>
        <v>0</v>
      </c>
      <c r="AG95" s="895" t="str">
        <f t="shared" si="12"/>
        <v/>
      </c>
      <c r="AH95" s="1767"/>
      <c r="AI95" s="1768"/>
      <c r="AJ95" s="1768"/>
    </row>
    <row r="96" spans="1:36" ht="30" customHeight="1">
      <c r="A96" s="369">
        <f t="shared" si="15"/>
        <v>61</v>
      </c>
      <c r="B96" s="1769">
        <f>IFERROR(【様式１】加算率!E85,"")</f>
        <v>0</v>
      </c>
      <c r="C96" s="1769"/>
      <c r="D96" s="1769"/>
      <c r="E96" s="404"/>
      <c r="F96" s="406">
        <f>IFERROR(【様式１】加算率!I85,"")</f>
        <v>0</v>
      </c>
      <c r="G96" s="406" t="str">
        <f>IFERROR(【様式１】加算率!X85,"")</f>
        <v/>
      </c>
      <c r="H96" s="367" t="s">
        <v>149</v>
      </c>
      <c r="I96" s="409" t="str">
        <f>IFERROR(【様式１】加算率!Z92,"")</f>
        <v/>
      </c>
      <c r="J96" s="367" t="s">
        <v>798</v>
      </c>
      <c r="K96" s="403"/>
      <c r="L96" s="898"/>
      <c r="M96" s="899" t="str">
        <f t="shared" si="13"/>
        <v/>
      </c>
      <c r="N96" s="412"/>
      <c r="O96" s="884"/>
      <c r="P96" s="884"/>
      <c r="Q96" s="884"/>
      <c r="R96" s="884"/>
      <c r="S96" s="884"/>
      <c r="T96" s="887">
        <f t="shared" si="14"/>
        <v>0</v>
      </c>
      <c r="U96" s="1803"/>
      <c r="V96" s="421"/>
      <c r="W96" s="423">
        <f t="shared" si="16"/>
        <v>0</v>
      </c>
      <c r="X96" s="424"/>
      <c r="Y96" s="424"/>
      <c r="Z96" s="424"/>
      <c r="AA96" s="424"/>
      <c r="AB96" s="426"/>
      <c r="AC96" s="426"/>
      <c r="AD96" s="890"/>
      <c r="AE96" s="892"/>
      <c r="AF96" s="894">
        <f t="shared" si="11"/>
        <v>0</v>
      </c>
      <c r="AG96" s="895" t="str">
        <f t="shared" si="12"/>
        <v/>
      </c>
      <c r="AH96" s="1767"/>
      <c r="AI96" s="1768"/>
      <c r="AJ96" s="1768"/>
    </row>
    <row r="97" spans="1:36" ht="30" customHeight="1">
      <c r="A97" s="369">
        <f t="shared" si="15"/>
        <v>62</v>
      </c>
      <c r="B97" s="1769">
        <f>IFERROR(【様式１】加算率!E86,"")</f>
        <v>0</v>
      </c>
      <c r="C97" s="1769"/>
      <c r="D97" s="1769"/>
      <c r="E97" s="404"/>
      <c r="F97" s="406">
        <f>IFERROR(【様式１】加算率!I86,"")</f>
        <v>0</v>
      </c>
      <c r="G97" s="406" t="str">
        <f>IFERROR(【様式１】加算率!X86,"")</f>
        <v/>
      </c>
      <c r="H97" s="367" t="s">
        <v>149</v>
      </c>
      <c r="I97" s="409" t="str">
        <f>IFERROR(【様式１】加算率!Z93,"")</f>
        <v/>
      </c>
      <c r="J97" s="367" t="s">
        <v>798</v>
      </c>
      <c r="K97" s="403"/>
      <c r="L97" s="898"/>
      <c r="M97" s="899" t="str">
        <f t="shared" si="13"/>
        <v/>
      </c>
      <c r="N97" s="412"/>
      <c r="O97" s="884"/>
      <c r="P97" s="884"/>
      <c r="Q97" s="884"/>
      <c r="R97" s="884"/>
      <c r="S97" s="884"/>
      <c r="T97" s="887">
        <f t="shared" si="14"/>
        <v>0</v>
      </c>
      <c r="U97" s="1803"/>
      <c r="V97" s="421"/>
      <c r="W97" s="423">
        <f t="shared" si="16"/>
        <v>0</v>
      </c>
      <c r="X97" s="424"/>
      <c r="Y97" s="424"/>
      <c r="Z97" s="424"/>
      <c r="AA97" s="424"/>
      <c r="AB97" s="426"/>
      <c r="AC97" s="426"/>
      <c r="AD97" s="890"/>
      <c r="AE97" s="892"/>
      <c r="AF97" s="894">
        <f t="shared" si="11"/>
        <v>0</v>
      </c>
      <c r="AG97" s="895" t="str">
        <f t="shared" si="12"/>
        <v/>
      </c>
      <c r="AH97" s="1767"/>
      <c r="AI97" s="1768"/>
      <c r="AJ97" s="1768"/>
    </row>
    <row r="98" spans="1:36" ht="30" customHeight="1">
      <c r="A98" s="369">
        <f t="shared" si="15"/>
        <v>63</v>
      </c>
      <c r="B98" s="1769">
        <f>IFERROR(【様式１】加算率!E87,"")</f>
        <v>0</v>
      </c>
      <c r="C98" s="1769"/>
      <c r="D98" s="1769"/>
      <c r="E98" s="404"/>
      <c r="F98" s="406">
        <f>IFERROR(【様式１】加算率!I87,"")</f>
        <v>0</v>
      </c>
      <c r="G98" s="406" t="str">
        <f>IFERROR(【様式１】加算率!X87,"")</f>
        <v/>
      </c>
      <c r="H98" s="367" t="s">
        <v>149</v>
      </c>
      <c r="I98" s="409" t="str">
        <f>IFERROR(【様式１】加算率!Z94,"")</f>
        <v/>
      </c>
      <c r="J98" s="367" t="s">
        <v>798</v>
      </c>
      <c r="K98" s="403"/>
      <c r="L98" s="898"/>
      <c r="M98" s="899" t="str">
        <f t="shared" si="13"/>
        <v/>
      </c>
      <c r="N98" s="412"/>
      <c r="O98" s="884"/>
      <c r="P98" s="884"/>
      <c r="Q98" s="884"/>
      <c r="R98" s="884"/>
      <c r="S98" s="884"/>
      <c r="T98" s="887">
        <f t="shared" si="14"/>
        <v>0</v>
      </c>
      <c r="U98" s="1803"/>
      <c r="V98" s="421"/>
      <c r="W98" s="423">
        <f t="shared" si="16"/>
        <v>0</v>
      </c>
      <c r="X98" s="424"/>
      <c r="Y98" s="424"/>
      <c r="Z98" s="424"/>
      <c r="AA98" s="424"/>
      <c r="AB98" s="426"/>
      <c r="AC98" s="426"/>
      <c r="AD98" s="890"/>
      <c r="AE98" s="892"/>
      <c r="AF98" s="894">
        <f t="shared" si="11"/>
        <v>0</v>
      </c>
      <c r="AG98" s="895" t="str">
        <f t="shared" si="12"/>
        <v/>
      </c>
      <c r="AH98" s="1767"/>
      <c r="AI98" s="1768"/>
      <c r="AJ98" s="1768"/>
    </row>
    <row r="99" spans="1:36" ht="30" customHeight="1">
      <c r="A99" s="369">
        <f t="shared" si="15"/>
        <v>64</v>
      </c>
      <c r="B99" s="1769">
        <f>IFERROR(【様式１】加算率!E88,"")</f>
        <v>0</v>
      </c>
      <c r="C99" s="1769"/>
      <c r="D99" s="1769"/>
      <c r="E99" s="404"/>
      <c r="F99" s="406">
        <f>IFERROR(【様式１】加算率!I88,"")</f>
        <v>0</v>
      </c>
      <c r="G99" s="406" t="str">
        <f>IFERROR(【様式１】加算率!X88,"")</f>
        <v/>
      </c>
      <c r="H99" s="367" t="s">
        <v>149</v>
      </c>
      <c r="I99" s="409">
        <f>IFERROR(【様式１】加算率!Z95,"")</f>
        <v>0</v>
      </c>
      <c r="J99" s="367" t="s">
        <v>798</v>
      </c>
      <c r="K99" s="403"/>
      <c r="L99" s="898"/>
      <c r="M99" s="899" t="str">
        <f t="shared" si="13"/>
        <v/>
      </c>
      <c r="N99" s="412"/>
      <c r="O99" s="884"/>
      <c r="P99" s="884"/>
      <c r="Q99" s="884"/>
      <c r="R99" s="884"/>
      <c r="S99" s="884"/>
      <c r="T99" s="887">
        <f t="shared" si="14"/>
        <v>0</v>
      </c>
      <c r="U99" s="1803"/>
      <c r="V99" s="421"/>
      <c r="W99" s="423">
        <f t="shared" si="16"/>
        <v>0</v>
      </c>
      <c r="X99" s="424"/>
      <c r="Y99" s="424"/>
      <c r="Z99" s="424"/>
      <c r="AA99" s="424"/>
      <c r="AB99" s="426"/>
      <c r="AC99" s="426"/>
      <c r="AD99" s="890"/>
      <c r="AE99" s="892"/>
      <c r="AF99" s="894">
        <f t="shared" si="11"/>
        <v>0</v>
      </c>
      <c r="AG99" s="895" t="str">
        <f t="shared" si="12"/>
        <v/>
      </c>
      <c r="AH99" s="1767"/>
      <c r="AI99" s="1768"/>
      <c r="AJ99" s="1768"/>
    </row>
    <row r="100" spans="1:36" ht="30" customHeight="1">
      <c r="A100" s="369">
        <f t="shared" si="15"/>
        <v>65</v>
      </c>
      <c r="B100" s="1769">
        <f>IFERROR(【様式１】加算率!E89,"")</f>
        <v>0</v>
      </c>
      <c r="C100" s="1769"/>
      <c r="D100" s="1769"/>
      <c r="E100" s="404"/>
      <c r="F100" s="406">
        <f>IFERROR(【様式１】加算率!I89,"")</f>
        <v>0</v>
      </c>
      <c r="G100" s="406" t="str">
        <f>IFERROR(【様式１】加算率!X89,"")</f>
        <v/>
      </c>
      <c r="H100" s="367" t="s">
        <v>149</v>
      </c>
      <c r="I100" s="409" t="str">
        <f>IFERROR(【様式１】加算率!Z96,"")</f>
        <v/>
      </c>
      <c r="J100" s="367" t="s">
        <v>798</v>
      </c>
      <c r="K100" s="403"/>
      <c r="L100" s="898"/>
      <c r="M100" s="899" t="str">
        <f t="shared" si="13"/>
        <v/>
      </c>
      <c r="N100" s="412"/>
      <c r="O100" s="884"/>
      <c r="P100" s="884"/>
      <c r="Q100" s="884"/>
      <c r="R100" s="884"/>
      <c r="S100" s="884"/>
      <c r="T100" s="887">
        <f t="shared" si="14"/>
        <v>0</v>
      </c>
      <c r="U100" s="1803"/>
      <c r="V100" s="421"/>
      <c r="W100" s="423">
        <f t="shared" si="16"/>
        <v>0</v>
      </c>
      <c r="X100" s="424"/>
      <c r="Y100" s="424"/>
      <c r="Z100" s="424"/>
      <c r="AA100" s="424"/>
      <c r="AB100" s="426"/>
      <c r="AC100" s="426"/>
      <c r="AD100" s="890"/>
      <c r="AE100" s="892"/>
      <c r="AF100" s="894">
        <f t="shared" si="11"/>
        <v>0</v>
      </c>
      <c r="AG100" s="895" t="str">
        <f t="shared" si="12"/>
        <v/>
      </c>
      <c r="AH100" s="1767"/>
      <c r="AI100" s="1768"/>
      <c r="AJ100" s="1768"/>
    </row>
    <row r="101" spans="1:36" ht="30" customHeight="1">
      <c r="A101" s="369">
        <f t="shared" si="15"/>
        <v>66</v>
      </c>
      <c r="B101" s="1769">
        <f>IFERROR(【様式１】加算率!E90,"")</f>
        <v>0</v>
      </c>
      <c r="C101" s="1769"/>
      <c r="D101" s="1769"/>
      <c r="E101" s="404"/>
      <c r="F101" s="406">
        <f>IFERROR(【様式１】加算率!I90,"")</f>
        <v>0</v>
      </c>
      <c r="G101" s="406" t="str">
        <f>IFERROR(【様式１】加算率!X90,"")</f>
        <v/>
      </c>
      <c r="H101" s="367" t="s">
        <v>149</v>
      </c>
      <c r="I101" s="409">
        <f>IFERROR(【様式１】加算率!Z97,"")</f>
        <v>0</v>
      </c>
      <c r="J101" s="367" t="s">
        <v>798</v>
      </c>
      <c r="K101" s="403"/>
      <c r="L101" s="898"/>
      <c r="M101" s="899" t="str">
        <f t="shared" si="13"/>
        <v/>
      </c>
      <c r="N101" s="412"/>
      <c r="O101" s="884"/>
      <c r="P101" s="884"/>
      <c r="Q101" s="884"/>
      <c r="R101" s="884"/>
      <c r="S101" s="884"/>
      <c r="T101" s="887">
        <f t="shared" si="14"/>
        <v>0</v>
      </c>
      <c r="U101" s="1803"/>
      <c r="V101" s="421"/>
      <c r="W101" s="423">
        <f t="shared" si="16"/>
        <v>0</v>
      </c>
      <c r="X101" s="424"/>
      <c r="Y101" s="424"/>
      <c r="Z101" s="424"/>
      <c r="AA101" s="424"/>
      <c r="AB101" s="426"/>
      <c r="AC101" s="426"/>
      <c r="AD101" s="890"/>
      <c r="AE101" s="892"/>
      <c r="AF101" s="894">
        <f t="shared" si="11"/>
        <v>0</v>
      </c>
      <c r="AG101" s="895" t="str">
        <f t="shared" si="12"/>
        <v/>
      </c>
      <c r="AH101" s="1767"/>
      <c r="AI101" s="1768"/>
      <c r="AJ101" s="1768"/>
    </row>
    <row r="102" spans="1:36" ht="30" customHeight="1">
      <c r="A102" s="369">
        <f t="shared" si="15"/>
        <v>67</v>
      </c>
      <c r="B102" s="1769">
        <f>IFERROR(【様式１】加算率!E91,"")</f>
        <v>0</v>
      </c>
      <c r="C102" s="1769"/>
      <c r="D102" s="1769"/>
      <c r="E102" s="404"/>
      <c r="F102" s="406">
        <f>IFERROR(【様式１】加算率!I91,"")</f>
        <v>0</v>
      </c>
      <c r="G102" s="406" t="str">
        <f>IFERROR(【様式１】加算率!X91,"")</f>
        <v/>
      </c>
      <c r="H102" s="367" t="s">
        <v>149</v>
      </c>
      <c r="I102" s="409">
        <f>IFERROR(【様式１】加算率!Z98,"")</f>
        <v>0</v>
      </c>
      <c r="J102" s="367" t="s">
        <v>798</v>
      </c>
      <c r="K102" s="403"/>
      <c r="L102" s="898"/>
      <c r="M102" s="899" t="str">
        <f t="shared" si="13"/>
        <v/>
      </c>
      <c r="N102" s="412"/>
      <c r="O102" s="884"/>
      <c r="P102" s="884"/>
      <c r="Q102" s="884"/>
      <c r="R102" s="884"/>
      <c r="S102" s="884"/>
      <c r="T102" s="887">
        <f t="shared" si="14"/>
        <v>0</v>
      </c>
      <c r="U102" s="1803"/>
      <c r="V102" s="421"/>
      <c r="W102" s="423">
        <f t="shared" si="16"/>
        <v>0</v>
      </c>
      <c r="X102" s="424"/>
      <c r="Y102" s="424"/>
      <c r="Z102" s="424"/>
      <c r="AA102" s="424"/>
      <c r="AB102" s="426"/>
      <c r="AC102" s="426"/>
      <c r="AD102" s="890"/>
      <c r="AE102" s="892"/>
      <c r="AF102" s="894">
        <f t="shared" si="11"/>
        <v>0</v>
      </c>
      <c r="AG102" s="895" t="str">
        <f t="shared" si="12"/>
        <v/>
      </c>
      <c r="AH102" s="1767"/>
      <c r="AI102" s="1768"/>
      <c r="AJ102" s="1768"/>
    </row>
    <row r="103" spans="1:36" ht="30" customHeight="1">
      <c r="A103" s="369">
        <f t="shared" si="15"/>
        <v>68</v>
      </c>
      <c r="B103" s="1769">
        <f>IFERROR(【様式１】加算率!E92,"")</f>
        <v>0</v>
      </c>
      <c r="C103" s="1769"/>
      <c r="D103" s="1769"/>
      <c r="E103" s="404"/>
      <c r="F103" s="406">
        <f>IFERROR(【様式１】加算率!I92,"")</f>
        <v>0</v>
      </c>
      <c r="G103" s="406" t="str">
        <f>IFERROR(【様式１】加算率!X92,"")</f>
        <v/>
      </c>
      <c r="H103" s="367" t="s">
        <v>149</v>
      </c>
      <c r="I103" s="409">
        <f>IFERROR(【様式１】加算率!Z99,"")</f>
        <v>0</v>
      </c>
      <c r="J103" s="367" t="s">
        <v>798</v>
      </c>
      <c r="K103" s="403"/>
      <c r="L103" s="898"/>
      <c r="M103" s="899" t="str">
        <f t="shared" si="13"/>
        <v/>
      </c>
      <c r="N103" s="412"/>
      <c r="O103" s="884"/>
      <c r="P103" s="884"/>
      <c r="Q103" s="884"/>
      <c r="R103" s="884"/>
      <c r="S103" s="884"/>
      <c r="T103" s="887">
        <f t="shared" si="14"/>
        <v>0</v>
      </c>
      <c r="U103" s="1803"/>
      <c r="V103" s="421"/>
      <c r="W103" s="423">
        <f t="shared" si="16"/>
        <v>0</v>
      </c>
      <c r="X103" s="424"/>
      <c r="Y103" s="424"/>
      <c r="Z103" s="424"/>
      <c r="AA103" s="424"/>
      <c r="AB103" s="426"/>
      <c r="AC103" s="426"/>
      <c r="AD103" s="890"/>
      <c r="AE103" s="892"/>
      <c r="AF103" s="894">
        <f t="shared" si="11"/>
        <v>0</v>
      </c>
      <c r="AG103" s="895" t="str">
        <f t="shared" si="12"/>
        <v/>
      </c>
      <c r="AH103" s="1767"/>
      <c r="AI103" s="1768"/>
      <c r="AJ103" s="1768"/>
    </row>
    <row r="104" spans="1:36" ht="30" customHeight="1">
      <c r="A104" s="369">
        <f t="shared" si="15"/>
        <v>69</v>
      </c>
      <c r="B104" s="1769">
        <f>IFERROR(【様式１】加算率!E93,"")</f>
        <v>0</v>
      </c>
      <c r="C104" s="1769"/>
      <c r="D104" s="1769"/>
      <c r="E104" s="404"/>
      <c r="F104" s="406">
        <f>IFERROR(【様式１】加算率!I93,"")</f>
        <v>0</v>
      </c>
      <c r="G104" s="406" t="str">
        <f>IFERROR(【様式１】加算率!X93,"")</f>
        <v/>
      </c>
      <c r="H104" s="367" t="s">
        <v>149</v>
      </c>
      <c r="I104" s="409">
        <f>IFERROR(【様式１】加算率!Z100,"")</f>
        <v>0</v>
      </c>
      <c r="J104" s="367" t="s">
        <v>798</v>
      </c>
      <c r="K104" s="403"/>
      <c r="L104" s="898"/>
      <c r="M104" s="899" t="str">
        <f t="shared" si="13"/>
        <v/>
      </c>
      <c r="N104" s="412"/>
      <c r="O104" s="884"/>
      <c r="P104" s="884"/>
      <c r="Q104" s="884"/>
      <c r="R104" s="884"/>
      <c r="S104" s="884"/>
      <c r="T104" s="887">
        <f t="shared" si="14"/>
        <v>0</v>
      </c>
      <c r="U104" s="1803"/>
      <c r="V104" s="421"/>
      <c r="W104" s="423">
        <f t="shared" si="16"/>
        <v>0</v>
      </c>
      <c r="X104" s="424"/>
      <c r="Y104" s="424"/>
      <c r="Z104" s="424"/>
      <c r="AA104" s="424"/>
      <c r="AB104" s="426"/>
      <c r="AC104" s="426"/>
      <c r="AD104" s="890"/>
      <c r="AE104" s="892"/>
      <c r="AF104" s="894">
        <f t="shared" si="11"/>
        <v>0</v>
      </c>
      <c r="AG104" s="895" t="str">
        <f t="shared" si="12"/>
        <v/>
      </c>
      <c r="AH104" s="1767"/>
      <c r="AI104" s="1768"/>
      <c r="AJ104" s="1768"/>
    </row>
    <row r="105" spans="1:36" ht="30" customHeight="1">
      <c r="A105" s="369">
        <f t="shared" si="15"/>
        <v>70</v>
      </c>
      <c r="B105" s="1769">
        <f>IFERROR(【様式１】加算率!E94,"")</f>
        <v>0</v>
      </c>
      <c r="C105" s="1769"/>
      <c r="D105" s="1769"/>
      <c r="E105" s="404"/>
      <c r="F105" s="406">
        <f>IFERROR(【様式１】加算率!I94,"")</f>
        <v>0</v>
      </c>
      <c r="G105" s="406" t="str">
        <f>IFERROR(【様式１】加算率!X94,"")</f>
        <v/>
      </c>
      <c r="H105" s="367" t="s">
        <v>149</v>
      </c>
      <c r="I105" s="409">
        <f>IFERROR(【様式１】加算率!Z101,"")</f>
        <v>0</v>
      </c>
      <c r="J105" s="367" t="s">
        <v>798</v>
      </c>
      <c r="K105" s="403"/>
      <c r="L105" s="898"/>
      <c r="M105" s="899" t="str">
        <f t="shared" si="13"/>
        <v/>
      </c>
      <c r="N105" s="412"/>
      <c r="O105" s="884"/>
      <c r="P105" s="884"/>
      <c r="Q105" s="884"/>
      <c r="R105" s="884"/>
      <c r="S105" s="884"/>
      <c r="T105" s="887">
        <f t="shared" si="14"/>
        <v>0</v>
      </c>
      <c r="U105" s="1803"/>
      <c r="V105" s="421"/>
      <c r="W105" s="423">
        <f t="shared" si="16"/>
        <v>0</v>
      </c>
      <c r="X105" s="424"/>
      <c r="Y105" s="424"/>
      <c r="Z105" s="424"/>
      <c r="AA105" s="424"/>
      <c r="AB105" s="426"/>
      <c r="AC105" s="426"/>
      <c r="AD105" s="890"/>
      <c r="AE105" s="892"/>
      <c r="AF105" s="894">
        <f t="shared" si="11"/>
        <v>0</v>
      </c>
      <c r="AG105" s="895" t="str">
        <f t="shared" si="12"/>
        <v/>
      </c>
      <c r="AH105" s="1767"/>
      <c r="AI105" s="1768"/>
      <c r="AJ105" s="1768"/>
    </row>
    <row r="106" spans="1:36" ht="30" customHeight="1">
      <c r="A106" s="369">
        <f t="shared" si="15"/>
        <v>71</v>
      </c>
      <c r="B106" s="1769"/>
      <c r="C106" s="1769"/>
      <c r="D106" s="1769"/>
      <c r="E106" s="404"/>
      <c r="F106" s="406"/>
      <c r="G106" s="406"/>
      <c r="H106" s="367" t="s">
        <v>149</v>
      </c>
      <c r="I106" s="409">
        <f>IFERROR(【様式１】加算率!Z102,"")</f>
        <v>0</v>
      </c>
      <c r="J106" s="367" t="s">
        <v>798</v>
      </c>
      <c r="K106" s="403"/>
      <c r="L106" s="898"/>
      <c r="M106" s="899" t="str">
        <f t="shared" si="13"/>
        <v/>
      </c>
      <c r="N106" s="412"/>
      <c r="O106" s="884"/>
      <c r="P106" s="884"/>
      <c r="Q106" s="884"/>
      <c r="R106" s="884"/>
      <c r="S106" s="884"/>
      <c r="T106" s="887">
        <f t="shared" si="14"/>
        <v>0</v>
      </c>
      <c r="U106" s="1803"/>
      <c r="V106" s="421"/>
      <c r="W106" s="423">
        <f t="shared" si="16"/>
        <v>0</v>
      </c>
      <c r="X106" s="424"/>
      <c r="Y106" s="424"/>
      <c r="Z106" s="424"/>
      <c r="AA106" s="424"/>
      <c r="AB106" s="426"/>
      <c r="AC106" s="426"/>
      <c r="AD106" s="890"/>
      <c r="AE106" s="892"/>
      <c r="AF106" s="894">
        <f t="shared" si="11"/>
        <v>0</v>
      </c>
      <c r="AG106" s="895" t="str">
        <f t="shared" si="12"/>
        <v/>
      </c>
      <c r="AH106" s="1767"/>
      <c r="AI106" s="1768"/>
      <c r="AJ106" s="1768"/>
    </row>
    <row r="107" spans="1:36" ht="30" customHeight="1">
      <c r="A107" s="369">
        <f t="shared" si="15"/>
        <v>72</v>
      </c>
      <c r="B107" s="1769"/>
      <c r="C107" s="1769"/>
      <c r="D107" s="1769"/>
      <c r="E107" s="404"/>
      <c r="F107" s="406"/>
      <c r="G107" s="406"/>
      <c r="H107" s="367" t="s">
        <v>149</v>
      </c>
      <c r="I107" s="409">
        <f>IFERROR(【様式１】加算率!Z103,"")</f>
        <v>0</v>
      </c>
      <c r="J107" s="367" t="s">
        <v>798</v>
      </c>
      <c r="K107" s="403"/>
      <c r="L107" s="898"/>
      <c r="M107" s="899" t="str">
        <f t="shared" si="13"/>
        <v/>
      </c>
      <c r="N107" s="412"/>
      <c r="O107" s="884"/>
      <c r="P107" s="884"/>
      <c r="Q107" s="884"/>
      <c r="R107" s="884"/>
      <c r="S107" s="884"/>
      <c r="T107" s="887">
        <f t="shared" si="14"/>
        <v>0</v>
      </c>
      <c r="U107" s="1803"/>
      <c r="V107" s="421"/>
      <c r="W107" s="423">
        <f t="shared" si="16"/>
        <v>0</v>
      </c>
      <c r="X107" s="424"/>
      <c r="Y107" s="424"/>
      <c r="Z107" s="424"/>
      <c r="AA107" s="424"/>
      <c r="AB107" s="426"/>
      <c r="AC107" s="426"/>
      <c r="AD107" s="890"/>
      <c r="AE107" s="892"/>
      <c r="AF107" s="894">
        <f t="shared" si="11"/>
        <v>0</v>
      </c>
      <c r="AG107" s="895" t="str">
        <f t="shared" si="12"/>
        <v/>
      </c>
      <c r="AH107" s="1767"/>
      <c r="AI107" s="1768"/>
      <c r="AJ107" s="1768"/>
    </row>
    <row r="108" spans="1:36" ht="30" customHeight="1">
      <c r="A108" s="369">
        <f t="shared" si="15"/>
        <v>73</v>
      </c>
      <c r="B108" s="1769"/>
      <c r="C108" s="1769"/>
      <c r="D108" s="1769"/>
      <c r="E108" s="404"/>
      <c r="F108" s="406"/>
      <c r="G108" s="406"/>
      <c r="H108" s="367" t="s">
        <v>149</v>
      </c>
      <c r="I108" s="409">
        <f>IFERROR(【様式１】加算率!Z104,"")</f>
        <v>0</v>
      </c>
      <c r="J108" s="367" t="s">
        <v>798</v>
      </c>
      <c r="K108" s="403"/>
      <c r="L108" s="898"/>
      <c r="M108" s="899" t="str">
        <f t="shared" si="13"/>
        <v/>
      </c>
      <c r="N108" s="412"/>
      <c r="O108" s="884"/>
      <c r="P108" s="884"/>
      <c r="Q108" s="884"/>
      <c r="R108" s="884"/>
      <c r="S108" s="884"/>
      <c r="T108" s="887">
        <f t="shared" si="14"/>
        <v>0</v>
      </c>
      <c r="U108" s="1803"/>
      <c r="V108" s="421"/>
      <c r="W108" s="423">
        <f t="shared" si="16"/>
        <v>0</v>
      </c>
      <c r="X108" s="424"/>
      <c r="Y108" s="424"/>
      <c r="Z108" s="424"/>
      <c r="AA108" s="424"/>
      <c r="AB108" s="426"/>
      <c r="AC108" s="426"/>
      <c r="AD108" s="890"/>
      <c r="AE108" s="892"/>
      <c r="AF108" s="894">
        <f t="shared" si="11"/>
        <v>0</v>
      </c>
      <c r="AG108" s="895" t="str">
        <f t="shared" si="12"/>
        <v/>
      </c>
      <c r="AH108" s="1767"/>
      <c r="AI108" s="1768"/>
      <c r="AJ108" s="1768"/>
    </row>
    <row r="109" spans="1:36" ht="30" customHeight="1">
      <c r="A109" s="369">
        <f t="shared" si="15"/>
        <v>74</v>
      </c>
      <c r="B109" s="1769"/>
      <c r="C109" s="1769"/>
      <c r="D109" s="1769"/>
      <c r="E109" s="404"/>
      <c r="F109" s="406"/>
      <c r="G109" s="406"/>
      <c r="H109" s="367" t="s">
        <v>149</v>
      </c>
      <c r="I109" s="409">
        <f>IFERROR(【様式１】加算率!Z105,"")</f>
        <v>0</v>
      </c>
      <c r="J109" s="367" t="s">
        <v>798</v>
      </c>
      <c r="K109" s="403"/>
      <c r="L109" s="898"/>
      <c r="M109" s="899" t="str">
        <f t="shared" si="13"/>
        <v/>
      </c>
      <c r="N109" s="412"/>
      <c r="O109" s="884"/>
      <c r="P109" s="884"/>
      <c r="Q109" s="884"/>
      <c r="R109" s="884"/>
      <c r="S109" s="884"/>
      <c r="T109" s="887">
        <f t="shared" si="14"/>
        <v>0</v>
      </c>
      <c r="U109" s="1803"/>
      <c r="V109" s="421"/>
      <c r="W109" s="423">
        <f t="shared" si="16"/>
        <v>0</v>
      </c>
      <c r="X109" s="424"/>
      <c r="Y109" s="424"/>
      <c r="Z109" s="424"/>
      <c r="AA109" s="424"/>
      <c r="AB109" s="426"/>
      <c r="AC109" s="426"/>
      <c r="AD109" s="890"/>
      <c r="AE109" s="892"/>
      <c r="AF109" s="894">
        <f t="shared" si="11"/>
        <v>0</v>
      </c>
      <c r="AG109" s="895" t="str">
        <f t="shared" si="12"/>
        <v/>
      </c>
      <c r="AH109" s="1767"/>
      <c r="AI109" s="1768"/>
      <c r="AJ109" s="1768"/>
    </row>
    <row r="110" spans="1:36" ht="30" customHeight="1">
      <c r="A110" s="369">
        <f t="shared" si="15"/>
        <v>75</v>
      </c>
      <c r="B110" s="1769"/>
      <c r="C110" s="1769"/>
      <c r="D110" s="1769"/>
      <c r="E110" s="404"/>
      <c r="F110" s="406"/>
      <c r="G110" s="406"/>
      <c r="H110" s="367" t="s">
        <v>149</v>
      </c>
      <c r="I110" s="409">
        <f>IFERROR(【様式１】加算率!Z106,"")</f>
        <v>0</v>
      </c>
      <c r="J110" s="367" t="s">
        <v>798</v>
      </c>
      <c r="K110" s="403"/>
      <c r="L110" s="898"/>
      <c r="M110" s="899" t="str">
        <f t="shared" si="13"/>
        <v/>
      </c>
      <c r="N110" s="412"/>
      <c r="O110" s="884"/>
      <c r="P110" s="884"/>
      <c r="Q110" s="884"/>
      <c r="R110" s="884"/>
      <c r="S110" s="884"/>
      <c r="T110" s="887">
        <f t="shared" si="14"/>
        <v>0</v>
      </c>
      <c r="U110" s="1803"/>
      <c r="V110" s="421"/>
      <c r="W110" s="423">
        <f t="shared" si="16"/>
        <v>0</v>
      </c>
      <c r="X110" s="424"/>
      <c r="Y110" s="424"/>
      <c r="Z110" s="424"/>
      <c r="AA110" s="424"/>
      <c r="AB110" s="426"/>
      <c r="AC110" s="426"/>
      <c r="AD110" s="890"/>
      <c r="AE110" s="892"/>
      <c r="AF110" s="894">
        <f t="shared" si="11"/>
        <v>0</v>
      </c>
      <c r="AG110" s="895" t="str">
        <f t="shared" si="12"/>
        <v/>
      </c>
      <c r="AH110" s="1767"/>
      <c r="AI110" s="1768"/>
      <c r="AJ110" s="1768"/>
    </row>
    <row r="111" spans="1:36" ht="30" customHeight="1">
      <c r="A111" s="369">
        <f t="shared" si="15"/>
        <v>76</v>
      </c>
      <c r="B111" s="1769"/>
      <c r="C111" s="1769"/>
      <c r="D111" s="1769"/>
      <c r="E111" s="404"/>
      <c r="F111" s="406"/>
      <c r="G111" s="406"/>
      <c r="H111" s="367" t="s">
        <v>149</v>
      </c>
      <c r="I111" s="409">
        <f>IFERROR(【様式１】加算率!Z107,"")</f>
        <v>0</v>
      </c>
      <c r="J111" s="367" t="s">
        <v>798</v>
      </c>
      <c r="K111" s="403"/>
      <c r="L111" s="898"/>
      <c r="M111" s="899" t="str">
        <f t="shared" si="13"/>
        <v/>
      </c>
      <c r="N111" s="412"/>
      <c r="O111" s="884"/>
      <c r="P111" s="884"/>
      <c r="Q111" s="884"/>
      <c r="R111" s="884"/>
      <c r="S111" s="884"/>
      <c r="T111" s="887">
        <f t="shared" si="14"/>
        <v>0</v>
      </c>
      <c r="U111" s="1803"/>
      <c r="V111" s="421"/>
      <c r="W111" s="423">
        <f t="shared" si="16"/>
        <v>0</v>
      </c>
      <c r="X111" s="424"/>
      <c r="Y111" s="424"/>
      <c r="Z111" s="424"/>
      <c r="AA111" s="424"/>
      <c r="AB111" s="426"/>
      <c r="AC111" s="426"/>
      <c r="AD111" s="890"/>
      <c r="AE111" s="892"/>
      <c r="AF111" s="894">
        <f t="shared" si="11"/>
        <v>0</v>
      </c>
      <c r="AG111" s="895" t="str">
        <f t="shared" si="12"/>
        <v/>
      </c>
      <c r="AH111" s="1767"/>
      <c r="AI111" s="1768"/>
      <c r="AJ111" s="1768"/>
    </row>
    <row r="112" spans="1:36" ht="30" customHeight="1">
      <c r="A112" s="369">
        <f t="shared" si="15"/>
        <v>77</v>
      </c>
      <c r="B112" s="1769"/>
      <c r="C112" s="1769"/>
      <c r="D112" s="1769"/>
      <c r="E112" s="404"/>
      <c r="F112" s="406"/>
      <c r="G112" s="406"/>
      <c r="H112" s="367" t="s">
        <v>149</v>
      </c>
      <c r="I112" s="409">
        <f>IFERROR(【様式１】加算率!Z108,"")</f>
        <v>0</v>
      </c>
      <c r="J112" s="367" t="s">
        <v>798</v>
      </c>
      <c r="K112" s="403"/>
      <c r="L112" s="898"/>
      <c r="M112" s="899" t="str">
        <f t="shared" si="13"/>
        <v/>
      </c>
      <c r="N112" s="412"/>
      <c r="O112" s="884"/>
      <c r="P112" s="884"/>
      <c r="Q112" s="884"/>
      <c r="R112" s="884"/>
      <c r="S112" s="884"/>
      <c r="T112" s="887">
        <f t="shared" si="14"/>
        <v>0</v>
      </c>
      <c r="U112" s="1803"/>
      <c r="V112" s="421"/>
      <c r="W112" s="423">
        <f t="shared" si="16"/>
        <v>0</v>
      </c>
      <c r="X112" s="424"/>
      <c r="Y112" s="424"/>
      <c r="Z112" s="424"/>
      <c r="AA112" s="424"/>
      <c r="AB112" s="426"/>
      <c r="AC112" s="426"/>
      <c r="AD112" s="890"/>
      <c r="AE112" s="892"/>
      <c r="AF112" s="894">
        <f t="shared" si="11"/>
        <v>0</v>
      </c>
      <c r="AG112" s="895" t="str">
        <f t="shared" si="12"/>
        <v/>
      </c>
      <c r="AH112" s="1767"/>
      <c r="AI112" s="1768"/>
      <c r="AJ112" s="1768"/>
    </row>
    <row r="113" spans="1:36" ht="30" customHeight="1">
      <c r="A113" s="369">
        <f t="shared" si="15"/>
        <v>78</v>
      </c>
      <c r="B113" s="1769"/>
      <c r="C113" s="1769"/>
      <c r="D113" s="1769"/>
      <c r="E113" s="404"/>
      <c r="F113" s="406"/>
      <c r="G113" s="406"/>
      <c r="H113" s="367" t="s">
        <v>149</v>
      </c>
      <c r="I113" s="409">
        <f>IFERROR(【様式１】加算率!Z109,"")</f>
        <v>0</v>
      </c>
      <c r="J113" s="367" t="s">
        <v>798</v>
      </c>
      <c r="K113" s="403"/>
      <c r="L113" s="898"/>
      <c r="M113" s="899" t="str">
        <f t="shared" si="13"/>
        <v/>
      </c>
      <c r="N113" s="412"/>
      <c r="O113" s="884"/>
      <c r="P113" s="884"/>
      <c r="Q113" s="884"/>
      <c r="R113" s="884"/>
      <c r="S113" s="884"/>
      <c r="T113" s="887">
        <f t="shared" si="14"/>
        <v>0</v>
      </c>
      <c r="U113" s="1803"/>
      <c r="V113" s="421"/>
      <c r="W113" s="423">
        <f t="shared" si="16"/>
        <v>0</v>
      </c>
      <c r="X113" s="424"/>
      <c r="Y113" s="424"/>
      <c r="Z113" s="424"/>
      <c r="AA113" s="424"/>
      <c r="AB113" s="426"/>
      <c r="AC113" s="426"/>
      <c r="AD113" s="890"/>
      <c r="AE113" s="892"/>
      <c r="AF113" s="894">
        <f t="shared" si="11"/>
        <v>0</v>
      </c>
      <c r="AG113" s="895" t="str">
        <f t="shared" si="12"/>
        <v/>
      </c>
      <c r="AH113" s="1767"/>
      <c r="AI113" s="1768"/>
      <c r="AJ113" s="1768"/>
    </row>
    <row r="114" spans="1:36" ht="30" customHeight="1">
      <c r="A114" s="369">
        <f t="shared" si="15"/>
        <v>79</v>
      </c>
      <c r="B114" s="1769"/>
      <c r="C114" s="1769"/>
      <c r="D114" s="1769"/>
      <c r="E114" s="404"/>
      <c r="F114" s="406"/>
      <c r="G114" s="406"/>
      <c r="H114" s="367" t="s">
        <v>149</v>
      </c>
      <c r="I114" s="409">
        <f>IFERROR(【様式１】加算率!Z110,"")</f>
        <v>0</v>
      </c>
      <c r="J114" s="367" t="s">
        <v>798</v>
      </c>
      <c r="K114" s="403"/>
      <c r="L114" s="898"/>
      <c r="M114" s="899" t="str">
        <f t="shared" si="13"/>
        <v/>
      </c>
      <c r="N114" s="412"/>
      <c r="O114" s="884"/>
      <c r="P114" s="884"/>
      <c r="Q114" s="884"/>
      <c r="R114" s="884"/>
      <c r="S114" s="884"/>
      <c r="T114" s="887">
        <f t="shared" si="14"/>
        <v>0</v>
      </c>
      <c r="U114" s="1803"/>
      <c r="V114" s="421"/>
      <c r="W114" s="423">
        <f t="shared" si="16"/>
        <v>0</v>
      </c>
      <c r="X114" s="424"/>
      <c r="Y114" s="424"/>
      <c r="Z114" s="424"/>
      <c r="AA114" s="424"/>
      <c r="AB114" s="426"/>
      <c r="AC114" s="426"/>
      <c r="AD114" s="890"/>
      <c r="AE114" s="892"/>
      <c r="AF114" s="894">
        <f t="shared" si="11"/>
        <v>0</v>
      </c>
      <c r="AG114" s="895" t="str">
        <f t="shared" si="12"/>
        <v/>
      </c>
      <c r="AH114" s="1767"/>
      <c r="AI114" s="1768"/>
      <c r="AJ114" s="1768"/>
    </row>
    <row r="115" spans="1:36" ht="30" customHeight="1" thickBot="1">
      <c r="A115" s="370">
        <f>A114+1</f>
        <v>80</v>
      </c>
      <c r="B115" s="1769"/>
      <c r="C115" s="1769"/>
      <c r="D115" s="1769"/>
      <c r="E115" s="405"/>
      <c r="F115" s="406"/>
      <c r="G115" s="406"/>
      <c r="H115" s="367" t="s">
        <v>149</v>
      </c>
      <c r="I115" s="409">
        <f>IFERROR(【様式１】加算率!Z111,"")</f>
        <v>0</v>
      </c>
      <c r="J115" s="367" t="s">
        <v>798</v>
      </c>
      <c r="K115" s="408"/>
      <c r="L115" s="898"/>
      <c r="M115" s="899" t="str">
        <f t="shared" si="13"/>
        <v/>
      </c>
      <c r="N115" s="412"/>
      <c r="O115" s="884"/>
      <c r="P115" s="884"/>
      <c r="Q115" s="884"/>
      <c r="R115" s="884"/>
      <c r="S115" s="884"/>
      <c r="T115" s="887">
        <f t="shared" si="14"/>
        <v>0</v>
      </c>
      <c r="U115" s="1803"/>
      <c r="V115" s="422"/>
      <c r="W115" s="423">
        <f t="shared" si="16"/>
        <v>0</v>
      </c>
      <c r="X115" s="425"/>
      <c r="Y115" s="425"/>
      <c r="Z115" s="425"/>
      <c r="AA115" s="425"/>
      <c r="AB115" s="426"/>
      <c r="AC115" s="427"/>
      <c r="AD115" s="890"/>
      <c r="AE115" s="893"/>
      <c r="AF115" s="894">
        <f t="shared" si="11"/>
        <v>0</v>
      </c>
      <c r="AG115" s="895" t="str">
        <f t="shared" si="12"/>
        <v/>
      </c>
      <c r="AH115" s="1767"/>
      <c r="AI115" s="1768"/>
      <c r="AJ115" s="1768"/>
    </row>
    <row r="116" spans="1:36" ht="37" customHeight="1" thickBot="1">
      <c r="A116" s="371"/>
      <c r="B116" s="1795" t="s">
        <v>238</v>
      </c>
      <c r="C116" s="1796"/>
      <c r="D116" s="1796"/>
      <c r="E116" s="1796"/>
      <c r="F116" s="1796"/>
      <c r="G116" s="1796"/>
      <c r="H116" s="1796"/>
      <c r="I116" s="1796"/>
      <c r="J116" s="1796"/>
      <c r="K116" s="1796"/>
      <c r="L116" s="1796"/>
      <c r="M116" s="1796"/>
      <c r="N116" s="874">
        <f>SUM(N86:N115)</f>
        <v>0</v>
      </c>
      <c r="O116" s="885">
        <f t="shared" ref="O116:AA116" si="17">SUM(O86:O115)</f>
        <v>0</v>
      </c>
      <c r="P116" s="885">
        <f t="shared" si="17"/>
        <v>0</v>
      </c>
      <c r="Q116" s="886">
        <f t="shared" si="17"/>
        <v>0</v>
      </c>
      <c r="R116" s="886">
        <f t="shared" si="17"/>
        <v>0</v>
      </c>
      <c r="S116" s="886">
        <f t="shared" si="17"/>
        <v>0</v>
      </c>
      <c r="T116" s="900">
        <f t="shared" si="17"/>
        <v>0</v>
      </c>
      <c r="U116" s="429">
        <f t="shared" si="17"/>
        <v>0</v>
      </c>
      <c r="V116" s="417">
        <f t="shared" si="17"/>
        <v>0</v>
      </c>
      <c r="W116" s="418">
        <f t="shared" si="17"/>
        <v>0</v>
      </c>
      <c r="X116" s="418">
        <f t="shared" si="17"/>
        <v>0</v>
      </c>
      <c r="Y116" s="418">
        <f t="shared" si="17"/>
        <v>0</v>
      </c>
      <c r="Z116" s="418">
        <f t="shared" si="17"/>
        <v>0</v>
      </c>
      <c r="AA116" s="418">
        <f t="shared" si="17"/>
        <v>0</v>
      </c>
      <c r="AB116" s="419"/>
      <c r="AC116" s="419"/>
      <c r="AD116" s="431">
        <f>SUM(AD86:AD115)</f>
        <v>0</v>
      </c>
      <c r="AE116" s="431">
        <f>SUM(AE86:AE115)</f>
        <v>0</v>
      </c>
      <c r="AF116" s="432">
        <f>SUM(AF86:AF115)</f>
        <v>0</v>
      </c>
      <c r="AG116" s="873"/>
      <c r="AH116" s="1778"/>
      <c r="AI116" s="1779"/>
      <c r="AJ116" s="1779"/>
    </row>
    <row r="117" spans="1:36">
      <c r="S117" s="205"/>
    </row>
    <row r="118" spans="1:36" ht="23.5">
      <c r="A118" s="135"/>
      <c r="B118" s="136"/>
      <c r="C118" s="136"/>
      <c r="D118" s="136"/>
      <c r="E118" s="136"/>
      <c r="F118" s="136"/>
      <c r="G118" s="136"/>
      <c r="H118" s="136"/>
      <c r="I118" s="136"/>
      <c r="J118" s="136"/>
      <c r="K118" s="136"/>
      <c r="L118" s="136"/>
      <c r="M118" s="136"/>
      <c r="N118" s="136"/>
      <c r="O118" s="136"/>
      <c r="P118" s="136"/>
      <c r="Q118" s="136"/>
      <c r="R118" s="136"/>
      <c r="S118" s="136"/>
      <c r="T118" s="136"/>
      <c r="U118" s="136"/>
      <c r="V118" s="1800"/>
      <c r="W118" s="1800"/>
      <c r="X118" s="1800"/>
      <c r="Y118" s="1800"/>
      <c r="Z118" s="1800"/>
      <c r="AA118" s="875"/>
      <c r="AB118" s="435"/>
      <c r="AC118" s="136"/>
      <c r="AD118" s="1800"/>
      <c r="AE118" s="1800"/>
      <c r="AF118" s="435"/>
      <c r="AG118" s="435"/>
      <c r="AH118" s="136"/>
      <c r="AI118" s="136"/>
      <c r="AJ118" s="137"/>
    </row>
    <row r="119" spans="1:36" ht="16.5">
      <c r="A119" s="1804" t="s">
        <v>241</v>
      </c>
      <c r="B119" s="1804"/>
      <c r="C119" s="1804"/>
      <c r="D119" s="1804"/>
      <c r="E119" s="1804"/>
      <c r="F119" s="138"/>
      <c r="G119" s="138"/>
      <c r="H119" s="138"/>
      <c r="I119" s="138"/>
      <c r="J119" s="138"/>
      <c r="K119" s="138"/>
      <c r="L119" s="138"/>
      <c r="M119" s="138"/>
      <c r="N119" s="138"/>
      <c r="O119" s="138"/>
      <c r="P119" s="138"/>
      <c r="Q119" s="138"/>
      <c r="R119" s="138"/>
      <c r="S119" s="136"/>
      <c r="T119" s="138"/>
      <c r="U119" s="138"/>
      <c r="V119" s="138"/>
      <c r="W119" s="138"/>
      <c r="X119" s="138"/>
      <c r="Y119" s="138"/>
      <c r="Z119" s="138"/>
      <c r="AA119" s="138"/>
      <c r="AB119" s="138"/>
      <c r="AC119" s="138"/>
      <c r="AD119" s="138"/>
      <c r="AE119" s="138"/>
      <c r="AF119" s="138"/>
      <c r="AG119" s="138"/>
      <c r="AH119" s="138"/>
      <c r="AI119" s="138"/>
      <c r="AJ119" s="138"/>
    </row>
    <row r="120" spans="1:36" ht="16.5">
      <c r="A120" s="1804" t="s">
        <v>242</v>
      </c>
      <c r="B120" s="1804"/>
      <c r="C120" s="1804"/>
      <c r="D120" s="1804"/>
      <c r="E120" s="1804"/>
      <c r="F120" s="1804"/>
      <c r="G120" s="1804"/>
      <c r="H120" s="1804"/>
      <c r="I120" s="1804"/>
      <c r="J120" s="1804"/>
      <c r="K120" s="1804"/>
      <c r="L120" s="1804"/>
      <c r="M120" s="1804"/>
      <c r="N120" s="1804"/>
      <c r="O120" s="1804"/>
      <c r="P120" s="1804"/>
      <c r="Q120" s="1804"/>
      <c r="R120" s="1804"/>
      <c r="S120" s="1804"/>
      <c r="T120" s="1804"/>
      <c r="U120" s="1804"/>
      <c r="V120" s="1804"/>
      <c r="W120" s="1804"/>
      <c r="X120" s="1804"/>
      <c r="Y120" s="1804"/>
      <c r="Z120" s="1804"/>
      <c r="AA120" s="1804"/>
      <c r="AB120" s="1804"/>
      <c r="AC120" s="1804"/>
      <c r="AD120" s="245"/>
      <c r="AE120" s="245"/>
      <c r="AF120" s="142"/>
      <c r="AG120" s="142"/>
      <c r="AH120" s="142"/>
      <c r="AI120" s="142"/>
      <c r="AJ120" s="142"/>
    </row>
    <row r="121" spans="1:36" ht="16.5">
      <c r="A121" s="1804" t="s">
        <v>243</v>
      </c>
      <c r="B121" s="1804"/>
      <c r="C121" s="1804"/>
      <c r="D121" s="1804"/>
      <c r="E121" s="1804"/>
      <c r="F121" s="1804"/>
      <c r="G121" s="1804"/>
      <c r="H121" s="1804"/>
      <c r="I121" s="1804"/>
      <c r="J121" s="1804"/>
      <c r="K121" s="1804"/>
      <c r="L121" s="1804"/>
      <c r="M121" s="1804"/>
      <c r="N121" s="1804"/>
      <c r="O121" s="1804"/>
      <c r="P121" s="1804"/>
      <c r="Q121" s="1804"/>
      <c r="R121" s="1804"/>
      <c r="S121" s="1804"/>
      <c r="T121" s="1804"/>
      <c r="U121" s="1804"/>
      <c r="V121" s="1804"/>
      <c r="W121" s="1804"/>
      <c r="X121" s="1804"/>
      <c r="Y121" s="1804"/>
      <c r="Z121" s="1804"/>
      <c r="AA121" s="1804"/>
      <c r="AB121" s="1804"/>
      <c r="AC121" s="1804"/>
      <c r="AD121" s="245"/>
      <c r="AE121" s="245"/>
      <c r="AF121" s="138"/>
      <c r="AG121" s="138"/>
      <c r="AH121" s="138"/>
      <c r="AI121" s="138"/>
      <c r="AJ121" s="138"/>
    </row>
    <row r="122" spans="1:36" ht="16.5">
      <c r="A122" s="244" t="s">
        <v>244</v>
      </c>
      <c r="B122" s="1805" t="s">
        <v>245</v>
      </c>
      <c r="C122" s="1805"/>
      <c r="D122" s="1805"/>
      <c r="E122" s="1805"/>
      <c r="F122" s="1805"/>
      <c r="G122" s="1805"/>
      <c r="H122" s="1805"/>
      <c r="I122" s="1805"/>
      <c r="J122" s="1805"/>
      <c r="K122" s="1805"/>
      <c r="L122" s="1805"/>
      <c r="M122" s="1805"/>
      <c r="N122" s="1805"/>
      <c r="O122" s="1805"/>
      <c r="P122" s="1805"/>
      <c r="Q122" s="1805"/>
      <c r="R122" s="1805"/>
      <c r="S122" s="1805"/>
      <c r="T122" s="1805"/>
      <c r="U122" s="1805"/>
      <c r="V122" s="1805"/>
      <c r="W122" s="1805"/>
      <c r="X122" s="1805"/>
      <c r="Y122" s="1805"/>
      <c r="Z122" s="1805"/>
      <c r="AA122" s="1805"/>
      <c r="AB122" s="1805"/>
      <c r="AC122" s="1805"/>
      <c r="AD122" s="246"/>
      <c r="AE122" s="246"/>
      <c r="AF122" s="138"/>
      <c r="AG122" s="138"/>
      <c r="AH122" s="138"/>
      <c r="AI122" s="138"/>
      <c r="AJ122" s="138"/>
    </row>
    <row r="123" spans="1:36" ht="16.5">
      <c r="A123" s="244" t="s">
        <v>246</v>
      </c>
      <c r="B123" s="1801" t="s">
        <v>247</v>
      </c>
      <c r="C123" s="1801"/>
      <c r="D123" s="1801"/>
      <c r="E123" s="1801"/>
      <c r="F123" s="1801"/>
      <c r="G123" s="1801"/>
      <c r="H123" s="1801"/>
      <c r="I123" s="1801"/>
      <c r="J123" s="1801"/>
      <c r="K123" s="1801"/>
      <c r="L123" s="1801"/>
      <c r="M123" s="1801"/>
      <c r="N123" s="1801"/>
      <c r="O123" s="1801"/>
      <c r="P123" s="1801"/>
      <c r="Q123" s="1801"/>
      <c r="R123" s="1801"/>
      <c r="S123" s="1801"/>
      <c r="T123" s="1801"/>
      <c r="U123" s="1801"/>
      <c r="V123" s="1801"/>
      <c r="W123" s="1801"/>
      <c r="X123" s="1801"/>
      <c r="Y123" s="1801"/>
      <c r="Z123" s="1801"/>
      <c r="AA123" s="1801"/>
      <c r="AB123" s="1801"/>
      <c r="AC123" s="1801"/>
      <c r="AD123" s="243"/>
      <c r="AE123" s="243"/>
      <c r="AF123" s="143"/>
      <c r="AG123" s="143"/>
      <c r="AH123" s="143"/>
      <c r="AI123" s="143"/>
      <c r="AJ123" s="143"/>
    </row>
    <row r="124" spans="1:36" ht="16.5">
      <c r="A124" s="244"/>
      <c r="B124" s="1801" t="s">
        <v>248</v>
      </c>
      <c r="C124" s="1801"/>
      <c r="D124" s="1801"/>
      <c r="E124" s="1801"/>
      <c r="F124" s="1801"/>
      <c r="G124" s="1801"/>
      <c r="H124" s="1801"/>
      <c r="I124" s="1801"/>
      <c r="J124" s="1801"/>
      <c r="K124" s="1801"/>
      <c r="L124" s="1801"/>
      <c r="M124" s="1801"/>
      <c r="N124" s="1801"/>
      <c r="O124" s="1801"/>
      <c r="P124" s="1801"/>
      <c r="Q124" s="1801"/>
      <c r="R124" s="1801"/>
      <c r="S124" s="1801"/>
      <c r="T124" s="1801"/>
      <c r="U124" s="1801"/>
      <c r="V124" s="1801"/>
      <c r="W124" s="1801"/>
      <c r="X124" s="1801"/>
      <c r="Y124" s="1801"/>
      <c r="Z124" s="1801"/>
      <c r="AA124" s="1801"/>
      <c r="AB124" s="1801"/>
      <c r="AC124" s="1801"/>
      <c r="AD124" s="243"/>
      <c r="AE124" s="243"/>
      <c r="AF124" s="143"/>
      <c r="AG124" s="143"/>
      <c r="AH124" s="143"/>
      <c r="AI124" s="143"/>
      <c r="AJ124" s="143"/>
    </row>
    <row r="125" spans="1:36" ht="16.5">
      <c r="A125" s="244" t="s">
        <v>249</v>
      </c>
      <c r="B125" s="1802" t="s">
        <v>250</v>
      </c>
      <c r="C125" s="1802"/>
      <c r="D125" s="1802"/>
      <c r="E125" s="1802"/>
      <c r="F125" s="1802"/>
      <c r="G125" s="1802"/>
      <c r="H125" s="1802"/>
      <c r="I125" s="1802"/>
      <c r="J125" s="1802"/>
      <c r="K125" s="1802"/>
      <c r="L125" s="1802"/>
      <c r="M125" s="1802"/>
      <c r="N125" s="1802"/>
      <c r="O125" s="1802"/>
      <c r="P125" s="1802"/>
      <c r="Q125" s="1802"/>
      <c r="R125" s="1802"/>
      <c r="S125" s="1802"/>
      <c r="T125" s="1802"/>
      <c r="U125" s="1802"/>
      <c r="V125" s="1802"/>
      <c r="W125" s="1802"/>
      <c r="X125" s="1802"/>
      <c r="Y125" s="1802"/>
      <c r="Z125" s="1802"/>
      <c r="AA125" s="1802"/>
      <c r="AB125" s="1802"/>
      <c r="AC125" s="1802"/>
      <c r="AD125" s="244"/>
      <c r="AE125" s="244"/>
      <c r="AF125" s="144"/>
      <c r="AG125" s="144"/>
      <c r="AH125" s="144"/>
      <c r="AI125" s="144"/>
      <c r="AJ125" s="144"/>
    </row>
    <row r="126" spans="1:36" ht="16.5">
      <c r="A126" s="244"/>
      <c r="B126" s="1802" t="s">
        <v>251</v>
      </c>
      <c r="C126" s="1802"/>
      <c r="D126" s="1802"/>
      <c r="E126" s="1802"/>
      <c r="F126" s="1802"/>
      <c r="G126" s="1802"/>
      <c r="H126" s="1802"/>
      <c r="I126" s="1802"/>
      <c r="J126" s="1802"/>
      <c r="K126" s="1802"/>
      <c r="L126" s="1802"/>
      <c r="M126" s="1802"/>
      <c r="N126" s="1802"/>
      <c r="O126" s="1802"/>
      <c r="P126" s="1802"/>
      <c r="Q126" s="1802"/>
      <c r="R126" s="1802"/>
      <c r="S126" s="1802"/>
      <c r="T126" s="1802"/>
      <c r="U126" s="1802"/>
      <c r="V126" s="1802"/>
      <c r="W126" s="1802"/>
      <c r="X126" s="1802"/>
      <c r="Y126" s="1802"/>
      <c r="Z126" s="1802"/>
      <c r="AA126" s="1802"/>
      <c r="AB126" s="1802"/>
      <c r="AC126" s="1802"/>
      <c r="AD126" s="244"/>
      <c r="AE126" s="244"/>
      <c r="AF126" s="144"/>
      <c r="AG126" s="144"/>
      <c r="AH126" s="144"/>
      <c r="AI126" s="144"/>
      <c r="AJ126" s="144"/>
    </row>
    <row r="127" spans="1:36" ht="16.5">
      <c r="A127" s="204" t="s">
        <v>252</v>
      </c>
      <c r="B127" s="204"/>
      <c r="C127" s="144"/>
      <c r="D127" s="144"/>
      <c r="E127" s="144"/>
      <c r="F127" s="144"/>
      <c r="G127" s="144"/>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ht="16.5">
      <c r="A128" s="204"/>
      <c r="B128" s="204"/>
      <c r="C128" s="145"/>
      <c r="D128" s="145"/>
      <c r="E128" s="145"/>
      <c r="F128" s="145"/>
      <c r="G128" s="145"/>
      <c r="H128" s="145"/>
      <c r="I128" s="145"/>
      <c r="J128" s="145"/>
      <c r="K128" s="145"/>
      <c r="L128" s="145"/>
      <c r="M128" s="145"/>
      <c r="N128" s="145"/>
      <c r="O128" s="145"/>
      <c r="P128" s="145"/>
      <c r="Q128" s="145"/>
      <c r="R128" s="145"/>
      <c r="S128" s="144"/>
      <c r="T128" s="145"/>
      <c r="U128" s="145"/>
      <c r="V128" s="145"/>
      <c r="W128" s="145"/>
      <c r="X128" s="145"/>
      <c r="Y128" s="145"/>
      <c r="Z128" s="145"/>
      <c r="AA128" s="145"/>
      <c r="AB128" s="145"/>
      <c r="AC128" s="145"/>
      <c r="AD128" s="145"/>
      <c r="AE128" s="145"/>
      <c r="AF128" s="145"/>
      <c r="AG128" s="145"/>
      <c r="AH128" s="145"/>
      <c r="AI128" s="145"/>
      <c r="AJ128" s="145"/>
    </row>
    <row r="129" spans="2:36" ht="14">
      <c r="B129" s="57"/>
      <c r="C129" s="57"/>
      <c r="D129" s="57"/>
      <c r="E129" s="57"/>
      <c r="F129" s="57"/>
      <c r="G129" s="57"/>
      <c r="H129" s="57"/>
      <c r="I129" s="57"/>
      <c r="J129" s="57"/>
      <c r="K129" s="57"/>
      <c r="L129" s="57"/>
      <c r="M129" s="57"/>
      <c r="N129" s="57"/>
      <c r="O129" s="57"/>
      <c r="P129" s="57"/>
      <c r="Q129" s="57"/>
      <c r="R129" s="57"/>
      <c r="S129" s="145"/>
      <c r="T129" s="57"/>
      <c r="U129" s="57"/>
      <c r="V129" s="57"/>
      <c r="W129" s="57"/>
      <c r="X129" s="57"/>
      <c r="Y129" s="57"/>
      <c r="Z129" s="57"/>
      <c r="AA129" s="57"/>
      <c r="AB129" s="57"/>
      <c r="AC129" s="57"/>
      <c r="AD129" s="57"/>
      <c r="AE129" s="57"/>
      <c r="AF129" s="57"/>
      <c r="AG129" s="57"/>
      <c r="AH129" s="57"/>
      <c r="AI129" s="57"/>
      <c r="AJ129" s="57"/>
    </row>
  </sheetData>
  <sheetProtection algorithmName="SHA-512" hashValue="shmfkc3pnin+8+ObuY4qX6BlWkNKzRXn59nK8LDNL2CkczjT5NHo7ciXsbbsj0fFZ00t6vcEuIz1YgZADdQTPQ==" saltValue="QGrj+iD4SOILfohPHs8IWg==" spinCount="100000" sheet="1" formatCells="0" insertColumns="0" insertRows="0" selectLockedCells="1"/>
  <mergeCells count="260">
    <mergeCell ref="AH62:AJ62"/>
    <mergeCell ref="B63:D63"/>
    <mergeCell ref="AH63:AJ63"/>
    <mergeCell ref="AH57:AJ57"/>
    <mergeCell ref="B58:D58"/>
    <mergeCell ref="AH58:AJ58"/>
    <mergeCell ref="B59:D59"/>
    <mergeCell ref="AH59:AJ59"/>
    <mergeCell ref="B60:D60"/>
    <mergeCell ref="AH60:AJ60"/>
    <mergeCell ref="B61:D61"/>
    <mergeCell ref="AH61:AJ61"/>
    <mergeCell ref="B86:D86"/>
    <mergeCell ref="U86:U115"/>
    <mergeCell ref="AH86:AJ86"/>
    <mergeCell ref="B116:M116"/>
    <mergeCell ref="V118:Z118"/>
    <mergeCell ref="AD118:AE118"/>
    <mergeCell ref="A119:E119"/>
    <mergeCell ref="A120:AC120"/>
    <mergeCell ref="B122:AC122"/>
    <mergeCell ref="A121:AC121"/>
    <mergeCell ref="B108:D108"/>
    <mergeCell ref="AH108:AJ108"/>
    <mergeCell ref="B109:D109"/>
    <mergeCell ref="AH109:AJ109"/>
    <mergeCell ref="B110:D110"/>
    <mergeCell ref="AH110:AJ110"/>
    <mergeCell ref="B111:D111"/>
    <mergeCell ref="AH111:AJ111"/>
    <mergeCell ref="B112:D112"/>
    <mergeCell ref="AH112:AJ112"/>
    <mergeCell ref="B103:D103"/>
    <mergeCell ref="AH103:AJ103"/>
    <mergeCell ref="B104:D104"/>
    <mergeCell ref="AH104:AJ104"/>
    <mergeCell ref="S83:S85"/>
    <mergeCell ref="T83:T85"/>
    <mergeCell ref="V83:V85"/>
    <mergeCell ref="W83:Z83"/>
    <mergeCell ref="AA83:AC83"/>
    <mergeCell ref="AD83:AD85"/>
    <mergeCell ref="AE83:AE85"/>
    <mergeCell ref="U84:U85"/>
    <mergeCell ref="AA84:AA85"/>
    <mergeCell ref="AB84:AB85"/>
    <mergeCell ref="AC84:AC85"/>
    <mergeCell ref="V77:W77"/>
    <mergeCell ref="AH76:AH77"/>
    <mergeCell ref="AI76:AJ77"/>
    <mergeCell ref="A80:Q80"/>
    <mergeCell ref="A81:A85"/>
    <mergeCell ref="B81:D85"/>
    <mergeCell ref="E81:E85"/>
    <mergeCell ref="F81:F85"/>
    <mergeCell ref="G81:J85"/>
    <mergeCell ref="K81:K85"/>
    <mergeCell ref="L81:L85"/>
    <mergeCell ref="M81:M85"/>
    <mergeCell ref="N81:U81"/>
    <mergeCell ref="V81:AF81"/>
    <mergeCell ref="AG81:AG85"/>
    <mergeCell ref="AH81:AJ85"/>
    <mergeCell ref="U82:U83"/>
    <mergeCell ref="X82:Z82"/>
    <mergeCell ref="AB82:AC82"/>
    <mergeCell ref="N83:N85"/>
    <mergeCell ref="O83:O85"/>
    <mergeCell ref="P83:P85"/>
    <mergeCell ref="Q83:Q85"/>
    <mergeCell ref="R83:R85"/>
    <mergeCell ref="B123:AC123"/>
    <mergeCell ref="B124:AC124"/>
    <mergeCell ref="B125:AC125"/>
    <mergeCell ref="B126:AC126"/>
    <mergeCell ref="B113:D113"/>
    <mergeCell ref="AH113:AJ113"/>
    <mergeCell ref="B114:D114"/>
    <mergeCell ref="AH114:AJ114"/>
    <mergeCell ref="B115:D115"/>
    <mergeCell ref="AH115:AJ115"/>
    <mergeCell ref="AH116:AJ116"/>
    <mergeCell ref="B105:D105"/>
    <mergeCell ref="AH105:AJ105"/>
    <mergeCell ref="B106:D106"/>
    <mergeCell ref="AH106:AJ106"/>
    <mergeCell ref="B107:D107"/>
    <mergeCell ref="AH107:AJ107"/>
    <mergeCell ref="AH98:AJ98"/>
    <mergeCell ref="B99:D99"/>
    <mergeCell ref="AH99:AJ99"/>
    <mergeCell ref="B100:D100"/>
    <mergeCell ref="AH100:AJ100"/>
    <mergeCell ref="B101:D101"/>
    <mergeCell ref="AH101:AJ101"/>
    <mergeCell ref="B102:D102"/>
    <mergeCell ref="AH102:AJ102"/>
    <mergeCell ref="B87:D87"/>
    <mergeCell ref="AH87:AJ87"/>
    <mergeCell ref="B88:D88"/>
    <mergeCell ref="AH88:AJ88"/>
    <mergeCell ref="B89:D89"/>
    <mergeCell ref="AH89:AJ89"/>
    <mergeCell ref="B90:D90"/>
    <mergeCell ref="AH90:AJ90"/>
    <mergeCell ref="B91:D91"/>
    <mergeCell ref="AH91:AJ91"/>
    <mergeCell ref="B92:D92"/>
    <mergeCell ref="AH92:AJ92"/>
    <mergeCell ref="B93:D93"/>
    <mergeCell ref="AH93:AJ93"/>
    <mergeCell ref="B94:D94"/>
    <mergeCell ref="AH94:AJ94"/>
    <mergeCell ref="B95:D95"/>
    <mergeCell ref="AH95:AJ95"/>
    <mergeCell ref="B96:D96"/>
    <mergeCell ref="AH96:AJ96"/>
    <mergeCell ref="AD66:AE66"/>
    <mergeCell ref="B97:D97"/>
    <mergeCell ref="AH97:AJ97"/>
    <mergeCell ref="B98:D98"/>
    <mergeCell ref="W84:Z84"/>
    <mergeCell ref="AF83:AF85"/>
    <mergeCell ref="B44:D44"/>
    <mergeCell ref="AH44:AJ44"/>
    <mergeCell ref="B45:D45"/>
    <mergeCell ref="AH45:AJ45"/>
    <mergeCell ref="B46:D46"/>
    <mergeCell ref="AH46:AJ46"/>
    <mergeCell ref="B47:D47"/>
    <mergeCell ref="AH47:AJ47"/>
    <mergeCell ref="B48:D48"/>
    <mergeCell ref="AH48:AJ48"/>
    <mergeCell ref="B49:D49"/>
    <mergeCell ref="AH49:AJ49"/>
    <mergeCell ref="B50:D50"/>
    <mergeCell ref="AH50:AJ50"/>
    <mergeCell ref="B51:D51"/>
    <mergeCell ref="AH51:AJ51"/>
    <mergeCell ref="B52:D52"/>
    <mergeCell ref="AH52:AJ52"/>
    <mergeCell ref="B71:AC71"/>
    <mergeCell ref="B72:AC72"/>
    <mergeCell ref="B73:AC73"/>
    <mergeCell ref="B74:AC74"/>
    <mergeCell ref="A67:E67"/>
    <mergeCell ref="A68:AC68"/>
    <mergeCell ref="A69:AC69"/>
    <mergeCell ref="B70:AC70"/>
    <mergeCell ref="B38:D38"/>
    <mergeCell ref="B64:M64"/>
    <mergeCell ref="V66:Z66"/>
    <mergeCell ref="B53:D53"/>
    <mergeCell ref="B62:D62"/>
    <mergeCell ref="AH42:AJ42"/>
    <mergeCell ref="B43:D43"/>
    <mergeCell ref="AH43:AJ43"/>
    <mergeCell ref="AH38:AJ38"/>
    <mergeCell ref="B39:D39"/>
    <mergeCell ref="AH39:AJ39"/>
    <mergeCell ref="B40:D40"/>
    <mergeCell ref="AH40:AJ40"/>
    <mergeCell ref="V1:W1"/>
    <mergeCell ref="D6:I6"/>
    <mergeCell ref="S11:S13"/>
    <mergeCell ref="V9:AF9"/>
    <mergeCell ref="AA11:AC11"/>
    <mergeCell ref="AD11:AD13"/>
    <mergeCell ref="AE11:AE13"/>
    <mergeCell ref="AF11:AF13"/>
    <mergeCell ref="U12:U13"/>
    <mergeCell ref="W12:Z12"/>
    <mergeCell ref="AA12:AA13"/>
    <mergeCell ref="AB12:AB13"/>
    <mergeCell ref="B33:D33"/>
    <mergeCell ref="B25:D25"/>
    <mergeCell ref="AH25:AJ25"/>
    <mergeCell ref="B30:D30"/>
    <mergeCell ref="AH64:AJ64"/>
    <mergeCell ref="AH34:AJ34"/>
    <mergeCell ref="B35:D35"/>
    <mergeCell ref="AH35:AJ35"/>
    <mergeCell ref="B36:D36"/>
    <mergeCell ref="AH36:AJ36"/>
    <mergeCell ref="B37:D37"/>
    <mergeCell ref="AH37:AJ37"/>
    <mergeCell ref="AH30:AJ30"/>
    <mergeCell ref="B31:D31"/>
    <mergeCell ref="AH31:AJ31"/>
    <mergeCell ref="B32:D32"/>
    <mergeCell ref="AH53:AJ53"/>
    <mergeCell ref="B54:D54"/>
    <mergeCell ref="AH54:AJ54"/>
    <mergeCell ref="B55:D55"/>
    <mergeCell ref="AH55:AJ55"/>
    <mergeCell ref="B56:D56"/>
    <mergeCell ref="AH56:AJ56"/>
    <mergeCell ref="B57:D57"/>
    <mergeCell ref="AH33:AJ33"/>
    <mergeCell ref="B41:D41"/>
    <mergeCell ref="AH41:AJ41"/>
    <mergeCell ref="B42:D42"/>
    <mergeCell ref="B34:D34"/>
    <mergeCell ref="AH28:AJ28"/>
    <mergeCell ref="B29:D29"/>
    <mergeCell ref="AH29:AJ29"/>
    <mergeCell ref="AC12:AC13"/>
    <mergeCell ref="AG9:AG13"/>
    <mergeCell ref="B19:D19"/>
    <mergeCell ref="AH19:AJ19"/>
    <mergeCell ref="B20:D20"/>
    <mergeCell ref="AH20:AJ20"/>
    <mergeCell ref="B21:D21"/>
    <mergeCell ref="AH32:AJ32"/>
    <mergeCell ref="AH14:AJ14"/>
    <mergeCell ref="B15:D15"/>
    <mergeCell ref="AH15:AJ15"/>
    <mergeCell ref="B16:D16"/>
    <mergeCell ref="AH16:AJ16"/>
    <mergeCell ref="B17:D17"/>
    <mergeCell ref="AH17:AJ17"/>
    <mergeCell ref="B18:D18"/>
    <mergeCell ref="B14:D14"/>
    <mergeCell ref="B22:D22"/>
    <mergeCell ref="AH26:AJ26"/>
    <mergeCell ref="B27:D27"/>
    <mergeCell ref="AH27:AJ27"/>
    <mergeCell ref="B28:D28"/>
    <mergeCell ref="AH22:AJ22"/>
    <mergeCell ref="B23:D23"/>
    <mergeCell ref="AH23:AJ23"/>
    <mergeCell ref="B24:D24"/>
    <mergeCell ref="AH24:AJ24"/>
    <mergeCell ref="B26:D26"/>
    <mergeCell ref="AH18:AJ18"/>
    <mergeCell ref="AH21:AJ21"/>
    <mergeCell ref="AH2:AH4"/>
    <mergeCell ref="AI2:AJ4"/>
    <mergeCell ref="A8:Q8"/>
    <mergeCell ref="A9:A13"/>
    <mergeCell ref="B9:D13"/>
    <mergeCell ref="E9:E13"/>
    <mergeCell ref="F9:F13"/>
    <mergeCell ref="K9:K13"/>
    <mergeCell ref="P11:P13"/>
    <mergeCell ref="Q11:Q13"/>
    <mergeCell ref="R11:R13"/>
    <mergeCell ref="T11:T13"/>
    <mergeCell ref="V11:V13"/>
    <mergeCell ref="W11:Z11"/>
    <mergeCell ref="M9:M13"/>
    <mergeCell ref="N9:U9"/>
    <mergeCell ref="L9:L13"/>
    <mergeCell ref="G9:J13"/>
    <mergeCell ref="AH9:AJ13"/>
    <mergeCell ref="U10:U11"/>
    <mergeCell ref="X10:Z10"/>
    <mergeCell ref="AB10:AC10"/>
    <mergeCell ref="N11:N13"/>
    <mergeCell ref="O11:O13"/>
  </mergeCells>
  <phoneticPr fontId="8"/>
  <conditionalFormatting sqref="L14:L63">
    <cfRule type="expression" dxfId="5" priority="2">
      <formula>$K14="非常勤"</formula>
    </cfRule>
  </conditionalFormatting>
  <conditionalFormatting sqref="L86:L115">
    <cfRule type="expression" dxfId="4" priority="1">
      <formula>$K86="非常勤"</formula>
    </cfRule>
  </conditionalFormatting>
  <dataValidations count="10">
    <dataValidation type="custom" allowBlank="1" showInputMessage="1" showErrorMessage="1" sqref="AS65557:AS65576 AS131093:AS131112 AS196629:AS196648 AS262165:AS262184 AS327701:AS327720 AS393237:AS393256 AS458773:AS458792 AS524309:AS524328 AS589845:AS589864 AS655381:AS655400 AS720917:AS720936 AS786453:AS786472 AS851989:AS852008 AS917525:AS917544 AS983061:AS983080 WVQ983061:WWR983080 VSC983061:VTD983080 WBY983061:WCZ983080 JE65557:KF65576 TA65557:UB65576 ACW65557:ADX65576 AMS65557:ANT65576 AWO65557:AXP65576 BGK65557:BHL65576 BQG65557:BRH65576 CAC65557:CBD65576 CJY65557:CKZ65576 CTU65557:CUV65576 DDQ65557:DER65576 DNM65557:DON65576 DXI65557:DYJ65576 EHE65557:EIF65576 ERA65557:ESB65576 FAW65557:FBX65576 FKS65557:FLT65576 FUO65557:FVP65576 GEK65557:GFL65576 GOG65557:GPH65576 GYC65557:GZD65576 HHY65557:HIZ65576 HRU65557:HSV65576 IBQ65557:ICR65576 ILM65557:IMN65576 IVI65557:IWJ65576 JFE65557:JGF65576 JPA65557:JQB65576 JYW65557:JZX65576 KIS65557:KJT65576 KSO65557:KTP65576 LCK65557:LDL65576 LMG65557:LNH65576 LWC65557:LXD65576 MFY65557:MGZ65576 MPU65557:MQV65576 MZQ65557:NAR65576 NJM65557:NKN65576 NTI65557:NUJ65576 ODE65557:OEF65576 ONA65557:OOB65576 OWW65557:OXX65576 PGS65557:PHT65576 PQO65557:PRP65576 QAK65557:QBL65576 QKG65557:QLH65576 QUC65557:QVD65576 RDY65557:REZ65576 RNU65557:ROV65576 RXQ65557:RYR65576 SHM65557:SIN65576 SRI65557:SSJ65576 TBE65557:TCF65576 TLA65557:TMB65576 TUW65557:TVX65576 UES65557:UFT65576 UOO65557:UPP65576 UYK65557:UZL65576 VIG65557:VJH65576 VSC65557:VTD65576 WBY65557:WCZ65576 WLU65557:WMV65576 WVQ65557:WWR65576 JE131093:KF131112 TA131093:UB131112 ACW131093:ADX131112 AMS131093:ANT131112 AWO131093:AXP131112 BGK131093:BHL131112 BQG131093:BRH131112 CAC131093:CBD131112 CJY131093:CKZ131112 CTU131093:CUV131112 DDQ131093:DER131112 DNM131093:DON131112 DXI131093:DYJ131112 EHE131093:EIF131112 ERA131093:ESB131112 FAW131093:FBX131112 FKS131093:FLT131112 FUO131093:FVP131112 GEK131093:GFL131112 GOG131093:GPH131112 GYC131093:GZD131112 HHY131093:HIZ131112 HRU131093:HSV131112 IBQ131093:ICR131112 ILM131093:IMN131112 IVI131093:IWJ131112 JFE131093:JGF131112 JPA131093:JQB131112 JYW131093:JZX131112 KIS131093:KJT131112 KSO131093:KTP131112 LCK131093:LDL131112 LMG131093:LNH131112 LWC131093:LXD131112 MFY131093:MGZ131112 MPU131093:MQV131112 MZQ131093:NAR131112 NJM131093:NKN131112 NTI131093:NUJ131112 ODE131093:OEF131112 ONA131093:OOB131112 OWW131093:OXX131112 PGS131093:PHT131112 PQO131093:PRP131112 QAK131093:QBL131112 QKG131093:QLH131112 QUC131093:QVD131112 RDY131093:REZ131112 RNU131093:ROV131112 RXQ131093:RYR131112 SHM131093:SIN131112 SRI131093:SSJ131112 TBE131093:TCF131112 TLA131093:TMB131112 TUW131093:TVX131112 UES131093:UFT131112 UOO131093:UPP131112 UYK131093:UZL131112 VIG131093:VJH131112 VSC131093:VTD131112 WBY131093:WCZ131112 WLU131093:WMV131112 WVQ131093:WWR131112 JE196629:KF196648 TA196629:UB196648 ACW196629:ADX196648 AMS196629:ANT196648 AWO196629:AXP196648 BGK196629:BHL196648 BQG196629:BRH196648 CAC196629:CBD196648 CJY196629:CKZ196648 CTU196629:CUV196648 DDQ196629:DER196648 DNM196629:DON196648 DXI196629:DYJ196648 EHE196629:EIF196648 ERA196629:ESB196648 FAW196629:FBX196648 FKS196629:FLT196648 FUO196629:FVP196648 GEK196629:GFL196648 GOG196629:GPH196648 GYC196629:GZD196648 HHY196629:HIZ196648 HRU196629:HSV196648 IBQ196629:ICR196648 ILM196629:IMN196648 IVI196629:IWJ196648 JFE196629:JGF196648 JPA196629:JQB196648 JYW196629:JZX196648 KIS196629:KJT196648 KSO196629:KTP196648 LCK196629:LDL196648 LMG196629:LNH196648 LWC196629:LXD196648 MFY196629:MGZ196648 MPU196629:MQV196648 MZQ196629:NAR196648 NJM196629:NKN196648 NTI196629:NUJ196648 ODE196629:OEF196648 ONA196629:OOB196648 OWW196629:OXX196648 PGS196629:PHT196648 PQO196629:PRP196648 QAK196629:QBL196648 QKG196629:QLH196648 QUC196629:QVD196648 RDY196629:REZ196648 RNU196629:ROV196648 RXQ196629:RYR196648 SHM196629:SIN196648 SRI196629:SSJ196648 TBE196629:TCF196648 TLA196629:TMB196648 TUW196629:TVX196648 UES196629:UFT196648 UOO196629:UPP196648 UYK196629:UZL196648 VIG196629:VJH196648 VSC196629:VTD196648 WBY196629:WCZ196648 WLU196629:WMV196648 WVQ196629:WWR196648 JE262165:KF262184 TA262165:UB262184 ACW262165:ADX262184 AMS262165:ANT262184 AWO262165:AXP262184 BGK262165:BHL262184 BQG262165:BRH262184 CAC262165:CBD262184 CJY262165:CKZ262184 CTU262165:CUV262184 DDQ262165:DER262184 DNM262165:DON262184 DXI262165:DYJ262184 EHE262165:EIF262184 ERA262165:ESB262184 FAW262165:FBX262184 FKS262165:FLT262184 FUO262165:FVP262184 GEK262165:GFL262184 GOG262165:GPH262184 GYC262165:GZD262184 HHY262165:HIZ262184 HRU262165:HSV262184 IBQ262165:ICR262184 ILM262165:IMN262184 IVI262165:IWJ262184 JFE262165:JGF262184 JPA262165:JQB262184 JYW262165:JZX262184 KIS262165:KJT262184 KSO262165:KTP262184 LCK262165:LDL262184 LMG262165:LNH262184 LWC262165:LXD262184 MFY262165:MGZ262184 MPU262165:MQV262184 MZQ262165:NAR262184 NJM262165:NKN262184 NTI262165:NUJ262184 ODE262165:OEF262184 ONA262165:OOB262184 OWW262165:OXX262184 PGS262165:PHT262184 PQO262165:PRP262184 QAK262165:QBL262184 QKG262165:QLH262184 QUC262165:QVD262184 RDY262165:REZ262184 RNU262165:ROV262184 RXQ262165:RYR262184 SHM262165:SIN262184 SRI262165:SSJ262184 TBE262165:TCF262184 TLA262165:TMB262184 TUW262165:TVX262184 UES262165:UFT262184 UOO262165:UPP262184 UYK262165:UZL262184 VIG262165:VJH262184 VSC262165:VTD262184 WBY262165:WCZ262184 WLU262165:WMV262184 WVQ262165:WWR262184 JE327701:KF327720 TA327701:UB327720 ACW327701:ADX327720 AMS327701:ANT327720 AWO327701:AXP327720 BGK327701:BHL327720 BQG327701:BRH327720 CAC327701:CBD327720 CJY327701:CKZ327720 CTU327701:CUV327720 DDQ327701:DER327720 DNM327701:DON327720 DXI327701:DYJ327720 EHE327701:EIF327720 ERA327701:ESB327720 FAW327701:FBX327720 FKS327701:FLT327720 FUO327701:FVP327720 GEK327701:GFL327720 GOG327701:GPH327720 GYC327701:GZD327720 HHY327701:HIZ327720 HRU327701:HSV327720 IBQ327701:ICR327720 ILM327701:IMN327720 IVI327701:IWJ327720 JFE327701:JGF327720 JPA327701:JQB327720 JYW327701:JZX327720 KIS327701:KJT327720 KSO327701:KTP327720 LCK327701:LDL327720 LMG327701:LNH327720 LWC327701:LXD327720 MFY327701:MGZ327720 MPU327701:MQV327720 MZQ327701:NAR327720 NJM327701:NKN327720 NTI327701:NUJ327720 ODE327701:OEF327720 ONA327701:OOB327720 OWW327701:OXX327720 PGS327701:PHT327720 PQO327701:PRP327720 QAK327701:QBL327720 QKG327701:QLH327720 QUC327701:QVD327720 RDY327701:REZ327720 RNU327701:ROV327720 RXQ327701:RYR327720 SHM327701:SIN327720 SRI327701:SSJ327720 TBE327701:TCF327720 TLA327701:TMB327720 TUW327701:TVX327720 UES327701:UFT327720 UOO327701:UPP327720 UYK327701:UZL327720 VIG327701:VJH327720 VSC327701:VTD327720 WBY327701:WCZ327720 WLU327701:WMV327720 WVQ327701:WWR327720 JE393237:KF393256 TA393237:UB393256 ACW393237:ADX393256 AMS393237:ANT393256 AWO393237:AXP393256 BGK393237:BHL393256 BQG393237:BRH393256 CAC393237:CBD393256 CJY393237:CKZ393256 CTU393237:CUV393256 DDQ393237:DER393256 DNM393237:DON393256 DXI393237:DYJ393256 EHE393237:EIF393256 ERA393237:ESB393256 FAW393237:FBX393256 FKS393237:FLT393256 FUO393237:FVP393256 GEK393237:GFL393256 GOG393237:GPH393256 GYC393237:GZD393256 HHY393237:HIZ393256 HRU393237:HSV393256 IBQ393237:ICR393256 ILM393237:IMN393256 IVI393237:IWJ393256 JFE393237:JGF393256 JPA393237:JQB393256 JYW393237:JZX393256 KIS393237:KJT393256 KSO393237:KTP393256 LCK393237:LDL393256 LMG393237:LNH393256 LWC393237:LXD393256 MFY393237:MGZ393256 MPU393237:MQV393256 MZQ393237:NAR393256 NJM393237:NKN393256 NTI393237:NUJ393256 ODE393237:OEF393256 ONA393237:OOB393256 OWW393237:OXX393256 PGS393237:PHT393256 PQO393237:PRP393256 QAK393237:QBL393256 QKG393237:QLH393256 QUC393237:QVD393256 RDY393237:REZ393256 RNU393237:ROV393256 RXQ393237:RYR393256 SHM393237:SIN393256 SRI393237:SSJ393256 TBE393237:TCF393256 TLA393237:TMB393256 TUW393237:TVX393256 UES393237:UFT393256 UOO393237:UPP393256 UYK393237:UZL393256 VIG393237:VJH393256 VSC393237:VTD393256 WBY393237:WCZ393256 WLU393237:WMV393256 WVQ393237:WWR393256 JE458773:KF458792 TA458773:UB458792 ACW458773:ADX458792 AMS458773:ANT458792 AWO458773:AXP458792 BGK458773:BHL458792 BQG458773:BRH458792 CAC458773:CBD458792 CJY458773:CKZ458792 CTU458773:CUV458792 DDQ458773:DER458792 DNM458773:DON458792 DXI458773:DYJ458792 EHE458773:EIF458792 ERA458773:ESB458792 FAW458773:FBX458792 FKS458773:FLT458792 FUO458773:FVP458792 GEK458773:GFL458792 GOG458773:GPH458792 GYC458773:GZD458792 HHY458773:HIZ458792 HRU458773:HSV458792 IBQ458773:ICR458792 ILM458773:IMN458792 IVI458773:IWJ458792 JFE458773:JGF458792 JPA458773:JQB458792 JYW458773:JZX458792 KIS458773:KJT458792 KSO458773:KTP458792 LCK458773:LDL458792 LMG458773:LNH458792 LWC458773:LXD458792 MFY458773:MGZ458792 MPU458773:MQV458792 MZQ458773:NAR458792 NJM458773:NKN458792 NTI458773:NUJ458792 ODE458773:OEF458792 ONA458773:OOB458792 OWW458773:OXX458792 PGS458773:PHT458792 PQO458773:PRP458792 QAK458773:QBL458792 QKG458773:QLH458792 QUC458773:QVD458792 RDY458773:REZ458792 RNU458773:ROV458792 RXQ458773:RYR458792 SHM458773:SIN458792 SRI458773:SSJ458792 TBE458773:TCF458792 TLA458773:TMB458792 TUW458773:TVX458792 UES458773:UFT458792 UOO458773:UPP458792 UYK458773:UZL458792 VIG458773:VJH458792 VSC458773:VTD458792 WBY458773:WCZ458792 WLU458773:WMV458792 WVQ458773:WWR458792 JE524309:KF524328 TA524309:UB524328 ACW524309:ADX524328 AMS524309:ANT524328 AWO524309:AXP524328 BGK524309:BHL524328 BQG524309:BRH524328 CAC524309:CBD524328 CJY524309:CKZ524328 CTU524309:CUV524328 DDQ524309:DER524328 DNM524309:DON524328 DXI524309:DYJ524328 EHE524309:EIF524328 ERA524309:ESB524328 FAW524309:FBX524328 FKS524309:FLT524328 FUO524309:FVP524328 GEK524309:GFL524328 GOG524309:GPH524328 GYC524309:GZD524328 HHY524309:HIZ524328 HRU524309:HSV524328 IBQ524309:ICR524328 ILM524309:IMN524328 IVI524309:IWJ524328 JFE524309:JGF524328 JPA524309:JQB524328 JYW524309:JZX524328 KIS524309:KJT524328 KSO524309:KTP524328 LCK524309:LDL524328 LMG524309:LNH524328 LWC524309:LXD524328 MFY524309:MGZ524328 MPU524309:MQV524328 MZQ524309:NAR524328 NJM524309:NKN524328 NTI524309:NUJ524328 ODE524309:OEF524328 ONA524309:OOB524328 OWW524309:OXX524328 PGS524309:PHT524328 PQO524309:PRP524328 QAK524309:QBL524328 QKG524309:QLH524328 QUC524309:QVD524328 RDY524309:REZ524328 RNU524309:ROV524328 RXQ524309:RYR524328 SHM524309:SIN524328 SRI524309:SSJ524328 TBE524309:TCF524328 TLA524309:TMB524328 TUW524309:TVX524328 UES524309:UFT524328 UOO524309:UPP524328 UYK524309:UZL524328 VIG524309:VJH524328 VSC524309:VTD524328 WBY524309:WCZ524328 WLU524309:WMV524328 WVQ524309:WWR524328 JE589845:KF589864 TA589845:UB589864 ACW589845:ADX589864 AMS589845:ANT589864 AWO589845:AXP589864 BGK589845:BHL589864 BQG589845:BRH589864 CAC589845:CBD589864 CJY589845:CKZ589864 CTU589845:CUV589864 DDQ589845:DER589864 DNM589845:DON589864 DXI589845:DYJ589864 EHE589845:EIF589864 ERA589845:ESB589864 FAW589845:FBX589864 FKS589845:FLT589864 FUO589845:FVP589864 GEK589845:GFL589864 GOG589845:GPH589864 GYC589845:GZD589864 HHY589845:HIZ589864 HRU589845:HSV589864 IBQ589845:ICR589864 ILM589845:IMN589864 IVI589845:IWJ589864 JFE589845:JGF589864 JPA589845:JQB589864 JYW589845:JZX589864 KIS589845:KJT589864 KSO589845:KTP589864 LCK589845:LDL589864 LMG589845:LNH589864 LWC589845:LXD589864 MFY589845:MGZ589864 MPU589845:MQV589864 MZQ589845:NAR589864 NJM589845:NKN589864 NTI589845:NUJ589864 ODE589845:OEF589864 ONA589845:OOB589864 OWW589845:OXX589864 PGS589845:PHT589864 PQO589845:PRP589864 QAK589845:QBL589864 QKG589845:QLH589864 QUC589845:QVD589864 RDY589845:REZ589864 RNU589845:ROV589864 RXQ589845:RYR589864 SHM589845:SIN589864 SRI589845:SSJ589864 TBE589845:TCF589864 TLA589845:TMB589864 TUW589845:TVX589864 UES589845:UFT589864 UOO589845:UPP589864 UYK589845:UZL589864 VIG589845:VJH589864 VSC589845:VTD589864 WBY589845:WCZ589864 WLU589845:WMV589864 WVQ589845:WWR589864 JE655381:KF655400 TA655381:UB655400 ACW655381:ADX655400 AMS655381:ANT655400 AWO655381:AXP655400 BGK655381:BHL655400 BQG655381:BRH655400 CAC655381:CBD655400 CJY655381:CKZ655400 CTU655381:CUV655400 DDQ655381:DER655400 DNM655381:DON655400 DXI655381:DYJ655400 EHE655381:EIF655400 ERA655381:ESB655400 FAW655381:FBX655400 FKS655381:FLT655400 FUO655381:FVP655400 GEK655381:GFL655400 GOG655381:GPH655400 GYC655381:GZD655400 HHY655381:HIZ655400 HRU655381:HSV655400 IBQ655381:ICR655400 ILM655381:IMN655400 IVI655381:IWJ655400 JFE655381:JGF655400 JPA655381:JQB655400 JYW655381:JZX655400 KIS655381:KJT655400 KSO655381:KTP655400 LCK655381:LDL655400 LMG655381:LNH655400 LWC655381:LXD655400 MFY655381:MGZ655400 MPU655381:MQV655400 MZQ655381:NAR655400 NJM655381:NKN655400 NTI655381:NUJ655400 ODE655381:OEF655400 ONA655381:OOB655400 OWW655381:OXX655400 PGS655381:PHT655400 PQO655381:PRP655400 QAK655381:QBL655400 QKG655381:QLH655400 QUC655381:QVD655400 RDY655381:REZ655400 RNU655381:ROV655400 RXQ655381:RYR655400 SHM655381:SIN655400 SRI655381:SSJ655400 TBE655381:TCF655400 TLA655381:TMB655400 TUW655381:TVX655400 UES655381:UFT655400 UOO655381:UPP655400 UYK655381:UZL655400 VIG655381:VJH655400 VSC655381:VTD655400 WBY655381:WCZ655400 WLU655381:WMV655400 WVQ655381:WWR655400 JE720917:KF720936 TA720917:UB720936 ACW720917:ADX720936 AMS720917:ANT720936 AWO720917:AXP720936 BGK720917:BHL720936 BQG720917:BRH720936 CAC720917:CBD720936 CJY720917:CKZ720936 CTU720917:CUV720936 DDQ720917:DER720936 DNM720917:DON720936 DXI720917:DYJ720936 EHE720917:EIF720936 ERA720917:ESB720936 FAW720917:FBX720936 FKS720917:FLT720936 FUO720917:FVP720936 GEK720917:GFL720936 GOG720917:GPH720936 GYC720917:GZD720936 HHY720917:HIZ720936 HRU720917:HSV720936 IBQ720917:ICR720936 ILM720917:IMN720936 IVI720917:IWJ720936 JFE720917:JGF720936 JPA720917:JQB720936 JYW720917:JZX720936 KIS720917:KJT720936 KSO720917:KTP720936 LCK720917:LDL720936 LMG720917:LNH720936 LWC720917:LXD720936 MFY720917:MGZ720936 MPU720917:MQV720936 MZQ720917:NAR720936 NJM720917:NKN720936 NTI720917:NUJ720936 ODE720917:OEF720936 ONA720917:OOB720936 OWW720917:OXX720936 PGS720917:PHT720936 PQO720917:PRP720936 QAK720917:QBL720936 QKG720917:QLH720936 QUC720917:QVD720936 RDY720917:REZ720936 RNU720917:ROV720936 RXQ720917:RYR720936 SHM720917:SIN720936 SRI720917:SSJ720936 TBE720917:TCF720936 TLA720917:TMB720936 TUW720917:TVX720936 UES720917:UFT720936 UOO720917:UPP720936 UYK720917:UZL720936 VIG720917:VJH720936 VSC720917:VTD720936 WBY720917:WCZ720936 WLU720917:WMV720936 WVQ720917:WWR720936 JE786453:KF786472 TA786453:UB786472 ACW786453:ADX786472 AMS786453:ANT786472 AWO786453:AXP786472 BGK786453:BHL786472 BQG786453:BRH786472 CAC786453:CBD786472 CJY786453:CKZ786472 CTU786453:CUV786472 DDQ786453:DER786472 DNM786453:DON786472 DXI786453:DYJ786472 EHE786453:EIF786472 ERA786453:ESB786472 FAW786453:FBX786472 FKS786453:FLT786472 FUO786453:FVP786472 GEK786453:GFL786472 GOG786453:GPH786472 GYC786453:GZD786472 HHY786453:HIZ786472 HRU786453:HSV786472 IBQ786453:ICR786472 ILM786453:IMN786472 IVI786453:IWJ786472 JFE786453:JGF786472 JPA786453:JQB786472 JYW786453:JZX786472 KIS786453:KJT786472 KSO786453:KTP786472 LCK786453:LDL786472 LMG786453:LNH786472 LWC786453:LXD786472 MFY786453:MGZ786472 MPU786453:MQV786472 MZQ786453:NAR786472 NJM786453:NKN786472 NTI786453:NUJ786472 ODE786453:OEF786472 ONA786453:OOB786472 OWW786453:OXX786472 PGS786453:PHT786472 PQO786453:PRP786472 QAK786453:QBL786472 QKG786453:QLH786472 QUC786453:QVD786472 RDY786453:REZ786472 RNU786453:ROV786472 RXQ786453:RYR786472 SHM786453:SIN786472 SRI786453:SSJ786472 TBE786453:TCF786472 TLA786453:TMB786472 TUW786453:TVX786472 UES786453:UFT786472 UOO786453:UPP786472 UYK786453:UZL786472 VIG786453:VJH786472 VSC786453:VTD786472 WBY786453:WCZ786472 WLU786453:WMV786472 WVQ786453:WWR786472 JE851989:KF852008 TA851989:UB852008 ACW851989:ADX852008 AMS851989:ANT852008 AWO851989:AXP852008 BGK851989:BHL852008 BQG851989:BRH852008 CAC851989:CBD852008 CJY851989:CKZ852008 CTU851989:CUV852008 DDQ851989:DER852008 DNM851989:DON852008 DXI851989:DYJ852008 EHE851989:EIF852008 ERA851989:ESB852008 FAW851989:FBX852008 FKS851989:FLT852008 FUO851989:FVP852008 GEK851989:GFL852008 GOG851989:GPH852008 GYC851989:GZD852008 HHY851989:HIZ852008 HRU851989:HSV852008 IBQ851989:ICR852008 ILM851989:IMN852008 IVI851989:IWJ852008 JFE851989:JGF852008 JPA851989:JQB852008 JYW851989:JZX852008 KIS851989:KJT852008 KSO851989:KTP852008 LCK851989:LDL852008 LMG851989:LNH852008 LWC851989:LXD852008 MFY851989:MGZ852008 MPU851989:MQV852008 MZQ851989:NAR852008 NJM851989:NKN852008 NTI851989:NUJ852008 ODE851989:OEF852008 ONA851989:OOB852008 OWW851989:OXX852008 PGS851989:PHT852008 PQO851989:PRP852008 QAK851989:QBL852008 QKG851989:QLH852008 QUC851989:QVD852008 RDY851989:REZ852008 RNU851989:ROV852008 RXQ851989:RYR852008 SHM851989:SIN852008 SRI851989:SSJ852008 TBE851989:TCF852008 TLA851989:TMB852008 TUW851989:TVX852008 UES851989:UFT852008 UOO851989:UPP852008 UYK851989:UZL852008 VIG851989:VJH852008 VSC851989:VTD852008 WBY851989:WCZ852008 WLU851989:WMV852008 WVQ851989:WWR852008 JE917525:KF917544 TA917525:UB917544 ACW917525:ADX917544 AMS917525:ANT917544 AWO917525:AXP917544 BGK917525:BHL917544 BQG917525:BRH917544 CAC917525:CBD917544 CJY917525:CKZ917544 CTU917525:CUV917544 DDQ917525:DER917544 DNM917525:DON917544 DXI917525:DYJ917544 EHE917525:EIF917544 ERA917525:ESB917544 FAW917525:FBX917544 FKS917525:FLT917544 FUO917525:FVP917544 GEK917525:GFL917544 GOG917525:GPH917544 GYC917525:GZD917544 HHY917525:HIZ917544 HRU917525:HSV917544 IBQ917525:ICR917544 ILM917525:IMN917544 IVI917525:IWJ917544 JFE917525:JGF917544 JPA917525:JQB917544 JYW917525:JZX917544 KIS917525:KJT917544 KSO917525:KTP917544 LCK917525:LDL917544 LMG917525:LNH917544 LWC917525:LXD917544 MFY917525:MGZ917544 MPU917525:MQV917544 MZQ917525:NAR917544 NJM917525:NKN917544 NTI917525:NUJ917544 ODE917525:OEF917544 ONA917525:OOB917544 OWW917525:OXX917544 PGS917525:PHT917544 PQO917525:PRP917544 QAK917525:QBL917544 QKG917525:QLH917544 QUC917525:QVD917544 RDY917525:REZ917544 RNU917525:ROV917544 RXQ917525:RYR917544 SHM917525:SIN917544 SRI917525:SSJ917544 TBE917525:TCF917544 TLA917525:TMB917544 TUW917525:TVX917544 UES917525:UFT917544 UOO917525:UPP917544 UYK917525:UZL917544 VIG917525:VJH917544 VSC917525:VTD917544 WBY917525:WCZ917544 WLU917525:WMV917544 WVQ917525:WWR917544 JE983061:KF983080 TA983061:UB983080 ACW983061:ADX983080 AMS983061:ANT983080 AWO983061:AXP983080 BGK983061:BHL983080 BQG983061:BRH983080 CAC983061:CBD983080 CJY983061:CKZ983080 CTU983061:CUV983080 DDQ983061:DER983080 DNM983061:DON983080 DXI983061:DYJ983080 EHE983061:EIF983080 ERA983061:ESB983080 FAW983061:FBX983080 FKS983061:FLT983080 FUO983061:FVP983080 GEK983061:GFL983080 GOG983061:GPH983080 GYC983061:GZD983080 HHY983061:HIZ983080 HRU983061:HSV983080 IBQ983061:ICR983080 ILM983061:IMN983080 IVI983061:IWJ983080 JFE983061:JGF983080 JPA983061:JQB983080 JYW983061:JZX983080 KIS983061:KJT983080 KSO983061:KTP983080 LCK983061:LDL983080 LMG983061:LNH983080 LWC983061:LXD983080 MFY983061:MGZ983080 MPU983061:MQV983080 MZQ983061:NAR983080 NJM983061:NKN983080 NTI983061:NUJ983080 ODE983061:OEF983080 ONA983061:OOB983080 OWW983061:OXX983080 PGS983061:PHT983080 PQO983061:PRP983080 QAK983061:QBL983080 QKG983061:QLH983080 QUC983061:QVD983080 RDY983061:REZ983080 RNU983061:ROV983080 RXQ983061:RYR983080 SHM983061:SIN983080 SRI983061:SSJ983080 TBE983061:TCF983080 TLA983061:TMB983080 TUW983061:TVX983080 UES983061:UFT983080 UOO983061:UPP983080 UYK983061:UZL983080 VIG983061:VJH983080 WLU983061:WMV983080 TA67:UB70 ACW67:ADX70 AMS67:ANT70 AWO67:AXP70 BGK67:BHL70 BQG67:BRH70 CAC67:CBD70 CJY67:CKZ70 CTU67:CUV70 DDQ67:DER70 DNM67:DON70 DXI67:DYJ70 EHE67:EIF70 ERA67:ESB70 FAW67:FBX70 FKS67:FLT70 FUO67:FVP70 GEK67:GFL70 GOG67:GPH70 GYC67:GZD70 HHY67:HIZ70 HRU67:HSV70 IBQ67:ICR70 ILM67:IMN70 IVI67:IWJ70 JFE67:JGF70 JPA67:JQB70 JYW67:JZX70 KIS67:KJT70 KSO67:KTP70 LCK67:LDL70 LMG67:LNH70 LWC67:LXD70 MFY67:MGZ70 MPU67:MQV70 MZQ67:NAR70 NJM67:NKN70 NTI67:NUJ70 ODE67:OEF70 ONA67:OOB70 OWW67:OXX70 PGS67:PHT70 PQO67:PRP70 QAK67:QBL70 QKG67:QLH70 QUC67:QVD70 RDY67:REZ70 RNU67:ROV70 RXQ67:RYR70 SHM67:SIN70 SRI67:SSJ70 TBE67:TCF70 TLA67:TMB70 TUW67:TVX70 UES67:UFT70 UOO67:UPP70 UYK67:UZL70 VIG67:VJH70 VSC67:VTD70 WBY67:WCZ70 WLU67:WMV70 WVQ67:WWR70 JE67:KF70 AS67:AS70 AF917526:AJ917545 AL983062:AR983081 AL917526:AR917545 AL851990:AR852009 AL786454:AR786473 AL720918:AR720937 AL655382:AR655401 AL589846:AR589865 AL524310:AR524329 AL458774:AR458793 AL393238:AR393257 AL327702:AR327721 AL262166:AR262185 AL196630:AR196649 AL131094:AR131113 AL65558:AR65577 V262166:Z262185 V327702:Z327721 V393238:Z393257 V458774:Z458793 V524310:Z524329 V589846:Z589865 V655382:Z655401 V720918:Z720937 V786454:Z786473 V851990:Z852009 V917526:Z917545 V983062:Z983081 V65558:Z65577 V131094:Z131113 V196630:Z196649 AF983062:AJ983081 AF65558:AJ65577 AF131094:AJ131113 AF196630:AJ196649 AF262166:AJ262185 AF327702:AJ327721 AF393238:AJ393257 AF458774:AJ458793 AF524310:AJ524329 AF589846:AJ589865 AF655382:AJ655401 AF720918:AJ720937 AF786454:AJ786473 AF851990:AJ852009 IW14:JX64 AK14:AK64 SS14:TT64 ACO14:ADP64 AMK14:ANL64 AWG14:AXH64 BGC14:BHD64 BPY14:BQZ64 BZU14:CAV64 CJQ14:CKR64 CTM14:CUN64 DDI14:DEJ64 DNE14:DOF64 DXA14:DYB64 EGW14:EHX64 EQS14:ERT64 FAO14:FBP64 FKK14:FLL64 FUG14:FVH64 GEC14:GFD64 GNY14:GOZ64 GXU14:GYV64 HHQ14:HIR64 HRM14:HSN64 IBI14:ICJ64 ILE14:IMF64 IVA14:IWB64 JEW14:JFX64 JOS14:JPT64 JYO14:JZP64 KIK14:KJL64 KSG14:KTH64 LCC14:LDD64 LLY14:LMZ64 LVU14:LWV64 MFQ14:MGR64 MPM14:MQN64 MZI14:NAJ64 NJE14:NKF64 NTA14:NUB64 OCW14:ODX64 OMS14:ONT64 OWO14:OXP64 PGK14:PHL64 PQG14:PRH64 QAC14:QBD64 QJY14:QKZ64 QTU14:QUV64 RDQ14:RER64 RNM14:RON64 RXI14:RYJ64 SHE14:SIF64 SRA14:SSB64 TAW14:TBX64 TKS14:TLT64 TUO14:TVP64 UEK14:UFL64 UOG14:UPH64 UYC14:UZD64 VHY14:VIZ64 VRU14:VSV64 WBQ14:WCR64 WLM14:WMN64 WVI14:WWJ64" xr:uid="{00000000-0002-0000-0400-000000000000}">
      <formula1>IF(#REF!="×","")</formula1>
    </dataValidation>
    <dataValidation type="list" allowBlank="1" showInputMessage="1" showErrorMessage="1" sqref="WVM983061:WVM983080 M131094:M131113 JA65557:JA65576 SW65557:SW65576 ACS65557:ACS65576 AMO65557:AMO65576 AWK65557:AWK65576 BGG65557:BGG65576 BQC65557:BQC65576 BZY65557:BZY65576 CJU65557:CJU65576 CTQ65557:CTQ65576 DDM65557:DDM65576 DNI65557:DNI65576 DXE65557:DXE65576 EHA65557:EHA65576 EQW65557:EQW65576 FAS65557:FAS65576 FKO65557:FKO65576 FUK65557:FUK65576 GEG65557:GEG65576 GOC65557:GOC65576 GXY65557:GXY65576 HHU65557:HHU65576 HRQ65557:HRQ65576 IBM65557:IBM65576 ILI65557:ILI65576 IVE65557:IVE65576 JFA65557:JFA65576 JOW65557:JOW65576 JYS65557:JYS65576 KIO65557:KIO65576 KSK65557:KSK65576 LCG65557:LCG65576 LMC65557:LMC65576 LVY65557:LVY65576 MFU65557:MFU65576 MPQ65557:MPQ65576 MZM65557:MZM65576 NJI65557:NJI65576 NTE65557:NTE65576 ODA65557:ODA65576 OMW65557:OMW65576 OWS65557:OWS65576 PGO65557:PGO65576 PQK65557:PQK65576 QAG65557:QAG65576 QKC65557:QKC65576 QTY65557:QTY65576 RDU65557:RDU65576 RNQ65557:RNQ65576 RXM65557:RXM65576 SHI65557:SHI65576 SRE65557:SRE65576 TBA65557:TBA65576 TKW65557:TKW65576 TUS65557:TUS65576 UEO65557:UEO65576 UOK65557:UOK65576 UYG65557:UYG65576 VIC65557:VIC65576 VRY65557:VRY65576 WBU65557:WBU65576 WLQ65557:WLQ65576 WVM65557:WVM65576 M196630:M196649 JA131093:JA131112 SW131093:SW131112 ACS131093:ACS131112 AMO131093:AMO131112 AWK131093:AWK131112 BGG131093:BGG131112 BQC131093:BQC131112 BZY131093:BZY131112 CJU131093:CJU131112 CTQ131093:CTQ131112 DDM131093:DDM131112 DNI131093:DNI131112 DXE131093:DXE131112 EHA131093:EHA131112 EQW131093:EQW131112 FAS131093:FAS131112 FKO131093:FKO131112 FUK131093:FUK131112 GEG131093:GEG131112 GOC131093:GOC131112 GXY131093:GXY131112 HHU131093:HHU131112 HRQ131093:HRQ131112 IBM131093:IBM131112 ILI131093:ILI131112 IVE131093:IVE131112 JFA131093:JFA131112 JOW131093:JOW131112 JYS131093:JYS131112 KIO131093:KIO131112 KSK131093:KSK131112 LCG131093:LCG131112 LMC131093:LMC131112 LVY131093:LVY131112 MFU131093:MFU131112 MPQ131093:MPQ131112 MZM131093:MZM131112 NJI131093:NJI131112 NTE131093:NTE131112 ODA131093:ODA131112 OMW131093:OMW131112 OWS131093:OWS131112 PGO131093:PGO131112 PQK131093:PQK131112 QAG131093:QAG131112 QKC131093:QKC131112 QTY131093:QTY131112 RDU131093:RDU131112 RNQ131093:RNQ131112 RXM131093:RXM131112 SHI131093:SHI131112 SRE131093:SRE131112 TBA131093:TBA131112 TKW131093:TKW131112 TUS131093:TUS131112 UEO131093:UEO131112 UOK131093:UOK131112 UYG131093:UYG131112 VIC131093:VIC131112 VRY131093:VRY131112 WBU131093:WBU131112 WLQ131093:WLQ131112 WVM131093:WVM131112 M262166:M262185 JA196629:JA196648 SW196629:SW196648 ACS196629:ACS196648 AMO196629:AMO196648 AWK196629:AWK196648 BGG196629:BGG196648 BQC196629:BQC196648 BZY196629:BZY196648 CJU196629:CJU196648 CTQ196629:CTQ196648 DDM196629:DDM196648 DNI196629:DNI196648 DXE196629:DXE196648 EHA196629:EHA196648 EQW196629:EQW196648 FAS196629:FAS196648 FKO196629:FKO196648 FUK196629:FUK196648 GEG196629:GEG196648 GOC196629:GOC196648 GXY196629:GXY196648 HHU196629:HHU196648 HRQ196629:HRQ196648 IBM196629:IBM196648 ILI196629:ILI196648 IVE196629:IVE196648 JFA196629:JFA196648 JOW196629:JOW196648 JYS196629:JYS196648 KIO196629:KIO196648 KSK196629:KSK196648 LCG196629:LCG196648 LMC196629:LMC196648 LVY196629:LVY196648 MFU196629:MFU196648 MPQ196629:MPQ196648 MZM196629:MZM196648 NJI196629:NJI196648 NTE196629:NTE196648 ODA196629:ODA196648 OMW196629:OMW196648 OWS196629:OWS196648 PGO196629:PGO196648 PQK196629:PQK196648 QAG196629:QAG196648 QKC196629:QKC196648 QTY196629:QTY196648 RDU196629:RDU196648 RNQ196629:RNQ196648 RXM196629:RXM196648 SHI196629:SHI196648 SRE196629:SRE196648 TBA196629:TBA196648 TKW196629:TKW196648 TUS196629:TUS196648 UEO196629:UEO196648 UOK196629:UOK196648 UYG196629:UYG196648 VIC196629:VIC196648 VRY196629:VRY196648 WBU196629:WBU196648 WLQ196629:WLQ196648 WVM196629:WVM196648 M327702:M327721 JA262165:JA262184 SW262165:SW262184 ACS262165:ACS262184 AMO262165:AMO262184 AWK262165:AWK262184 BGG262165:BGG262184 BQC262165:BQC262184 BZY262165:BZY262184 CJU262165:CJU262184 CTQ262165:CTQ262184 DDM262165:DDM262184 DNI262165:DNI262184 DXE262165:DXE262184 EHA262165:EHA262184 EQW262165:EQW262184 FAS262165:FAS262184 FKO262165:FKO262184 FUK262165:FUK262184 GEG262165:GEG262184 GOC262165:GOC262184 GXY262165:GXY262184 HHU262165:HHU262184 HRQ262165:HRQ262184 IBM262165:IBM262184 ILI262165:ILI262184 IVE262165:IVE262184 JFA262165:JFA262184 JOW262165:JOW262184 JYS262165:JYS262184 KIO262165:KIO262184 KSK262165:KSK262184 LCG262165:LCG262184 LMC262165:LMC262184 LVY262165:LVY262184 MFU262165:MFU262184 MPQ262165:MPQ262184 MZM262165:MZM262184 NJI262165:NJI262184 NTE262165:NTE262184 ODA262165:ODA262184 OMW262165:OMW262184 OWS262165:OWS262184 PGO262165:PGO262184 PQK262165:PQK262184 QAG262165:QAG262184 QKC262165:QKC262184 QTY262165:QTY262184 RDU262165:RDU262184 RNQ262165:RNQ262184 RXM262165:RXM262184 SHI262165:SHI262184 SRE262165:SRE262184 TBA262165:TBA262184 TKW262165:TKW262184 TUS262165:TUS262184 UEO262165:UEO262184 UOK262165:UOK262184 UYG262165:UYG262184 VIC262165:VIC262184 VRY262165:VRY262184 WBU262165:WBU262184 WLQ262165:WLQ262184 WVM262165:WVM262184 M393238:M393257 JA327701:JA327720 SW327701:SW327720 ACS327701:ACS327720 AMO327701:AMO327720 AWK327701:AWK327720 BGG327701:BGG327720 BQC327701:BQC327720 BZY327701:BZY327720 CJU327701:CJU327720 CTQ327701:CTQ327720 DDM327701:DDM327720 DNI327701:DNI327720 DXE327701:DXE327720 EHA327701:EHA327720 EQW327701:EQW327720 FAS327701:FAS327720 FKO327701:FKO327720 FUK327701:FUK327720 GEG327701:GEG327720 GOC327701:GOC327720 GXY327701:GXY327720 HHU327701:HHU327720 HRQ327701:HRQ327720 IBM327701:IBM327720 ILI327701:ILI327720 IVE327701:IVE327720 JFA327701:JFA327720 JOW327701:JOW327720 JYS327701:JYS327720 KIO327701:KIO327720 KSK327701:KSK327720 LCG327701:LCG327720 LMC327701:LMC327720 LVY327701:LVY327720 MFU327701:MFU327720 MPQ327701:MPQ327720 MZM327701:MZM327720 NJI327701:NJI327720 NTE327701:NTE327720 ODA327701:ODA327720 OMW327701:OMW327720 OWS327701:OWS327720 PGO327701:PGO327720 PQK327701:PQK327720 QAG327701:QAG327720 QKC327701:QKC327720 QTY327701:QTY327720 RDU327701:RDU327720 RNQ327701:RNQ327720 RXM327701:RXM327720 SHI327701:SHI327720 SRE327701:SRE327720 TBA327701:TBA327720 TKW327701:TKW327720 TUS327701:TUS327720 UEO327701:UEO327720 UOK327701:UOK327720 UYG327701:UYG327720 VIC327701:VIC327720 VRY327701:VRY327720 WBU327701:WBU327720 WLQ327701:WLQ327720 WVM327701:WVM327720 M458774:M458793 JA393237:JA393256 SW393237:SW393256 ACS393237:ACS393256 AMO393237:AMO393256 AWK393237:AWK393256 BGG393237:BGG393256 BQC393237:BQC393256 BZY393237:BZY393256 CJU393237:CJU393256 CTQ393237:CTQ393256 DDM393237:DDM393256 DNI393237:DNI393256 DXE393237:DXE393256 EHA393237:EHA393256 EQW393237:EQW393256 FAS393237:FAS393256 FKO393237:FKO393256 FUK393237:FUK393256 GEG393237:GEG393256 GOC393237:GOC393256 GXY393237:GXY393256 HHU393237:HHU393256 HRQ393237:HRQ393256 IBM393237:IBM393256 ILI393237:ILI393256 IVE393237:IVE393256 JFA393237:JFA393256 JOW393237:JOW393256 JYS393237:JYS393256 KIO393237:KIO393256 KSK393237:KSK393256 LCG393237:LCG393256 LMC393237:LMC393256 LVY393237:LVY393256 MFU393237:MFU393256 MPQ393237:MPQ393256 MZM393237:MZM393256 NJI393237:NJI393256 NTE393237:NTE393256 ODA393237:ODA393256 OMW393237:OMW393256 OWS393237:OWS393256 PGO393237:PGO393256 PQK393237:PQK393256 QAG393237:QAG393256 QKC393237:QKC393256 QTY393237:QTY393256 RDU393237:RDU393256 RNQ393237:RNQ393256 RXM393237:RXM393256 SHI393237:SHI393256 SRE393237:SRE393256 TBA393237:TBA393256 TKW393237:TKW393256 TUS393237:TUS393256 UEO393237:UEO393256 UOK393237:UOK393256 UYG393237:UYG393256 VIC393237:VIC393256 VRY393237:VRY393256 WBU393237:WBU393256 WLQ393237:WLQ393256 WVM393237:WVM393256 M524310:M524329 JA458773:JA458792 SW458773:SW458792 ACS458773:ACS458792 AMO458773:AMO458792 AWK458773:AWK458792 BGG458773:BGG458792 BQC458773:BQC458792 BZY458773:BZY458792 CJU458773:CJU458792 CTQ458773:CTQ458792 DDM458773:DDM458792 DNI458773:DNI458792 DXE458773:DXE458792 EHA458773:EHA458792 EQW458773:EQW458792 FAS458773:FAS458792 FKO458773:FKO458792 FUK458773:FUK458792 GEG458773:GEG458792 GOC458773:GOC458792 GXY458773:GXY458792 HHU458773:HHU458792 HRQ458773:HRQ458792 IBM458773:IBM458792 ILI458773:ILI458792 IVE458773:IVE458792 JFA458773:JFA458792 JOW458773:JOW458792 JYS458773:JYS458792 KIO458773:KIO458792 KSK458773:KSK458792 LCG458773:LCG458792 LMC458773:LMC458792 LVY458773:LVY458792 MFU458773:MFU458792 MPQ458773:MPQ458792 MZM458773:MZM458792 NJI458773:NJI458792 NTE458773:NTE458792 ODA458773:ODA458792 OMW458773:OMW458792 OWS458773:OWS458792 PGO458773:PGO458792 PQK458773:PQK458792 QAG458773:QAG458792 QKC458773:QKC458792 QTY458773:QTY458792 RDU458773:RDU458792 RNQ458773:RNQ458792 RXM458773:RXM458792 SHI458773:SHI458792 SRE458773:SRE458792 TBA458773:TBA458792 TKW458773:TKW458792 TUS458773:TUS458792 UEO458773:UEO458792 UOK458773:UOK458792 UYG458773:UYG458792 VIC458773:VIC458792 VRY458773:VRY458792 WBU458773:WBU458792 WLQ458773:WLQ458792 WVM458773:WVM458792 M589846:M589865 JA524309:JA524328 SW524309:SW524328 ACS524309:ACS524328 AMO524309:AMO524328 AWK524309:AWK524328 BGG524309:BGG524328 BQC524309:BQC524328 BZY524309:BZY524328 CJU524309:CJU524328 CTQ524309:CTQ524328 DDM524309:DDM524328 DNI524309:DNI524328 DXE524309:DXE524328 EHA524309:EHA524328 EQW524309:EQW524328 FAS524309:FAS524328 FKO524309:FKO524328 FUK524309:FUK524328 GEG524309:GEG524328 GOC524309:GOC524328 GXY524309:GXY524328 HHU524309:HHU524328 HRQ524309:HRQ524328 IBM524309:IBM524328 ILI524309:ILI524328 IVE524309:IVE524328 JFA524309:JFA524328 JOW524309:JOW524328 JYS524309:JYS524328 KIO524309:KIO524328 KSK524309:KSK524328 LCG524309:LCG524328 LMC524309:LMC524328 LVY524309:LVY524328 MFU524309:MFU524328 MPQ524309:MPQ524328 MZM524309:MZM524328 NJI524309:NJI524328 NTE524309:NTE524328 ODA524309:ODA524328 OMW524309:OMW524328 OWS524309:OWS524328 PGO524309:PGO524328 PQK524309:PQK524328 QAG524309:QAG524328 QKC524309:QKC524328 QTY524309:QTY524328 RDU524309:RDU524328 RNQ524309:RNQ524328 RXM524309:RXM524328 SHI524309:SHI524328 SRE524309:SRE524328 TBA524309:TBA524328 TKW524309:TKW524328 TUS524309:TUS524328 UEO524309:UEO524328 UOK524309:UOK524328 UYG524309:UYG524328 VIC524309:VIC524328 VRY524309:VRY524328 WBU524309:WBU524328 WLQ524309:WLQ524328 WVM524309:WVM524328 M655382:M655401 JA589845:JA589864 SW589845:SW589864 ACS589845:ACS589864 AMO589845:AMO589864 AWK589845:AWK589864 BGG589845:BGG589864 BQC589845:BQC589864 BZY589845:BZY589864 CJU589845:CJU589864 CTQ589845:CTQ589864 DDM589845:DDM589864 DNI589845:DNI589864 DXE589845:DXE589864 EHA589845:EHA589864 EQW589845:EQW589864 FAS589845:FAS589864 FKO589845:FKO589864 FUK589845:FUK589864 GEG589845:GEG589864 GOC589845:GOC589864 GXY589845:GXY589864 HHU589845:HHU589864 HRQ589845:HRQ589864 IBM589845:IBM589864 ILI589845:ILI589864 IVE589845:IVE589864 JFA589845:JFA589864 JOW589845:JOW589864 JYS589845:JYS589864 KIO589845:KIO589864 KSK589845:KSK589864 LCG589845:LCG589864 LMC589845:LMC589864 LVY589845:LVY589864 MFU589845:MFU589864 MPQ589845:MPQ589864 MZM589845:MZM589864 NJI589845:NJI589864 NTE589845:NTE589864 ODA589845:ODA589864 OMW589845:OMW589864 OWS589845:OWS589864 PGO589845:PGO589864 PQK589845:PQK589864 QAG589845:QAG589864 QKC589845:QKC589864 QTY589845:QTY589864 RDU589845:RDU589864 RNQ589845:RNQ589864 RXM589845:RXM589864 SHI589845:SHI589864 SRE589845:SRE589864 TBA589845:TBA589864 TKW589845:TKW589864 TUS589845:TUS589864 UEO589845:UEO589864 UOK589845:UOK589864 UYG589845:UYG589864 VIC589845:VIC589864 VRY589845:VRY589864 WBU589845:WBU589864 WLQ589845:WLQ589864 WVM589845:WVM589864 M720918:M720937 JA655381:JA655400 SW655381:SW655400 ACS655381:ACS655400 AMO655381:AMO655400 AWK655381:AWK655400 BGG655381:BGG655400 BQC655381:BQC655400 BZY655381:BZY655400 CJU655381:CJU655400 CTQ655381:CTQ655400 DDM655381:DDM655400 DNI655381:DNI655400 DXE655381:DXE655400 EHA655381:EHA655400 EQW655381:EQW655400 FAS655381:FAS655400 FKO655381:FKO655400 FUK655381:FUK655400 GEG655381:GEG655400 GOC655381:GOC655400 GXY655381:GXY655400 HHU655381:HHU655400 HRQ655381:HRQ655400 IBM655381:IBM655400 ILI655381:ILI655400 IVE655381:IVE655400 JFA655381:JFA655400 JOW655381:JOW655400 JYS655381:JYS655400 KIO655381:KIO655400 KSK655381:KSK655400 LCG655381:LCG655400 LMC655381:LMC655400 LVY655381:LVY655400 MFU655381:MFU655400 MPQ655381:MPQ655400 MZM655381:MZM655400 NJI655381:NJI655400 NTE655381:NTE655400 ODA655381:ODA655400 OMW655381:OMW655400 OWS655381:OWS655400 PGO655381:PGO655400 PQK655381:PQK655400 QAG655381:QAG655400 QKC655381:QKC655400 QTY655381:QTY655400 RDU655381:RDU655400 RNQ655381:RNQ655400 RXM655381:RXM655400 SHI655381:SHI655400 SRE655381:SRE655400 TBA655381:TBA655400 TKW655381:TKW655400 TUS655381:TUS655400 UEO655381:UEO655400 UOK655381:UOK655400 UYG655381:UYG655400 VIC655381:VIC655400 VRY655381:VRY655400 WBU655381:WBU655400 WLQ655381:WLQ655400 WVM655381:WVM655400 M786454:M786473 JA720917:JA720936 SW720917:SW720936 ACS720917:ACS720936 AMO720917:AMO720936 AWK720917:AWK720936 BGG720917:BGG720936 BQC720917:BQC720936 BZY720917:BZY720936 CJU720917:CJU720936 CTQ720917:CTQ720936 DDM720917:DDM720936 DNI720917:DNI720936 DXE720917:DXE720936 EHA720917:EHA720936 EQW720917:EQW720936 FAS720917:FAS720936 FKO720917:FKO720936 FUK720917:FUK720936 GEG720917:GEG720936 GOC720917:GOC720936 GXY720917:GXY720936 HHU720917:HHU720936 HRQ720917:HRQ720936 IBM720917:IBM720936 ILI720917:ILI720936 IVE720917:IVE720936 JFA720917:JFA720936 JOW720917:JOW720936 JYS720917:JYS720936 KIO720917:KIO720936 KSK720917:KSK720936 LCG720917:LCG720936 LMC720917:LMC720936 LVY720917:LVY720936 MFU720917:MFU720936 MPQ720917:MPQ720936 MZM720917:MZM720936 NJI720917:NJI720936 NTE720917:NTE720936 ODA720917:ODA720936 OMW720917:OMW720936 OWS720917:OWS720936 PGO720917:PGO720936 PQK720917:PQK720936 QAG720917:QAG720936 QKC720917:QKC720936 QTY720917:QTY720936 RDU720917:RDU720936 RNQ720917:RNQ720936 RXM720917:RXM720936 SHI720917:SHI720936 SRE720917:SRE720936 TBA720917:TBA720936 TKW720917:TKW720936 TUS720917:TUS720936 UEO720917:UEO720936 UOK720917:UOK720936 UYG720917:UYG720936 VIC720917:VIC720936 VRY720917:VRY720936 WBU720917:WBU720936 WLQ720917:WLQ720936 WVM720917:WVM720936 M851990:M852009 JA786453:JA786472 SW786453:SW786472 ACS786453:ACS786472 AMO786453:AMO786472 AWK786453:AWK786472 BGG786453:BGG786472 BQC786453:BQC786472 BZY786453:BZY786472 CJU786453:CJU786472 CTQ786453:CTQ786472 DDM786453:DDM786472 DNI786453:DNI786472 DXE786453:DXE786472 EHA786453:EHA786472 EQW786453:EQW786472 FAS786453:FAS786472 FKO786453:FKO786472 FUK786453:FUK786472 GEG786453:GEG786472 GOC786453:GOC786472 GXY786453:GXY786472 HHU786453:HHU786472 HRQ786453:HRQ786472 IBM786453:IBM786472 ILI786453:ILI786472 IVE786453:IVE786472 JFA786453:JFA786472 JOW786453:JOW786472 JYS786453:JYS786472 KIO786453:KIO786472 KSK786453:KSK786472 LCG786453:LCG786472 LMC786453:LMC786472 LVY786453:LVY786472 MFU786453:MFU786472 MPQ786453:MPQ786472 MZM786453:MZM786472 NJI786453:NJI786472 NTE786453:NTE786472 ODA786453:ODA786472 OMW786453:OMW786472 OWS786453:OWS786472 PGO786453:PGO786472 PQK786453:PQK786472 QAG786453:QAG786472 QKC786453:QKC786472 QTY786453:QTY786472 RDU786453:RDU786472 RNQ786453:RNQ786472 RXM786453:RXM786472 SHI786453:SHI786472 SRE786453:SRE786472 TBA786453:TBA786472 TKW786453:TKW786472 TUS786453:TUS786472 UEO786453:UEO786472 UOK786453:UOK786472 UYG786453:UYG786472 VIC786453:VIC786472 VRY786453:VRY786472 WBU786453:WBU786472 WLQ786453:WLQ786472 WVM786453:WVM786472 M917526:M917545 JA851989:JA852008 SW851989:SW852008 ACS851989:ACS852008 AMO851989:AMO852008 AWK851989:AWK852008 BGG851989:BGG852008 BQC851989:BQC852008 BZY851989:BZY852008 CJU851989:CJU852008 CTQ851989:CTQ852008 DDM851989:DDM852008 DNI851989:DNI852008 DXE851989:DXE852008 EHA851989:EHA852008 EQW851989:EQW852008 FAS851989:FAS852008 FKO851989:FKO852008 FUK851989:FUK852008 GEG851989:GEG852008 GOC851989:GOC852008 GXY851989:GXY852008 HHU851989:HHU852008 HRQ851989:HRQ852008 IBM851989:IBM852008 ILI851989:ILI852008 IVE851989:IVE852008 JFA851989:JFA852008 JOW851989:JOW852008 JYS851989:JYS852008 KIO851989:KIO852008 KSK851989:KSK852008 LCG851989:LCG852008 LMC851989:LMC852008 LVY851989:LVY852008 MFU851989:MFU852008 MPQ851989:MPQ852008 MZM851989:MZM852008 NJI851989:NJI852008 NTE851989:NTE852008 ODA851989:ODA852008 OMW851989:OMW852008 OWS851989:OWS852008 PGO851989:PGO852008 PQK851989:PQK852008 QAG851989:QAG852008 QKC851989:QKC852008 QTY851989:QTY852008 RDU851989:RDU852008 RNQ851989:RNQ852008 RXM851989:RXM852008 SHI851989:SHI852008 SRE851989:SRE852008 TBA851989:TBA852008 TKW851989:TKW852008 TUS851989:TUS852008 UEO851989:UEO852008 UOK851989:UOK852008 UYG851989:UYG852008 VIC851989:VIC852008 VRY851989:VRY852008 WBU851989:WBU852008 WLQ851989:WLQ852008 WVM851989:WVM852008 M983062:M983081 JA917525:JA917544 SW917525:SW917544 ACS917525:ACS917544 AMO917525:AMO917544 AWK917525:AWK917544 BGG917525:BGG917544 BQC917525:BQC917544 BZY917525:BZY917544 CJU917525:CJU917544 CTQ917525:CTQ917544 DDM917525:DDM917544 DNI917525:DNI917544 DXE917525:DXE917544 EHA917525:EHA917544 EQW917525:EQW917544 FAS917525:FAS917544 FKO917525:FKO917544 FUK917525:FUK917544 GEG917525:GEG917544 GOC917525:GOC917544 GXY917525:GXY917544 HHU917525:HHU917544 HRQ917525:HRQ917544 IBM917525:IBM917544 ILI917525:ILI917544 IVE917525:IVE917544 JFA917525:JFA917544 JOW917525:JOW917544 JYS917525:JYS917544 KIO917525:KIO917544 KSK917525:KSK917544 LCG917525:LCG917544 LMC917525:LMC917544 LVY917525:LVY917544 MFU917525:MFU917544 MPQ917525:MPQ917544 MZM917525:MZM917544 NJI917525:NJI917544 NTE917525:NTE917544 ODA917525:ODA917544 OMW917525:OMW917544 OWS917525:OWS917544 PGO917525:PGO917544 PQK917525:PQK917544 QAG917525:QAG917544 QKC917525:QKC917544 QTY917525:QTY917544 RDU917525:RDU917544 RNQ917525:RNQ917544 RXM917525:RXM917544 SHI917525:SHI917544 SRE917525:SRE917544 TBA917525:TBA917544 TKW917525:TKW917544 TUS917525:TUS917544 UEO917525:UEO917544 UOK917525:UOK917544 UYG917525:UYG917544 VIC917525:VIC917544 VRY917525:VRY917544 WBU917525:WBU917544 WLQ917525:WLQ917544 WVM917525:WVM917544 JA983061:JA983080 SW983061:SW983080 ACS983061:ACS983080 AMO983061:AMO983080 AWK983061:AWK983080 BGG983061:BGG983080 BQC983061:BQC983080 BZY983061:BZY983080 CJU983061:CJU983080 CTQ983061:CTQ983080 DDM983061:DDM983080 DNI983061:DNI983080 DXE983061:DXE983080 EHA983061:EHA983080 EQW983061:EQW983080 FAS983061:FAS983080 FKO983061:FKO983080 FUK983061:FUK983080 GEG983061:GEG983080 GOC983061:GOC983080 GXY983061:GXY983080 HHU983061:HHU983080 HRQ983061:HRQ983080 IBM983061:IBM983080 ILI983061:ILI983080 IVE983061:IVE983080 JFA983061:JFA983080 JOW983061:JOW983080 JYS983061:JYS983080 KIO983061:KIO983080 KSK983061:KSK983080 LCG983061:LCG983080 LMC983061:LMC983080 LVY983061:LVY983080 MFU983061:MFU983080 MPQ983061:MPQ983080 MZM983061:MZM983080 NJI983061:NJI983080 NTE983061:NTE983080 ODA983061:ODA983080 OMW983061:OMW983080 OWS983061:OWS983080 PGO983061:PGO983080 PQK983061:PQK983080 QAG983061:QAG983080 QKC983061:QKC983080 QTY983061:QTY983080 RDU983061:RDU983080 RNQ983061:RNQ983080 RXM983061:RXM983080 SHI983061:SHI983080 SRE983061:SRE983080 TBA983061:TBA983080 TKW983061:TKW983080 TUS983061:TUS983080 UEO983061:UEO983080 UOK983061:UOK983080 UYG983061:UYG983080 VIC983061:VIC983080 VRY983061:VRY983080 WBU983061:WBU983080 WLQ983061:WLQ983080 SW67:SW70 ACS67:ACS70 AMO67:AMO70 AWK67:AWK70 BGG67:BGG70 BQC67:BQC70 BZY67:BZY70 CJU67:CJU70 CTQ67:CTQ70 DDM67:DDM70 DNI67:DNI70 DXE67:DXE70 EHA67:EHA70 EQW67:EQW70 FAS67:FAS70 FKO67:FKO70 FUK67:FUK70 GEG67:GEG70 GOC67:GOC70 GXY67:GXY70 HHU67:HHU70 HRQ67:HRQ70 IBM67:IBM70 ILI67:ILI70 IVE67:IVE70 JFA67:JFA70 JOW67:JOW70 JYS67:JYS70 KIO67:KIO70 KSK67:KSK70 LCG67:LCG70 LMC67:LMC70 LVY67:LVY70 MFU67:MFU70 MPQ67:MPQ70 MZM67:MZM70 NJI67:NJI70 NTE67:NTE70 ODA67:ODA70 OMW67:OMW70 OWS67:OWS70 PGO67:PGO70 PQK67:PQK70 QAG67:QAG70 QKC67:QKC70 QTY67:QTY70 RDU67:RDU70 RNQ67:RNQ70 RXM67:RXM70 SHI67:SHI70 SRE67:SRE70 TBA67:TBA70 TKW67:TKW70 TUS67:TUS70 UEO67:UEO70 UOK67:UOK70 UYG67:UYG70 VIC67:VIC70 VRY67:VRY70 WBU67:WBU70 WLQ67:WLQ70 WVM67:WVM70 M65558:M65577 JA67:JA70 IS14:IS64 SO14:SO64 ACK14:ACK64 AMG14:AMG64 AWC14:AWC64 BFY14:BFY64 BPU14:BPU64 BZQ14:BZQ64 CJM14:CJM64 CTI14:CTI64 DDE14:DDE64 DNA14:DNA64 DWW14:DWW64 EGS14:EGS64 EQO14:EQO64 FAK14:FAK64 FKG14:FKG64 FUC14:FUC64 GDY14:GDY64 GNU14:GNU64 GXQ14:GXQ64 HHM14:HHM64 HRI14:HRI64 IBE14:IBE64 ILA14:ILA64 IUW14:IUW64 JES14:JES64 JOO14:JOO64 JYK14:JYK64 KIG14:KIG64 KSC14:KSC64 LBY14:LBY64 LLU14:LLU64 LVQ14:LVQ64 MFM14:MFM64 MPI14:MPI64 MZE14:MZE64 NJA14:NJA64 NSW14:NSW64 OCS14:OCS64 OMO14:OMO64 OWK14:OWK64 PGG14:PGG64 PQC14:PQC64 PZY14:PZY64 QJU14:QJU64 QTQ14:QTQ64 RDM14:RDM64 RNI14:RNI64 RXE14:RXE64 SHA14:SHA64 SQW14:SQW64 TAS14:TAS64 TKO14:TKO64 TUK14:TUK64 UEG14:UEG64 UOC14:UOC64 UXY14:UXY64 VHU14:VHU64 VRQ14:VRQ64 WBM14:WBM64 WLI14:WLI64 WVE14:WVE64" xr:uid="{00000000-0002-0000-0400-000001000000}">
      <formula1>"教育・保育従事者,教育・保育従事者以外"</formula1>
    </dataValidation>
    <dataValidation type="list" allowBlank="1" showInputMessage="1" showErrorMessage="1" sqref="WVL983061:WVL983080 K65558:L65577 IZ65557:IZ65576 SV65557:SV65576 ACR65557:ACR65576 AMN65557:AMN65576 AWJ65557:AWJ65576 BGF65557:BGF65576 BQB65557:BQB65576 BZX65557:BZX65576 CJT65557:CJT65576 CTP65557:CTP65576 DDL65557:DDL65576 DNH65557:DNH65576 DXD65557:DXD65576 EGZ65557:EGZ65576 EQV65557:EQV65576 FAR65557:FAR65576 FKN65557:FKN65576 FUJ65557:FUJ65576 GEF65557:GEF65576 GOB65557:GOB65576 GXX65557:GXX65576 HHT65557:HHT65576 HRP65557:HRP65576 IBL65557:IBL65576 ILH65557:ILH65576 IVD65557:IVD65576 JEZ65557:JEZ65576 JOV65557:JOV65576 JYR65557:JYR65576 KIN65557:KIN65576 KSJ65557:KSJ65576 LCF65557:LCF65576 LMB65557:LMB65576 LVX65557:LVX65576 MFT65557:MFT65576 MPP65557:MPP65576 MZL65557:MZL65576 NJH65557:NJH65576 NTD65557:NTD65576 OCZ65557:OCZ65576 OMV65557:OMV65576 OWR65557:OWR65576 PGN65557:PGN65576 PQJ65557:PQJ65576 QAF65557:QAF65576 QKB65557:QKB65576 QTX65557:QTX65576 RDT65557:RDT65576 RNP65557:RNP65576 RXL65557:RXL65576 SHH65557:SHH65576 SRD65557:SRD65576 TAZ65557:TAZ65576 TKV65557:TKV65576 TUR65557:TUR65576 UEN65557:UEN65576 UOJ65557:UOJ65576 UYF65557:UYF65576 VIB65557:VIB65576 VRX65557:VRX65576 WBT65557:WBT65576 WLP65557:WLP65576 WVL65557:WVL65576 K131094:L131113 IZ131093:IZ131112 SV131093:SV131112 ACR131093:ACR131112 AMN131093:AMN131112 AWJ131093:AWJ131112 BGF131093:BGF131112 BQB131093:BQB131112 BZX131093:BZX131112 CJT131093:CJT131112 CTP131093:CTP131112 DDL131093:DDL131112 DNH131093:DNH131112 DXD131093:DXD131112 EGZ131093:EGZ131112 EQV131093:EQV131112 FAR131093:FAR131112 FKN131093:FKN131112 FUJ131093:FUJ131112 GEF131093:GEF131112 GOB131093:GOB131112 GXX131093:GXX131112 HHT131093:HHT131112 HRP131093:HRP131112 IBL131093:IBL131112 ILH131093:ILH131112 IVD131093:IVD131112 JEZ131093:JEZ131112 JOV131093:JOV131112 JYR131093:JYR131112 KIN131093:KIN131112 KSJ131093:KSJ131112 LCF131093:LCF131112 LMB131093:LMB131112 LVX131093:LVX131112 MFT131093:MFT131112 MPP131093:MPP131112 MZL131093:MZL131112 NJH131093:NJH131112 NTD131093:NTD131112 OCZ131093:OCZ131112 OMV131093:OMV131112 OWR131093:OWR131112 PGN131093:PGN131112 PQJ131093:PQJ131112 QAF131093:QAF131112 QKB131093:QKB131112 QTX131093:QTX131112 RDT131093:RDT131112 RNP131093:RNP131112 RXL131093:RXL131112 SHH131093:SHH131112 SRD131093:SRD131112 TAZ131093:TAZ131112 TKV131093:TKV131112 TUR131093:TUR131112 UEN131093:UEN131112 UOJ131093:UOJ131112 UYF131093:UYF131112 VIB131093:VIB131112 VRX131093:VRX131112 WBT131093:WBT131112 WLP131093:WLP131112 WVL131093:WVL131112 K196630:L196649 IZ196629:IZ196648 SV196629:SV196648 ACR196629:ACR196648 AMN196629:AMN196648 AWJ196629:AWJ196648 BGF196629:BGF196648 BQB196629:BQB196648 BZX196629:BZX196648 CJT196629:CJT196648 CTP196629:CTP196648 DDL196629:DDL196648 DNH196629:DNH196648 DXD196629:DXD196648 EGZ196629:EGZ196648 EQV196629:EQV196648 FAR196629:FAR196648 FKN196629:FKN196648 FUJ196629:FUJ196648 GEF196629:GEF196648 GOB196629:GOB196648 GXX196629:GXX196648 HHT196629:HHT196648 HRP196629:HRP196648 IBL196629:IBL196648 ILH196629:ILH196648 IVD196629:IVD196648 JEZ196629:JEZ196648 JOV196629:JOV196648 JYR196629:JYR196648 KIN196629:KIN196648 KSJ196629:KSJ196648 LCF196629:LCF196648 LMB196629:LMB196648 LVX196629:LVX196648 MFT196629:MFT196648 MPP196629:MPP196648 MZL196629:MZL196648 NJH196629:NJH196648 NTD196629:NTD196648 OCZ196629:OCZ196648 OMV196629:OMV196648 OWR196629:OWR196648 PGN196629:PGN196648 PQJ196629:PQJ196648 QAF196629:QAF196648 QKB196629:QKB196648 QTX196629:QTX196648 RDT196629:RDT196648 RNP196629:RNP196648 RXL196629:RXL196648 SHH196629:SHH196648 SRD196629:SRD196648 TAZ196629:TAZ196648 TKV196629:TKV196648 TUR196629:TUR196648 UEN196629:UEN196648 UOJ196629:UOJ196648 UYF196629:UYF196648 VIB196629:VIB196648 VRX196629:VRX196648 WBT196629:WBT196648 WLP196629:WLP196648 WVL196629:WVL196648 K262166:L262185 IZ262165:IZ262184 SV262165:SV262184 ACR262165:ACR262184 AMN262165:AMN262184 AWJ262165:AWJ262184 BGF262165:BGF262184 BQB262165:BQB262184 BZX262165:BZX262184 CJT262165:CJT262184 CTP262165:CTP262184 DDL262165:DDL262184 DNH262165:DNH262184 DXD262165:DXD262184 EGZ262165:EGZ262184 EQV262165:EQV262184 FAR262165:FAR262184 FKN262165:FKN262184 FUJ262165:FUJ262184 GEF262165:GEF262184 GOB262165:GOB262184 GXX262165:GXX262184 HHT262165:HHT262184 HRP262165:HRP262184 IBL262165:IBL262184 ILH262165:ILH262184 IVD262165:IVD262184 JEZ262165:JEZ262184 JOV262165:JOV262184 JYR262165:JYR262184 KIN262165:KIN262184 KSJ262165:KSJ262184 LCF262165:LCF262184 LMB262165:LMB262184 LVX262165:LVX262184 MFT262165:MFT262184 MPP262165:MPP262184 MZL262165:MZL262184 NJH262165:NJH262184 NTD262165:NTD262184 OCZ262165:OCZ262184 OMV262165:OMV262184 OWR262165:OWR262184 PGN262165:PGN262184 PQJ262165:PQJ262184 QAF262165:QAF262184 QKB262165:QKB262184 QTX262165:QTX262184 RDT262165:RDT262184 RNP262165:RNP262184 RXL262165:RXL262184 SHH262165:SHH262184 SRD262165:SRD262184 TAZ262165:TAZ262184 TKV262165:TKV262184 TUR262165:TUR262184 UEN262165:UEN262184 UOJ262165:UOJ262184 UYF262165:UYF262184 VIB262165:VIB262184 VRX262165:VRX262184 WBT262165:WBT262184 WLP262165:WLP262184 WVL262165:WVL262184 K327702:L327721 IZ327701:IZ327720 SV327701:SV327720 ACR327701:ACR327720 AMN327701:AMN327720 AWJ327701:AWJ327720 BGF327701:BGF327720 BQB327701:BQB327720 BZX327701:BZX327720 CJT327701:CJT327720 CTP327701:CTP327720 DDL327701:DDL327720 DNH327701:DNH327720 DXD327701:DXD327720 EGZ327701:EGZ327720 EQV327701:EQV327720 FAR327701:FAR327720 FKN327701:FKN327720 FUJ327701:FUJ327720 GEF327701:GEF327720 GOB327701:GOB327720 GXX327701:GXX327720 HHT327701:HHT327720 HRP327701:HRP327720 IBL327701:IBL327720 ILH327701:ILH327720 IVD327701:IVD327720 JEZ327701:JEZ327720 JOV327701:JOV327720 JYR327701:JYR327720 KIN327701:KIN327720 KSJ327701:KSJ327720 LCF327701:LCF327720 LMB327701:LMB327720 LVX327701:LVX327720 MFT327701:MFT327720 MPP327701:MPP327720 MZL327701:MZL327720 NJH327701:NJH327720 NTD327701:NTD327720 OCZ327701:OCZ327720 OMV327701:OMV327720 OWR327701:OWR327720 PGN327701:PGN327720 PQJ327701:PQJ327720 QAF327701:QAF327720 QKB327701:QKB327720 QTX327701:QTX327720 RDT327701:RDT327720 RNP327701:RNP327720 RXL327701:RXL327720 SHH327701:SHH327720 SRD327701:SRD327720 TAZ327701:TAZ327720 TKV327701:TKV327720 TUR327701:TUR327720 UEN327701:UEN327720 UOJ327701:UOJ327720 UYF327701:UYF327720 VIB327701:VIB327720 VRX327701:VRX327720 WBT327701:WBT327720 WLP327701:WLP327720 WVL327701:WVL327720 K393238:L393257 IZ393237:IZ393256 SV393237:SV393256 ACR393237:ACR393256 AMN393237:AMN393256 AWJ393237:AWJ393256 BGF393237:BGF393256 BQB393237:BQB393256 BZX393237:BZX393256 CJT393237:CJT393256 CTP393237:CTP393256 DDL393237:DDL393256 DNH393237:DNH393256 DXD393237:DXD393256 EGZ393237:EGZ393256 EQV393237:EQV393256 FAR393237:FAR393256 FKN393237:FKN393256 FUJ393237:FUJ393256 GEF393237:GEF393256 GOB393237:GOB393256 GXX393237:GXX393256 HHT393237:HHT393256 HRP393237:HRP393256 IBL393237:IBL393256 ILH393237:ILH393256 IVD393237:IVD393256 JEZ393237:JEZ393256 JOV393237:JOV393256 JYR393237:JYR393256 KIN393237:KIN393256 KSJ393237:KSJ393256 LCF393237:LCF393256 LMB393237:LMB393256 LVX393237:LVX393256 MFT393237:MFT393256 MPP393237:MPP393256 MZL393237:MZL393256 NJH393237:NJH393256 NTD393237:NTD393256 OCZ393237:OCZ393256 OMV393237:OMV393256 OWR393237:OWR393256 PGN393237:PGN393256 PQJ393237:PQJ393256 QAF393237:QAF393256 QKB393237:QKB393256 QTX393237:QTX393256 RDT393237:RDT393256 RNP393237:RNP393256 RXL393237:RXL393256 SHH393237:SHH393256 SRD393237:SRD393256 TAZ393237:TAZ393256 TKV393237:TKV393256 TUR393237:TUR393256 UEN393237:UEN393256 UOJ393237:UOJ393256 UYF393237:UYF393256 VIB393237:VIB393256 VRX393237:VRX393256 WBT393237:WBT393256 WLP393237:WLP393256 WVL393237:WVL393256 K458774:L458793 IZ458773:IZ458792 SV458773:SV458792 ACR458773:ACR458792 AMN458773:AMN458792 AWJ458773:AWJ458792 BGF458773:BGF458792 BQB458773:BQB458792 BZX458773:BZX458792 CJT458773:CJT458792 CTP458773:CTP458792 DDL458773:DDL458792 DNH458773:DNH458792 DXD458773:DXD458792 EGZ458773:EGZ458792 EQV458773:EQV458792 FAR458773:FAR458792 FKN458773:FKN458792 FUJ458773:FUJ458792 GEF458773:GEF458792 GOB458773:GOB458792 GXX458773:GXX458792 HHT458773:HHT458792 HRP458773:HRP458792 IBL458773:IBL458792 ILH458773:ILH458792 IVD458773:IVD458792 JEZ458773:JEZ458792 JOV458773:JOV458792 JYR458773:JYR458792 KIN458773:KIN458792 KSJ458773:KSJ458792 LCF458773:LCF458792 LMB458773:LMB458792 LVX458773:LVX458792 MFT458773:MFT458792 MPP458773:MPP458792 MZL458773:MZL458792 NJH458773:NJH458792 NTD458773:NTD458792 OCZ458773:OCZ458792 OMV458773:OMV458792 OWR458773:OWR458792 PGN458773:PGN458792 PQJ458773:PQJ458792 QAF458773:QAF458792 QKB458773:QKB458792 QTX458773:QTX458792 RDT458773:RDT458792 RNP458773:RNP458792 RXL458773:RXL458792 SHH458773:SHH458792 SRD458773:SRD458792 TAZ458773:TAZ458792 TKV458773:TKV458792 TUR458773:TUR458792 UEN458773:UEN458792 UOJ458773:UOJ458792 UYF458773:UYF458792 VIB458773:VIB458792 VRX458773:VRX458792 WBT458773:WBT458792 WLP458773:WLP458792 WVL458773:WVL458792 K524310:L524329 IZ524309:IZ524328 SV524309:SV524328 ACR524309:ACR524328 AMN524309:AMN524328 AWJ524309:AWJ524328 BGF524309:BGF524328 BQB524309:BQB524328 BZX524309:BZX524328 CJT524309:CJT524328 CTP524309:CTP524328 DDL524309:DDL524328 DNH524309:DNH524328 DXD524309:DXD524328 EGZ524309:EGZ524328 EQV524309:EQV524328 FAR524309:FAR524328 FKN524309:FKN524328 FUJ524309:FUJ524328 GEF524309:GEF524328 GOB524309:GOB524328 GXX524309:GXX524328 HHT524309:HHT524328 HRP524309:HRP524328 IBL524309:IBL524328 ILH524309:ILH524328 IVD524309:IVD524328 JEZ524309:JEZ524328 JOV524309:JOV524328 JYR524309:JYR524328 KIN524309:KIN524328 KSJ524309:KSJ524328 LCF524309:LCF524328 LMB524309:LMB524328 LVX524309:LVX524328 MFT524309:MFT524328 MPP524309:MPP524328 MZL524309:MZL524328 NJH524309:NJH524328 NTD524309:NTD524328 OCZ524309:OCZ524328 OMV524309:OMV524328 OWR524309:OWR524328 PGN524309:PGN524328 PQJ524309:PQJ524328 QAF524309:QAF524328 QKB524309:QKB524328 QTX524309:QTX524328 RDT524309:RDT524328 RNP524309:RNP524328 RXL524309:RXL524328 SHH524309:SHH524328 SRD524309:SRD524328 TAZ524309:TAZ524328 TKV524309:TKV524328 TUR524309:TUR524328 UEN524309:UEN524328 UOJ524309:UOJ524328 UYF524309:UYF524328 VIB524309:VIB524328 VRX524309:VRX524328 WBT524309:WBT524328 WLP524309:WLP524328 WVL524309:WVL524328 K589846:L589865 IZ589845:IZ589864 SV589845:SV589864 ACR589845:ACR589864 AMN589845:AMN589864 AWJ589845:AWJ589864 BGF589845:BGF589864 BQB589845:BQB589864 BZX589845:BZX589864 CJT589845:CJT589864 CTP589845:CTP589864 DDL589845:DDL589864 DNH589845:DNH589864 DXD589845:DXD589864 EGZ589845:EGZ589864 EQV589845:EQV589864 FAR589845:FAR589864 FKN589845:FKN589864 FUJ589845:FUJ589864 GEF589845:GEF589864 GOB589845:GOB589864 GXX589845:GXX589864 HHT589845:HHT589864 HRP589845:HRP589864 IBL589845:IBL589864 ILH589845:ILH589864 IVD589845:IVD589864 JEZ589845:JEZ589864 JOV589845:JOV589864 JYR589845:JYR589864 KIN589845:KIN589864 KSJ589845:KSJ589864 LCF589845:LCF589864 LMB589845:LMB589864 LVX589845:LVX589864 MFT589845:MFT589864 MPP589845:MPP589864 MZL589845:MZL589864 NJH589845:NJH589864 NTD589845:NTD589864 OCZ589845:OCZ589864 OMV589845:OMV589864 OWR589845:OWR589864 PGN589845:PGN589864 PQJ589845:PQJ589864 QAF589845:QAF589864 QKB589845:QKB589864 QTX589845:QTX589864 RDT589845:RDT589864 RNP589845:RNP589864 RXL589845:RXL589864 SHH589845:SHH589864 SRD589845:SRD589864 TAZ589845:TAZ589864 TKV589845:TKV589864 TUR589845:TUR589864 UEN589845:UEN589864 UOJ589845:UOJ589864 UYF589845:UYF589864 VIB589845:VIB589864 VRX589845:VRX589864 WBT589845:WBT589864 WLP589845:WLP589864 WVL589845:WVL589864 K655382:L655401 IZ655381:IZ655400 SV655381:SV655400 ACR655381:ACR655400 AMN655381:AMN655400 AWJ655381:AWJ655400 BGF655381:BGF655400 BQB655381:BQB655400 BZX655381:BZX655400 CJT655381:CJT655400 CTP655381:CTP655400 DDL655381:DDL655400 DNH655381:DNH655400 DXD655381:DXD655400 EGZ655381:EGZ655400 EQV655381:EQV655400 FAR655381:FAR655400 FKN655381:FKN655400 FUJ655381:FUJ655400 GEF655381:GEF655400 GOB655381:GOB655400 GXX655381:GXX655400 HHT655381:HHT655400 HRP655381:HRP655400 IBL655381:IBL655400 ILH655381:ILH655400 IVD655381:IVD655400 JEZ655381:JEZ655400 JOV655381:JOV655400 JYR655381:JYR655400 KIN655381:KIN655400 KSJ655381:KSJ655400 LCF655381:LCF655400 LMB655381:LMB655400 LVX655381:LVX655400 MFT655381:MFT655400 MPP655381:MPP655400 MZL655381:MZL655400 NJH655381:NJH655400 NTD655381:NTD655400 OCZ655381:OCZ655400 OMV655381:OMV655400 OWR655381:OWR655400 PGN655381:PGN655400 PQJ655381:PQJ655400 QAF655381:QAF655400 QKB655381:QKB655400 QTX655381:QTX655400 RDT655381:RDT655400 RNP655381:RNP655400 RXL655381:RXL655400 SHH655381:SHH655400 SRD655381:SRD655400 TAZ655381:TAZ655400 TKV655381:TKV655400 TUR655381:TUR655400 UEN655381:UEN655400 UOJ655381:UOJ655400 UYF655381:UYF655400 VIB655381:VIB655400 VRX655381:VRX655400 WBT655381:WBT655400 WLP655381:WLP655400 WVL655381:WVL655400 K720918:L720937 IZ720917:IZ720936 SV720917:SV720936 ACR720917:ACR720936 AMN720917:AMN720936 AWJ720917:AWJ720936 BGF720917:BGF720936 BQB720917:BQB720936 BZX720917:BZX720936 CJT720917:CJT720936 CTP720917:CTP720936 DDL720917:DDL720936 DNH720917:DNH720936 DXD720917:DXD720936 EGZ720917:EGZ720936 EQV720917:EQV720936 FAR720917:FAR720936 FKN720917:FKN720936 FUJ720917:FUJ720936 GEF720917:GEF720936 GOB720917:GOB720936 GXX720917:GXX720936 HHT720917:HHT720936 HRP720917:HRP720936 IBL720917:IBL720936 ILH720917:ILH720936 IVD720917:IVD720936 JEZ720917:JEZ720936 JOV720917:JOV720936 JYR720917:JYR720936 KIN720917:KIN720936 KSJ720917:KSJ720936 LCF720917:LCF720936 LMB720917:LMB720936 LVX720917:LVX720936 MFT720917:MFT720936 MPP720917:MPP720936 MZL720917:MZL720936 NJH720917:NJH720936 NTD720917:NTD720936 OCZ720917:OCZ720936 OMV720917:OMV720936 OWR720917:OWR720936 PGN720917:PGN720936 PQJ720917:PQJ720936 QAF720917:QAF720936 QKB720917:QKB720936 QTX720917:QTX720936 RDT720917:RDT720936 RNP720917:RNP720936 RXL720917:RXL720936 SHH720917:SHH720936 SRD720917:SRD720936 TAZ720917:TAZ720936 TKV720917:TKV720936 TUR720917:TUR720936 UEN720917:UEN720936 UOJ720917:UOJ720936 UYF720917:UYF720936 VIB720917:VIB720936 VRX720917:VRX720936 WBT720917:WBT720936 WLP720917:WLP720936 WVL720917:WVL720936 K786454:L786473 IZ786453:IZ786472 SV786453:SV786472 ACR786453:ACR786472 AMN786453:AMN786472 AWJ786453:AWJ786472 BGF786453:BGF786472 BQB786453:BQB786472 BZX786453:BZX786472 CJT786453:CJT786472 CTP786453:CTP786472 DDL786453:DDL786472 DNH786453:DNH786472 DXD786453:DXD786472 EGZ786453:EGZ786472 EQV786453:EQV786472 FAR786453:FAR786472 FKN786453:FKN786472 FUJ786453:FUJ786472 GEF786453:GEF786472 GOB786453:GOB786472 GXX786453:GXX786472 HHT786453:HHT786472 HRP786453:HRP786472 IBL786453:IBL786472 ILH786453:ILH786472 IVD786453:IVD786472 JEZ786453:JEZ786472 JOV786453:JOV786472 JYR786453:JYR786472 KIN786453:KIN786472 KSJ786453:KSJ786472 LCF786453:LCF786472 LMB786453:LMB786472 LVX786453:LVX786472 MFT786453:MFT786472 MPP786453:MPP786472 MZL786453:MZL786472 NJH786453:NJH786472 NTD786453:NTD786472 OCZ786453:OCZ786472 OMV786453:OMV786472 OWR786453:OWR786472 PGN786453:PGN786472 PQJ786453:PQJ786472 QAF786453:QAF786472 QKB786453:QKB786472 QTX786453:QTX786472 RDT786453:RDT786472 RNP786453:RNP786472 RXL786453:RXL786472 SHH786453:SHH786472 SRD786453:SRD786472 TAZ786453:TAZ786472 TKV786453:TKV786472 TUR786453:TUR786472 UEN786453:UEN786472 UOJ786453:UOJ786472 UYF786453:UYF786472 VIB786453:VIB786472 VRX786453:VRX786472 WBT786453:WBT786472 WLP786453:WLP786472 WVL786453:WVL786472 K851990:L852009 IZ851989:IZ852008 SV851989:SV852008 ACR851989:ACR852008 AMN851989:AMN852008 AWJ851989:AWJ852008 BGF851989:BGF852008 BQB851989:BQB852008 BZX851989:BZX852008 CJT851989:CJT852008 CTP851989:CTP852008 DDL851989:DDL852008 DNH851989:DNH852008 DXD851989:DXD852008 EGZ851989:EGZ852008 EQV851989:EQV852008 FAR851989:FAR852008 FKN851989:FKN852008 FUJ851989:FUJ852008 GEF851989:GEF852008 GOB851989:GOB852008 GXX851989:GXX852008 HHT851989:HHT852008 HRP851989:HRP852008 IBL851989:IBL852008 ILH851989:ILH852008 IVD851989:IVD852008 JEZ851989:JEZ852008 JOV851989:JOV852008 JYR851989:JYR852008 KIN851989:KIN852008 KSJ851989:KSJ852008 LCF851989:LCF852008 LMB851989:LMB852008 LVX851989:LVX852008 MFT851989:MFT852008 MPP851989:MPP852008 MZL851989:MZL852008 NJH851989:NJH852008 NTD851989:NTD852008 OCZ851989:OCZ852008 OMV851989:OMV852008 OWR851989:OWR852008 PGN851989:PGN852008 PQJ851989:PQJ852008 QAF851989:QAF852008 QKB851989:QKB852008 QTX851989:QTX852008 RDT851989:RDT852008 RNP851989:RNP852008 RXL851989:RXL852008 SHH851989:SHH852008 SRD851989:SRD852008 TAZ851989:TAZ852008 TKV851989:TKV852008 TUR851989:TUR852008 UEN851989:UEN852008 UOJ851989:UOJ852008 UYF851989:UYF852008 VIB851989:VIB852008 VRX851989:VRX852008 WBT851989:WBT852008 WLP851989:WLP852008 WVL851989:WVL852008 K917526:L917545 IZ917525:IZ917544 SV917525:SV917544 ACR917525:ACR917544 AMN917525:AMN917544 AWJ917525:AWJ917544 BGF917525:BGF917544 BQB917525:BQB917544 BZX917525:BZX917544 CJT917525:CJT917544 CTP917525:CTP917544 DDL917525:DDL917544 DNH917525:DNH917544 DXD917525:DXD917544 EGZ917525:EGZ917544 EQV917525:EQV917544 FAR917525:FAR917544 FKN917525:FKN917544 FUJ917525:FUJ917544 GEF917525:GEF917544 GOB917525:GOB917544 GXX917525:GXX917544 HHT917525:HHT917544 HRP917525:HRP917544 IBL917525:IBL917544 ILH917525:ILH917544 IVD917525:IVD917544 JEZ917525:JEZ917544 JOV917525:JOV917544 JYR917525:JYR917544 KIN917525:KIN917544 KSJ917525:KSJ917544 LCF917525:LCF917544 LMB917525:LMB917544 LVX917525:LVX917544 MFT917525:MFT917544 MPP917525:MPP917544 MZL917525:MZL917544 NJH917525:NJH917544 NTD917525:NTD917544 OCZ917525:OCZ917544 OMV917525:OMV917544 OWR917525:OWR917544 PGN917525:PGN917544 PQJ917525:PQJ917544 QAF917525:QAF917544 QKB917525:QKB917544 QTX917525:QTX917544 RDT917525:RDT917544 RNP917525:RNP917544 RXL917525:RXL917544 SHH917525:SHH917544 SRD917525:SRD917544 TAZ917525:TAZ917544 TKV917525:TKV917544 TUR917525:TUR917544 UEN917525:UEN917544 UOJ917525:UOJ917544 UYF917525:UYF917544 VIB917525:VIB917544 VRX917525:VRX917544 WBT917525:WBT917544 WLP917525:WLP917544 WVL917525:WVL917544 K983062:L983081 IZ983061:IZ983080 SV983061:SV983080 ACR983061:ACR983080 AMN983061:AMN983080 AWJ983061:AWJ983080 BGF983061:BGF983080 BQB983061:BQB983080 BZX983061:BZX983080 CJT983061:CJT983080 CTP983061:CTP983080 DDL983061:DDL983080 DNH983061:DNH983080 DXD983061:DXD983080 EGZ983061:EGZ983080 EQV983061:EQV983080 FAR983061:FAR983080 FKN983061:FKN983080 FUJ983061:FUJ983080 GEF983061:GEF983080 GOB983061:GOB983080 GXX983061:GXX983080 HHT983061:HHT983080 HRP983061:HRP983080 IBL983061:IBL983080 ILH983061:ILH983080 IVD983061:IVD983080 JEZ983061:JEZ983080 JOV983061:JOV983080 JYR983061:JYR983080 KIN983061:KIN983080 KSJ983061:KSJ983080 LCF983061:LCF983080 LMB983061:LMB983080 LVX983061:LVX983080 MFT983061:MFT983080 MPP983061:MPP983080 MZL983061:MZL983080 NJH983061:NJH983080 NTD983061:NTD983080 OCZ983061:OCZ983080 OMV983061:OMV983080 OWR983061:OWR983080 PGN983061:PGN983080 PQJ983061:PQJ983080 QAF983061:QAF983080 QKB983061:QKB983080 QTX983061:QTX983080 RDT983061:RDT983080 RNP983061:RNP983080 RXL983061:RXL983080 SHH983061:SHH983080 SRD983061:SRD983080 TAZ983061:TAZ983080 TKV983061:TKV983080 TUR983061:TUR983080 UEN983061:UEN983080 UOJ983061:UOJ983080 UYF983061:UYF983080 VIB983061:VIB983080 VRX983061:VRX983080 WBT983061:WBT983080 WLP983061:WLP983080 WLP67:WLP70 IZ67:IZ70 SV67:SV70 ACR67:ACR70 AMN67:AMN70 AWJ67:AWJ70 BGF67:BGF70 BQB67:BQB70 BZX67:BZX70 CJT67:CJT70 CTP67:CTP70 DDL67:DDL70 DNH67:DNH70 DXD67:DXD70 EGZ67:EGZ70 EQV67:EQV70 FAR67:FAR70 FKN67:FKN70 FUJ67:FUJ70 GEF67:GEF70 GOB67:GOB70 GXX67:GXX70 HHT67:HHT70 HRP67:HRP70 IBL67:IBL70 ILH67:ILH70 IVD67:IVD70 JEZ67:JEZ70 JOV67:JOV70 JYR67:JYR70 KIN67:KIN70 KSJ67:KSJ70 LCF67:LCF70 LMB67:LMB70 LVX67:LVX70 MFT67:MFT70 MPP67:MPP70 MZL67:MZL70 NJH67:NJH70 NTD67:NTD70 OCZ67:OCZ70 OMV67:OMV70 OWR67:OWR70 PGN67:PGN70 PQJ67:PQJ70 QAF67:QAF70 QKB67:QKB70 QTX67:QTX70 RDT67:RDT70 RNP67:RNP70 RXL67:RXL70 SHH67:SHH70 SRD67:SRD70 TAZ67:TAZ70 TKV67:TKV70 TUR67:TUR70 UEN67:UEN70 UOJ67:UOJ70 UYF67:UYF70 VIB67:VIB70 VRX67:VRX70 WBT67:WBT70 WVL67:WVL70 WVD14:WVD64 WLH14:WLH64 IR14:IR64 SN14:SN64 ACJ14:ACJ64 AMF14:AMF64 AWB14:AWB64 BFX14:BFX64 BPT14:BPT64 BZP14:BZP64 CJL14:CJL64 CTH14:CTH64 DDD14:DDD64 DMZ14:DMZ64 DWV14:DWV64 EGR14:EGR64 EQN14:EQN64 FAJ14:FAJ64 FKF14:FKF64 FUB14:FUB64 GDX14:GDX64 GNT14:GNT64 GXP14:GXP64 HHL14:HHL64 HRH14:HRH64 IBD14:IBD64 IKZ14:IKZ64 IUV14:IUV64 JER14:JER64 JON14:JON64 JYJ14:JYJ64 KIF14:KIF64 KSB14:KSB64 LBX14:LBX64 LLT14:LLT64 LVP14:LVP64 MFL14:MFL64 MPH14:MPH64 MZD14:MZD64 NIZ14:NIZ64 NSV14:NSV64 OCR14:OCR64 OMN14:OMN64 OWJ14:OWJ64 PGF14:PGF64 PQB14:PQB64 PZX14:PZX64 QJT14:QJT64 QTP14:QTP64 RDL14:RDL64 RNH14:RNH64 RXD14:RXD64 SGZ14:SGZ64 SQV14:SQV64 TAR14:TAR64 TKN14:TKN64 TUJ14:TUJ64 UEF14:UEF64 UOB14:UOB64 UXX14:UXX64 VHT14:VHT64 VRP14:VRP64 WBL14:WBL64" xr:uid="{00000000-0002-0000-0400-000002000000}">
      <formula1>"常勤,非常勤"</formula1>
    </dataValidation>
    <dataValidation type="list" showInputMessage="1" showErrorMessage="1" prompt="空白にする時は、「Delete」キーを押してください。" sqref="WVN983061:WVN983080 JB65557:JB65576 SX65557:SX65576 ACT65557:ACT65576 AMP65557:AMP65576 AWL65557:AWL65576 BGH65557:BGH65576 BQD65557:BQD65576 BZZ65557:BZZ65576 CJV65557:CJV65576 CTR65557:CTR65576 DDN65557:DDN65576 DNJ65557:DNJ65576 DXF65557:DXF65576 EHB65557:EHB65576 EQX65557:EQX65576 FAT65557:FAT65576 FKP65557:FKP65576 FUL65557:FUL65576 GEH65557:GEH65576 GOD65557:GOD65576 GXZ65557:GXZ65576 HHV65557:HHV65576 HRR65557:HRR65576 IBN65557:IBN65576 ILJ65557:ILJ65576 IVF65557:IVF65576 JFB65557:JFB65576 JOX65557:JOX65576 JYT65557:JYT65576 KIP65557:KIP65576 KSL65557:KSL65576 LCH65557:LCH65576 LMD65557:LMD65576 LVZ65557:LVZ65576 MFV65557:MFV65576 MPR65557:MPR65576 MZN65557:MZN65576 NJJ65557:NJJ65576 NTF65557:NTF65576 ODB65557:ODB65576 OMX65557:OMX65576 OWT65557:OWT65576 PGP65557:PGP65576 PQL65557:PQL65576 QAH65557:QAH65576 QKD65557:QKD65576 QTZ65557:QTZ65576 RDV65557:RDV65576 RNR65557:RNR65576 RXN65557:RXN65576 SHJ65557:SHJ65576 SRF65557:SRF65576 TBB65557:TBB65576 TKX65557:TKX65576 TUT65557:TUT65576 UEP65557:UEP65576 UOL65557:UOL65576 UYH65557:UYH65576 VID65557:VID65576 VRZ65557:VRZ65576 WBV65557:WBV65576 WLR65557:WLR65576 WVN65557:WVN65576 JB131093:JB131112 SX131093:SX131112 ACT131093:ACT131112 AMP131093:AMP131112 AWL131093:AWL131112 BGH131093:BGH131112 BQD131093:BQD131112 BZZ131093:BZZ131112 CJV131093:CJV131112 CTR131093:CTR131112 DDN131093:DDN131112 DNJ131093:DNJ131112 DXF131093:DXF131112 EHB131093:EHB131112 EQX131093:EQX131112 FAT131093:FAT131112 FKP131093:FKP131112 FUL131093:FUL131112 GEH131093:GEH131112 GOD131093:GOD131112 GXZ131093:GXZ131112 HHV131093:HHV131112 HRR131093:HRR131112 IBN131093:IBN131112 ILJ131093:ILJ131112 IVF131093:IVF131112 JFB131093:JFB131112 JOX131093:JOX131112 JYT131093:JYT131112 KIP131093:KIP131112 KSL131093:KSL131112 LCH131093:LCH131112 LMD131093:LMD131112 LVZ131093:LVZ131112 MFV131093:MFV131112 MPR131093:MPR131112 MZN131093:MZN131112 NJJ131093:NJJ131112 NTF131093:NTF131112 ODB131093:ODB131112 OMX131093:OMX131112 OWT131093:OWT131112 PGP131093:PGP131112 PQL131093:PQL131112 QAH131093:QAH131112 QKD131093:QKD131112 QTZ131093:QTZ131112 RDV131093:RDV131112 RNR131093:RNR131112 RXN131093:RXN131112 SHJ131093:SHJ131112 SRF131093:SRF131112 TBB131093:TBB131112 TKX131093:TKX131112 TUT131093:TUT131112 UEP131093:UEP131112 UOL131093:UOL131112 UYH131093:UYH131112 VID131093:VID131112 VRZ131093:VRZ131112 WBV131093:WBV131112 WLR131093:WLR131112 WVN131093:WVN131112 JB196629:JB196648 SX196629:SX196648 ACT196629:ACT196648 AMP196629:AMP196648 AWL196629:AWL196648 BGH196629:BGH196648 BQD196629:BQD196648 BZZ196629:BZZ196648 CJV196629:CJV196648 CTR196629:CTR196648 DDN196629:DDN196648 DNJ196629:DNJ196648 DXF196629:DXF196648 EHB196629:EHB196648 EQX196629:EQX196648 FAT196629:FAT196648 FKP196629:FKP196648 FUL196629:FUL196648 GEH196629:GEH196648 GOD196629:GOD196648 GXZ196629:GXZ196648 HHV196629:HHV196648 HRR196629:HRR196648 IBN196629:IBN196648 ILJ196629:ILJ196648 IVF196629:IVF196648 JFB196629:JFB196648 JOX196629:JOX196648 JYT196629:JYT196648 KIP196629:KIP196648 KSL196629:KSL196648 LCH196629:LCH196648 LMD196629:LMD196648 LVZ196629:LVZ196648 MFV196629:MFV196648 MPR196629:MPR196648 MZN196629:MZN196648 NJJ196629:NJJ196648 NTF196629:NTF196648 ODB196629:ODB196648 OMX196629:OMX196648 OWT196629:OWT196648 PGP196629:PGP196648 PQL196629:PQL196648 QAH196629:QAH196648 QKD196629:QKD196648 QTZ196629:QTZ196648 RDV196629:RDV196648 RNR196629:RNR196648 RXN196629:RXN196648 SHJ196629:SHJ196648 SRF196629:SRF196648 TBB196629:TBB196648 TKX196629:TKX196648 TUT196629:TUT196648 UEP196629:UEP196648 UOL196629:UOL196648 UYH196629:UYH196648 VID196629:VID196648 VRZ196629:VRZ196648 WBV196629:WBV196648 WLR196629:WLR196648 WVN196629:WVN196648 JB262165:JB262184 SX262165:SX262184 ACT262165:ACT262184 AMP262165:AMP262184 AWL262165:AWL262184 BGH262165:BGH262184 BQD262165:BQD262184 BZZ262165:BZZ262184 CJV262165:CJV262184 CTR262165:CTR262184 DDN262165:DDN262184 DNJ262165:DNJ262184 DXF262165:DXF262184 EHB262165:EHB262184 EQX262165:EQX262184 FAT262165:FAT262184 FKP262165:FKP262184 FUL262165:FUL262184 GEH262165:GEH262184 GOD262165:GOD262184 GXZ262165:GXZ262184 HHV262165:HHV262184 HRR262165:HRR262184 IBN262165:IBN262184 ILJ262165:ILJ262184 IVF262165:IVF262184 JFB262165:JFB262184 JOX262165:JOX262184 JYT262165:JYT262184 KIP262165:KIP262184 KSL262165:KSL262184 LCH262165:LCH262184 LMD262165:LMD262184 LVZ262165:LVZ262184 MFV262165:MFV262184 MPR262165:MPR262184 MZN262165:MZN262184 NJJ262165:NJJ262184 NTF262165:NTF262184 ODB262165:ODB262184 OMX262165:OMX262184 OWT262165:OWT262184 PGP262165:PGP262184 PQL262165:PQL262184 QAH262165:QAH262184 QKD262165:QKD262184 QTZ262165:QTZ262184 RDV262165:RDV262184 RNR262165:RNR262184 RXN262165:RXN262184 SHJ262165:SHJ262184 SRF262165:SRF262184 TBB262165:TBB262184 TKX262165:TKX262184 TUT262165:TUT262184 UEP262165:UEP262184 UOL262165:UOL262184 UYH262165:UYH262184 VID262165:VID262184 VRZ262165:VRZ262184 WBV262165:WBV262184 WLR262165:WLR262184 WVN262165:WVN262184 JB327701:JB327720 SX327701:SX327720 ACT327701:ACT327720 AMP327701:AMP327720 AWL327701:AWL327720 BGH327701:BGH327720 BQD327701:BQD327720 BZZ327701:BZZ327720 CJV327701:CJV327720 CTR327701:CTR327720 DDN327701:DDN327720 DNJ327701:DNJ327720 DXF327701:DXF327720 EHB327701:EHB327720 EQX327701:EQX327720 FAT327701:FAT327720 FKP327701:FKP327720 FUL327701:FUL327720 GEH327701:GEH327720 GOD327701:GOD327720 GXZ327701:GXZ327720 HHV327701:HHV327720 HRR327701:HRR327720 IBN327701:IBN327720 ILJ327701:ILJ327720 IVF327701:IVF327720 JFB327701:JFB327720 JOX327701:JOX327720 JYT327701:JYT327720 KIP327701:KIP327720 KSL327701:KSL327720 LCH327701:LCH327720 LMD327701:LMD327720 LVZ327701:LVZ327720 MFV327701:MFV327720 MPR327701:MPR327720 MZN327701:MZN327720 NJJ327701:NJJ327720 NTF327701:NTF327720 ODB327701:ODB327720 OMX327701:OMX327720 OWT327701:OWT327720 PGP327701:PGP327720 PQL327701:PQL327720 QAH327701:QAH327720 QKD327701:QKD327720 QTZ327701:QTZ327720 RDV327701:RDV327720 RNR327701:RNR327720 RXN327701:RXN327720 SHJ327701:SHJ327720 SRF327701:SRF327720 TBB327701:TBB327720 TKX327701:TKX327720 TUT327701:TUT327720 UEP327701:UEP327720 UOL327701:UOL327720 UYH327701:UYH327720 VID327701:VID327720 VRZ327701:VRZ327720 WBV327701:WBV327720 WLR327701:WLR327720 WVN327701:WVN327720 JB393237:JB393256 SX393237:SX393256 ACT393237:ACT393256 AMP393237:AMP393256 AWL393237:AWL393256 BGH393237:BGH393256 BQD393237:BQD393256 BZZ393237:BZZ393256 CJV393237:CJV393256 CTR393237:CTR393256 DDN393237:DDN393256 DNJ393237:DNJ393256 DXF393237:DXF393256 EHB393237:EHB393256 EQX393237:EQX393256 FAT393237:FAT393256 FKP393237:FKP393256 FUL393237:FUL393256 GEH393237:GEH393256 GOD393237:GOD393256 GXZ393237:GXZ393256 HHV393237:HHV393256 HRR393237:HRR393256 IBN393237:IBN393256 ILJ393237:ILJ393256 IVF393237:IVF393256 JFB393237:JFB393256 JOX393237:JOX393256 JYT393237:JYT393256 KIP393237:KIP393256 KSL393237:KSL393256 LCH393237:LCH393256 LMD393237:LMD393256 LVZ393237:LVZ393256 MFV393237:MFV393256 MPR393237:MPR393256 MZN393237:MZN393256 NJJ393237:NJJ393256 NTF393237:NTF393256 ODB393237:ODB393256 OMX393237:OMX393256 OWT393237:OWT393256 PGP393237:PGP393256 PQL393237:PQL393256 QAH393237:QAH393256 QKD393237:QKD393256 QTZ393237:QTZ393256 RDV393237:RDV393256 RNR393237:RNR393256 RXN393237:RXN393256 SHJ393237:SHJ393256 SRF393237:SRF393256 TBB393237:TBB393256 TKX393237:TKX393256 TUT393237:TUT393256 UEP393237:UEP393256 UOL393237:UOL393256 UYH393237:UYH393256 VID393237:VID393256 VRZ393237:VRZ393256 WBV393237:WBV393256 WLR393237:WLR393256 WVN393237:WVN393256 JB458773:JB458792 SX458773:SX458792 ACT458773:ACT458792 AMP458773:AMP458792 AWL458773:AWL458792 BGH458773:BGH458792 BQD458773:BQD458792 BZZ458773:BZZ458792 CJV458773:CJV458792 CTR458773:CTR458792 DDN458773:DDN458792 DNJ458773:DNJ458792 DXF458773:DXF458792 EHB458773:EHB458792 EQX458773:EQX458792 FAT458773:FAT458792 FKP458773:FKP458792 FUL458773:FUL458792 GEH458773:GEH458792 GOD458773:GOD458792 GXZ458773:GXZ458792 HHV458773:HHV458792 HRR458773:HRR458792 IBN458773:IBN458792 ILJ458773:ILJ458792 IVF458773:IVF458792 JFB458773:JFB458792 JOX458773:JOX458792 JYT458773:JYT458792 KIP458773:KIP458792 KSL458773:KSL458792 LCH458773:LCH458792 LMD458773:LMD458792 LVZ458773:LVZ458792 MFV458773:MFV458792 MPR458773:MPR458792 MZN458773:MZN458792 NJJ458773:NJJ458792 NTF458773:NTF458792 ODB458773:ODB458792 OMX458773:OMX458792 OWT458773:OWT458792 PGP458773:PGP458792 PQL458773:PQL458792 QAH458773:QAH458792 QKD458773:QKD458792 QTZ458773:QTZ458792 RDV458773:RDV458792 RNR458773:RNR458792 RXN458773:RXN458792 SHJ458773:SHJ458792 SRF458773:SRF458792 TBB458773:TBB458792 TKX458773:TKX458792 TUT458773:TUT458792 UEP458773:UEP458792 UOL458773:UOL458792 UYH458773:UYH458792 VID458773:VID458792 VRZ458773:VRZ458792 WBV458773:WBV458792 WLR458773:WLR458792 WVN458773:WVN458792 JB524309:JB524328 SX524309:SX524328 ACT524309:ACT524328 AMP524309:AMP524328 AWL524309:AWL524328 BGH524309:BGH524328 BQD524309:BQD524328 BZZ524309:BZZ524328 CJV524309:CJV524328 CTR524309:CTR524328 DDN524309:DDN524328 DNJ524309:DNJ524328 DXF524309:DXF524328 EHB524309:EHB524328 EQX524309:EQX524328 FAT524309:FAT524328 FKP524309:FKP524328 FUL524309:FUL524328 GEH524309:GEH524328 GOD524309:GOD524328 GXZ524309:GXZ524328 HHV524309:HHV524328 HRR524309:HRR524328 IBN524309:IBN524328 ILJ524309:ILJ524328 IVF524309:IVF524328 JFB524309:JFB524328 JOX524309:JOX524328 JYT524309:JYT524328 KIP524309:KIP524328 KSL524309:KSL524328 LCH524309:LCH524328 LMD524309:LMD524328 LVZ524309:LVZ524328 MFV524309:MFV524328 MPR524309:MPR524328 MZN524309:MZN524328 NJJ524309:NJJ524328 NTF524309:NTF524328 ODB524309:ODB524328 OMX524309:OMX524328 OWT524309:OWT524328 PGP524309:PGP524328 PQL524309:PQL524328 QAH524309:QAH524328 QKD524309:QKD524328 QTZ524309:QTZ524328 RDV524309:RDV524328 RNR524309:RNR524328 RXN524309:RXN524328 SHJ524309:SHJ524328 SRF524309:SRF524328 TBB524309:TBB524328 TKX524309:TKX524328 TUT524309:TUT524328 UEP524309:UEP524328 UOL524309:UOL524328 UYH524309:UYH524328 VID524309:VID524328 VRZ524309:VRZ524328 WBV524309:WBV524328 WLR524309:WLR524328 WVN524309:WVN524328 JB589845:JB589864 SX589845:SX589864 ACT589845:ACT589864 AMP589845:AMP589864 AWL589845:AWL589864 BGH589845:BGH589864 BQD589845:BQD589864 BZZ589845:BZZ589864 CJV589845:CJV589864 CTR589845:CTR589864 DDN589845:DDN589864 DNJ589845:DNJ589864 DXF589845:DXF589864 EHB589845:EHB589864 EQX589845:EQX589864 FAT589845:FAT589864 FKP589845:FKP589864 FUL589845:FUL589864 GEH589845:GEH589864 GOD589845:GOD589864 GXZ589845:GXZ589864 HHV589845:HHV589864 HRR589845:HRR589864 IBN589845:IBN589864 ILJ589845:ILJ589864 IVF589845:IVF589864 JFB589845:JFB589864 JOX589845:JOX589864 JYT589845:JYT589864 KIP589845:KIP589864 KSL589845:KSL589864 LCH589845:LCH589864 LMD589845:LMD589864 LVZ589845:LVZ589864 MFV589845:MFV589864 MPR589845:MPR589864 MZN589845:MZN589864 NJJ589845:NJJ589864 NTF589845:NTF589864 ODB589845:ODB589864 OMX589845:OMX589864 OWT589845:OWT589864 PGP589845:PGP589864 PQL589845:PQL589864 QAH589845:QAH589864 QKD589845:QKD589864 QTZ589845:QTZ589864 RDV589845:RDV589864 RNR589845:RNR589864 RXN589845:RXN589864 SHJ589845:SHJ589864 SRF589845:SRF589864 TBB589845:TBB589864 TKX589845:TKX589864 TUT589845:TUT589864 UEP589845:UEP589864 UOL589845:UOL589864 UYH589845:UYH589864 VID589845:VID589864 VRZ589845:VRZ589864 WBV589845:WBV589864 WLR589845:WLR589864 WVN589845:WVN589864 JB655381:JB655400 SX655381:SX655400 ACT655381:ACT655400 AMP655381:AMP655400 AWL655381:AWL655400 BGH655381:BGH655400 BQD655381:BQD655400 BZZ655381:BZZ655400 CJV655381:CJV655400 CTR655381:CTR655400 DDN655381:DDN655400 DNJ655381:DNJ655400 DXF655381:DXF655400 EHB655381:EHB655400 EQX655381:EQX655400 FAT655381:FAT655400 FKP655381:FKP655400 FUL655381:FUL655400 GEH655381:GEH655400 GOD655381:GOD655400 GXZ655381:GXZ655400 HHV655381:HHV655400 HRR655381:HRR655400 IBN655381:IBN655400 ILJ655381:ILJ655400 IVF655381:IVF655400 JFB655381:JFB655400 JOX655381:JOX655400 JYT655381:JYT655400 KIP655381:KIP655400 KSL655381:KSL655400 LCH655381:LCH655400 LMD655381:LMD655400 LVZ655381:LVZ655400 MFV655381:MFV655400 MPR655381:MPR655400 MZN655381:MZN655400 NJJ655381:NJJ655400 NTF655381:NTF655400 ODB655381:ODB655400 OMX655381:OMX655400 OWT655381:OWT655400 PGP655381:PGP655400 PQL655381:PQL655400 QAH655381:QAH655400 QKD655381:QKD655400 QTZ655381:QTZ655400 RDV655381:RDV655400 RNR655381:RNR655400 RXN655381:RXN655400 SHJ655381:SHJ655400 SRF655381:SRF655400 TBB655381:TBB655400 TKX655381:TKX655400 TUT655381:TUT655400 UEP655381:UEP655400 UOL655381:UOL655400 UYH655381:UYH655400 VID655381:VID655400 VRZ655381:VRZ655400 WBV655381:WBV655400 WLR655381:WLR655400 WVN655381:WVN655400 JB720917:JB720936 SX720917:SX720936 ACT720917:ACT720936 AMP720917:AMP720936 AWL720917:AWL720936 BGH720917:BGH720936 BQD720917:BQD720936 BZZ720917:BZZ720936 CJV720917:CJV720936 CTR720917:CTR720936 DDN720917:DDN720936 DNJ720917:DNJ720936 DXF720917:DXF720936 EHB720917:EHB720936 EQX720917:EQX720936 FAT720917:FAT720936 FKP720917:FKP720936 FUL720917:FUL720936 GEH720917:GEH720936 GOD720917:GOD720936 GXZ720917:GXZ720936 HHV720917:HHV720936 HRR720917:HRR720936 IBN720917:IBN720936 ILJ720917:ILJ720936 IVF720917:IVF720936 JFB720917:JFB720936 JOX720917:JOX720936 JYT720917:JYT720936 KIP720917:KIP720936 KSL720917:KSL720936 LCH720917:LCH720936 LMD720917:LMD720936 LVZ720917:LVZ720936 MFV720917:MFV720936 MPR720917:MPR720936 MZN720917:MZN720936 NJJ720917:NJJ720936 NTF720917:NTF720936 ODB720917:ODB720936 OMX720917:OMX720936 OWT720917:OWT720936 PGP720917:PGP720936 PQL720917:PQL720936 QAH720917:QAH720936 QKD720917:QKD720936 QTZ720917:QTZ720936 RDV720917:RDV720936 RNR720917:RNR720936 RXN720917:RXN720936 SHJ720917:SHJ720936 SRF720917:SRF720936 TBB720917:TBB720936 TKX720917:TKX720936 TUT720917:TUT720936 UEP720917:UEP720936 UOL720917:UOL720936 UYH720917:UYH720936 VID720917:VID720936 VRZ720917:VRZ720936 WBV720917:WBV720936 WLR720917:WLR720936 WVN720917:WVN720936 JB786453:JB786472 SX786453:SX786472 ACT786453:ACT786472 AMP786453:AMP786472 AWL786453:AWL786472 BGH786453:BGH786472 BQD786453:BQD786472 BZZ786453:BZZ786472 CJV786453:CJV786472 CTR786453:CTR786472 DDN786453:DDN786472 DNJ786453:DNJ786472 DXF786453:DXF786472 EHB786453:EHB786472 EQX786453:EQX786472 FAT786453:FAT786472 FKP786453:FKP786472 FUL786453:FUL786472 GEH786453:GEH786472 GOD786453:GOD786472 GXZ786453:GXZ786472 HHV786453:HHV786472 HRR786453:HRR786472 IBN786453:IBN786472 ILJ786453:ILJ786472 IVF786453:IVF786472 JFB786453:JFB786472 JOX786453:JOX786472 JYT786453:JYT786472 KIP786453:KIP786472 KSL786453:KSL786472 LCH786453:LCH786472 LMD786453:LMD786472 LVZ786453:LVZ786472 MFV786453:MFV786472 MPR786453:MPR786472 MZN786453:MZN786472 NJJ786453:NJJ786472 NTF786453:NTF786472 ODB786453:ODB786472 OMX786453:OMX786472 OWT786453:OWT786472 PGP786453:PGP786472 PQL786453:PQL786472 QAH786453:QAH786472 QKD786453:QKD786472 QTZ786453:QTZ786472 RDV786453:RDV786472 RNR786453:RNR786472 RXN786453:RXN786472 SHJ786453:SHJ786472 SRF786453:SRF786472 TBB786453:TBB786472 TKX786453:TKX786472 TUT786453:TUT786472 UEP786453:UEP786472 UOL786453:UOL786472 UYH786453:UYH786472 VID786453:VID786472 VRZ786453:VRZ786472 WBV786453:WBV786472 WLR786453:WLR786472 WVN786453:WVN786472 JB851989:JB852008 SX851989:SX852008 ACT851989:ACT852008 AMP851989:AMP852008 AWL851989:AWL852008 BGH851989:BGH852008 BQD851989:BQD852008 BZZ851989:BZZ852008 CJV851989:CJV852008 CTR851989:CTR852008 DDN851989:DDN852008 DNJ851989:DNJ852008 DXF851989:DXF852008 EHB851989:EHB852008 EQX851989:EQX852008 FAT851989:FAT852008 FKP851989:FKP852008 FUL851989:FUL852008 GEH851989:GEH852008 GOD851989:GOD852008 GXZ851989:GXZ852008 HHV851989:HHV852008 HRR851989:HRR852008 IBN851989:IBN852008 ILJ851989:ILJ852008 IVF851989:IVF852008 JFB851989:JFB852008 JOX851989:JOX852008 JYT851989:JYT852008 KIP851989:KIP852008 KSL851989:KSL852008 LCH851989:LCH852008 LMD851989:LMD852008 LVZ851989:LVZ852008 MFV851989:MFV852008 MPR851989:MPR852008 MZN851989:MZN852008 NJJ851989:NJJ852008 NTF851989:NTF852008 ODB851989:ODB852008 OMX851989:OMX852008 OWT851989:OWT852008 PGP851989:PGP852008 PQL851989:PQL852008 QAH851989:QAH852008 QKD851989:QKD852008 QTZ851989:QTZ852008 RDV851989:RDV852008 RNR851989:RNR852008 RXN851989:RXN852008 SHJ851989:SHJ852008 SRF851989:SRF852008 TBB851989:TBB852008 TKX851989:TKX852008 TUT851989:TUT852008 UEP851989:UEP852008 UOL851989:UOL852008 UYH851989:UYH852008 VID851989:VID852008 VRZ851989:VRZ852008 WBV851989:WBV852008 WLR851989:WLR852008 WVN851989:WVN852008 JB917525:JB917544 SX917525:SX917544 ACT917525:ACT917544 AMP917525:AMP917544 AWL917525:AWL917544 BGH917525:BGH917544 BQD917525:BQD917544 BZZ917525:BZZ917544 CJV917525:CJV917544 CTR917525:CTR917544 DDN917525:DDN917544 DNJ917525:DNJ917544 DXF917525:DXF917544 EHB917525:EHB917544 EQX917525:EQX917544 FAT917525:FAT917544 FKP917525:FKP917544 FUL917525:FUL917544 GEH917525:GEH917544 GOD917525:GOD917544 GXZ917525:GXZ917544 HHV917525:HHV917544 HRR917525:HRR917544 IBN917525:IBN917544 ILJ917525:ILJ917544 IVF917525:IVF917544 JFB917525:JFB917544 JOX917525:JOX917544 JYT917525:JYT917544 KIP917525:KIP917544 KSL917525:KSL917544 LCH917525:LCH917544 LMD917525:LMD917544 LVZ917525:LVZ917544 MFV917525:MFV917544 MPR917525:MPR917544 MZN917525:MZN917544 NJJ917525:NJJ917544 NTF917525:NTF917544 ODB917525:ODB917544 OMX917525:OMX917544 OWT917525:OWT917544 PGP917525:PGP917544 PQL917525:PQL917544 QAH917525:QAH917544 QKD917525:QKD917544 QTZ917525:QTZ917544 RDV917525:RDV917544 RNR917525:RNR917544 RXN917525:RXN917544 SHJ917525:SHJ917544 SRF917525:SRF917544 TBB917525:TBB917544 TKX917525:TKX917544 TUT917525:TUT917544 UEP917525:UEP917544 UOL917525:UOL917544 UYH917525:UYH917544 VID917525:VID917544 VRZ917525:VRZ917544 WBV917525:WBV917544 WLR917525:WLR917544 WVN917525:WVN917544 JB983061:JB983080 SX983061:SX983080 ACT983061:ACT983080 AMP983061:AMP983080 AWL983061:AWL983080 BGH983061:BGH983080 BQD983061:BQD983080 BZZ983061:BZZ983080 CJV983061:CJV983080 CTR983061:CTR983080 DDN983061:DDN983080 DNJ983061:DNJ983080 DXF983061:DXF983080 EHB983061:EHB983080 EQX983061:EQX983080 FAT983061:FAT983080 FKP983061:FKP983080 FUL983061:FUL983080 GEH983061:GEH983080 GOD983061:GOD983080 GXZ983061:GXZ983080 HHV983061:HHV983080 HRR983061:HRR983080 IBN983061:IBN983080 ILJ983061:ILJ983080 IVF983061:IVF983080 JFB983061:JFB983080 JOX983061:JOX983080 JYT983061:JYT983080 KIP983061:KIP983080 KSL983061:KSL983080 LCH983061:LCH983080 LMD983061:LMD983080 LVZ983061:LVZ983080 MFV983061:MFV983080 MPR983061:MPR983080 MZN983061:MZN983080 NJJ983061:NJJ983080 NTF983061:NTF983080 ODB983061:ODB983080 OMX983061:OMX983080 OWT983061:OWT983080 PGP983061:PGP983080 PQL983061:PQL983080 QAH983061:QAH983080 QKD983061:QKD983080 QTZ983061:QTZ983080 RDV983061:RDV983080 RNR983061:RNR983080 RXN983061:RXN983080 SHJ983061:SHJ983080 SRF983061:SRF983080 TBB983061:TBB983080 TKX983061:TKX983080 TUT983061:TUT983080 UEP983061:UEP983080 UOL983061:UOL983080 UYH983061:UYH983080 VID983061:VID983080 VRZ983061:VRZ983080 WBV983061:WBV983080 WLR983061:WLR983080 SX67:SX70 ACT67:ACT70 AMP67:AMP70 AWL67:AWL70 BGH67:BGH70 BQD67:BQD70 BZZ67:BZZ70 CJV67:CJV70 CTR67:CTR70 DDN67:DDN70 DNJ67:DNJ70 DXF67:DXF70 EHB67:EHB70 EQX67:EQX70 FAT67:FAT70 FKP67:FKP70 FUL67:FUL70 GEH67:GEH70 GOD67:GOD70 GXZ67:GXZ70 HHV67:HHV70 HRR67:HRR70 IBN67:IBN70 ILJ67:ILJ70 IVF67:IVF70 JFB67:JFB70 JOX67:JOX70 JYT67:JYT70 KIP67:KIP70 KSL67:KSL70 LCH67:LCH70 LMD67:LMD70 LVZ67:LVZ70 MFV67:MFV70 MPR67:MPR70 MZN67:MZN70 NJJ67:NJJ70 NTF67:NTF70 ODB67:ODB70 OMX67:OMX70 OWT67:OWT70 PGP67:PGP70 PQL67:PQL70 QAH67:QAH70 QKD67:QKD70 QTZ67:QTZ70 RDV67:RDV70 RNR67:RNR70 RXN67:RXN70 SHJ67:SHJ70 SRF67:SRF70 TBB67:TBB70 TKX67:TKX70 TUT67:TUT70 UEP67:UEP70 UOL67:UOL70 UYH67:UYH70 VID67:VID70 VRZ67:VRZ70 WBV67:WBV70 WLR67:WLR70 WVN67:WVN70 JB67:JB70 WVF14:WVF64 IT14:IT64 SP14:SP64 ACL14:ACL64 AMH14:AMH64 AWD14:AWD64 BFZ14:BFZ64 BPV14:BPV64 BZR14:BZR64 CJN14:CJN64 CTJ14:CTJ64 DDF14:DDF64 DNB14:DNB64 DWX14:DWX64 EGT14:EGT64 EQP14:EQP64 FAL14:FAL64 FKH14:FKH64 FUD14:FUD64 GDZ14:GDZ64 GNV14:GNV64 GXR14:GXR64 HHN14:HHN64 HRJ14:HRJ64 IBF14:IBF64 ILB14:ILB64 IUX14:IUX64 JET14:JET64 JOP14:JOP64 JYL14:JYL64 KIH14:KIH64 KSD14:KSD64 LBZ14:LBZ64 LLV14:LLV64 LVR14:LVR64 MFN14:MFN64 MPJ14:MPJ64 MZF14:MZF64 NJB14:NJB64 NSX14:NSX64 OCT14:OCT64 OMP14:OMP64 OWL14:OWL64 PGH14:PGH64 PQD14:PQD64 PZZ14:PZZ64 QJV14:QJV64 QTR14:QTR64 RDN14:RDN64 RNJ14:RNJ64 RXF14:RXF64 SHB14:SHB64 SQX14:SQX64 TAT14:TAT64 TKP14:TKP64 TUL14:TUL64 UEH14:UEH64 UOD14:UOD64 UXZ14:UXZ64 VHV14:VHV64 VRR14:VRR64 WBN14:WBN64 WLJ14:WLJ64" xr:uid="{00000000-0002-0000-0400-000003000000}">
      <formula1>",×"</formula1>
    </dataValidation>
    <dataValidation type="list" allowBlank="1" showInputMessage="1" showErrorMessage="1" sqref="WVP983061:WVP983080 WVP67:WVP70 WLT67:WLT70 SZ65557:SZ65576 ACV65557:ACV65576 AMR65557:AMR65576 AWN65557:AWN65576 BGJ65557:BGJ65576 BQF65557:BQF65576 CAB65557:CAB65576 CJX65557:CJX65576 CTT65557:CTT65576 DDP65557:DDP65576 DNL65557:DNL65576 DXH65557:DXH65576 EHD65557:EHD65576 EQZ65557:EQZ65576 FAV65557:FAV65576 FKR65557:FKR65576 FUN65557:FUN65576 GEJ65557:GEJ65576 GOF65557:GOF65576 GYB65557:GYB65576 HHX65557:HHX65576 HRT65557:HRT65576 IBP65557:IBP65576 ILL65557:ILL65576 IVH65557:IVH65576 JFD65557:JFD65576 JOZ65557:JOZ65576 JYV65557:JYV65576 KIR65557:KIR65576 KSN65557:KSN65576 LCJ65557:LCJ65576 LMF65557:LMF65576 LWB65557:LWB65576 MFX65557:MFX65576 MPT65557:MPT65576 MZP65557:MZP65576 NJL65557:NJL65576 NTH65557:NTH65576 ODD65557:ODD65576 OMZ65557:OMZ65576 OWV65557:OWV65576 PGR65557:PGR65576 PQN65557:PQN65576 QAJ65557:QAJ65576 QKF65557:QKF65576 QUB65557:QUB65576 RDX65557:RDX65576 RNT65557:RNT65576 RXP65557:RXP65576 SHL65557:SHL65576 SRH65557:SRH65576 TBD65557:TBD65576 TKZ65557:TKZ65576 TUV65557:TUV65576 UER65557:UER65576 UON65557:UON65576 UYJ65557:UYJ65576 VIF65557:VIF65576 VSB65557:VSB65576 WBX65557:WBX65576 WLT65557:WLT65576 WVP65557:WVP65576 JD131093:JD131112 SZ131093:SZ131112 ACV131093:ACV131112 AMR131093:AMR131112 AWN131093:AWN131112 BGJ131093:BGJ131112 BQF131093:BQF131112 CAB131093:CAB131112 CJX131093:CJX131112 CTT131093:CTT131112 DDP131093:DDP131112 DNL131093:DNL131112 DXH131093:DXH131112 EHD131093:EHD131112 EQZ131093:EQZ131112 FAV131093:FAV131112 FKR131093:FKR131112 FUN131093:FUN131112 GEJ131093:GEJ131112 GOF131093:GOF131112 GYB131093:GYB131112 HHX131093:HHX131112 HRT131093:HRT131112 IBP131093:IBP131112 ILL131093:ILL131112 IVH131093:IVH131112 JFD131093:JFD131112 JOZ131093:JOZ131112 JYV131093:JYV131112 KIR131093:KIR131112 KSN131093:KSN131112 LCJ131093:LCJ131112 LMF131093:LMF131112 LWB131093:LWB131112 MFX131093:MFX131112 MPT131093:MPT131112 MZP131093:MZP131112 NJL131093:NJL131112 NTH131093:NTH131112 ODD131093:ODD131112 OMZ131093:OMZ131112 OWV131093:OWV131112 PGR131093:PGR131112 PQN131093:PQN131112 QAJ131093:QAJ131112 QKF131093:QKF131112 QUB131093:QUB131112 RDX131093:RDX131112 RNT131093:RNT131112 RXP131093:RXP131112 SHL131093:SHL131112 SRH131093:SRH131112 TBD131093:TBD131112 TKZ131093:TKZ131112 TUV131093:TUV131112 UER131093:UER131112 UON131093:UON131112 UYJ131093:UYJ131112 VIF131093:VIF131112 VSB131093:VSB131112 WBX131093:WBX131112 WLT131093:WLT131112 WVP131093:WVP131112 JD196629:JD196648 SZ196629:SZ196648 ACV196629:ACV196648 AMR196629:AMR196648 AWN196629:AWN196648 BGJ196629:BGJ196648 BQF196629:BQF196648 CAB196629:CAB196648 CJX196629:CJX196648 CTT196629:CTT196648 DDP196629:DDP196648 DNL196629:DNL196648 DXH196629:DXH196648 EHD196629:EHD196648 EQZ196629:EQZ196648 FAV196629:FAV196648 FKR196629:FKR196648 FUN196629:FUN196648 GEJ196629:GEJ196648 GOF196629:GOF196648 GYB196629:GYB196648 HHX196629:HHX196648 HRT196629:HRT196648 IBP196629:IBP196648 ILL196629:ILL196648 IVH196629:IVH196648 JFD196629:JFD196648 JOZ196629:JOZ196648 JYV196629:JYV196648 KIR196629:KIR196648 KSN196629:KSN196648 LCJ196629:LCJ196648 LMF196629:LMF196648 LWB196629:LWB196648 MFX196629:MFX196648 MPT196629:MPT196648 MZP196629:MZP196648 NJL196629:NJL196648 NTH196629:NTH196648 ODD196629:ODD196648 OMZ196629:OMZ196648 OWV196629:OWV196648 PGR196629:PGR196648 PQN196629:PQN196648 QAJ196629:QAJ196648 QKF196629:QKF196648 QUB196629:QUB196648 RDX196629:RDX196648 RNT196629:RNT196648 RXP196629:RXP196648 SHL196629:SHL196648 SRH196629:SRH196648 TBD196629:TBD196648 TKZ196629:TKZ196648 TUV196629:TUV196648 UER196629:UER196648 UON196629:UON196648 UYJ196629:UYJ196648 VIF196629:VIF196648 VSB196629:VSB196648 WBX196629:WBX196648 WLT196629:WLT196648 WVP196629:WVP196648 JD262165:JD262184 SZ262165:SZ262184 ACV262165:ACV262184 AMR262165:AMR262184 AWN262165:AWN262184 BGJ262165:BGJ262184 BQF262165:BQF262184 CAB262165:CAB262184 CJX262165:CJX262184 CTT262165:CTT262184 DDP262165:DDP262184 DNL262165:DNL262184 DXH262165:DXH262184 EHD262165:EHD262184 EQZ262165:EQZ262184 FAV262165:FAV262184 FKR262165:FKR262184 FUN262165:FUN262184 GEJ262165:GEJ262184 GOF262165:GOF262184 GYB262165:GYB262184 HHX262165:HHX262184 HRT262165:HRT262184 IBP262165:IBP262184 ILL262165:ILL262184 IVH262165:IVH262184 JFD262165:JFD262184 JOZ262165:JOZ262184 JYV262165:JYV262184 KIR262165:KIR262184 KSN262165:KSN262184 LCJ262165:LCJ262184 LMF262165:LMF262184 LWB262165:LWB262184 MFX262165:MFX262184 MPT262165:MPT262184 MZP262165:MZP262184 NJL262165:NJL262184 NTH262165:NTH262184 ODD262165:ODD262184 OMZ262165:OMZ262184 OWV262165:OWV262184 PGR262165:PGR262184 PQN262165:PQN262184 QAJ262165:QAJ262184 QKF262165:QKF262184 QUB262165:QUB262184 RDX262165:RDX262184 RNT262165:RNT262184 RXP262165:RXP262184 SHL262165:SHL262184 SRH262165:SRH262184 TBD262165:TBD262184 TKZ262165:TKZ262184 TUV262165:TUV262184 UER262165:UER262184 UON262165:UON262184 UYJ262165:UYJ262184 VIF262165:VIF262184 VSB262165:VSB262184 WBX262165:WBX262184 WLT262165:WLT262184 WVP262165:WVP262184 JD327701:JD327720 SZ327701:SZ327720 ACV327701:ACV327720 AMR327701:AMR327720 AWN327701:AWN327720 BGJ327701:BGJ327720 BQF327701:BQF327720 CAB327701:CAB327720 CJX327701:CJX327720 CTT327701:CTT327720 DDP327701:DDP327720 DNL327701:DNL327720 DXH327701:DXH327720 EHD327701:EHD327720 EQZ327701:EQZ327720 FAV327701:FAV327720 FKR327701:FKR327720 FUN327701:FUN327720 GEJ327701:GEJ327720 GOF327701:GOF327720 GYB327701:GYB327720 HHX327701:HHX327720 HRT327701:HRT327720 IBP327701:IBP327720 ILL327701:ILL327720 IVH327701:IVH327720 JFD327701:JFD327720 JOZ327701:JOZ327720 JYV327701:JYV327720 KIR327701:KIR327720 KSN327701:KSN327720 LCJ327701:LCJ327720 LMF327701:LMF327720 LWB327701:LWB327720 MFX327701:MFX327720 MPT327701:MPT327720 MZP327701:MZP327720 NJL327701:NJL327720 NTH327701:NTH327720 ODD327701:ODD327720 OMZ327701:OMZ327720 OWV327701:OWV327720 PGR327701:PGR327720 PQN327701:PQN327720 QAJ327701:QAJ327720 QKF327701:QKF327720 QUB327701:QUB327720 RDX327701:RDX327720 RNT327701:RNT327720 RXP327701:RXP327720 SHL327701:SHL327720 SRH327701:SRH327720 TBD327701:TBD327720 TKZ327701:TKZ327720 TUV327701:TUV327720 UER327701:UER327720 UON327701:UON327720 UYJ327701:UYJ327720 VIF327701:VIF327720 VSB327701:VSB327720 WBX327701:WBX327720 WLT327701:WLT327720 WVP327701:WVP327720 JD393237:JD393256 SZ393237:SZ393256 ACV393237:ACV393256 AMR393237:AMR393256 AWN393237:AWN393256 BGJ393237:BGJ393256 BQF393237:BQF393256 CAB393237:CAB393256 CJX393237:CJX393256 CTT393237:CTT393256 DDP393237:DDP393256 DNL393237:DNL393256 DXH393237:DXH393256 EHD393237:EHD393256 EQZ393237:EQZ393256 FAV393237:FAV393256 FKR393237:FKR393256 FUN393237:FUN393256 GEJ393237:GEJ393256 GOF393237:GOF393256 GYB393237:GYB393256 HHX393237:HHX393256 HRT393237:HRT393256 IBP393237:IBP393256 ILL393237:ILL393256 IVH393237:IVH393256 JFD393237:JFD393256 JOZ393237:JOZ393256 JYV393237:JYV393256 KIR393237:KIR393256 KSN393237:KSN393256 LCJ393237:LCJ393256 LMF393237:LMF393256 LWB393237:LWB393256 MFX393237:MFX393256 MPT393237:MPT393256 MZP393237:MZP393256 NJL393237:NJL393256 NTH393237:NTH393256 ODD393237:ODD393256 OMZ393237:OMZ393256 OWV393237:OWV393256 PGR393237:PGR393256 PQN393237:PQN393256 QAJ393237:QAJ393256 QKF393237:QKF393256 QUB393237:QUB393256 RDX393237:RDX393256 RNT393237:RNT393256 RXP393237:RXP393256 SHL393237:SHL393256 SRH393237:SRH393256 TBD393237:TBD393256 TKZ393237:TKZ393256 TUV393237:TUV393256 UER393237:UER393256 UON393237:UON393256 UYJ393237:UYJ393256 VIF393237:VIF393256 VSB393237:VSB393256 WBX393237:WBX393256 WLT393237:WLT393256 WVP393237:WVP393256 JD458773:JD458792 SZ458773:SZ458792 ACV458773:ACV458792 AMR458773:AMR458792 AWN458773:AWN458792 BGJ458773:BGJ458792 BQF458773:BQF458792 CAB458773:CAB458792 CJX458773:CJX458792 CTT458773:CTT458792 DDP458773:DDP458792 DNL458773:DNL458792 DXH458773:DXH458792 EHD458773:EHD458792 EQZ458773:EQZ458792 FAV458773:FAV458792 FKR458773:FKR458792 FUN458773:FUN458792 GEJ458773:GEJ458792 GOF458773:GOF458792 GYB458773:GYB458792 HHX458773:HHX458792 HRT458773:HRT458792 IBP458773:IBP458792 ILL458773:ILL458792 IVH458773:IVH458792 JFD458773:JFD458792 JOZ458773:JOZ458792 JYV458773:JYV458792 KIR458773:KIR458792 KSN458773:KSN458792 LCJ458773:LCJ458792 LMF458773:LMF458792 LWB458773:LWB458792 MFX458773:MFX458792 MPT458773:MPT458792 MZP458773:MZP458792 NJL458773:NJL458792 NTH458773:NTH458792 ODD458773:ODD458792 OMZ458773:OMZ458792 OWV458773:OWV458792 PGR458773:PGR458792 PQN458773:PQN458792 QAJ458773:QAJ458792 QKF458773:QKF458792 QUB458773:QUB458792 RDX458773:RDX458792 RNT458773:RNT458792 RXP458773:RXP458792 SHL458773:SHL458792 SRH458773:SRH458792 TBD458773:TBD458792 TKZ458773:TKZ458792 TUV458773:TUV458792 UER458773:UER458792 UON458773:UON458792 UYJ458773:UYJ458792 VIF458773:VIF458792 VSB458773:VSB458792 WBX458773:WBX458792 WLT458773:WLT458792 WVP458773:WVP458792 JD524309:JD524328 SZ524309:SZ524328 ACV524309:ACV524328 AMR524309:AMR524328 AWN524309:AWN524328 BGJ524309:BGJ524328 BQF524309:BQF524328 CAB524309:CAB524328 CJX524309:CJX524328 CTT524309:CTT524328 DDP524309:DDP524328 DNL524309:DNL524328 DXH524309:DXH524328 EHD524309:EHD524328 EQZ524309:EQZ524328 FAV524309:FAV524328 FKR524309:FKR524328 FUN524309:FUN524328 GEJ524309:GEJ524328 GOF524309:GOF524328 GYB524309:GYB524328 HHX524309:HHX524328 HRT524309:HRT524328 IBP524309:IBP524328 ILL524309:ILL524328 IVH524309:IVH524328 JFD524309:JFD524328 JOZ524309:JOZ524328 JYV524309:JYV524328 KIR524309:KIR524328 KSN524309:KSN524328 LCJ524309:LCJ524328 LMF524309:LMF524328 LWB524309:LWB524328 MFX524309:MFX524328 MPT524309:MPT524328 MZP524309:MZP524328 NJL524309:NJL524328 NTH524309:NTH524328 ODD524309:ODD524328 OMZ524309:OMZ524328 OWV524309:OWV524328 PGR524309:PGR524328 PQN524309:PQN524328 QAJ524309:QAJ524328 QKF524309:QKF524328 QUB524309:QUB524328 RDX524309:RDX524328 RNT524309:RNT524328 RXP524309:RXP524328 SHL524309:SHL524328 SRH524309:SRH524328 TBD524309:TBD524328 TKZ524309:TKZ524328 TUV524309:TUV524328 UER524309:UER524328 UON524309:UON524328 UYJ524309:UYJ524328 VIF524309:VIF524328 VSB524309:VSB524328 WBX524309:WBX524328 WLT524309:WLT524328 WVP524309:WVP524328 JD589845:JD589864 SZ589845:SZ589864 ACV589845:ACV589864 AMR589845:AMR589864 AWN589845:AWN589864 BGJ589845:BGJ589864 BQF589845:BQF589864 CAB589845:CAB589864 CJX589845:CJX589864 CTT589845:CTT589864 DDP589845:DDP589864 DNL589845:DNL589864 DXH589845:DXH589864 EHD589845:EHD589864 EQZ589845:EQZ589864 FAV589845:FAV589864 FKR589845:FKR589864 FUN589845:FUN589864 GEJ589845:GEJ589864 GOF589845:GOF589864 GYB589845:GYB589864 HHX589845:HHX589864 HRT589845:HRT589864 IBP589845:IBP589864 ILL589845:ILL589864 IVH589845:IVH589864 JFD589845:JFD589864 JOZ589845:JOZ589864 JYV589845:JYV589864 KIR589845:KIR589864 KSN589845:KSN589864 LCJ589845:LCJ589864 LMF589845:LMF589864 LWB589845:LWB589864 MFX589845:MFX589864 MPT589845:MPT589864 MZP589845:MZP589864 NJL589845:NJL589864 NTH589845:NTH589864 ODD589845:ODD589864 OMZ589845:OMZ589864 OWV589845:OWV589864 PGR589845:PGR589864 PQN589845:PQN589864 QAJ589845:QAJ589864 QKF589845:QKF589864 QUB589845:QUB589864 RDX589845:RDX589864 RNT589845:RNT589864 RXP589845:RXP589864 SHL589845:SHL589864 SRH589845:SRH589864 TBD589845:TBD589864 TKZ589845:TKZ589864 TUV589845:TUV589864 UER589845:UER589864 UON589845:UON589864 UYJ589845:UYJ589864 VIF589845:VIF589864 VSB589845:VSB589864 WBX589845:WBX589864 WLT589845:WLT589864 WVP589845:WVP589864 JD655381:JD655400 SZ655381:SZ655400 ACV655381:ACV655400 AMR655381:AMR655400 AWN655381:AWN655400 BGJ655381:BGJ655400 BQF655381:BQF655400 CAB655381:CAB655400 CJX655381:CJX655400 CTT655381:CTT655400 DDP655381:DDP655400 DNL655381:DNL655400 DXH655381:DXH655400 EHD655381:EHD655400 EQZ655381:EQZ655400 FAV655381:FAV655400 FKR655381:FKR655400 FUN655381:FUN655400 GEJ655381:GEJ655400 GOF655381:GOF655400 GYB655381:GYB655400 HHX655381:HHX655400 HRT655381:HRT655400 IBP655381:IBP655400 ILL655381:ILL655400 IVH655381:IVH655400 JFD655381:JFD655400 JOZ655381:JOZ655400 JYV655381:JYV655400 KIR655381:KIR655400 KSN655381:KSN655400 LCJ655381:LCJ655400 LMF655381:LMF655400 LWB655381:LWB655400 MFX655381:MFX655400 MPT655381:MPT655400 MZP655381:MZP655400 NJL655381:NJL655400 NTH655381:NTH655400 ODD655381:ODD655400 OMZ655381:OMZ655400 OWV655381:OWV655400 PGR655381:PGR655400 PQN655381:PQN655400 QAJ655381:QAJ655400 QKF655381:QKF655400 QUB655381:QUB655400 RDX655381:RDX655400 RNT655381:RNT655400 RXP655381:RXP655400 SHL655381:SHL655400 SRH655381:SRH655400 TBD655381:TBD655400 TKZ655381:TKZ655400 TUV655381:TUV655400 UER655381:UER655400 UON655381:UON655400 UYJ655381:UYJ655400 VIF655381:VIF655400 VSB655381:VSB655400 WBX655381:WBX655400 WLT655381:WLT655400 WVP655381:WVP655400 JD720917:JD720936 SZ720917:SZ720936 ACV720917:ACV720936 AMR720917:AMR720936 AWN720917:AWN720936 BGJ720917:BGJ720936 BQF720917:BQF720936 CAB720917:CAB720936 CJX720917:CJX720936 CTT720917:CTT720936 DDP720917:DDP720936 DNL720917:DNL720936 DXH720917:DXH720936 EHD720917:EHD720936 EQZ720917:EQZ720936 FAV720917:FAV720936 FKR720917:FKR720936 FUN720917:FUN720936 GEJ720917:GEJ720936 GOF720917:GOF720936 GYB720917:GYB720936 HHX720917:HHX720936 HRT720917:HRT720936 IBP720917:IBP720936 ILL720917:ILL720936 IVH720917:IVH720936 JFD720917:JFD720936 JOZ720917:JOZ720936 JYV720917:JYV720936 KIR720917:KIR720936 KSN720917:KSN720936 LCJ720917:LCJ720936 LMF720917:LMF720936 LWB720917:LWB720936 MFX720917:MFX720936 MPT720917:MPT720936 MZP720917:MZP720936 NJL720917:NJL720936 NTH720917:NTH720936 ODD720917:ODD720936 OMZ720917:OMZ720936 OWV720917:OWV720936 PGR720917:PGR720936 PQN720917:PQN720936 QAJ720917:QAJ720936 QKF720917:QKF720936 QUB720917:QUB720936 RDX720917:RDX720936 RNT720917:RNT720936 RXP720917:RXP720936 SHL720917:SHL720936 SRH720917:SRH720936 TBD720917:TBD720936 TKZ720917:TKZ720936 TUV720917:TUV720936 UER720917:UER720936 UON720917:UON720936 UYJ720917:UYJ720936 VIF720917:VIF720936 VSB720917:VSB720936 WBX720917:WBX720936 WLT720917:WLT720936 WVP720917:WVP720936 JD786453:JD786472 SZ786453:SZ786472 ACV786453:ACV786472 AMR786453:AMR786472 AWN786453:AWN786472 BGJ786453:BGJ786472 BQF786453:BQF786472 CAB786453:CAB786472 CJX786453:CJX786472 CTT786453:CTT786472 DDP786453:DDP786472 DNL786453:DNL786472 DXH786453:DXH786472 EHD786453:EHD786472 EQZ786453:EQZ786472 FAV786453:FAV786472 FKR786453:FKR786472 FUN786453:FUN786472 GEJ786453:GEJ786472 GOF786453:GOF786472 GYB786453:GYB786472 HHX786453:HHX786472 HRT786453:HRT786472 IBP786453:IBP786472 ILL786453:ILL786472 IVH786453:IVH786472 JFD786453:JFD786472 JOZ786453:JOZ786472 JYV786453:JYV786472 KIR786453:KIR786472 KSN786453:KSN786472 LCJ786453:LCJ786472 LMF786453:LMF786472 LWB786453:LWB786472 MFX786453:MFX786472 MPT786453:MPT786472 MZP786453:MZP786472 NJL786453:NJL786472 NTH786453:NTH786472 ODD786453:ODD786472 OMZ786453:OMZ786472 OWV786453:OWV786472 PGR786453:PGR786472 PQN786453:PQN786472 QAJ786453:QAJ786472 QKF786453:QKF786472 QUB786453:QUB786472 RDX786453:RDX786472 RNT786453:RNT786472 RXP786453:RXP786472 SHL786453:SHL786472 SRH786453:SRH786472 TBD786453:TBD786472 TKZ786453:TKZ786472 TUV786453:TUV786472 UER786453:UER786472 UON786453:UON786472 UYJ786453:UYJ786472 VIF786453:VIF786472 VSB786453:VSB786472 WBX786453:WBX786472 WLT786453:WLT786472 WVP786453:WVP786472 JD851989:JD852008 SZ851989:SZ852008 ACV851989:ACV852008 AMR851989:AMR852008 AWN851989:AWN852008 BGJ851989:BGJ852008 BQF851989:BQF852008 CAB851989:CAB852008 CJX851989:CJX852008 CTT851989:CTT852008 DDP851989:DDP852008 DNL851989:DNL852008 DXH851989:DXH852008 EHD851989:EHD852008 EQZ851989:EQZ852008 FAV851989:FAV852008 FKR851989:FKR852008 FUN851989:FUN852008 GEJ851989:GEJ852008 GOF851989:GOF852008 GYB851989:GYB852008 HHX851989:HHX852008 HRT851989:HRT852008 IBP851989:IBP852008 ILL851989:ILL852008 IVH851989:IVH852008 JFD851989:JFD852008 JOZ851989:JOZ852008 JYV851989:JYV852008 KIR851989:KIR852008 KSN851989:KSN852008 LCJ851989:LCJ852008 LMF851989:LMF852008 LWB851989:LWB852008 MFX851989:MFX852008 MPT851989:MPT852008 MZP851989:MZP852008 NJL851989:NJL852008 NTH851989:NTH852008 ODD851989:ODD852008 OMZ851989:OMZ852008 OWV851989:OWV852008 PGR851989:PGR852008 PQN851989:PQN852008 QAJ851989:QAJ852008 QKF851989:QKF852008 QUB851989:QUB852008 RDX851989:RDX852008 RNT851989:RNT852008 RXP851989:RXP852008 SHL851989:SHL852008 SRH851989:SRH852008 TBD851989:TBD852008 TKZ851989:TKZ852008 TUV851989:TUV852008 UER851989:UER852008 UON851989:UON852008 UYJ851989:UYJ852008 VIF851989:VIF852008 VSB851989:VSB852008 WBX851989:WBX852008 WLT851989:WLT852008 WVP851989:WVP852008 JD917525:JD917544 SZ917525:SZ917544 ACV917525:ACV917544 AMR917525:AMR917544 AWN917525:AWN917544 BGJ917525:BGJ917544 BQF917525:BQF917544 CAB917525:CAB917544 CJX917525:CJX917544 CTT917525:CTT917544 DDP917525:DDP917544 DNL917525:DNL917544 DXH917525:DXH917544 EHD917525:EHD917544 EQZ917525:EQZ917544 FAV917525:FAV917544 FKR917525:FKR917544 FUN917525:FUN917544 GEJ917525:GEJ917544 GOF917525:GOF917544 GYB917525:GYB917544 HHX917525:HHX917544 HRT917525:HRT917544 IBP917525:IBP917544 ILL917525:ILL917544 IVH917525:IVH917544 JFD917525:JFD917544 JOZ917525:JOZ917544 JYV917525:JYV917544 KIR917525:KIR917544 KSN917525:KSN917544 LCJ917525:LCJ917544 LMF917525:LMF917544 LWB917525:LWB917544 MFX917525:MFX917544 MPT917525:MPT917544 MZP917525:MZP917544 NJL917525:NJL917544 NTH917525:NTH917544 ODD917525:ODD917544 OMZ917525:OMZ917544 OWV917525:OWV917544 PGR917525:PGR917544 PQN917525:PQN917544 QAJ917525:QAJ917544 QKF917525:QKF917544 QUB917525:QUB917544 RDX917525:RDX917544 RNT917525:RNT917544 RXP917525:RXP917544 SHL917525:SHL917544 SRH917525:SRH917544 TBD917525:TBD917544 TKZ917525:TKZ917544 TUV917525:TUV917544 UER917525:UER917544 UON917525:UON917544 UYJ917525:UYJ917544 VIF917525:VIF917544 VSB917525:VSB917544 WBX917525:WBX917544 WLT917525:WLT917544 WVP917525:WVP917544 JD983061:JD983080 SZ983061:SZ983080 ACV983061:ACV983080 AMR983061:AMR983080 AWN983061:AWN983080 BGJ983061:BGJ983080 BQF983061:BQF983080 CAB983061:CAB983080 CJX983061:CJX983080 CTT983061:CTT983080 DDP983061:DDP983080 DNL983061:DNL983080 DXH983061:DXH983080 EHD983061:EHD983080 EQZ983061:EQZ983080 FAV983061:FAV983080 FKR983061:FKR983080 FUN983061:FUN983080 GEJ983061:GEJ983080 GOF983061:GOF983080 GYB983061:GYB983080 HHX983061:HHX983080 HRT983061:HRT983080 IBP983061:IBP983080 ILL983061:ILL983080 IVH983061:IVH983080 JFD983061:JFD983080 JOZ983061:JOZ983080 JYV983061:JYV983080 KIR983061:KIR983080 KSN983061:KSN983080 LCJ983061:LCJ983080 LMF983061:LMF983080 LWB983061:LWB983080 MFX983061:MFX983080 MPT983061:MPT983080 MZP983061:MZP983080 NJL983061:NJL983080 NTH983061:NTH983080 ODD983061:ODD983080 OMZ983061:OMZ983080 OWV983061:OWV983080 PGR983061:PGR983080 PQN983061:PQN983080 QAJ983061:QAJ983080 QKF983061:QKF983080 QUB983061:QUB983080 RDX983061:RDX983080 RNT983061:RNT983080 RXP983061:RXP983080 SHL983061:SHL983080 SRH983061:SRH983080 TBD983061:TBD983080 TKZ983061:TKZ983080 TUV983061:TUV983080 UER983061:UER983080 UON983061:UON983080 UYJ983061:UYJ983080 VIF983061:VIF983080 VSB983061:VSB983080 WBX983061:WBX983080 WLT983061:WLT983080 JD65557:JD65576 JD67:JD70 SZ67:SZ70 ACV67:ACV70 AMR67:AMR70 AWN67:AWN70 BGJ67:BGJ70 BQF67:BQF70 CAB67:CAB70 CJX67:CJX70 CTT67:CTT70 DDP67:DDP70 DNL67:DNL70 DXH67:DXH70 EHD67:EHD70 EQZ67:EQZ70 FAV67:FAV70 FKR67:FKR70 FUN67:FUN70 GEJ67:GEJ70 GOF67:GOF70 GYB67:GYB70 HHX67:HHX70 HRT67:HRT70 IBP67:IBP70 ILL67:ILL70 IVH67:IVH70 JFD67:JFD70 JOZ67:JOZ70 JYV67:JYV70 KIR67:KIR70 KSN67:KSN70 LCJ67:LCJ70 LMF67:LMF70 LWB67:LWB70 MFX67:MFX70 MPT67:MPT70 MZP67:MZP70 NJL67:NJL70 NTH67:NTH70 ODD67:ODD70 OMZ67:OMZ70 OWV67:OWV70 PGR67:PGR70 PQN67:PQN70 QAJ67:QAJ70 QKF67:QKF70 QUB67:QUB70 RDX67:RDX70 RNT67:RNT70 RXP67:RXP70 SHL67:SHL70 SRH67:SRH70 TBD67:TBD70 TKZ67:TKZ70 TUV67:TUV70 UER67:UER70 UON67:UON70 UYJ67:UYJ70 VIF67:VIF70 VSB67:VSB70 WBX67:WBX70 SR14:SR64 ACN14:ACN64 AMJ14:AMJ64 AWF14:AWF64 BGB14:BGB64 BPX14:BPX64 BZT14:BZT64 CJP14:CJP64 CTL14:CTL64 DDH14:DDH64 DND14:DND64 DWZ14:DWZ64 EGV14:EGV64 EQR14:EQR64 FAN14:FAN64 FKJ14:FKJ64 FUF14:FUF64 GEB14:GEB64 GNX14:GNX64 GXT14:GXT64 HHP14:HHP64 HRL14:HRL64 IBH14:IBH64 ILD14:ILD64 IUZ14:IUZ64 JEV14:JEV64 JOR14:JOR64 JYN14:JYN64 KIJ14:KIJ64 KSF14:KSF64 LCB14:LCB64 LLX14:LLX64 LVT14:LVT64 MFP14:MFP64 MPL14:MPL64 MZH14:MZH64 NJD14:NJD64 NSZ14:NSZ64 OCV14:OCV64 OMR14:OMR64 OWN14:OWN64 PGJ14:PGJ64 PQF14:PQF64 QAB14:QAB64 QJX14:QJX64 QTT14:QTT64 RDP14:RDP64 RNL14:RNL64 RXH14:RXH64 SHD14:SHD64 SQZ14:SQZ64 TAV14:TAV64 TKR14:TKR64 TUN14:TUN64 UEJ14:UEJ64 UOF14:UOF64 UYB14:UYB64 VHX14:VHX64 VRT14:VRT64 WBP14:WBP64 WLL14:WLL64 WVH14:WVH64 IV14:IV64" xr:uid="{00000000-0002-0000-0400-000004000000}">
      <formula1>$B$76:$B$76</formula1>
    </dataValidation>
    <dataValidation type="list" showErrorMessage="1" sqref="E14:E20 O14 E86:E92 O86" xr:uid="{00000000-0002-0000-0400-000005000000}">
      <formula1>"○,×"</formula1>
    </dataValidation>
    <dataValidation type="list" allowBlank="1" showInputMessage="1" sqref="F14:F63 F86:F115" xr:uid="{DCDB0C24-C970-4BBC-B223-277FE78B9243}">
      <formula1>"保育士,教諭,保育教諭,補助者,家庭的保育補助者,保育従事者,調理員,管理栄養士,栄養士,看護師,准看護師,事務員,技師,その他"</formula1>
    </dataValidation>
    <dataValidation type="list" allowBlank="1" showInputMessage="1" showErrorMessage="1" sqref="AB86:AB115 AB14:AB63" xr:uid="{D3A4984A-6A00-4304-9F83-B087E9011CF4}">
      <formula1>"副主任保育士,専門リーダー,中核リーダー,若手リーダー,職務分野別リーダー,家庭的保育者,家庭的保育補助者,主任保育士,その他管理職(園長以外)"</formula1>
    </dataValidation>
    <dataValidation type="list" allowBlank="1" showInputMessage="1" sqref="K86:K115 K14:K63" xr:uid="{E04E7FF2-F525-4AB4-B2BA-797AD6D6F832}">
      <formula1>"常勤,非常勤"</formula1>
    </dataValidation>
    <dataValidation type="list" allowBlank="1" showInputMessage="1" sqref="AC86:AC115 AC14:AC63" xr:uid="{937087F5-9B74-4DD6-B1FA-C9CE4C930FD1}">
      <formula1>"手当,基本給"</formula1>
    </dataValidation>
  </dataValidations>
  <printOptions horizontalCentered="1"/>
  <pageMargins left="0.78740157480314965" right="0.78740157480314965" top="0.59055118110236227" bottom="0.59055118110236227" header="0.51181102362204722" footer="0.51181102362204722"/>
  <pageSetup paperSize="8" scale="36" fitToHeight="0" orientation="landscape" r:id="rId1"/>
  <headerFooter alignWithMargins="0"/>
  <rowBreaks count="1" manualBreakCount="1">
    <brk id="75" max="35" man="1"/>
  </rowBreaks>
  <drawing r:id="rId2"/>
  <legacyDrawing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6">
    <tabColor theme="3" tint="0.59999389629810485"/>
    <pageSetUpPr fitToPage="1"/>
  </sheetPr>
  <dimension ref="A1:F21"/>
  <sheetViews>
    <sheetView showGridLines="0" view="pageBreakPreview" zoomScale="87" zoomScaleNormal="100" zoomScaleSheetLayoutView="100" workbookViewId="0">
      <selection activeCell="B9" sqref="B9"/>
    </sheetView>
  </sheetViews>
  <sheetFormatPr defaultColWidth="9" defaultRowHeight="18" customHeight="1"/>
  <cols>
    <col min="1" max="1" width="5" style="1" customWidth="1"/>
    <col min="2" max="2" width="15.6328125" style="1" customWidth="1"/>
    <col min="3" max="3" width="14.6328125" style="1" customWidth="1"/>
    <col min="4" max="4" width="23.08984375" style="1" customWidth="1"/>
    <col min="5" max="6" width="22.90625" style="1" customWidth="1"/>
    <col min="7" max="7" width="2.453125" style="1" customWidth="1"/>
    <col min="8" max="19" width="3" style="1" customWidth="1"/>
    <col min="20" max="16384" width="9" style="1"/>
  </cols>
  <sheetData>
    <row r="1" spans="1:6" ht="18" customHeight="1" thickBot="1">
      <c r="A1" s="49" t="s">
        <v>253</v>
      </c>
    </row>
    <row r="2" spans="1:6" ht="18" customHeight="1" thickBot="1">
      <c r="D2" s="113" t="s">
        <v>188</v>
      </c>
      <c r="E2" s="1146" t="str">
        <f>【様式１】加算率!Z5</f>
        <v/>
      </c>
      <c r="F2" s="1408"/>
    </row>
    <row r="4" spans="1:6" ht="18" customHeight="1">
      <c r="A4" s="1643" t="s">
        <v>254</v>
      </c>
      <c r="B4" s="1643"/>
      <c r="C4" s="1643"/>
      <c r="D4" s="1643"/>
      <c r="E4" s="1643"/>
      <c r="F4" s="1643"/>
    </row>
    <row r="5" spans="1:6" ht="18" customHeight="1" thickBot="1">
      <c r="A5" s="3"/>
      <c r="B5" s="3"/>
      <c r="C5" s="3"/>
      <c r="D5" s="3"/>
      <c r="E5" s="3"/>
      <c r="F5" s="3"/>
    </row>
    <row r="6" spans="1:6" ht="40.4" customHeight="1">
      <c r="A6" s="1811" t="s">
        <v>255</v>
      </c>
      <c r="B6" s="1813" t="s">
        <v>256</v>
      </c>
      <c r="C6" s="1813" t="s">
        <v>257</v>
      </c>
      <c r="D6" s="1813" t="s">
        <v>258</v>
      </c>
      <c r="E6" s="1815" t="s">
        <v>259</v>
      </c>
      <c r="F6" s="1817" t="s">
        <v>260</v>
      </c>
    </row>
    <row r="7" spans="1:6" ht="56.15" customHeight="1" thickBot="1">
      <c r="A7" s="1812"/>
      <c r="B7" s="1814"/>
      <c r="C7" s="1814"/>
      <c r="D7" s="1814"/>
      <c r="E7" s="1816"/>
      <c r="F7" s="1818"/>
    </row>
    <row r="8" spans="1:6" ht="21.75" customHeight="1">
      <c r="A8" s="107" t="s">
        <v>261</v>
      </c>
      <c r="B8" s="108" t="s">
        <v>262</v>
      </c>
      <c r="C8" s="108" t="s">
        <v>263</v>
      </c>
      <c r="D8" s="108" t="s">
        <v>264</v>
      </c>
      <c r="E8" s="117">
        <v>200000</v>
      </c>
      <c r="F8" s="273"/>
    </row>
    <row r="9" spans="1:6" ht="21.75" customHeight="1">
      <c r="A9" s="437"/>
      <c r="B9" s="438"/>
      <c r="C9" s="438"/>
      <c r="D9" s="438"/>
      <c r="E9" s="439"/>
      <c r="F9" s="440"/>
    </row>
    <row r="10" spans="1:6" ht="21.75" customHeight="1">
      <c r="A10" s="437"/>
      <c r="B10" s="438"/>
      <c r="C10" s="438"/>
      <c r="D10" s="438"/>
      <c r="E10" s="439"/>
      <c r="F10" s="440"/>
    </row>
    <row r="11" spans="1:6" ht="21.75" customHeight="1">
      <c r="A11" s="437"/>
      <c r="B11" s="438"/>
      <c r="C11" s="438"/>
      <c r="D11" s="438"/>
      <c r="E11" s="439"/>
      <c r="F11" s="440"/>
    </row>
    <row r="12" spans="1:6" ht="21.75" customHeight="1">
      <c r="A12" s="437"/>
      <c r="B12" s="438"/>
      <c r="C12" s="438"/>
      <c r="D12" s="438"/>
      <c r="E12" s="439"/>
      <c r="F12" s="440"/>
    </row>
    <row r="13" spans="1:6" ht="21.75" customHeight="1">
      <c r="A13" s="437"/>
      <c r="B13" s="438"/>
      <c r="C13" s="438"/>
      <c r="D13" s="438"/>
      <c r="E13" s="439"/>
      <c r="F13" s="440"/>
    </row>
    <row r="14" spans="1:6" ht="21.75" customHeight="1">
      <c r="A14" s="437"/>
      <c r="B14" s="438"/>
      <c r="C14" s="438"/>
      <c r="D14" s="438"/>
      <c r="E14" s="439"/>
      <c r="F14" s="440"/>
    </row>
    <row r="15" spans="1:6" ht="21.75" customHeight="1">
      <c r="A15" s="437"/>
      <c r="B15" s="438"/>
      <c r="C15" s="438"/>
      <c r="D15" s="438"/>
      <c r="E15" s="439"/>
      <c r="F15" s="440"/>
    </row>
    <row r="16" spans="1:6" ht="21.75" customHeight="1">
      <c r="A16" s="437"/>
      <c r="B16" s="438"/>
      <c r="C16" s="438"/>
      <c r="D16" s="438"/>
      <c r="E16" s="439"/>
      <c r="F16" s="440"/>
    </row>
    <row r="17" spans="1:6" ht="21.75" customHeight="1">
      <c r="A17" s="441"/>
      <c r="B17" s="442"/>
      <c r="C17" s="442"/>
      <c r="D17" s="442"/>
      <c r="E17" s="443"/>
      <c r="F17" s="444"/>
    </row>
    <row r="18" spans="1:6" ht="21.75" customHeight="1" thickBot="1">
      <c r="A18" s="1806" t="s">
        <v>265</v>
      </c>
      <c r="B18" s="1807"/>
      <c r="C18" s="1807"/>
      <c r="D18" s="1808"/>
      <c r="E18" s="911">
        <f>SUM(E9:E17)</f>
        <v>0</v>
      </c>
      <c r="F18" s="912">
        <f>SUM(F9:F17)</f>
        <v>0</v>
      </c>
    </row>
    <row r="19" spans="1:6" ht="19.5" customHeight="1">
      <c r="A19" s="109" t="s">
        <v>244</v>
      </c>
      <c r="B19" s="1809" t="s">
        <v>266</v>
      </c>
      <c r="C19" s="1809"/>
      <c r="D19" s="1809"/>
      <c r="E19" s="1809"/>
      <c r="F19" s="1809"/>
    </row>
    <row r="20" spans="1:6" ht="19.5" customHeight="1">
      <c r="A20" s="109"/>
      <c r="B20" s="1809"/>
      <c r="C20" s="1809"/>
      <c r="D20" s="1809"/>
      <c r="E20" s="1809"/>
      <c r="F20" s="1809"/>
    </row>
    <row r="21" spans="1:6" ht="18" customHeight="1">
      <c r="A21" s="110"/>
      <c r="B21" s="1810"/>
      <c r="C21" s="1810"/>
      <c r="D21" s="1810"/>
      <c r="E21" s="1810"/>
      <c r="F21" s="1810"/>
    </row>
  </sheetData>
  <sheetProtection algorithmName="SHA-512" hashValue="agF6Y8XD8TjQcwt8nNaMqeFRXXo0eudtryh7TMVVZ5r+04Gas02nnqj+jVCI8nu86ZMqsPg9ZQzWTRjff9I4tQ==" saltValue="r4TR4nbcXoRDdvi3QYPCcw==" spinCount="100000" sheet="1" insertColumns="0" insertRows="0"/>
  <mergeCells count="11">
    <mergeCell ref="A18:D18"/>
    <mergeCell ref="B19:F20"/>
    <mergeCell ref="B21:F21"/>
    <mergeCell ref="E2:F2"/>
    <mergeCell ref="A4:F4"/>
    <mergeCell ref="A6:A7"/>
    <mergeCell ref="B6:B7"/>
    <mergeCell ref="C6:C7"/>
    <mergeCell ref="D6:D7"/>
    <mergeCell ref="E6:E7"/>
    <mergeCell ref="F6:F7"/>
  </mergeCells>
  <phoneticPr fontId="8"/>
  <printOptions horizontalCentered="1"/>
  <pageMargins left="0.78740157480314965" right="0.78740157480314965" top="0.59055118110236227" bottom="0.59055118110236227" header="0.51181102362204722" footer="0.51181102362204722"/>
  <pageSetup paperSize="9" scale="83" fitToHeight="0" orientation="portrait" r:id="rId1"/>
  <headerFooter alignWithMargins="0"/>
  <legacy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8">
    <tabColor theme="3" tint="0.59999389629810485"/>
  </sheetPr>
  <dimension ref="B1:AK60"/>
  <sheetViews>
    <sheetView showGridLines="0" view="pageBreakPreview" topLeftCell="A3" zoomScale="115" zoomScaleNormal="100" zoomScaleSheetLayoutView="115" workbookViewId="0">
      <selection activeCell="Q13" sqref="Q13:AK13"/>
    </sheetView>
  </sheetViews>
  <sheetFormatPr defaultColWidth="9" defaultRowHeight="18" customHeight="1"/>
  <cols>
    <col min="1" max="1" width="2.453125" style="1" customWidth="1"/>
    <col min="2" max="34" width="3.36328125" style="1" customWidth="1"/>
    <col min="35" max="35" width="2.453125" style="1" customWidth="1"/>
    <col min="36" max="45" width="3" style="1" customWidth="1"/>
    <col min="46" max="16384" width="9" style="1"/>
  </cols>
  <sheetData>
    <row r="1" spans="2:36" ht="18" customHeight="1">
      <c r="B1" s="49" t="s">
        <v>275</v>
      </c>
    </row>
    <row r="2" spans="2:36" ht="33.75" customHeight="1">
      <c r="B2" s="1861" t="s">
        <v>276</v>
      </c>
      <c r="C2" s="1861"/>
      <c r="D2" s="1861"/>
      <c r="E2" s="1861"/>
      <c r="F2" s="1861"/>
      <c r="G2" s="1861"/>
      <c r="H2" s="1861"/>
      <c r="I2" s="1861"/>
      <c r="J2" s="1861"/>
      <c r="K2" s="1861"/>
      <c r="L2" s="1861"/>
      <c r="M2" s="1861"/>
      <c r="N2" s="1861"/>
      <c r="O2" s="1861"/>
      <c r="P2" s="1861"/>
      <c r="Q2" s="1861"/>
      <c r="R2" s="1861"/>
      <c r="S2" s="1861"/>
      <c r="T2" s="1861"/>
      <c r="U2" s="1861"/>
      <c r="V2" s="1861"/>
      <c r="W2" s="1861"/>
      <c r="X2" s="1861"/>
      <c r="Y2" s="1861"/>
      <c r="Z2" s="1861"/>
      <c r="AA2" s="1861"/>
      <c r="AB2" s="1861"/>
      <c r="AC2" s="1861"/>
      <c r="AD2" s="1861"/>
      <c r="AE2" s="1861"/>
      <c r="AF2" s="1861"/>
      <c r="AG2" s="1861"/>
      <c r="AH2" s="1861"/>
      <c r="AI2" s="1861"/>
      <c r="AJ2" s="1861"/>
    </row>
    <row r="3" spans="2:36" ht="18" customHeight="1" thickBot="1">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row>
    <row r="4" spans="2:36" ht="20.25" customHeight="1">
      <c r="D4" s="4"/>
      <c r="E4" s="4"/>
      <c r="F4" s="4"/>
      <c r="G4" s="4"/>
      <c r="H4" s="4"/>
      <c r="I4" s="4"/>
      <c r="J4" s="4"/>
      <c r="K4" s="4"/>
      <c r="L4" s="4"/>
      <c r="M4" s="4"/>
      <c r="N4" s="4"/>
      <c r="O4" s="4"/>
      <c r="P4" s="4"/>
      <c r="R4" s="1842" t="s">
        <v>4</v>
      </c>
      <c r="S4" s="1843"/>
      <c r="T4" s="1843"/>
      <c r="U4" s="1843"/>
      <c r="V4" s="1843"/>
      <c r="W4" s="1843"/>
      <c r="X4" s="1844" t="e">
        <f>【様式１】加算率!#REF!</f>
        <v>#REF!</v>
      </c>
      <c r="Y4" s="1845"/>
      <c r="Z4" s="1845"/>
      <c r="AA4" s="1845"/>
      <c r="AB4" s="1845"/>
      <c r="AC4" s="1845"/>
      <c r="AD4" s="1845"/>
      <c r="AE4" s="1845"/>
      <c r="AF4" s="1845"/>
      <c r="AG4" s="1845"/>
      <c r="AH4" s="1845"/>
      <c r="AI4" s="1845"/>
      <c r="AJ4" s="1846"/>
    </row>
    <row r="5" spans="2:36" ht="20.25" customHeight="1">
      <c r="D5" s="4"/>
      <c r="E5" s="4"/>
      <c r="F5" s="4"/>
      <c r="G5" s="4"/>
      <c r="H5" s="4"/>
      <c r="I5" s="4"/>
      <c r="J5" s="4"/>
      <c r="K5" s="4"/>
      <c r="L5" s="4"/>
      <c r="M5" s="4"/>
      <c r="N5" s="4"/>
      <c r="O5" s="4"/>
      <c r="P5" s="4"/>
      <c r="R5" s="1847" t="s">
        <v>5</v>
      </c>
      <c r="S5" s="1848"/>
      <c r="T5" s="1848"/>
      <c r="U5" s="1848"/>
      <c r="V5" s="1848"/>
      <c r="W5" s="1848"/>
      <c r="X5" s="1849" t="str">
        <f>【様式１】加算率!Z5</f>
        <v/>
      </c>
      <c r="Y5" s="1850"/>
      <c r="Z5" s="1850"/>
      <c r="AA5" s="1850"/>
      <c r="AB5" s="1850"/>
      <c r="AC5" s="1850"/>
      <c r="AD5" s="1850"/>
      <c r="AE5" s="1850"/>
      <c r="AF5" s="1850"/>
      <c r="AG5" s="1850"/>
      <c r="AH5" s="1850"/>
      <c r="AI5" s="1850"/>
      <c r="AJ5" s="1851"/>
    </row>
    <row r="6" spans="2:36" ht="20.25" customHeight="1">
      <c r="D6" s="4"/>
      <c r="E6" s="4"/>
      <c r="F6" s="4"/>
      <c r="G6" s="4"/>
      <c r="H6" s="4"/>
      <c r="I6" s="4"/>
      <c r="J6" s="4"/>
      <c r="K6" s="4"/>
      <c r="L6" s="4"/>
      <c r="M6" s="4"/>
      <c r="N6" s="4"/>
      <c r="O6" s="4"/>
      <c r="P6" s="4"/>
      <c r="R6" s="1847" t="s">
        <v>6</v>
      </c>
      <c r="S6" s="1848"/>
      <c r="T6" s="1848"/>
      <c r="U6" s="1848"/>
      <c r="V6" s="1848"/>
      <c r="W6" s="1848"/>
      <c r="X6" s="1849" t="str">
        <f>【様式１】加算率!Z6</f>
        <v/>
      </c>
      <c r="Y6" s="1850"/>
      <c r="Z6" s="1850"/>
      <c r="AA6" s="1850"/>
      <c r="AB6" s="1850"/>
      <c r="AC6" s="1850"/>
      <c r="AD6" s="1850"/>
      <c r="AE6" s="1850"/>
      <c r="AF6" s="1850"/>
      <c r="AG6" s="1850"/>
      <c r="AH6" s="1850"/>
      <c r="AI6" s="1850"/>
      <c r="AJ6" s="1851"/>
    </row>
    <row r="7" spans="2:36" ht="20.25" customHeight="1" thickBot="1">
      <c r="D7" s="4"/>
      <c r="E7" s="4"/>
      <c r="F7" s="4"/>
      <c r="G7" s="4"/>
      <c r="H7" s="4"/>
      <c r="I7" s="4"/>
      <c r="J7" s="4"/>
      <c r="K7" s="4"/>
      <c r="L7" s="4"/>
      <c r="M7" s="4"/>
      <c r="N7" s="4"/>
      <c r="O7" s="4"/>
      <c r="P7" s="4"/>
      <c r="Q7" s="4"/>
      <c r="R7" s="1862" t="s">
        <v>7</v>
      </c>
      <c r="S7" s="1863"/>
      <c r="T7" s="1863"/>
      <c r="U7" s="1863"/>
      <c r="V7" s="1863"/>
      <c r="W7" s="1863"/>
      <c r="X7" s="45" t="str">
        <f>【様式１】加算率!Z7</f>
        <v/>
      </c>
      <c r="Y7" s="44">
        <f>【様式１】加算率!AA7</f>
        <v>0</v>
      </c>
      <c r="Z7" s="45">
        <f>【様式１】加算率!AB7</f>
        <v>0</v>
      </c>
      <c r="AA7" s="43">
        <f>【様式１】加算率!AC7</f>
        <v>0</v>
      </c>
      <c r="AB7" s="44">
        <f>【様式１】加算率!AD7</f>
        <v>0</v>
      </c>
      <c r="AC7" s="45">
        <f>【様式１】加算率!AE7</f>
        <v>0</v>
      </c>
      <c r="AD7" s="44">
        <f>【様式１】加算率!AF7</f>
        <v>0</v>
      </c>
      <c r="AE7" s="45">
        <f>【様式１】加算率!AG7</f>
        <v>0</v>
      </c>
      <c r="AF7" s="43">
        <f>【様式１】加算率!AH7</f>
        <v>0</v>
      </c>
      <c r="AG7" s="43">
        <f>【様式１】加算率!AI7</f>
        <v>0</v>
      </c>
      <c r="AH7" s="43">
        <f>【様式１】加算率!AJ7</f>
        <v>0</v>
      </c>
      <c r="AI7" s="44">
        <f>【様式１】加算率!AK7</f>
        <v>0</v>
      </c>
      <c r="AJ7" s="46">
        <f>【様式１】加算率!AL7</f>
        <v>0</v>
      </c>
    </row>
    <row r="8" spans="2:36" ht="9" customHeight="1">
      <c r="R8" s="85"/>
      <c r="S8" s="85"/>
      <c r="T8" s="85"/>
      <c r="U8" s="85"/>
      <c r="V8" s="85"/>
      <c r="W8" s="85"/>
      <c r="X8" s="85"/>
      <c r="Y8" s="85"/>
    </row>
    <row r="9" spans="2:36" ht="18" customHeight="1" thickBot="1">
      <c r="B9" s="1" t="s">
        <v>277</v>
      </c>
    </row>
    <row r="10" spans="2:36" ht="29.25" customHeight="1" thickBot="1">
      <c r="C10" s="164"/>
      <c r="D10" s="121"/>
      <c r="E10" s="121"/>
      <c r="F10" s="121"/>
      <c r="G10" s="121"/>
      <c r="H10" s="121"/>
      <c r="I10" s="121"/>
      <c r="J10" s="121"/>
      <c r="K10" s="121"/>
      <c r="L10" s="121"/>
      <c r="M10" s="168"/>
      <c r="N10" s="1465" t="s">
        <v>161</v>
      </c>
      <c r="O10" s="1465"/>
      <c r="P10" s="1465"/>
      <c r="Q10" s="1465"/>
      <c r="R10" s="1465"/>
      <c r="S10" s="1465"/>
      <c r="T10" s="1465"/>
      <c r="U10" s="1465"/>
      <c r="V10" s="1466"/>
      <c r="W10" s="1627" t="s">
        <v>162</v>
      </c>
      <c r="X10" s="1628"/>
      <c r="Y10" s="1628"/>
      <c r="Z10" s="1628"/>
      <c r="AA10" s="1628"/>
      <c r="AB10" s="1628"/>
      <c r="AC10" s="1628"/>
      <c r="AD10" s="1628"/>
      <c r="AE10" s="1687"/>
      <c r="AG10" s="1857" t="s">
        <v>163</v>
      </c>
      <c r="AH10" s="1858"/>
      <c r="AI10" s="1859"/>
      <c r="AJ10" s="169" t="str">
        <f>IFERROR(IF(N12&gt;=N11,"○","×"),"")</f>
        <v>○</v>
      </c>
    </row>
    <row r="11" spans="2:36" ht="27" customHeight="1" thickBot="1">
      <c r="C11" s="123" t="s">
        <v>101</v>
      </c>
      <c r="D11" s="1706" t="s">
        <v>278</v>
      </c>
      <c r="E11" s="1706"/>
      <c r="F11" s="1706"/>
      <c r="G11" s="1706"/>
      <c r="H11" s="1706"/>
      <c r="I11" s="1706"/>
      <c r="J11" s="1706"/>
      <c r="K11" s="1706"/>
      <c r="L11" s="1706"/>
      <c r="M11" s="1706"/>
      <c r="N11" s="1828"/>
      <c r="O11" s="1828"/>
      <c r="P11" s="1828"/>
      <c r="Q11" s="1828"/>
      <c r="R11" s="1828"/>
      <c r="S11" s="1828"/>
      <c r="T11" s="1828"/>
      <c r="U11" s="1828"/>
      <c r="V11" s="126" t="s">
        <v>165</v>
      </c>
      <c r="W11" s="1828"/>
      <c r="X11" s="1828"/>
      <c r="Y11" s="1828"/>
      <c r="Z11" s="1828"/>
      <c r="AA11" s="1828"/>
      <c r="AB11" s="1828"/>
      <c r="AC11" s="1828"/>
      <c r="AD11" s="1828"/>
      <c r="AE11" s="132" t="s">
        <v>165</v>
      </c>
      <c r="AF11" s="106"/>
      <c r="AG11" s="1839" t="s">
        <v>166</v>
      </c>
      <c r="AH11" s="1840"/>
      <c r="AI11" s="1841"/>
      <c r="AJ11" s="169" t="str">
        <f>IFERROR(IF(W12&gt;=W11,"○","×"),"")</f>
        <v>○</v>
      </c>
    </row>
    <row r="12" spans="2:36" ht="27" customHeight="1">
      <c r="C12" s="125" t="s">
        <v>108</v>
      </c>
      <c r="D12" s="1698" t="s">
        <v>279</v>
      </c>
      <c r="E12" s="1699"/>
      <c r="F12" s="1699"/>
      <c r="G12" s="1699"/>
      <c r="H12" s="1699"/>
      <c r="I12" s="1699"/>
      <c r="J12" s="1699"/>
      <c r="K12" s="1699"/>
      <c r="L12" s="1699"/>
      <c r="M12" s="1700"/>
      <c r="N12" s="1830">
        <f>N13+N14</f>
        <v>0</v>
      </c>
      <c r="O12" s="1830"/>
      <c r="P12" s="1830"/>
      <c r="Q12" s="1830"/>
      <c r="R12" s="1830"/>
      <c r="S12" s="1830"/>
      <c r="T12" s="1830"/>
      <c r="U12" s="1830"/>
      <c r="V12" s="151" t="s">
        <v>165</v>
      </c>
      <c r="W12" s="1830">
        <f>W13+W14</f>
        <v>0</v>
      </c>
      <c r="X12" s="1830"/>
      <c r="Y12" s="1830"/>
      <c r="Z12" s="1830"/>
      <c r="AA12" s="1830"/>
      <c r="AB12" s="1830"/>
      <c r="AC12" s="1830"/>
      <c r="AD12" s="1830"/>
      <c r="AE12" s="126" t="s">
        <v>165</v>
      </c>
      <c r="AF12" s="106"/>
      <c r="AG12" s="106"/>
    </row>
    <row r="13" spans="2:36" ht="27" customHeight="1">
      <c r="C13" s="125"/>
      <c r="D13" s="1698" t="s">
        <v>280</v>
      </c>
      <c r="E13" s="1699"/>
      <c r="F13" s="1699"/>
      <c r="G13" s="1699"/>
      <c r="H13" s="1699"/>
      <c r="I13" s="1699"/>
      <c r="J13" s="1699"/>
      <c r="K13" s="1699"/>
      <c r="L13" s="1699"/>
      <c r="M13" s="1700"/>
      <c r="N13" s="1830">
        <f>'【様式６別添１】賃金改善明細書（職員別）'!T41</f>
        <v>0</v>
      </c>
      <c r="O13" s="1830"/>
      <c r="P13" s="1830"/>
      <c r="Q13" s="1830"/>
      <c r="R13" s="1830"/>
      <c r="S13" s="1830"/>
      <c r="T13" s="1830"/>
      <c r="U13" s="1830"/>
      <c r="V13" s="151" t="s">
        <v>165</v>
      </c>
      <c r="W13" s="1830">
        <f>'【様式６別添１】賃金改善明細書（職員別）'!X41</f>
        <v>0</v>
      </c>
      <c r="X13" s="1830"/>
      <c r="Y13" s="1830"/>
      <c r="Z13" s="1830"/>
      <c r="AA13" s="1830"/>
      <c r="AB13" s="1830"/>
      <c r="AC13" s="1830"/>
      <c r="AD13" s="1830"/>
      <c r="AE13" s="151" t="s">
        <v>165</v>
      </c>
      <c r="AF13" s="106"/>
      <c r="AG13" s="106"/>
    </row>
    <row r="14" spans="2:36" ht="27" customHeight="1">
      <c r="C14" s="125"/>
      <c r="D14" s="1698" t="s">
        <v>281</v>
      </c>
      <c r="E14" s="1699"/>
      <c r="F14" s="1699"/>
      <c r="G14" s="1699"/>
      <c r="H14" s="1699"/>
      <c r="I14" s="1699"/>
      <c r="J14" s="1699"/>
      <c r="K14" s="1699"/>
      <c r="L14" s="1699"/>
      <c r="M14" s="1700"/>
      <c r="N14" s="1828"/>
      <c r="O14" s="1828"/>
      <c r="P14" s="1828"/>
      <c r="Q14" s="1828"/>
      <c r="R14" s="1828"/>
      <c r="S14" s="1828"/>
      <c r="T14" s="1828"/>
      <c r="U14" s="1828"/>
      <c r="V14" s="151" t="s">
        <v>165</v>
      </c>
      <c r="W14" s="1828"/>
      <c r="X14" s="1828"/>
      <c r="Y14" s="1828"/>
      <c r="Z14" s="1828"/>
      <c r="AA14" s="1828"/>
      <c r="AB14" s="1828"/>
      <c r="AC14" s="1828"/>
      <c r="AD14" s="1828"/>
      <c r="AE14" s="126" t="s">
        <v>165</v>
      </c>
      <c r="AF14" s="106"/>
      <c r="AG14" s="106"/>
    </row>
    <row r="15" spans="2:36" ht="27.75" customHeight="1">
      <c r="C15" s="237"/>
      <c r="D15" s="112"/>
      <c r="E15" s="112"/>
      <c r="F15" s="112"/>
      <c r="G15" s="112"/>
      <c r="H15" s="112"/>
      <c r="I15" s="112"/>
      <c r="J15" s="112"/>
      <c r="K15" s="112"/>
      <c r="L15" s="112"/>
      <c r="M15" s="112"/>
      <c r="O15" s="165"/>
      <c r="P15" s="165"/>
      <c r="Q15" s="165"/>
      <c r="R15" s="165"/>
      <c r="S15" s="165"/>
      <c r="T15" s="165"/>
      <c r="U15" s="165"/>
      <c r="V15" s="165"/>
      <c r="W15" s="165"/>
      <c r="X15" s="166"/>
      <c r="Y15" s="165"/>
      <c r="Z15" s="165"/>
      <c r="AA15" s="165"/>
      <c r="AB15" s="165"/>
      <c r="AC15" s="165"/>
      <c r="AD15" s="165"/>
      <c r="AE15" s="165"/>
      <c r="AF15" s="165"/>
      <c r="AG15" s="165"/>
      <c r="AH15" s="106"/>
    </row>
    <row r="16" spans="2:36" ht="18" customHeight="1" thickBot="1">
      <c r="B16" s="1" t="s">
        <v>170</v>
      </c>
    </row>
    <row r="17" spans="2:36" ht="30.75" customHeight="1" thickBot="1">
      <c r="C17" s="127" t="s">
        <v>101</v>
      </c>
      <c r="D17" s="1711" t="s">
        <v>282</v>
      </c>
      <c r="E17" s="1711"/>
      <c r="F17" s="1711"/>
      <c r="G17" s="1711"/>
      <c r="H17" s="1711"/>
      <c r="I17" s="1711"/>
      <c r="J17" s="1711"/>
      <c r="K17" s="1711"/>
      <c r="L17" s="1711"/>
      <c r="M17" s="1711"/>
      <c r="N17" s="1711"/>
      <c r="O17" s="1711"/>
      <c r="P17" s="1711"/>
      <c r="Q17" s="1711"/>
      <c r="R17" s="1711"/>
      <c r="S17" s="1711"/>
      <c r="T17" s="1711"/>
      <c r="U17" s="1711"/>
      <c r="V17" s="1711"/>
      <c r="W17" s="1711"/>
      <c r="X17" s="1712"/>
      <c r="Y17" s="1836">
        <f>Y18-Y19-Y20-Y21-Y22</f>
        <v>0</v>
      </c>
      <c r="Z17" s="1837"/>
      <c r="AA17" s="1837"/>
      <c r="AB17" s="1837"/>
      <c r="AC17" s="1837"/>
      <c r="AD17" s="1837"/>
      <c r="AE17" s="1837"/>
      <c r="AF17" s="1837"/>
      <c r="AG17" s="1838"/>
      <c r="AH17" s="132" t="s">
        <v>165</v>
      </c>
      <c r="AJ17" s="167" t="str">
        <f>IFERROR(IF(Y17&gt;=Y23,"○","×"),"")</f>
        <v>○</v>
      </c>
    </row>
    <row r="18" spans="2:36" ht="27.75" customHeight="1">
      <c r="C18" s="62"/>
      <c r="D18" s="1698" t="s">
        <v>283</v>
      </c>
      <c r="E18" s="1699"/>
      <c r="F18" s="1699"/>
      <c r="G18" s="1699"/>
      <c r="H18" s="1699"/>
      <c r="I18" s="1699"/>
      <c r="J18" s="1699"/>
      <c r="K18" s="1699"/>
      <c r="L18" s="1699"/>
      <c r="M18" s="1699"/>
      <c r="N18" s="1699"/>
      <c r="O18" s="1699"/>
      <c r="P18" s="1699"/>
      <c r="Q18" s="1699"/>
      <c r="R18" s="1699"/>
      <c r="S18" s="1699"/>
      <c r="T18" s="1699"/>
      <c r="U18" s="1699"/>
      <c r="V18" s="1699"/>
      <c r="W18" s="1699"/>
      <c r="X18" s="1700"/>
      <c r="Y18" s="1836">
        <f>'【様式６別添１】賃金改善明細書（職員別）'!S41</f>
        <v>0</v>
      </c>
      <c r="Z18" s="1837"/>
      <c r="AA18" s="1837"/>
      <c r="AB18" s="1837"/>
      <c r="AC18" s="1837"/>
      <c r="AD18" s="1837"/>
      <c r="AE18" s="1837"/>
      <c r="AF18" s="1837"/>
      <c r="AG18" s="1838"/>
      <c r="AH18" s="132" t="s">
        <v>165</v>
      </c>
    </row>
    <row r="19" spans="2:36" ht="27.75" customHeight="1">
      <c r="C19" s="62"/>
      <c r="D19" s="1698" t="s">
        <v>284</v>
      </c>
      <c r="E19" s="1699"/>
      <c r="F19" s="1699"/>
      <c r="G19" s="1699"/>
      <c r="H19" s="1699"/>
      <c r="I19" s="1699"/>
      <c r="J19" s="1699"/>
      <c r="K19" s="1699"/>
      <c r="L19" s="1699"/>
      <c r="M19" s="1699"/>
      <c r="N19" s="1699"/>
      <c r="O19" s="1699"/>
      <c r="P19" s="1699"/>
      <c r="Q19" s="1699"/>
      <c r="R19" s="1699"/>
      <c r="S19" s="1699"/>
      <c r="T19" s="1699"/>
      <c r="U19" s="1699"/>
      <c r="V19" s="1699"/>
      <c r="W19" s="1699"/>
      <c r="X19" s="1700"/>
      <c r="Y19" s="1836">
        <f>N13+W13</f>
        <v>0</v>
      </c>
      <c r="Z19" s="1837"/>
      <c r="AA19" s="1837"/>
      <c r="AB19" s="1837"/>
      <c r="AC19" s="1837"/>
      <c r="AD19" s="1837"/>
      <c r="AE19" s="1837"/>
      <c r="AF19" s="1837"/>
      <c r="AG19" s="1838"/>
      <c r="AH19" s="132" t="s">
        <v>165</v>
      </c>
    </row>
    <row r="20" spans="2:36" ht="27.75" customHeight="1">
      <c r="C20" s="62"/>
      <c r="D20" s="1698" t="s">
        <v>285</v>
      </c>
      <c r="E20" s="1699"/>
      <c r="F20" s="1699"/>
      <c r="G20" s="1699"/>
      <c r="H20" s="1699"/>
      <c r="I20" s="1699"/>
      <c r="J20" s="1699"/>
      <c r="K20" s="1699"/>
      <c r="L20" s="1699"/>
      <c r="M20" s="1699"/>
      <c r="N20" s="1699"/>
      <c r="O20" s="1699"/>
      <c r="P20" s="1699"/>
      <c r="Q20" s="1699"/>
      <c r="R20" s="1699"/>
      <c r="S20" s="1699"/>
      <c r="T20" s="1699"/>
      <c r="U20" s="1699"/>
      <c r="V20" s="1699"/>
      <c r="W20" s="1699"/>
      <c r="X20" s="1700"/>
      <c r="Y20" s="1836">
        <f>'【様式６別添１】賃金改善明細書（職員別）'!AA41</f>
        <v>0</v>
      </c>
      <c r="Z20" s="1837"/>
      <c r="AA20" s="1837"/>
      <c r="AB20" s="1837"/>
      <c r="AC20" s="1837"/>
      <c r="AD20" s="1837"/>
      <c r="AE20" s="1837"/>
      <c r="AF20" s="1837"/>
      <c r="AG20" s="1838"/>
      <c r="AH20" s="126" t="s">
        <v>165</v>
      </c>
    </row>
    <row r="21" spans="2:36" ht="27.75" customHeight="1">
      <c r="C21" s="62"/>
      <c r="D21" s="1698" t="s">
        <v>173</v>
      </c>
      <c r="E21" s="1699"/>
      <c r="F21" s="1699"/>
      <c r="G21" s="1699"/>
      <c r="H21" s="1699"/>
      <c r="I21" s="1699"/>
      <c r="J21" s="1699"/>
      <c r="K21" s="1699"/>
      <c r="L21" s="1699"/>
      <c r="M21" s="1699"/>
      <c r="N21" s="1699"/>
      <c r="O21" s="1699"/>
      <c r="P21" s="1699"/>
      <c r="Q21" s="1699"/>
      <c r="R21" s="1699"/>
      <c r="S21" s="1699"/>
      <c r="T21" s="1699"/>
      <c r="U21" s="1699"/>
      <c r="V21" s="1699"/>
      <c r="W21" s="1699"/>
      <c r="X21" s="1700"/>
      <c r="Y21" s="1836">
        <f>'【様式６別添１】賃金改善明細書（職員別）'!AB41</f>
        <v>0</v>
      </c>
      <c r="Z21" s="1837"/>
      <c r="AA21" s="1837"/>
      <c r="AB21" s="1837"/>
      <c r="AC21" s="1837"/>
      <c r="AD21" s="1837"/>
      <c r="AE21" s="1837"/>
      <c r="AF21" s="1837"/>
      <c r="AG21" s="1838"/>
      <c r="AH21" s="126" t="s">
        <v>165</v>
      </c>
    </row>
    <row r="22" spans="2:36" ht="27.75" customHeight="1">
      <c r="C22" s="62"/>
      <c r="D22" s="1698" t="s">
        <v>174</v>
      </c>
      <c r="E22" s="1699"/>
      <c r="F22" s="1699"/>
      <c r="G22" s="1699"/>
      <c r="H22" s="1699"/>
      <c r="I22" s="1699"/>
      <c r="J22" s="1699"/>
      <c r="K22" s="1699"/>
      <c r="L22" s="1699"/>
      <c r="M22" s="1699"/>
      <c r="N22" s="1699"/>
      <c r="O22" s="1699"/>
      <c r="P22" s="1699"/>
      <c r="Q22" s="1699"/>
      <c r="R22" s="1699"/>
      <c r="S22" s="1699"/>
      <c r="T22" s="1699"/>
      <c r="U22" s="1699"/>
      <c r="V22" s="1699"/>
      <c r="W22" s="1699"/>
      <c r="X22" s="1700"/>
      <c r="Y22" s="1836">
        <f>'【様式６別添１】賃金改善明細書（職員別）'!AC41</f>
        <v>0</v>
      </c>
      <c r="Z22" s="1837"/>
      <c r="AA22" s="1837"/>
      <c r="AB22" s="1837"/>
      <c r="AC22" s="1837"/>
      <c r="AD22" s="1837"/>
      <c r="AE22" s="1837"/>
      <c r="AF22" s="1837"/>
      <c r="AG22" s="1838"/>
      <c r="AH22" s="126" t="s">
        <v>165</v>
      </c>
    </row>
    <row r="23" spans="2:36" ht="27.75" customHeight="1">
      <c r="C23" s="127" t="s">
        <v>108</v>
      </c>
      <c r="D23" s="1699" t="s">
        <v>286</v>
      </c>
      <c r="E23" s="1699"/>
      <c r="F23" s="1699"/>
      <c r="G23" s="1699"/>
      <c r="H23" s="1699"/>
      <c r="I23" s="1699"/>
      <c r="J23" s="1699"/>
      <c r="K23" s="1699"/>
      <c r="L23" s="1699"/>
      <c r="M23" s="1699"/>
      <c r="N23" s="1699"/>
      <c r="O23" s="1699"/>
      <c r="P23" s="1699"/>
      <c r="Q23" s="1699"/>
      <c r="R23" s="1699"/>
      <c r="S23" s="1699"/>
      <c r="T23" s="1699"/>
      <c r="U23" s="1699"/>
      <c r="V23" s="1699"/>
      <c r="W23" s="1699"/>
      <c r="X23" s="1700"/>
      <c r="Y23" s="1836">
        <f>Y24-(Y25-Y26)-Y27-Y28+Y29</f>
        <v>0</v>
      </c>
      <c r="Z23" s="1837"/>
      <c r="AA23" s="1837"/>
      <c r="AB23" s="1837"/>
      <c r="AC23" s="1837"/>
      <c r="AD23" s="1837"/>
      <c r="AE23" s="1837"/>
      <c r="AF23" s="1837"/>
      <c r="AG23" s="1838"/>
      <c r="AH23" s="132" t="s">
        <v>165</v>
      </c>
    </row>
    <row r="24" spans="2:36" ht="27.75" customHeight="1">
      <c r="C24" s="62"/>
      <c r="D24" s="1698" t="s">
        <v>175</v>
      </c>
      <c r="E24" s="1699"/>
      <c r="F24" s="1699"/>
      <c r="G24" s="1699"/>
      <c r="H24" s="1699"/>
      <c r="I24" s="1699"/>
      <c r="J24" s="1699"/>
      <c r="K24" s="1699"/>
      <c r="L24" s="1699"/>
      <c r="M24" s="1699"/>
      <c r="N24" s="1699"/>
      <c r="O24" s="1699"/>
      <c r="P24" s="1699"/>
      <c r="Q24" s="1699"/>
      <c r="R24" s="1699"/>
      <c r="S24" s="1699"/>
      <c r="T24" s="1699"/>
      <c r="U24" s="1699"/>
      <c r="V24" s="1699"/>
      <c r="W24" s="1699"/>
      <c r="X24" s="1700"/>
      <c r="Y24" s="1836">
        <f>'【様式６別添１】賃金改善明細書（職員別）'!K41</f>
        <v>0</v>
      </c>
      <c r="Z24" s="1837"/>
      <c r="AA24" s="1837"/>
      <c r="AB24" s="1837"/>
      <c r="AC24" s="1837"/>
      <c r="AD24" s="1837"/>
      <c r="AE24" s="1837"/>
      <c r="AF24" s="1837"/>
      <c r="AG24" s="1838"/>
      <c r="AH24" s="132" t="s">
        <v>165</v>
      </c>
    </row>
    <row r="25" spans="2:36" ht="27.75" customHeight="1">
      <c r="C25" s="62"/>
      <c r="D25" s="1698" t="s">
        <v>287</v>
      </c>
      <c r="E25" s="1699"/>
      <c r="F25" s="1699"/>
      <c r="G25" s="1699"/>
      <c r="H25" s="1699"/>
      <c r="I25" s="1699"/>
      <c r="J25" s="1699"/>
      <c r="K25" s="1699"/>
      <c r="L25" s="1699"/>
      <c r="M25" s="1699"/>
      <c r="N25" s="1699"/>
      <c r="O25" s="1699"/>
      <c r="P25" s="1699"/>
      <c r="Q25" s="1699"/>
      <c r="R25" s="1699"/>
      <c r="S25" s="1699"/>
      <c r="T25" s="1699"/>
      <c r="U25" s="1699"/>
      <c r="V25" s="1699"/>
      <c r="W25" s="1699"/>
      <c r="X25" s="1700"/>
      <c r="Y25" s="1836">
        <f>'【様式６別添１】賃金改善明細書（職員別）'!L41</f>
        <v>0</v>
      </c>
      <c r="Z25" s="1837"/>
      <c r="AA25" s="1837"/>
      <c r="AB25" s="1837"/>
      <c r="AC25" s="1837"/>
      <c r="AD25" s="1837"/>
      <c r="AE25" s="1837"/>
      <c r="AF25" s="1837"/>
      <c r="AG25" s="1838"/>
      <c r="AH25" s="132" t="s">
        <v>165</v>
      </c>
    </row>
    <row r="26" spans="2:36" ht="27.75" customHeight="1">
      <c r="C26" s="62"/>
      <c r="D26" s="1698" t="s">
        <v>288</v>
      </c>
      <c r="E26" s="1699"/>
      <c r="F26" s="1699"/>
      <c r="G26" s="1699"/>
      <c r="H26" s="1699"/>
      <c r="I26" s="1699"/>
      <c r="J26" s="1699"/>
      <c r="K26" s="1699"/>
      <c r="L26" s="1699"/>
      <c r="M26" s="1699"/>
      <c r="N26" s="1699"/>
      <c r="O26" s="1699"/>
      <c r="P26" s="1699"/>
      <c r="Q26" s="1699"/>
      <c r="R26" s="1699"/>
      <c r="S26" s="1699"/>
      <c r="T26" s="1699"/>
      <c r="U26" s="1699"/>
      <c r="V26" s="1699"/>
      <c r="W26" s="1699"/>
      <c r="X26" s="1700"/>
      <c r="Y26" s="1836">
        <f>'【様式６別添１】賃金改善明細書（職員別）'!M41</f>
        <v>0</v>
      </c>
      <c r="Z26" s="1837"/>
      <c r="AA26" s="1837"/>
      <c r="AB26" s="1837"/>
      <c r="AC26" s="1837"/>
      <c r="AD26" s="1837"/>
      <c r="AE26" s="1837"/>
      <c r="AF26" s="1837"/>
      <c r="AG26" s="1838"/>
      <c r="AH26" s="132" t="s">
        <v>165</v>
      </c>
    </row>
    <row r="27" spans="2:36" ht="27.75" customHeight="1">
      <c r="C27" s="62"/>
      <c r="D27" s="1698" t="s">
        <v>176</v>
      </c>
      <c r="E27" s="1699"/>
      <c r="F27" s="1699"/>
      <c r="G27" s="1699"/>
      <c r="H27" s="1699"/>
      <c r="I27" s="1699"/>
      <c r="J27" s="1699"/>
      <c r="K27" s="1699"/>
      <c r="L27" s="1699"/>
      <c r="M27" s="1699"/>
      <c r="N27" s="1699"/>
      <c r="O27" s="1699"/>
      <c r="P27" s="1699"/>
      <c r="Q27" s="1699"/>
      <c r="R27" s="1699"/>
      <c r="S27" s="1699"/>
      <c r="T27" s="1699"/>
      <c r="U27" s="1699"/>
      <c r="V27" s="1699"/>
      <c r="W27" s="1699"/>
      <c r="X27" s="1700"/>
      <c r="Y27" s="1836">
        <f>'【様式６別添１】賃金改善明細書（職員別）'!N41</f>
        <v>0</v>
      </c>
      <c r="Z27" s="1837"/>
      <c r="AA27" s="1837"/>
      <c r="AB27" s="1837"/>
      <c r="AC27" s="1837"/>
      <c r="AD27" s="1837"/>
      <c r="AE27" s="1837"/>
      <c r="AF27" s="1837"/>
      <c r="AG27" s="1838"/>
      <c r="AH27" s="132" t="s">
        <v>165</v>
      </c>
    </row>
    <row r="28" spans="2:36" ht="27.75" customHeight="1">
      <c r="C28" s="213"/>
      <c r="D28" s="1699" t="s">
        <v>177</v>
      </c>
      <c r="E28" s="1699"/>
      <c r="F28" s="1699"/>
      <c r="G28" s="1699"/>
      <c r="H28" s="1699"/>
      <c r="I28" s="1699"/>
      <c r="J28" s="1699"/>
      <c r="K28" s="1699"/>
      <c r="L28" s="1699"/>
      <c r="M28" s="1699"/>
      <c r="N28" s="1699"/>
      <c r="O28" s="1699"/>
      <c r="P28" s="1699"/>
      <c r="Q28" s="1699"/>
      <c r="R28" s="1699"/>
      <c r="S28" s="1699"/>
      <c r="T28" s="1699"/>
      <c r="U28" s="1699"/>
      <c r="V28" s="1699"/>
      <c r="W28" s="1699"/>
      <c r="X28" s="1700"/>
      <c r="Y28" s="1836">
        <f>'【様式６別添１】賃金改善明細書（職員別）'!O40</f>
        <v>0</v>
      </c>
      <c r="Z28" s="1837"/>
      <c r="AA28" s="1837"/>
      <c r="AB28" s="1837"/>
      <c r="AC28" s="1837"/>
      <c r="AD28" s="1837"/>
      <c r="AE28" s="1837"/>
      <c r="AF28" s="1837"/>
      <c r="AG28" s="1838"/>
      <c r="AH28" s="126" t="s">
        <v>165</v>
      </c>
    </row>
    <row r="29" spans="2:36" ht="27.75" customHeight="1">
      <c r="C29" s="123"/>
      <c r="D29" s="1699" t="s">
        <v>178</v>
      </c>
      <c r="E29" s="1699"/>
      <c r="F29" s="1699"/>
      <c r="G29" s="1699"/>
      <c r="H29" s="1699"/>
      <c r="I29" s="1699"/>
      <c r="J29" s="1699"/>
      <c r="K29" s="1699"/>
      <c r="L29" s="1699"/>
      <c r="M29" s="1699"/>
      <c r="N29" s="1699"/>
      <c r="O29" s="1699"/>
      <c r="P29" s="1699"/>
      <c r="Q29" s="1699"/>
      <c r="R29" s="1699"/>
      <c r="S29" s="1699"/>
      <c r="T29" s="1699"/>
      <c r="U29" s="1699"/>
      <c r="V29" s="1699"/>
      <c r="W29" s="1699"/>
      <c r="X29" s="1700"/>
      <c r="Y29" s="1836">
        <f>'【様式６別添１】賃金改善明細書（職員別）'!P41</f>
        <v>0</v>
      </c>
      <c r="Z29" s="1837"/>
      <c r="AA29" s="1837"/>
      <c r="AB29" s="1837"/>
      <c r="AC29" s="1837"/>
      <c r="AD29" s="1837"/>
      <c r="AE29" s="1837"/>
      <c r="AF29" s="1837"/>
      <c r="AG29" s="1838"/>
      <c r="AH29" s="126" t="s">
        <v>165</v>
      </c>
    </row>
    <row r="30" spans="2:36" ht="9" customHeight="1">
      <c r="C30" s="237"/>
      <c r="D30" s="112"/>
      <c r="E30" s="112"/>
      <c r="F30" s="112"/>
      <c r="G30" s="112"/>
      <c r="H30" s="112"/>
      <c r="I30" s="112"/>
      <c r="J30" s="112"/>
      <c r="K30" s="112"/>
      <c r="L30" s="112"/>
      <c r="M30" s="112"/>
      <c r="N30" s="112"/>
      <c r="O30" s="112"/>
      <c r="P30" s="112"/>
      <c r="Q30" s="112"/>
      <c r="R30" s="112"/>
      <c r="S30" s="112"/>
      <c r="T30" s="112"/>
      <c r="U30" s="112"/>
      <c r="V30" s="112"/>
      <c r="W30" s="112"/>
      <c r="X30" s="112"/>
      <c r="Y30" s="171"/>
      <c r="Z30" s="171"/>
      <c r="AA30" s="171"/>
      <c r="AB30" s="171"/>
      <c r="AC30" s="171"/>
      <c r="AD30" s="171"/>
      <c r="AE30" s="171"/>
      <c r="AF30" s="171"/>
      <c r="AG30" s="171"/>
      <c r="AH30" s="106"/>
    </row>
    <row r="31" spans="2:36" ht="21" customHeight="1">
      <c r="B31" s="1" t="s">
        <v>179</v>
      </c>
    </row>
    <row r="32" spans="2:36" ht="29.25" customHeight="1">
      <c r="C32" s="1698" t="s">
        <v>180</v>
      </c>
      <c r="D32" s="1699"/>
      <c r="E32" s="1699"/>
      <c r="F32" s="1699"/>
      <c r="G32" s="1699"/>
      <c r="H32" s="1699"/>
      <c r="I32" s="1700"/>
      <c r="J32" s="1831"/>
      <c r="K32" s="1832"/>
      <c r="L32" s="1832"/>
      <c r="M32" s="1832"/>
      <c r="N32" s="1832"/>
      <c r="O32" s="1832"/>
      <c r="P32" s="1832"/>
      <c r="Q32" s="1832"/>
      <c r="R32" s="1832"/>
      <c r="S32" s="1832"/>
      <c r="T32" s="1832"/>
      <c r="U32" s="1832"/>
      <c r="V32" s="1832"/>
      <c r="W32" s="1832"/>
      <c r="X32" s="1832"/>
      <c r="Y32" s="1832"/>
      <c r="Z32" s="1832"/>
      <c r="AA32" s="1832"/>
      <c r="AB32" s="1832"/>
      <c r="AC32" s="1832"/>
      <c r="AD32" s="1832"/>
      <c r="AE32" s="1832"/>
      <c r="AF32" s="1832"/>
      <c r="AG32" s="1832"/>
      <c r="AH32" s="1833"/>
    </row>
    <row r="33" spans="2:37" ht="29.25" customHeight="1">
      <c r="C33" s="1698" t="s">
        <v>181</v>
      </c>
      <c r="D33" s="1699"/>
      <c r="E33" s="1699"/>
      <c r="F33" s="1699"/>
      <c r="G33" s="1699"/>
      <c r="H33" s="1699"/>
      <c r="I33" s="1700"/>
      <c r="J33" s="1831"/>
      <c r="K33" s="1832"/>
      <c r="L33" s="1832"/>
      <c r="M33" s="1832"/>
      <c r="N33" s="1832"/>
      <c r="O33" s="1832"/>
      <c r="P33" s="1832"/>
      <c r="Q33" s="1832"/>
      <c r="R33" s="1832"/>
      <c r="S33" s="1832"/>
      <c r="T33" s="1832"/>
      <c r="U33" s="1832"/>
      <c r="V33" s="1832"/>
      <c r="W33" s="1832"/>
      <c r="X33" s="1832"/>
      <c r="Y33" s="1832"/>
      <c r="Z33" s="1832"/>
      <c r="AA33" s="1832"/>
      <c r="AB33" s="1832"/>
      <c r="AC33" s="1832"/>
      <c r="AD33" s="1832"/>
      <c r="AE33" s="1832"/>
      <c r="AF33" s="1832"/>
      <c r="AG33" s="1832"/>
      <c r="AH33" s="1833"/>
    </row>
    <row r="35" spans="2:37" ht="18" customHeight="1">
      <c r="B35" s="1" t="s">
        <v>289</v>
      </c>
    </row>
    <row r="36" spans="2:37" ht="6" customHeight="1" thickBot="1">
      <c r="C36" s="237"/>
      <c r="D36" s="112"/>
      <c r="E36" s="112"/>
      <c r="F36" s="112"/>
      <c r="G36" s="112"/>
      <c r="H36" s="112"/>
      <c r="I36" s="112"/>
      <c r="J36" s="112"/>
      <c r="K36" s="112"/>
      <c r="L36" s="112"/>
      <c r="M36" s="112"/>
      <c r="N36" s="112"/>
      <c r="O36" s="165"/>
      <c r="P36" s="165"/>
      <c r="Q36" s="165"/>
      <c r="R36" s="165"/>
      <c r="S36" s="165"/>
      <c r="T36" s="165"/>
      <c r="U36" s="165"/>
      <c r="V36" s="165"/>
      <c r="W36" s="165"/>
      <c r="X36" s="166"/>
      <c r="Y36" s="165"/>
      <c r="Z36" s="165"/>
      <c r="AA36" s="165"/>
      <c r="AB36" s="165"/>
      <c r="AC36" s="165"/>
      <c r="AD36" s="165"/>
      <c r="AE36" s="165"/>
      <c r="AF36" s="165"/>
      <c r="AG36" s="165"/>
      <c r="AH36" s="106"/>
    </row>
    <row r="37" spans="2:37" ht="27.75" customHeight="1" thickBot="1">
      <c r="C37" s="1627"/>
      <c r="D37" s="1628"/>
      <c r="E37" s="1628"/>
      <c r="F37" s="1628"/>
      <c r="G37" s="1628"/>
      <c r="H37" s="1628"/>
      <c r="I37" s="1628"/>
      <c r="J37" s="1628"/>
      <c r="K37" s="1628"/>
      <c r="L37" s="1628"/>
      <c r="M37" s="1687"/>
      <c r="N37" s="1722" t="s">
        <v>290</v>
      </c>
      <c r="O37" s="1819"/>
      <c r="P37" s="1819"/>
      <c r="Q37" s="1819"/>
      <c r="R37" s="1819"/>
      <c r="S37" s="1819"/>
      <c r="T37" s="250"/>
      <c r="U37" s="1819" t="s">
        <v>291</v>
      </c>
      <c r="V37" s="1819"/>
      <c r="W37" s="1819"/>
      <c r="X37" s="1819"/>
      <c r="Y37" s="1819"/>
      <c r="Z37" s="1819"/>
      <c r="AA37" s="1722" t="s">
        <v>292</v>
      </c>
      <c r="AB37" s="1819"/>
      <c r="AC37" s="1819"/>
      <c r="AD37" s="1819"/>
      <c r="AE37" s="1819"/>
      <c r="AF37" s="1231"/>
      <c r="AH37" s="1824" t="s">
        <v>163</v>
      </c>
      <c r="AI37" s="1825"/>
      <c r="AJ37" s="1826"/>
      <c r="AK37" s="169" t="str">
        <f>IFERROR(IF(U39&gt;=U38,"○","×"),"")</f>
        <v>○</v>
      </c>
    </row>
    <row r="38" spans="2:37" ht="27.75" customHeight="1" thickBot="1">
      <c r="C38" s="124" t="s">
        <v>101</v>
      </c>
      <c r="D38" s="1706" t="s">
        <v>293</v>
      </c>
      <c r="E38" s="1706"/>
      <c r="F38" s="1706"/>
      <c r="G38" s="1706"/>
      <c r="H38" s="1706"/>
      <c r="I38" s="1706"/>
      <c r="J38" s="1706"/>
      <c r="K38" s="1706"/>
      <c r="L38" s="1706"/>
      <c r="M38" s="1706"/>
      <c r="N38" s="1822"/>
      <c r="O38" s="1823"/>
      <c r="P38" s="1823"/>
      <c r="Q38" s="1823"/>
      <c r="R38" s="1823"/>
      <c r="S38" s="248" t="s">
        <v>165</v>
      </c>
      <c r="T38" s="251"/>
      <c r="U38" s="1820"/>
      <c r="V38" s="1821"/>
      <c r="W38" s="1821"/>
      <c r="X38" s="1821"/>
      <c r="Y38" s="1821"/>
      <c r="Z38" s="249" t="s">
        <v>165</v>
      </c>
      <c r="AA38" s="1820"/>
      <c r="AB38" s="1821"/>
      <c r="AC38" s="1821"/>
      <c r="AD38" s="1821"/>
      <c r="AE38" s="1821"/>
      <c r="AF38" s="126" t="s">
        <v>165</v>
      </c>
      <c r="AH38" s="1824" t="s">
        <v>166</v>
      </c>
      <c r="AI38" s="1825"/>
      <c r="AJ38" s="1826"/>
      <c r="AK38" s="169" t="str">
        <f>IFERROR(IF(AA39&gt;=AA38,"○","×"),"")</f>
        <v>○</v>
      </c>
    </row>
    <row r="39" spans="2:37" ht="27.75" customHeight="1" thickBot="1">
      <c r="C39" s="124" t="s">
        <v>108</v>
      </c>
      <c r="D39" s="1706" t="s">
        <v>294</v>
      </c>
      <c r="E39" s="1706"/>
      <c r="F39" s="1706"/>
      <c r="G39" s="1706"/>
      <c r="H39" s="1706"/>
      <c r="I39" s="1706"/>
      <c r="J39" s="1706"/>
      <c r="K39" s="1706"/>
      <c r="L39" s="1706"/>
      <c r="M39" s="1706"/>
      <c r="N39" s="1820"/>
      <c r="O39" s="1821"/>
      <c r="P39" s="1821"/>
      <c r="Q39" s="1821"/>
      <c r="R39" s="1821"/>
      <c r="S39" s="249" t="s">
        <v>165</v>
      </c>
      <c r="T39" s="251"/>
      <c r="U39" s="1821"/>
      <c r="V39" s="1821"/>
      <c r="W39" s="1821"/>
      <c r="X39" s="1821"/>
      <c r="Y39" s="1821"/>
      <c r="Z39" s="249" t="s">
        <v>165</v>
      </c>
      <c r="AA39" s="1820"/>
      <c r="AB39" s="1821"/>
      <c r="AC39" s="1821"/>
      <c r="AD39" s="1821"/>
      <c r="AE39" s="1821"/>
      <c r="AF39" s="126" t="s">
        <v>165</v>
      </c>
      <c r="AH39" s="1824" t="s">
        <v>295</v>
      </c>
      <c r="AI39" s="1825"/>
      <c r="AJ39" s="1826"/>
      <c r="AK39" s="169" t="str">
        <f>IFERROR(IF(N39&gt;=N38,"○","×"),"")</f>
        <v>○</v>
      </c>
    </row>
    <row r="40" spans="2:37" ht="14.25" customHeight="1">
      <c r="C40" s="1860" t="s">
        <v>296</v>
      </c>
      <c r="D40" s="1860"/>
      <c r="E40" s="1860"/>
      <c r="F40" s="1860"/>
      <c r="G40" s="1860"/>
      <c r="H40" s="1860"/>
      <c r="I40" s="1860"/>
      <c r="J40" s="1860"/>
      <c r="K40" s="1860"/>
      <c r="L40" s="1860"/>
      <c r="M40" s="1860"/>
      <c r="N40" s="1860"/>
      <c r="O40" s="1860"/>
      <c r="P40" s="1860"/>
      <c r="Q40" s="1860"/>
      <c r="R40" s="1860"/>
      <c r="S40" s="1860"/>
      <c r="T40" s="1723"/>
      <c r="U40" s="1860"/>
      <c r="V40" s="1860"/>
      <c r="W40" s="1860"/>
      <c r="X40" s="1860"/>
      <c r="Y40" s="1860"/>
      <c r="Z40" s="1860"/>
      <c r="AA40" s="1723"/>
      <c r="AB40" s="1723"/>
      <c r="AC40" s="1723"/>
      <c r="AD40" s="1723"/>
      <c r="AE40" s="1723"/>
    </row>
    <row r="41" spans="2:37" ht="14.15" customHeight="1">
      <c r="C41" s="1723"/>
      <c r="D41" s="1723"/>
      <c r="E41" s="1723"/>
      <c r="F41" s="1723"/>
      <c r="G41" s="1723"/>
      <c r="H41" s="1723"/>
      <c r="I41" s="1723"/>
      <c r="J41" s="1723"/>
      <c r="K41" s="1723"/>
      <c r="L41" s="1723"/>
      <c r="M41" s="1723"/>
      <c r="N41" s="1723"/>
      <c r="O41" s="1723"/>
      <c r="P41" s="1723"/>
      <c r="Q41" s="1723"/>
      <c r="R41" s="1723"/>
      <c r="S41" s="1723"/>
      <c r="T41" s="1723"/>
      <c r="U41" s="1723"/>
      <c r="V41" s="1723"/>
      <c r="W41" s="1723"/>
      <c r="X41" s="1723"/>
      <c r="Y41" s="1723"/>
      <c r="Z41" s="1723"/>
      <c r="AA41" s="1723"/>
      <c r="AB41" s="1723"/>
      <c r="AC41" s="1723"/>
      <c r="AD41" s="1723"/>
      <c r="AE41" s="1723"/>
    </row>
    <row r="42" spans="2:37" ht="14.15" customHeight="1">
      <c r="C42" s="1723"/>
      <c r="D42" s="1723"/>
      <c r="E42" s="1723"/>
      <c r="F42" s="1723"/>
      <c r="G42" s="1723"/>
      <c r="H42" s="1723"/>
      <c r="I42" s="1723"/>
      <c r="J42" s="1723"/>
      <c r="K42" s="1723"/>
      <c r="L42" s="1723"/>
      <c r="M42" s="1723"/>
      <c r="N42" s="1723"/>
      <c r="O42" s="1723"/>
      <c r="P42" s="1723"/>
      <c r="Q42" s="1723"/>
      <c r="R42" s="1723"/>
      <c r="S42" s="1723"/>
      <c r="T42" s="1723"/>
      <c r="U42" s="1723"/>
      <c r="V42" s="1723"/>
      <c r="W42" s="1723"/>
      <c r="X42" s="1723"/>
      <c r="Y42" s="1723"/>
      <c r="Z42" s="1723"/>
      <c r="AA42" s="1723"/>
      <c r="AB42" s="1723"/>
      <c r="AC42" s="1723"/>
      <c r="AD42" s="1723"/>
      <c r="AE42" s="1723"/>
    </row>
    <row r="43" spans="2:37" ht="14.15" customHeight="1">
      <c r="R43" s="85"/>
      <c r="S43" s="85"/>
      <c r="T43" s="85"/>
      <c r="U43" s="85"/>
      <c r="V43" s="85"/>
      <c r="W43" s="85"/>
      <c r="X43" s="85"/>
      <c r="Y43" s="85"/>
    </row>
    <row r="44" spans="2:37" ht="17.149999999999999" customHeight="1">
      <c r="B44" s="1" t="s">
        <v>297</v>
      </c>
      <c r="C44" s="262"/>
      <c r="D44" s="263"/>
      <c r="E44" s="263"/>
      <c r="F44" s="263"/>
      <c r="G44" s="263"/>
      <c r="H44" s="263"/>
      <c r="I44" s="263"/>
      <c r="J44" s="263"/>
      <c r="K44" s="263"/>
      <c r="L44"/>
      <c r="M44"/>
      <c r="N44"/>
      <c r="O44"/>
      <c r="P44"/>
      <c r="Q44" s="237"/>
      <c r="R44" s="237"/>
      <c r="S44" s="237"/>
      <c r="T44" s="237"/>
      <c r="U44" s="237"/>
      <c r="V44" s="237"/>
      <c r="W44" s="237"/>
      <c r="X44" s="237"/>
      <c r="Y44" s="237"/>
      <c r="Z44" s="237"/>
      <c r="AA44" s="237"/>
      <c r="AB44" s="237"/>
      <c r="AC44" s="237"/>
      <c r="AD44" s="237"/>
      <c r="AE44" s="237"/>
      <c r="AF44" s="237"/>
      <c r="AG44" s="237"/>
    </row>
    <row r="45" spans="2:37" ht="6" customHeight="1" thickBot="1">
      <c r="C45" s="262"/>
      <c r="D45" s="264"/>
      <c r="E45" s="263"/>
      <c r="F45" s="263"/>
      <c r="G45" s="263"/>
      <c r="H45" s="263"/>
      <c r="I45" s="263"/>
      <c r="J45" s="263"/>
      <c r="K45" s="263"/>
      <c r="L45"/>
      <c r="M45"/>
      <c r="N45"/>
      <c r="O45"/>
      <c r="P45"/>
      <c r="Q45" s="237"/>
      <c r="R45" s="237"/>
      <c r="S45" s="237"/>
      <c r="T45" s="237"/>
      <c r="U45" s="237"/>
      <c r="V45" s="237"/>
      <c r="W45" s="237"/>
      <c r="X45" s="237"/>
      <c r="Y45" s="237"/>
      <c r="Z45" s="237"/>
      <c r="AA45" s="237"/>
      <c r="AB45" s="237"/>
      <c r="AC45" s="237"/>
      <c r="AD45" s="237"/>
      <c r="AE45" s="237"/>
      <c r="AF45" s="237"/>
      <c r="AG45" s="237"/>
    </row>
    <row r="46" spans="2:37" ht="42" customHeight="1" thickBot="1">
      <c r="C46" s="1627"/>
      <c r="D46" s="1628"/>
      <c r="E46" s="1628"/>
      <c r="F46" s="1628"/>
      <c r="G46" s="1628"/>
      <c r="H46" s="1628"/>
      <c r="I46" s="1628"/>
      <c r="J46" s="1628"/>
      <c r="K46" s="1628"/>
      <c r="L46" s="1628"/>
      <c r="M46" s="1687"/>
      <c r="N46" s="1722" t="s">
        <v>298</v>
      </c>
      <c r="O46" s="1819"/>
      <c r="P46" s="1819"/>
      <c r="Q46" s="1819"/>
      <c r="R46" s="1819"/>
      <c r="S46" s="1819"/>
      <c r="T46" s="250"/>
      <c r="U46" s="1722" t="s">
        <v>299</v>
      </c>
      <c r="V46" s="1819"/>
      <c r="W46" s="1819"/>
      <c r="X46" s="1819"/>
      <c r="Y46" s="1819"/>
      <c r="Z46" s="1819"/>
      <c r="AA46" s="1722" t="s">
        <v>300</v>
      </c>
      <c r="AB46" s="1819"/>
      <c r="AC46" s="1819"/>
      <c r="AD46" s="1819"/>
      <c r="AE46" s="1819"/>
      <c r="AF46" s="1231"/>
      <c r="AH46" s="1824" t="s">
        <v>163</v>
      </c>
      <c r="AI46" s="1825"/>
      <c r="AJ46" s="1826"/>
      <c r="AK46" s="169" t="str">
        <f>IFERROR(IF(U48&gt;=U47,"○",IF(U47="0","〇","×")),"")</f>
        <v>〇</v>
      </c>
    </row>
    <row r="47" spans="2:37" ht="27.75" customHeight="1" thickBot="1">
      <c r="C47" s="124" t="s">
        <v>101</v>
      </c>
      <c r="D47" s="1698" t="s">
        <v>301</v>
      </c>
      <c r="E47" s="1699"/>
      <c r="F47" s="1699"/>
      <c r="G47" s="1699"/>
      <c r="H47" s="1699"/>
      <c r="I47" s="1699"/>
      <c r="J47" s="1699"/>
      <c r="K47" s="1699"/>
      <c r="L47" s="1699"/>
      <c r="M47" s="1700"/>
      <c r="N47" s="1834" t="str">
        <f>IF(AJ17="×",Y23-Y17,"0")</f>
        <v>0</v>
      </c>
      <c r="O47" s="1835"/>
      <c r="P47" s="1835"/>
      <c r="Q47" s="1835"/>
      <c r="R47" s="1835"/>
      <c r="S47" s="151" t="s">
        <v>165</v>
      </c>
      <c r="T47" s="106"/>
      <c r="U47" s="1829" t="str">
        <f>IF(AJ10="×",N11-N12,"0")</f>
        <v>0</v>
      </c>
      <c r="V47" s="1830"/>
      <c r="W47" s="1830"/>
      <c r="X47" s="1830"/>
      <c r="Y47" s="1830"/>
      <c r="Z47" s="126" t="s">
        <v>165</v>
      </c>
      <c r="AA47" s="1829" t="str">
        <f>IF(AJ11="×",W11-W12,"0")</f>
        <v>0</v>
      </c>
      <c r="AB47" s="1830"/>
      <c r="AC47" s="1830"/>
      <c r="AD47" s="1830"/>
      <c r="AE47" s="1830"/>
      <c r="AF47" s="126" t="s">
        <v>165</v>
      </c>
      <c r="AH47" s="1824" t="s">
        <v>166</v>
      </c>
      <c r="AI47" s="1825"/>
      <c r="AJ47" s="1826"/>
      <c r="AK47" s="169" t="str">
        <f>IFERROR(IF(AA48&gt;=AA47,"○",IF(AA47="0","〇","×")),"")</f>
        <v>〇</v>
      </c>
    </row>
    <row r="48" spans="2:37" ht="27.75" customHeight="1" thickBot="1">
      <c r="C48" s="124" t="s">
        <v>108</v>
      </c>
      <c r="D48" s="1698" t="s">
        <v>302</v>
      </c>
      <c r="E48" s="1699"/>
      <c r="F48" s="1699"/>
      <c r="G48" s="1699"/>
      <c r="H48" s="1699"/>
      <c r="I48" s="1699"/>
      <c r="J48" s="1699"/>
      <c r="K48" s="1699"/>
      <c r="L48" s="1699"/>
      <c r="M48" s="1700"/>
      <c r="N48" s="1827"/>
      <c r="O48" s="1828"/>
      <c r="P48" s="1828"/>
      <c r="Q48" s="1828"/>
      <c r="R48" s="1828"/>
      <c r="S48" s="249" t="s">
        <v>165</v>
      </c>
      <c r="T48" s="251"/>
      <c r="U48" s="1827"/>
      <c r="V48" s="1828"/>
      <c r="W48" s="1828"/>
      <c r="X48" s="1828"/>
      <c r="Y48" s="1828"/>
      <c r="Z48" s="126" t="s">
        <v>165</v>
      </c>
      <c r="AA48" s="1827"/>
      <c r="AB48" s="1828"/>
      <c r="AC48" s="1828"/>
      <c r="AD48" s="1828"/>
      <c r="AE48" s="1828"/>
      <c r="AF48" s="126" t="s">
        <v>165</v>
      </c>
      <c r="AH48" s="1824" t="s">
        <v>295</v>
      </c>
      <c r="AI48" s="1825"/>
      <c r="AJ48" s="1826"/>
      <c r="AK48" s="169" t="str">
        <f>IFERROR(IF(N48&gt;=N47,"○",IF(N47="0","〇","×")),"")</f>
        <v>〇</v>
      </c>
    </row>
    <row r="49" spans="2:34" ht="14.15" customHeight="1">
      <c r="R49" s="85"/>
      <c r="S49" s="85"/>
      <c r="T49" s="85"/>
      <c r="U49" s="85"/>
      <c r="V49" s="85"/>
      <c r="W49" s="85"/>
      <c r="X49" s="85"/>
      <c r="Y49" s="85"/>
    </row>
    <row r="50" spans="2:34" ht="27" customHeight="1">
      <c r="B50" s="1" t="s">
        <v>303</v>
      </c>
    </row>
    <row r="51" spans="2:34" ht="29.25" customHeight="1">
      <c r="C51" s="1464"/>
      <c r="D51" s="1465"/>
      <c r="E51" s="1465"/>
      <c r="F51" s="1465"/>
      <c r="G51" s="1465"/>
      <c r="H51" s="1465"/>
      <c r="I51" s="1465"/>
      <c r="J51" s="1465"/>
      <c r="K51" s="1465"/>
      <c r="L51" s="1465"/>
      <c r="M51" s="1466"/>
      <c r="N51" s="1464" t="s">
        <v>161</v>
      </c>
      <c r="O51" s="1465"/>
      <c r="P51" s="1465"/>
      <c r="Q51" s="1465"/>
      <c r="R51" s="1465"/>
      <c r="S51" s="1465"/>
      <c r="T51" s="1465"/>
      <c r="U51" s="1465"/>
      <c r="V51" s="1466"/>
      <c r="W51" s="1136"/>
      <c r="X51" s="1136"/>
      <c r="Y51" s="1136"/>
    </row>
    <row r="52" spans="2:34" ht="24" customHeight="1">
      <c r="C52" s="170" t="s">
        <v>101</v>
      </c>
      <c r="D52" s="1725" t="s">
        <v>304</v>
      </c>
      <c r="E52" s="1726"/>
      <c r="F52" s="1726"/>
      <c r="G52" s="1726"/>
      <c r="H52" s="1726"/>
      <c r="I52" s="1726"/>
      <c r="J52" s="1726"/>
      <c r="K52" s="1726"/>
      <c r="L52" s="1726"/>
      <c r="M52" s="1727"/>
      <c r="N52" s="1828"/>
      <c r="O52" s="1828"/>
      <c r="P52" s="1828"/>
      <c r="Q52" s="1828"/>
      <c r="R52" s="1828"/>
      <c r="S52" s="1828"/>
      <c r="T52" s="1828"/>
      <c r="U52" s="1828"/>
      <c r="V52" s="126" t="s">
        <v>165</v>
      </c>
      <c r="W52" s="1136"/>
      <c r="X52" s="1136"/>
      <c r="Y52" s="1136"/>
    </row>
    <row r="53" spans="2:34" ht="24" customHeight="1">
      <c r="C53" s="203" t="s">
        <v>305</v>
      </c>
      <c r="D53" s="1698" t="s">
        <v>306</v>
      </c>
      <c r="E53" s="1699"/>
      <c r="F53" s="1699"/>
      <c r="G53" s="1699"/>
      <c r="H53" s="1699"/>
      <c r="I53" s="1699"/>
      <c r="J53" s="1699"/>
      <c r="K53" s="1699"/>
      <c r="L53" s="1699"/>
      <c r="M53" s="1700"/>
      <c r="N53" s="1828"/>
      <c r="O53" s="1828"/>
      <c r="P53" s="1828"/>
      <c r="Q53" s="1828"/>
      <c r="R53" s="1828"/>
      <c r="S53" s="1828"/>
      <c r="T53" s="1828"/>
      <c r="U53" s="1828"/>
      <c r="V53" s="126" t="s">
        <v>165</v>
      </c>
      <c r="W53" s="1136"/>
      <c r="X53" s="1136"/>
      <c r="Y53" s="1136"/>
    </row>
    <row r="54" spans="2:34" ht="17.149999999999999" customHeight="1">
      <c r="C54" s="47" t="s">
        <v>9</v>
      </c>
      <c r="D54" s="1723" t="s">
        <v>307</v>
      </c>
      <c r="E54" s="1724"/>
      <c r="F54" s="1724"/>
      <c r="G54" s="1724"/>
      <c r="H54" s="1724"/>
      <c r="I54" s="1724"/>
      <c r="J54" s="1724"/>
      <c r="K54" s="1724"/>
      <c r="L54" s="1724"/>
      <c r="M54" s="1724"/>
      <c r="N54" s="1724"/>
      <c r="O54" s="1724"/>
      <c r="P54" s="1724"/>
      <c r="Q54" s="1724"/>
      <c r="R54" s="1724"/>
      <c r="S54" s="1724"/>
      <c r="T54" s="1724"/>
      <c r="U54" s="1724"/>
      <c r="V54" s="1724"/>
      <c r="W54" s="1724"/>
      <c r="X54" s="1724"/>
      <c r="Y54" s="1724"/>
      <c r="Z54" s="1724"/>
      <c r="AA54" s="1724"/>
      <c r="AB54" s="1724"/>
      <c r="AC54" s="1724"/>
      <c r="AD54" s="1724"/>
      <c r="AE54" s="1724"/>
      <c r="AF54" s="1724"/>
      <c r="AG54" s="1724"/>
      <c r="AH54" s="1724"/>
    </row>
    <row r="55" spans="2:34" ht="9" customHeight="1">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row>
    <row r="56" spans="2:34" ht="9" customHeight="1">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row>
    <row r="57" spans="2:34" ht="16.399999999999999" customHeight="1">
      <c r="C57" s="1" t="s">
        <v>186</v>
      </c>
    </row>
    <row r="58" spans="2:34" ht="16.399999999999999" customHeight="1">
      <c r="Q58" s="1854" t="s">
        <v>117</v>
      </c>
      <c r="R58" s="1854"/>
      <c r="S58" s="1854"/>
      <c r="T58" s="1854"/>
      <c r="U58" s="1854"/>
      <c r="V58" s="1854"/>
      <c r="W58" s="1854"/>
      <c r="X58" s="1854"/>
      <c r="Y58" s="1643"/>
      <c r="Z58" s="1643"/>
      <c r="AA58" s="1643"/>
      <c r="AB58" s="1643"/>
      <c r="AC58" s="1643"/>
      <c r="AD58" s="1643"/>
      <c r="AE58" s="1643"/>
      <c r="AF58" s="1643"/>
      <c r="AG58" s="1643"/>
      <c r="AH58" s="1643"/>
    </row>
    <row r="59" spans="2:34" ht="17.25" customHeight="1">
      <c r="S59" s="1855" t="s">
        <v>118</v>
      </c>
      <c r="T59" s="1855"/>
      <c r="U59" s="1855"/>
      <c r="V59" s="1855"/>
      <c r="W59" s="1855"/>
      <c r="X59" s="1855"/>
      <c r="Y59" s="1856"/>
      <c r="Z59" s="1856"/>
      <c r="AA59" s="1856"/>
      <c r="AB59" s="1856"/>
      <c r="AC59" s="1856"/>
      <c r="AD59" s="1856"/>
      <c r="AE59" s="1856"/>
      <c r="AF59" s="1856"/>
      <c r="AG59" s="1856"/>
      <c r="AH59" s="1856"/>
    </row>
    <row r="60" spans="2:34" ht="17.25" customHeight="1">
      <c r="S60" s="1852" t="s">
        <v>119</v>
      </c>
      <c r="T60" s="1852"/>
      <c r="U60" s="1852"/>
      <c r="V60" s="1852"/>
      <c r="W60" s="1852"/>
      <c r="X60" s="1852"/>
      <c r="Y60" s="1853"/>
      <c r="Z60" s="1853"/>
      <c r="AA60" s="1853"/>
      <c r="AB60" s="1853"/>
      <c r="AC60" s="1853"/>
      <c r="AD60" s="1853"/>
      <c r="AE60" s="1853"/>
      <c r="AF60" s="1853"/>
      <c r="AG60" s="1853"/>
      <c r="AH60" s="1853"/>
    </row>
  </sheetData>
  <sheetProtection insertRows="0"/>
  <mergeCells count="99">
    <mergeCell ref="C40:AE42"/>
    <mergeCell ref="AH46:AJ46"/>
    <mergeCell ref="AH37:AJ37"/>
    <mergeCell ref="B2:AJ2"/>
    <mergeCell ref="R7:W7"/>
    <mergeCell ref="D14:M14"/>
    <mergeCell ref="D13:M13"/>
    <mergeCell ref="Y27:AG27"/>
    <mergeCell ref="D22:X22"/>
    <mergeCell ref="Y22:AG22"/>
    <mergeCell ref="Y23:AG23"/>
    <mergeCell ref="Y24:AG24"/>
    <mergeCell ref="Y26:AG26"/>
    <mergeCell ref="Y25:AG25"/>
    <mergeCell ref="N10:V10"/>
    <mergeCell ref="W10:AE10"/>
    <mergeCell ref="AG10:AI10"/>
    <mergeCell ref="D54:AH54"/>
    <mergeCell ref="N14:U14"/>
    <mergeCell ref="W14:AD14"/>
    <mergeCell ref="N13:U13"/>
    <mergeCell ref="W13:AD13"/>
    <mergeCell ref="D18:X18"/>
    <mergeCell ref="D39:M39"/>
    <mergeCell ref="AH39:AJ39"/>
    <mergeCell ref="C37:M37"/>
    <mergeCell ref="D28:X28"/>
    <mergeCell ref="Y28:AG28"/>
    <mergeCell ref="U46:Z46"/>
    <mergeCell ref="AA46:AF46"/>
    <mergeCell ref="N46:S46"/>
    <mergeCell ref="U47:Y47"/>
    <mergeCell ref="S60:X60"/>
    <mergeCell ref="Y60:AH60"/>
    <mergeCell ref="Q58:X58"/>
    <mergeCell ref="Y58:AH58"/>
    <mergeCell ref="S59:X59"/>
    <mergeCell ref="Y59:AH59"/>
    <mergeCell ref="R4:W4"/>
    <mergeCell ref="X4:AJ4"/>
    <mergeCell ref="R5:W5"/>
    <mergeCell ref="X5:AJ5"/>
    <mergeCell ref="R6:W6"/>
    <mergeCell ref="X6:AJ6"/>
    <mergeCell ref="W11:AD11"/>
    <mergeCell ref="W12:AD12"/>
    <mergeCell ref="AG11:AI11"/>
    <mergeCell ref="D17:X17"/>
    <mergeCell ref="D20:X20"/>
    <mergeCell ref="Y18:AG18"/>
    <mergeCell ref="Y17:AG17"/>
    <mergeCell ref="D11:M11"/>
    <mergeCell ref="D12:M12"/>
    <mergeCell ref="N11:U11"/>
    <mergeCell ref="N12:U12"/>
    <mergeCell ref="D21:X21"/>
    <mergeCell ref="Y29:AG29"/>
    <mergeCell ref="Y19:AG19"/>
    <mergeCell ref="D27:X27"/>
    <mergeCell ref="D26:X26"/>
    <mergeCell ref="D25:X25"/>
    <mergeCell ref="D24:X24"/>
    <mergeCell ref="D23:X23"/>
    <mergeCell ref="D29:X29"/>
    <mergeCell ref="D19:X19"/>
    <mergeCell ref="Y20:AG20"/>
    <mergeCell ref="Y21:AG21"/>
    <mergeCell ref="C32:I32"/>
    <mergeCell ref="C33:I33"/>
    <mergeCell ref="D52:M52"/>
    <mergeCell ref="D53:M53"/>
    <mergeCell ref="J32:AH32"/>
    <mergeCell ref="J33:AH33"/>
    <mergeCell ref="N51:V51"/>
    <mergeCell ref="AH38:AJ38"/>
    <mergeCell ref="W51:Y53"/>
    <mergeCell ref="N53:U53"/>
    <mergeCell ref="N52:U52"/>
    <mergeCell ref="D38:M38"/>
    <mergeCell ref="C51:M51"/>
    <mergeCell ref="N47:R47"/>
    <mergeCell ref="U48:Y48"/>
    <mergeCell ref="AA48:AE48"/>
    <mergeCell ref="C46:M46"/>
    <mergeCell ref="D47:M47"/>
    <mergeCell ref="AH47:AJ47"/>
    <mergeCell ref="D48:M48"/>
    <mergeCell ref="AH48:AJ48"/>
    <mergeCell ref="N48:R48"/>
    <mergeCell ref="AA47:AE47"/>
    <mergeCell ref="AA37:AF37"/>
    <mergeCell ref="AA38:AE38"/>
    <mergeCell ref="AA39:AE39"/>
    <mergeCell ref="N37:S37"/>
    <mergeCell ref="N38:R38"/>
    <mergeCell ref="N39:R39"/>
    <mergeCell ref="U37:Z37"/>
    <mergeCell ref="U38:Y38"/>
    <mergeCell ref="U39:Y39"/>
  </mergeCells>
  <phoneticPr fontId="8"/>
  <printOptions horizontalCentered="1"/>
  <pageMargins left="0.78740157480314965" right="0.78740157480314965" top="0.59055118110236227" bottom="0.59055118110236227" header="0.51181102362204722" footer="0.51181102362204722"/>
  <pageSetup paperSize="9" scale="61"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9">
    <tabColor theme="3" tint="0.59999389629810485"/>
    <pageSetUpPr fitToPage="1"/>
  </sheetPr>
  <dimension ref="A1:AP60"/>
  <sheetViews>
    <sheetView showGridLines="0" view="pageBreakPreview" topLeftCell="A9" zoomScale="40" zoomScaleNormal="100" zoomScaleSheetLayoutView="40" workbookViewId="0">
      <selection activeCell="Q13" sqref="Q13:AK13"/>
    </sheetView>
  </sheetViews>
  <sheetFormatPr defaultColWidth="9.08984375" defaultRowHeight="12"/>
  <cols>
    <col min="1" max="3" width="4.6328125" style="55" customWidth="1"/>
    <col min="4" max="4" width="15" style="55" customWidth="1"/>
    <col min="5" max="5" width="7.08984375" style="55" customWidth="1"/>
    <col min="6" max="6" width="16" style="55" customWidth="1"/>
    <col min="7" max="7" width="12.08984375" style="55" customWidth="1"/>
    <col min="8" max="8" width="7.6328125" style="55" customWidth="1"/>
    <col min="9" max="9" width="10.08984375" style="55" customWidth="1"/>
    <col min="10" max="10" width="8.453125" style="55" customWidth="1"/>
    <col min="11" max="16" width="21.36328125" style="55" customWidth="1"/>
    <col min="17" max="17" width="26.08984375" style="55" customWidth="1"/>
    <col min="18" max="20" width="21.36328125" style="55" customWidth="1"/>
    <col min="21" max="21" width="16.36328125" style="55" customWidth="1"/>
    <col min="22" max="23" width="16.90625" style="55" customWidth="1"/>
    <col min="24" max="29" width="21.36328125" style="55" customWidth="1"/>
    <col min="30" max="30" width="26.08984375" style="55" customWidth="1"/>
    <col min="31" max="33" width="19.36328125" style="55" customWidth="1"/>
    <col min="34" max="36" width="18.453125" style="55" customWidth="1"/>
    <col min="37" max="37" width="18.08984375" style="55" customWidth="1"/>
    <col min="38" max="38" width="15.36328125" style="55" customWidth="1"/>
    <col min="39" max="40" width="19.453125" style="55" customWidth="1"/>
    <col min="41" max="41" width="22.36328125" style="55" customWidth="1"/>
    <col min="42" max="42" width="2.453125" style="55" customWidth="1"/>
    <col min="43" max="16384" width="9.08984375" style="55"/>
  </cols>
  <sheetData>
    <row r="1" spans="1:42" ht="33.65" customHeight="1">
      <c r="A1" s="63" t="s">
        <v>308</v>
      </c>
      <c r="P1" s="205"/>
      <c r="AE1" s="1895" t="s">
        <v>188</v>
      </c>
      <c r="AF1" s="1888"/>
      <c r="AG1" s="1889"/>
    </row>
    <row r="2" spans="1:42" ht="33.65" customHeight="1">
      <c r="A2" s="54"/>
      <c r="P2" s="205"/>
      <c r="AE2" s="1896"/>
      <c r="AF2" s="1730"/>
      <c r="AG2" s="1890"/>
    </row>
    <row r="3" spans="1:42" ht="24.75" customHeight="1" thickBot="1">
      <c r="A3" s="240" t="s">
        <v>189</v>
      </c>
      <c r="B3" s="240"/>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1897"/>
      <c r="AF3" s="1891"/>
      <c r="AG3" s="1892"/>
      <c r="AJ3" s="64"/>
    </row>
    <row r="4" spans="1:42" ht="24.75" customHeight="1">
      <c r="A4" s="240"/>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56"/>
      <c r="AH4" s="240"/>
      <c r="AI4" s="240"/>
      <c r="AJ4" s="240"/>
      <c r="AK4" s="56"/>
      <c r="AL4" s="56"/>
      <c r="AM4" s="238"/>
      <c r="AN4" s="238"/>
      <c r="AO4" s="239"/>
      <c r="AP4" s="64"/>
    </row>
    <row r="5" spans="1:42" s="194" customFormat="1" ht="39.75" customHeight="1" thickBot="1">
      <c r="A5" s="1933" t="s">
        <v>309</v>
      </c>
      <c r="B5" s="1933"/>
      <c r="C5" s="1933"/>
      <c r="D5" s="1933"/>
      <c r="E5" s="1933"/>
      <c r="F5" s="1933"/>
      <c r="G5" s="1933"/>
      <c r="H5" s="1933"/>
      <c r="I5" s="1933"/>
      <c r="J5" s="1933"/>
      <c r="K5" s="1933"/>
      <c r="L5" s="1933"/>
      <c r="M5" s="1933"/>
      <c r="N5" s="1933"/>
      <c r="O5" s="240"/>
      <c r="P5" s="240"/>
      <c r="Q5" s="240"/>
      <c r="R5" s="240"/>
      <c r="S5" s="192"/>
      <c r="T5" s="192"/>
      <c r="U5" s="192"/>
      <c r="V5" s="192"/>
      <c r="W5" s="192"/>
      <c r="X5" s="240"/>
      <c r="Y5" s="240"/>
      <c r="Z5" s="240"/>
      <c r="AA5" s="240"/>
      <c r="AB5" s="240"/>
      <c r="AC5" s="240"/>
      <c r="AD5" s="192"/>
      <c r="AE5" s="192"/>
      <c r="AF5" s="192"/>
      <c r="AG5" s="192"/>
      <c r="AH5" s="240"/>
      <c r="AI5" s="192"/>
      <c r="AJ5" s="192"/>
      <c r="AK5" s="192"/>
      <c r="AL5" s="192"/>
      <c r="AM5" s="192"/>
      <c r="AN5" s="192"/>
      <c r="AO5" s="193"/>
      <c r="AP5" s="240"/>
    </row>
    <row r="6" spans="1:42" ht="33" customHeight="1">
      <c r="A6" s="1893" t="s">
        <v>191</v>
      </c>
      <c r="B6" s="1907" t="s">
        <v>192</v>
      </c>
      <c r="C6" s="1907"/>
      <c r="D6" s="1907"/>
      <c r="E6" s="1907" t="s">
        <v>193</v>
      </c>
      <c r="F6" s="1907" t="s">
        <v>194</v>
      </c>
      <c r="G6" s="1907" t="s">
        <v>195</v>
      </c>
      <c r="H6" s="1907" t="s">
        <v>196</v>
      </c>
      <c r="I6" s="1907" t="s">
        <v>197</v>
      </c>
      <c r="J6" s="1907" t="s">
        <v>198</v>
      </c>
      <c r="K6" s="1934" t="s">
        <v>199</v>
      </c>
      <c r="L6" s="1935"/>
      <c r="M6" s="1935"/>
      <c r="N6" s="1935"/>
      <c r="O6" s="1936"/>
      <c r="P6" s="1936"/>
      <c r="Q6" s="1936"/>
      <c r="R6" s="1937"/>
      <c r="S6" s="1911" t="s">
        <v>200</v>
      </c>
      <c r="T6" s="1912"/>
      <c r="U6" s="1912"/>
      <c r="V6" s="1912"/>
      <c r="W6" s="1912"/>
      <c r="X6" s="1912"/>
      <c r="Y6" s="1912"/>
      <c r="Z6" s="1912"/>
      <c r="AA6" s="1913"/>
      <c r="AB6" s="1913"/>
      <c r="AC6" s="1913"/>
      <c r="AD6" s="1914"/>
      <c r="AE6" s="1901" t="s">
        <v>201</v>
      </c>
      <c r="AF6" s="1902"/>
      <c r="AG6" s="1902"/>
      <c r="AH6" s="64"/>
    </row>
    <row r="7" spans="1:42" ht="44.25" customHeight="1">
      <c r="A7" s="1893"/>
      <c r="B7" s="1907"/>
      <c r="C7" s="1907"/>
      <c r="D7" s="1907"/>
      <c r="E7" s="1907"/>
      <c r="F7" s="1907"/>
      <c r="G7" s="1907"/>
      <c r="H7" s="1907"/>
      <c r="I7" s="1907"/>
      <c r="J7" s="1907"/>
      <c r="K7" s="161" t="s">
        <v>101</v>
      </c>
      <c r="L7" s="156" t="s">
        <v>108</v>
      </c>
      <c r="M7" s="156" t="s">
        <v>202</v>
      </c>
      <c r="N7" s="156" t="s">
        <v>203</v>
      </c>
      <c r="O7" s="157" t="s">
        <v>204</v>
      </c>
      <c r="P7" s="157" t="s">
        <v>205</v>
      </c>
      <c r="Q7" s="156" t="s">
        <v>206</v>
      </c>
      <c r="R7" s="1917" t="s">
        <v>207</v>
      </c>
      <c r="S7" s="258" t="s">
        <v>208</v>
      </c>
      <c r="T7" s="259" t="s">
        <v>209</v>
      </c>
      <c r="U7" s="1898" t="s">
        <v>210</v>
      </c>
      <c r="V7" s="1899"/>
      <c r="W7" s="1900"/>
      <c r="X7" s="259" t="s">
        <v>211</v>
      </c>
      <c r="Y7" s="1898" t="s">
        <v>212</v>
      </c>
      <c r="Z7" s="1900"/>
      <c r="AA7" s="259" t="s">
        <v>213</v>
      </c>
      <c r="AB7" s="259" t="s">
        <v>214</v>
      </c>
      <c r="AC7" s="260" t="s">
        <v>215</v>
      </c>
      <c r="AD7" s="261" t="s">
        <v>216</v>
      </c>
      <c r="AE7" s="1901"/>
      <c r="AF7" s="1902"/>
      <c r="AG7" s="1902"/>
      <c r="AH7" s="64"/>
    </row>
    <row r="8" spans="1:42" ht="44.25" customHeight="1">
      <c r="A8" s="1893"/>
      <c r="B8" s="1907"/>
      <c r="C8" s="1907"/>
      <c r="D8" s="1907"/>
      <c r="E8" s="1907"/>
      <c r="F8" s="1907"/>
      <c r="G8" s="1907"/>
      <c r="H8" s="1907"/>
      <c r="I8" s="1907"/>
      <c r="J8" s="1907"/>
      <c r="K8" s="1903" t="s">
        <v>217</v>
      </c>
      <c r="L8" s="1904" t="s">
        <v>218</v>
      </c>
      <c r="M8" s="1904" t="s">
        <v>219</v>
      </c>
      <c r="N8" s="1904" t="s">
        <v>220</v>
      </c>
      <c r="O8" s="1920" t="s">
        <v>221</v>
      </c>
      <c r="P8" s="1920" t="s">
        <v>222</v>
      </c>
      <c r="Q8" s="1932" t="s">
        <v>310</v>
      </c>
      <c r="R8" s="1918"/>
      <c r="S8" s="1929" t="s">
        <v>311</v>
      </c>
      <c r="T8" s="1919" t="s">
        <v>161</v>
      </c>
      <c r="U8" s="1908"/>
      <c r="V8" s="1908"/>
      <c r="W8" s="1909"/>
      <c r="X8" s="1908" t="s">
        <v>225</v>
      </c>
      <c r="Y8" s="1908"/>
      <c r="Z8" s="1909"/>
      <c r="AA8" s="1938" t="s">
        <v>312</v>
      </c>
      <c r="AB8" s="1904" t="s">
        <v>226</v>
      </c>
      <c r="AC8" s="1920" t="s">
        <v>227</v>
      </c>
      <c r="AD8" s="1928" t="s">
        <v>313</v>
      </c>
      <c r="AE8" s="1901"/>
      <c r="AF8" s="1902"/>
      <c r="AG8" s="1902"/>
      <c r="AH8" s="64"/>
    </row>
    <row r="9" spans="1:42" ht="64.5" customHeight="1">
      <c r="A9" s="1893"/>
      <c r="B9" s="1907"/>
      <c r="C9" s="1907"/>
      <c r="D9" s="1907"/>
      <c r="E9" s="1907"/>
      <c r="F9" s="1907"/>
      <c r="G9" s="1907"/>
      <c r="H9" s="1907"/>
      <c r="I9" s="1907"/>
      <c r="J9" s="1907"/>
      <c r="K9" s="1903"/>
      <c r="L9" s="1904"/>
      <c r="M9" s="1904"/>
      <c r="N9" s="1904"/>
      <c r="O9" s="1921"/>
      <c r="P9" s="1921"/>
      <c r="Q9" s="1932"/>
      <c r="R9" s="1915" t="s">
        <v>229</v>
      </c>
      <c r="S9" s="1929"/>
      <c r="T9" s="1926" t="s">
        <v>314</v>
      </c>
      <c r="U9" s="1927"/>
      <c r="V9" s="1927"/>
      <c r="W9" s="1927"/>
      <c r="X9" s="1930" t="s">
        <v>315</v>
      </c>
      <c r="Y9" s="1930" t="s">
        <v>232</v>
      </c>
      <c r="Z9" s="1930" t="s">
        <v>233</v>
      </c>
      <c r="AA9" s="1938"/>
      <c r="AB9" s="1904"/>
      <c r="AC9" s="1921"/>
      <c r="AD9" s="1928"/>
      <c r="AE9" s="1901"/>
      <c r="AF9" s="1902"/>
      <c r="AG9" s="1902"/>
      <c r="AH9" s="65"/>
    </row>
    <row r="10" spans="1:42" ht="88.5" customHeight="1">
      <c r="A10" s="1893"/>
      <c r="B10" s="1907"/>
      <c r="C10" s="1907"/>
      <c r="D10" s="1907"/>
      <c r="E10" s="1907"/>
      <c r="F10" s="1907"/>
      <c r="G10" s="1907"/>
      <c r="H10" s="1907"/>
      <c r="I10" s="1907"/>
      <c r="J10" s="1907"/>
      <c r="K10" s="1903"/>
      <c r="L10" s="1904"/>
      <c r="M10" s="1904"/>
      <c r="N10" s="1904"/>
      <c r="O10" s="1922"/>
      <c r="P10" s="1922"/>
      <c r="Q10" s="1932"/>
      <c r="R10" s="1916"/>
      <c r="S10" s="1929"/>
      <c r="T10" s="189" t="s">
        <v>234</v>
      </c>
      <c r="U10" s="190" t="s">
        <v>235</v>
      </c>
      <c r="V10" s="190" t="s">
        <v>236</v>
      </c>
      <c r="W10" s="190" t="s">
        <v>237</v>
      </c>
      <c r="X10" s="1931"/>
      <c r="Y10" s="1931"/>
      <c r="Z10" s="1931"/>
      <c r="AA10" s="1938"/>
      <c r="AB10" s="1904"/>
      <c r="AC10" s="1922"/>
      <c r="AD10" s="1928"/>
      <c r="AE10" s="1901"/>
      <c r="AF10" s="1902"/>
      <c r="AG10" s="1902"/>
      <c r="AH10" s="66"/>
    </row>
    <row r="11" spans="1:42" s="135" customFormat="1" ht="30" customHeight="1">
      <c r="A11" s="67">
        <v>1</v>
      </c>
      <c r="B11" s="1910"/>
      <c r="C11" s="1910"/>
      <c r="D11" s="1910"/>
      <c r="E11" s="68"/>
      <c r="F11" s="68"/>
      <c r="G11" s="68"/>
      <c r="H11" s="68"/>
      <c r="I11" s="68"/>
      <c r="J11" s="74"/>
      <c r="K11" s="76"/>
      <c r="L11" s="1864"/>
      <c r="M11" s="1864"/>
      <c r="N11" s="1885"/>
      <c r="O11" s="78"/>
      <c r="P11" s="78"/>
      <c r="Q11" s="1878"/>
      <c r="R11" s="1884"/>
      <c r="S11" s="158"/>
      <c r="T11" s="183">
        <f>SUM(U11:W11)</f>
        <v>0</v>
      </c>
      <c r="U11" s="78"/>
      <c r="V11" s="78"/>
      <c r="W11" s="78"/>
      <c r="X11" s="133"/>
      <c r="Y11" s="78"/>
      <c r="Z11" s="78"/>
      <c r="AA11" s="152"/>
      <c r="AB11" s="1881"/>
      <c r="AC11" s="75"/>
      <c r="AD11" s="1881"/>
      <c r="AE11" s="1905"/>
      <c r="AF11" s="1906"/>
      <c r="AG11" s="1906"/>
      <c r="AH11" s="134"/>
    </row>
    <row r="12" spans="1:42" s="135" customFormat="1" ht="30" customHeight="1">
      <c r="A12" s="67">
        <f>A11+1</f>
        <v>2</v>
      </c>
      <c r="B12" s="1869"/>
      <c r="C12" s="1870"/>
      <c r="D12" s="1871"/>
      <c r="E12" s="68"/>
      <c r="F12" s="69"/>
      <c r="G12" s="69"/>
      <c r="H12" s="70"/>
      <c r="I12" s="70"/>
      <c r="J12" s="71"/>
      <c r="K12" s="76"/>
      <c r="L12" s="1865"/>
      <c r="M12" s="1865"/>
      <c r="N12" s="1886"/>
      <c r="O12" s="78"/>
      <c r="P12" s="78"/>
      <c r="Q12" s="1879"/>
      <c r="R12" s="1884"/>
      <c r="S12" s="158"/>
      <c r="T12" s="183">
        <f t="shared" ref="T12:T40" si="0">SUM(U12:W12)</f>
        <v>0</v>
      </c>
      <c r="U12" s="78"/>
      <c r="V12" s="78"/>
      <c r="W12" s="78"/>
      <c r="X12" s="133"/>
      <c r="Y12" s="78"/>
      <c r="Z12" s="78"/>
      <c r="AA12" s="152"/>
      <c r="AB12" s="1882"/>
      <c r="AC12" s="75"/>
      <c r="AD12" s="1882"/>
      <c r="AE12" s="1905"/>
      <c r="AF12" s="1906"/>
      <c r="AG12" s="1906"/>
      <c r="AH12" s="134"/>
    </row>
    <row r="13" spans="1:42" s="135" customFormat="1" ht="30" customHeight="1">
      <c r="A13" s="72">
        <f t="shared" ref="A13:A39" si="1">A12+1</f>
        <v>3</v>
      </c>
      <c r="B13" s="1869"/>
      <c r="C13" s="1870"/>
      <c r="D13" s="1871"/>
      <c r="E13" s="69"/>
      <c r="F13" s="69"/>
      <c r="G13" s="69"/>
      <c r="H13" s="69"/>
      <c r="I13" s="69"/>
      <c r="J13" s="73"/>
      <c r="K13" s="76"/>
      <c r="L13" s="1865"/>
      <c r="M13" s="1865"/>
      <c r="N13" s="1886"/>
      <c r="O13" s="78"/>
      <c r="P13" s="78"/>
      <c r="Q13" s="1879"/>
      <c r="R13" s="1884"/>
      <c r="S13" s="79"/>
      <c r="T13" s="183">
        <f t="shared" si="0"/>
        <v>0</v>
      </c>
      <c r="U13" s="78"/>
      <c r="V13" s="78"/>
      <c r="W13" s="78"/>
      <c r="X13" s="78"/>
      <c r="Y13" s="78"/>
      <c r="Z13" s="78"/>
      <c r="AA13" s="80"/>
      <c r="AB13" s="1882"/>
      <c r="AC13" s="77"/>
      <c r="AD13" s="1882"/>
      <c r="AE13" s="1925"/>
      <c r="AF13" s="1876"/>
      <c r="AG13" s="1876"/>
      <c r="AH13" s="134"/>
    </row>
    <row r="14" spans="1:42" s="135" customFormat="1" ht="30" customHeight="1">
      <c r="A14" s="72">
        <f t="shared" si="1"/>
        <v>4</v>
      </c>
      <c r="B14" s="1869"/>
      <c r="C14" s="1870"/>
      <c r="D14" s="1871"/>
      <c r="E14" s="69"/>
      <c r="F14" s="69"/>
      <c r="G14" s="69"/>
      <c r="H14" s="69"/>
      <c r="I14" s="69"/>
      <c r="J14" s="73"/>
      <c r="K14" s="76"/>
      <c r="L14" s="1865"/>
      <c r="M14" s="1865"/>
      <c r="N14" s="1886"/>
      <c r="O14" s="78"/>
      <c r="P14" s="78"/>
      <c r="Q14" s="1879"/>
      <c r="R14" s="1884"/>
      <c r="S14" s="79"/>
      <c r="T14" s="183">
        <f t="shared" si="0"/>
        <v>0</v>
      </c>
      <c r="U14" s="78"/>
      <c r="V14" s="78"/>
      <c r="W14" s="78"/>
      <c r="X14" s="78"/>
      <c r="Y14" s="78"/>
      <c r="Z14" s="78"/>
      <c r="AA14" s="80"/>
      <c r="AB14" s="1882"/>
      <c r="AC14" s="77"/>
      <c r="AD14" s="1882"/>
      <c r="AE14" s="1923"/>
      <c r="AF14" s="1924"/>
      <c r="AG14" s="1924"/>
      <c r="AH14" s="134"/>
    </row>
    <row r="15" spans="1:42" s="135" customFormat="1" ht="30" customHeight="1">
      <c r="A15" s="72">
        <f t="shared" si="1"/>
        <v>5</v>
      </c>
      <c r="B15" s="1869"/>
      <c r="C15" s="1870"/>
      <c r="D15" s="1871"/>
      <c r="E15" s="69"/>
      <c r="F15" s="69"/>
      <c r="G15" s="69"/>
      <c r="H15" s="69"/>
      <c r="I15" s="69"/>
      <c r="J15" s="73"/>
      <c r="K15" s="76"/>
      <c r="L15" s="1865"/>
      <c r="M15" s="1865"/>
      <c r="N15" s="1886"/>
      <c r="O15" s="78"/>
      <c r="P15" s="78"/>
      <c r="Q15" s="1879"/>
      <c r="R15" s="1884"/>
      <c r="S15" s="79"/>
      <c r="T15" s="183">
        <f t="shared" si="0"/>
        <v>0</v>
      </c>
      <c r="U15" s="78"/>
      <c r="V15" s="78"/>
      <c r="W15" s="78"/>
      <c r="X15" s="78"/>
      <c r="Y15" s="78"/>
      <c r="Z15" s="78"/>
      <c r="AA15" s="80"/>
      <c r="AB15" s="1882"/>
      <c r="AC15" s="77"/>
      <c r="AD15" s="1882"/>
      <c r="AE15" s="1905"/>
      <c r="AF15" s="1906"/>
      <c r="AG15" s="1906"/>
      <c r="AH15" s="134"/>
    </row>
    <row r="16" spans="1:42" s="135" customFormat="1" ht="30" customHeight="1">
      <c r="A16" s="72">
        <f t="shared" si="1"/>
        <v>6</v>
      </c>
      <c r="B16" s="1869"/>
      <c r="C16" s="1870"/>
      <c r="D16" s="1871"/>
      <c r="E16" s="69"/>
      <c r="F16" s="69"/>
      <c r="G16" s="69"/>
      <c r="H16" s="68"/>
      <c r="I16" s="68"/>
      <c r="J16" s="74"/>
      <c r="K16" s="76"/>
      <c r="L16" s="1865"/>
      <c r="M16" s="1865"/>
      <c r="N16" s="1886"/>
      <c r="O16" s="78"/>
      <c r="P16" s="78"/>
      <c r="Q16" s="1879"/>
      <c r="R16" s="1884"/>
      <c r="S16" s="79"/>
      <c r="T16" s="183">
        <f t="shared" si="0"/>
        <v>0</v>
      </c>
      <c r="U16" s="78"/>
      <c r="V16" s="78"/>
      <c r="W16" s="78"/>
      <c r="X16" s="78"/>
      <c r="Y16" s="78"/>
      <c r="Z16" s="78"/>
      <c r="AA16" s="80"/>
      <c r="AB16" s="1882"/>
      <c r="AC16" s="77"/>
      <c r="AD16" s="1882"/>
      <c r="AE16" s="1875"/>
      <c r="AF16" s="1876"/>
      <c r="AG16" s="1876"/>
      <c r="AH16" s="134"/>
    </row>
    <row r="17" spans="1:34" s="135" customFormat="1" ht="30" customHeight="1">
      <c r="A17" s="72">
        <f t="shared" si="1"/>
        <v>7</v>
      </c>
      <c r="B17" s="1869"/>
      <c r="C17" s="1870"/>
      <c r="D17" s="1871"/>
      <c r="E17" s="69"/>
      <c r="F17" s="69"/>
      <c r="G17" s="69"/>
      <c r="H17" s="69"/>
      <c r="I17" s="69"/>
      <c r="J17" s="73"/>
      <c r="K17" s="76"/>
      <c r="L17" s="1865"/>
      <c r="M17" s="1865"/>
      <c r="N17" s="1886"/>
      <c r="O17" s="78"/>
      <c r="P17" s="78"/>
      <c r="Q17" s="1879"/>
      <c r="R17" s="1884"/>
      <c r="S17" s="79"/>
      <c r="T17" s="183">
        <f t="shared" si="0"/>
        <v>0</v>
      </c>
      <c r="U17" s="78"/>
      <c r="V17" s="78"/>
      <c r="W17" s="78"/>
      <c r="X17" s="78"/>
      <c r="Y17" s="78"/>
      <c r="Z17" s="78"/>
      <c r="AA17" s="80"/>
      <c r="AB17" s="1882"/>
      <c r="AC17" s="77"/>
      <c r="AD17" s="1882"/>
      <c r="AE17" s="1875"/>
      <c r="AF17" s="1876"/>
      <c r="AG17" s="1876"/>
      <c r="AH17" s="134"/>
    </row>
    <row r="18" spans="1:34" s="135" customFormat="1" ht="30" customHeight="1">
      <c r="A18" s="72">
        <f t="shared" si="1"/>
        <v>8</v>
      </c>
      <c r="B18" s="1872"/>
      <c r="C18" s="1872"/>
      <c r="D18" s="1872"/>
      <c r="E18" s="241"/>
      <c r="F18" s="241"/>
      <c r="G18" s="241"/>
      <c r="H18" s="241"/>
      <c r="I18" s="69"/>
      <c r="J18" s="73"/>
      <c r="K18" s="76"/>
      <c r="L18" s="1865"/>
      <c r="M18" s="1865"/>
      <c r="N18" s="1886"/>
      <c r="O18" s="78"/>
      <c r="P18" s="78"/>
      <c r="Q18" s="1879"/>
      <c r="R18" s="1884"/>
      <c r="S18" s="79"/>
      <c r="T18" s="183">
        <f t="shared" si="0"/>
        <v>0</v>
      </c>
      <c r="U18" s="78"/>
      <c r="V18" s="78"/>
      <c r="W18" s="78"/>
      <c r="X18" s="78"/>
      <c r="Y18" s="78"/>
      <c r="Z18" s="78"/>
      <c r="AA18" s="80"/>
      <c r="AB18" s="1882"/>
      <c r="AC18" s="77"/>
      <c r="AD18" s="1882"/>
      <c r="AE18" s="1875"/>
      <c r="AF18" s="1876"/>
      <c r="AG18" s="1876"/>
      <c r="AH18" s="134"/>
    </row>
    <row r="19" spans="1:34" s="135" customFormat="1" ht="30" customHeight="1">
      <c r="A19" s="72">
        <f t="shared" si="1"/>
        <v>9</v>
      </c>
      <c r="B19" s="1872"/>
      <c r="C19" s="1872"/>
      <c r="D19" s="1872"/>
      <c r="E19" s="241"/>
      <c r="F19" s="241"/>
      <c r="G19" s="241"/>
      <c r="H19" s="241"/>
      <c r="I19" s="69"/>
      <c r="J19" s="73"/>
      <c r="K19" s="76"/>
      <c r="L19" s="1865"/>
      <c r="M19" s="1865"/>
      <c r="N19" s="1886"/>
      <c r="O19" s="78"/>
      <c r="P19" s="78"/>
      <c r="Q19" s="1879"/>
      <c r="R19" s="1884"/>
      <c r="S19" s="79"/>
      <c r="T19" s="183">
        <f t="shared" si="0"/>
        <v>0</v>
      </c>
      <c r="U19" s="78"/>
      <c r="V19" s="78"/>
      <c r="W19" s="78"/>
      <c r="X19" s="78"/>
      <c r="Y19" s="78"/>
      <c r="Z19" s="78"/>
      <c r="AA19" s="80"/>
      <c r="AB19" s="1882"/>
      <c r="AC19" s="77"/>
      <c r="AD19" s="1882"/>
      <c r="AE19" s="1875"/>
      <c r="AF19" s="1876"/>
      <c r="AG19" s="1876"/>
      <c r="AH19" s="134"/>
    </row>
    <row r="20" spans="1:34" s="135" customFormat="1" ht="30" customHeight="1">
      <c r="A20" s="72">
        <f t="shared" si="1"/>
        <v>10</v>
      </c>
      <c r="B20" s="1872"/>
      <c r="C20" s="1872"/>
      <c r="D20" s="1872"/>
      <c r="E20" s="241"/>
      <c r="F20" s="241"/>
      <c r="G20" s="241"/>
      <c r="H20" s="241"/>
      <c r="I20" s="69"/>
      <c r="J20" s="73"/>
      <c r="K20" s="76"/>
      <c r="L20" s="1865"/>
      <c r="M20" s="1865"/>
      <c r="N20" s="1886"/>
      <c r="O20" s="78"/>
      <c r="P20" s="78"/>
      <c r="Q20" s="1879"/>
      <c r="R20" s="1884"/>
      <c r="S20" s="79"/>
      <c r="T20" s="183">
        <f t="shared" si="0"/>
        <v>0</v>
      </c>
      <c r="U20" s="78"/>
      <c r="V20" s="78"/>
      <c r="W20" s="78"/>
      <c r="X20" s="78"/>
      <c r="Y20" s="78"/>
      <c r="Z20" s="78"/>
      <c r="AA20" s="80"/>
      <c r="AB20" s="1882"/>
      <c r="AC20" s="77"/>
      <c r="AD20" s="1882"/>
      <c r="AE20" s="1875"/>
      <c r="AF20" s="1876"/>
      <c r="AG20" s="1876"/>
      <c r="AH20" s="134"/>
    </row>
    <row r="21" spans="1:34" s="135" customFormat="1" ht="30" customHeight="1">
      <c r="A21" s="72">
        <f t="shared" si="1"/>
        <v>11</v>
      </c>
      <c r="B21" s="1872"/>
      <c r="C21" s="1872"/>
      <c r="D21" s="1872"/>
      <c r="E21" s="241"/>
      <c r="F21" s="241"/>
      <c r="G21" s="241"/>
      <c r="H21" s="241"/>
      <c r="I21" s="69"/>
      <c r="J21" s="73"/>
      <c r="K21" s="76"/>
      <c r="L21" s="1865"/>
      <c r="M21" s="1865"/>
      <c r="N21" s="1886"/>
      <c r="O21" s="78"/>
      <c r="P21" s="78"/>
      <c r="Q21" s="1879"/>
      <c r="R21" s="1884"/>
      <c r="S21" s="79"/>
      <c r="T21" s="183">
        <f t="shared" si="0"/>
        <v>0</v>
      </c>
      <c r="U21" s="78"/>
      <c r="V21" s="78"/>
      <c r="W21" s="78"/>
      <c r="X21" s="78"/>
      <c r="Y21" s="78"/>
      <c r="Z21" s="78"/>
      <c r="AA21" s="80"/>
      <c r="AB21" s="1882"/>
      <c r="AC21" s="77"/>
      <c r="AD21" s="1882"/>
      <c r="AE21" s="1875"/>
      <c r="AF21" s="1876"/>
      <c r="AG21" s="1876"/>
      <c r="AH21" s="134"/>
    </row>
    <row r="22" spans="1:34" s="135" customFormat="1" ht="30" customHeight="1">
      <c r="A22" s="72">
        <f t="shared" si="1"/>
        <v>12</v>
      </c>
      <c r="B22" s="1872"/>
      <c r="C22" s="1872"/>
      <c r="D22" s="1872"/>
      <c r="E22" s="241"/>
      <c r="F22" s="241"/>
      <c r="G22" s="241"/>
      <c r="H22" s="241"/>
      <c r="I22" s="69"/>
      <c r="J22" s="73"/>
      <c r="K22" s="76"/>
      <c r="L22" s="1865"/>
      <c r="M22" s="1865"/>
      <c r="N22" s="1886"/>
      <c r="O22" s="78"/>
      <c r="P22" s="78"/>
      <c r="Q22" s="1879"/>
      <c r="R22" s="1884"/>
      <c r="S22" s="79"/>
      <c r="T22" s="183">
        <f t="shared" si="0"/>
        <v>0</v>
      </c>
      <c r="U22" s="78"/>
      <c r="V22" s="78"/>
      <c r="W22" s="78"/>
      <c r="X22" s="78"/>
      <c r="Y22" s="78"/>
      <c r="Z22" s="78"/>
      <c r="AA22" s="80"/>
      <c r="AB22" s="1882"/>
      <c r="AC22" s="77"/>
      <c r="AD22" s="1882"/>
      <c r="AE22" s="1875"/>
      <c r="AF22" s="1876"/>
      <c r="AG22" s="1876"/>
      <c r="AH22" s="134"/>
    </row>
    <row r="23" spans="1:34" s="135" customFormat="1" ht="30" customHeight="1">
      <c r="A23" s="72">
        <f t="shared" si="1"/>
        <v>13</v>
      </c>
      <c r="B23" s="1872"/>
      <c r="C23" s="1872"/>
      <c r="D23" s="1872"/>
      <c r="E23" s="241"/>
      <c r="F23" s="241"/>
      <c r="G23" s="241"/>
      <c r="H23" s="241"/>
      <c r="I23" s="69"/>
      <c r="J23" s="73"/>
      <c r="K23" s="76"/>
      <c r="L23" s="1865"/>
      <c r="M23" s="1865"/>
      <c r="N23" s="1886"/>
      <c r="O23" s="78"/>
      <c r="P23" s="78"/>
      <c r="Q23" s="1879"/>
      <c r="R23" s="1884"/>
      <c r="S23" s="79"/>
      <c r="T23" s="183">
        <f t="shared" si="0"/>
        <v>0</v>
      </c>
      <c r="U23" s="78"/>
      <c r="V23" s="78"/>
      <c r="W23" s="78"/>
      <c r="X23" s="78"/>
      <c r="Y23" s="78"/>
      <c r="Z23" s="78"/>
      <c r="AA23" s="80"/>
      <c r="AB23" s="1882"/>
      <c r="AC23" s="77"/>
      <c r="AD23" s="1882"/>
      <c r="AE23" s="1875"/>
      <c r="AF23" s="1876"/>
      <c r="AG23" s="1876"/>
      <c r="AH23" s="134"/>
    </row>
    <row r="24" spans="1:34" s="135" customFormat="1" ht="30" customHeight="1">
      <c r="A24" s="72">
        <f t="shared" si="1"/>
        <v>14</v>
      </c>
      <c r="B24" s="1872"/>
      <c r="C24" s="1872"/>
      <c r="D24" s="1872"/>
      <c r="E24" s="241"/>
      <c r="F24" s="241"/>
      <c r="G24" s="241"/>
      <c r="H24" s="241"/>
      <c r="I24" s="69"/>
      <c r="J24" s="73"/>
      <c r="K24" s="76"/>
      <c r="L24" s="1865"/>
      <c r="M24" s="1865"/>
      <c r="N24" s="1886"/>
      <c r="O24" s="78"/>
      <c r="P24" s="78"/>
      <c r="Q24" s="1879"/>
      <c r="R24" s="1884"/>
      <c r="S24" s="79"/>
      <c r="T24" s="183">
        <f t="shared" si="0"/>
        <v>0</v>
      </c>
      <c r="U24" s="78"/>
      <c r="V24" s="78"/>
      <c r="W24" s="78"/>
      <c r="X24" s="78"/>
      <c r="Y24" s="78"/>
      <c r="Z24" s="78"/>
      <c r="AA24" s="80"/>
      <c r="AB24" s="1882"/>
      <c r="AC24" s="77"/>
      <c r="AD24" s="1882"/>
      <c r="AE24" s="1875"/>
      <c r="AF24" s="1876"/>
      <c r="AG24" s="1876"/>
      <c r="AH24" s="134"/>
    </row>
    <row r="25" spans="1:34" s="135" customFormat="1" ht="30" customHeight="1">
      <c r="A25" s="72">
        <f t="shared" si="1"/>
        <v>15</v>
      </c>
      <c r="B25" s="1872"/>
      <c r="C25" s="1872"/>
      <c r="D25" s="1872"/>
      <c r="E25" s="241"/>
      <c r="F25" s="241"/>
      <c r="G25" s="241"/>
      <c r="H25" s="241"/>
      <c r="I25" s="69"/>
      <c r="J25" s="73"/>
      <c r="K25" s="76"/>
      <c r="L25" s="1865"/>
      <c r="M25" s="1865"/>
      <c r="N25" s="1886"/>
      <c r="O25" s="78"/>
      <c r="P25" s="78"/>
      <c r="Q25" s="1879"/>
      <c r="R25" s="1884"/>
      <c r="S25" s="79"/>
      <c r="T25" s="183">
        <f t="shared" si="0"/>
        <v>0</v>
      </c>
      <c r="U25" s="78"/>
      <c r="V25" s="78"/>
      <c r="W25" s="78"/>
      <c r="X25" s="78"/>
      <c r="Y25" s="78"/>
      <c r="Z25" s="78"/>
      <c r="AA25" s="80"/>
      <c r="AB25" s="1882"/>
      <c r="AC25" s="77"/>
      <c r="AD25" s="1882"/>
      <c r="AE25" s="1875"/>
      <c r="AF25" s="1876"/>
      <c r="AG25" s="1876"/>
      <c r="AH25" s="134"/>
    </row>
    <row r="26" spans="1:34" s="135" customFormat="1" ht="30" customHeight="1">
      <c r="A26" s="72">
        <f t="shared" si="1"/>
        <v>16</v>
      </c>
      <c r="B26" s="1872"/>
      <c r="C26" s="1872"/>
      <c r="D26" s="1872"/>
      <c r="E26" s="241"/>
      <c r="F26" s="241"/>
      <c r="G26" s="241"/>
      <c r="H26" s="241"/>
      <c r="I26" s="69"/>
      <c r="J26" s="73"/>
      <c r="K26" s="76"/>
      <c r="L26" s="1865"/>
      <c r="M26" s="1865"/>
      <c r="N26" s="1886"/>
      <c r="O26" s="78"/>
      <c r="P26" s="78"/>
      <c r="Q26" s="1879"/>
      <c r="R26" s="1884"/>
      <c r="S26" s="79"/>
      <c r="T26" s="183">
        <f t="shared" si="0"/>
        <v>0</v>
      </c>
      <c r="U26" s="78"/>
      <c r="V26" s="78"/>
      <c r="W26" s="78"/>
      <c r="X26" s="78"/>
      <c r="Y26" s="78"/>
      <c r="Z26" s="78"/>
      <c r="AA26" s="80"/>
      <c r="AB26" s="1882"/>
      <c r="AC26" s="77"/>
      <c r="AD26" s="1882"/>
      <c r="AE26" s="1875"/>
      <c r="AF26" s="1876"/>
      <c r="AG26" s="1876"/>
      <c r="AH26" s="134"/>
    </row>
    <row r="27" spans="1:34" s="135" customFormat="1" ht="30" customHeight="1">
      <c r="A27" s="72">
        <f t="shared" si="1"/>
        <v>17</v>
      </c>
      <c r="B27" s="1872"/>
      <c r="C27" s="1872"/>
      <c r="D27" s="1872"/>
      <c r="E27" s="241"/>
      <c r="F27" s="241"/>
      <c r="G27" s="241"/>
      <c r="H27" s="241"/>
      <c r="I27" s="69"/>
      <c r="J27" s="73"/>
      <c r="K27" s="76"/>
      <c r="L27" s="1865"/>
      <c r="M27" s="1865"/>
      <c r="N27" s="1886"/>
      <c r="O27" s="78"/>
      <c r="P27" s="78"/>
      <c r="Q27" s="1879"/>
      <c r="R27" s="1884"/>
      <c r="S27" s="79"/>
      <c r="T27" s="183">
        <f t="shared" si="0"/>
        <v>0</v>
      </c>
      <c r="U27" s="78"/>
      <c r="V27" s="78"/>
      <c r="W27" s="78"/>
      <c r="X27" s="78"/>
      <c r="Y27" s="78"/>
      <c r="Z27" s="78"/>
      <c r="AA27" s="80"/>
      <c r="AB27" s="1882"/>
      <c r="AC27" s="77"/>
      <c r="AD27" s="1882"/>
      <c r="AE27" s="1875"/>
      <c r="AF27" s="1876"/>
      <c r="AG27" s="1876"/>
      <c r="AH27" s="134"/>
    </row>
    <row r="28" spans="1:34" s="135" customFormat="1" ht="30" customHeight="1">
      <c r="A28" s="72">
        <f t="shared" si="1"/>
        <v>18</v>
      </c>
      <c r="B28" s="1872"/>
      <c r="C28" s="1872"/>
      <c r="D28" s="1872"/>
      <c r="E28" s="241"/>
      <c r="F28" s="241"/>
      <c r="G28" s="241"/>
      <c r="H28" s="241"/>
      <c r="I28" s="69"/>
      <c r="J28" s="73"/>
      <c r="K28" s="76"/>
      <c r="L28" s="1865"/>
      <c r="M28" s="1865"/>
      <c r="N28" s="1886"/>
      <c r="O28" s="78"/>
      <c r="P28" s="78"/>
      <c r="Q28" s="1879"/>
      <c r="R28" s="1884"/>
      <c r="S28" s="79"/>
      <c r="T28" s="183">
        <f t="shared" si="0"/>
        <v>0</v>
      </c>
      <c r="U28" s="78"/>
      <c r="V28" s="78"/>
      <c r="W28" s="78"/>
      <c r="X28" s="78"/>
      <c r="Y28" s="78"/>
      <c r="Z28" s="78"/>
      <c r="AA28" s="80"/>
      <c r="AB28" s="1882"/>
      <c r="AC28" s="77"/>
      <c r="AD28" s="1882"/>
      <c r="AE28" s="1875"/>
      <c r="AF28" s="1876"/>
      <c r="AG28" s="1876"/>
      <c r="AH28" s="134"/>
    </row>
    <row r="29" spans="1:34" s="135" customFormat="1" ht="30" customHeight="1">
      <c r="A29" s="72">
        <f t="shared" si="1"/>
        <v>19</v>
      </c>
      <c r="B29" s="1872"/>
      <c r="C29" s="1872"/>
      <c r="D29" s="1872"/>
      <c r="E29" s="241"/>
      <c r="F29" s="241"/>
      <c r="G29" s="241"/>
      <c r="H29" s="241"/>
      <c r="I29" s="69"/>
      <c r="J29" s="73"/>
      <c r="K29" s="76"/>
      <c r="L29" s="1865"/>
      <c r="M29" s="1865"/>
      <c r="N29" s="1886"/>
      <c r="O29" s="78"/>
      <c r="P29" s="78"/>
      <c r="Q29" s="1879"/>
      <c r="R29" s="1884"/>
      <c r="S29" s="79"/>
      <c r="T29" s="183">
        <f t="shared" si="0"/>
        <v>0</v>
      </c>
      <c r="U29" s="78"/>
      <c r="V29" s="78"/>
      <c r="W29" s="78"/>
      <c r="X29" s="78"/>
      <c r="Y29" s="78"/>
      <c r="Z29" s="78"/>
      <c r="AA29" s="80"/>
      <c r="AB29" s="1882"/>
      <c r="AC29" s="77"/>
      <c r="AD29" s="1882"/>
      <c r="AE29" s="1875"/>
      <c r="AF29" s="1876"/>
      <c r="AG29" s="1876"/>
      <c r="AH29" s="134"/>
    </row>
    <row r="30" spans="1:34" s="135" customFormat="1" ht="30" customHeight="1">
      <c r="A30" s="72">
        <f t="shared" si="1"/>
        <v>20</v>
      </c>
      <c r="B30" s="1872"/>
      <c r="C30" s="1872"/>
      <c r="D30" s="1872"/>
      <c r="E30" s="241"/>
      <c r="F30" s="241"/>
      <c r="G30" s="241"/>
      <c r="H30" s="241"/>
      <c r="I30" s="69"/>
      <c r="J30" s="73"/>
      <c r="K30" s="76"/>
      <c r="L30" s="1865"/>
      <c r="M30" s="1865"/>
      <c r="N30" s="1886"/>
      <c r="O30" s="78"/>
      <c r="P30" s="78"/>
      <c r="Q30" s="1879"/>
      <c r="R30" s="1884"/>
      <c r="S30" s="79"/>
      <c r="T30" s="183">
        <f t="shared" si="0"/>
        <v>0</v>
      </c>
      <c r="U30" s="78"/>
      <c r="V30" s="78"/>
      <c r="W30" s="78"/>
      <c r="X30" s="78"/>
      <c r="Y30" s="78"/>
      <c r="Z30" s="78"/>
      <c r="AA30" s="80"/>
      <c r="AB30" s="1882"/>
      <c r="AC30" s="77"/>
      <c r="AD30" s="1882"/>
      <c r="AE30" s="1875"/>
      <c r="AF30" s="1876"/>
      <c r="AG30" s="1876"/>
      <c r="AH30" s="134"/>
    </row>
    <row r="31" spans="1:34" s="135" customFormat="1" ht="30" customHeight="1">
      <c r="A31" s="72">
        <f t="shared" si="1"/>
        <v>21</v>
      </c>
      <c r="B31" s="1872"/>
      <c r="C31" s="1872"/>
      <c r="D31" s="1872"/>
      <c r="E31" s="241"/>
      <c r="F31" s="241"/>
      <c r="G31" s="241"/>
      <c r="H31" s="241"/>
      <c r="I31" s="69"/>
      <c r="J31" s="73"/>
      <c r="K31" s="76"/>
      <c r="L31" s="1865"/>
      <c r="M31" s="1865"/>
      <c r="N31" s="1886"/>
      <c r="O31" s="78"/>
      <c r="P31" s="78"/>
      <c r="Q31" s="1879"/>
      <c r="R31" s="1884"/>
      <c r="S31" s="79"/>
      <c r="T31" s="183">
        <f t="shared" si="0"/>
        <v>0</v>
      </c>
      <c r="U31" s="78"/>
      <c r="V31" s="78"/>
      <c r="W31" s="78"/>
      <c r="X31" s="78"/>
      <c r="Y31" s="78"/>
      <c r="Z31" s="78"/>
      <c r="AA31" s="80"/>
      <c r="AB31" s="1882"/>
      <c r="AC31" s="77"/>
      <c r="AD31" s="1882"/>
      <c r="AE31" s="1875"/>
      <c r="AF31" s="1876"/>
      <c r="AG31" s="1876"/>
      <c r="AH31" s="134"/>
    </row>
    <row r="32" spans="1:34" s="135" customFormat="1" ht="30" customHeight="1">
      <c r="A32" s="72">
        <f t="shared" si="1"/>
        <v>22</v>
      </c>
      <c r="B32" s="1872"/>
      <c r="C32" s="1872"/>
      <c r="D32" s="1872"/>
      <c r="E32" s="241"/>
      <c r="F32" s="241"/>
      <c r="G32" s="241"/>
      <c r="H32" s="241"/>
      <c r="I32" s="69"/>
      <c r="J32" s="73"/>
      <c r="K32" s="76"/>
      <c r="L32" s="1865"/>
      <c r="M32" s="1865"/>
      <c r="N32" s="1886"/>
      <c r="O32" s="78"/>
      <c r="P32" s="78"/>
      <c r="Q32" s="1879"/>
      <c r="R32" s="1884"/>
      <c r="S32" s="79"/>
      <c r="T32" s="183">
        <f t="shared" si="0"/>
        <v>0</v>
      </c>
      <c r="U32" s="78"/>
      <c r="V32" s="78"/>
      <c r="W32" s="78"/>
      <c r="X32" s="78"/>
      <c r="Y32" s="78"/>
      <c r="Z32" s="78"/>
      <c r="AA32" s="80"/>
      <c r="AB32" s="1882"/>
      <c r="AC32" s="77"/>
      <c r="AD32" s="1882"/>
      <c r="AE32" s="1875"/>
      <c r="AF32" s="1876"/>
      <c r="AG32" s="1876"/>
      <c r="AH32" s="134"/>
    </row>
    <row r="33" spans="1:42" s="135" customFormat="1" ht="30" customHeight="1">
      <c r="A33" s="72">
        <f t="shared" si="1"/>
        <v>23</v>
      </c>
      <c r="B33" s="1872"/>
      <c r="C33" s="1872"/>
      <c r="D33" s="1872"/>
      <c r="E33" s="241"/>
      <c r="F33" s="241"/>
      <c r="G33" s="241"/>
      <c r="H33" s="241"/>
      <c r="I33" s="69"/>
      <c r="J33" s="73"/>
      <c r="K33" s="76"/>
      <c r="L33" s="1865"/>
      <c r="M33" s="1865"/>
      <c r="N33" s="1886"/>
      <c r="O33" s="78"/>
      <c r="P33" s="78"/>
      <c r="Q33" s="1879"/>
      <c r="R33" s="1884"/>
      <c r="S33" s="79"/>
      <c r="T33" s="183">
        <f t="shared" si="0"/>
        <v>0</v>
      </c>
      <c r="U33" s="78"/>
      <c r="V33" s="78"/>
      <c r="W33" s="78"/>
      <c r="X33" s="78"/>
      <c r="Y33" s="78"/>
      <c r="Z33" s="78"/>
      <c r="AA33" s="80"/>
      <c r="AB33" s="1882"/>
      <c r="AC33" s="77"/>
      <c r="AD33" s="1882"/>
      <c r="AE33" s="1875"/>
      <c r="AF33" s="1876"/>
      <c r="AG33" s="1876"/>
      <c r="AH33" s="134"/>
    </row>
    <row r="34" spans="1:42" s="135" customFormat="1" ht="30" customHeight="1">
      <c r="A34" s="72">
        <f t="shared" si="1"/>
        <v>24</v>
      </c>
      <c r="B34" s="1872"/>
      <c r="C34" s="1872"/>
      <c r="D34" s="1872"/>
      <c r="E34" s="241"/>
      <c r="F34" s="241"/>
      <c r="G34" s="241"/>
      <c r="H34" s="241"/>
      <c r="I34" s="69"/>
      <c r="J34" s="73"/>
      <c r="K34" s="76"/>
      <c r="L34" s="1865"/>
      <c r="M34" s="1865"/>
      <c r="N34" s="1886"/>
      <c r="O34" s="78"/>
      <c r="P34" s="78"/>
      <c r="Q34" s="1879"/>
      <c r="R34" s="1884"/>
      <c r="S34" s="79"/>
      <c r="T34" s="183">
        <f t="shared" si="0"/>
        <v>0</v>
      </c>
      <c r="U34" s="78"/>
      <c r="V34" s="78"/>
      <c r="W34" s="78"/>
      <c r="X34" s="78"/>
      <c r="Y34" s="78"/>
      <c r="Z34" s="78"/>
      <c r="AA34" s="80"/>
      <c r="AB34" s="1882"/>
      <c r="AC34" s="77"/>
      <c r="AD34" s="1882"/>
      <c r="AE34" s="1875"/>
      <c r="AF34" s="1876"/>
      <c r="AG34" s="1876"/>
      <c r="AH34" s="134"/>
    </row>
    <row r="35" spans="1:42" s="135" customFormat="1" ht="30" customHeight="1">
      <c r="A35" s="72">
        <f t="shared" si="1"/>
        <v>25</v>
      </c>
      <c r="B35" s="1872"/>
      <c r="C35" s="1872"/>
      <c r="D35" s="1872"/>
      <c r="E35" s="241"/>
      <c r="F35" s="241"/>
      <c r="G35" s="241"/>
      <c r="H35" s="241"/>
      <c r="I35" s="69"/>
      <c r="J35" s="73"/>
      <c r="K35" s="76"/>
      <c r="L35" s="1865"/>
      <c r="M35" s="1865"/>
      <c r="N35" s="1886"/>
      <c r="O35" s="78"/>
      <c r="P35" s="78"/>
      <c r="Q35" s="1879"/>
      <c r="R35" s="1884"/>
      <c r="S35" s="79"/>
      <c r="T35" s="183">
        <f t="shared" si="0"/>
        <v>0</v>
      </c>
      <c r="U35" s="78"/>
      <c r="V35" s="78"/>
      <c r="W35" s="78"/>
      <c r="X35" s="78"/>
      <c r="Y35" s="78"/>
      <c r="Z35" s="78"/>
      <c r="AA35" s="80"/>
      <c r="AB35" s="1882"/>
      <c r="AC35" s="77"/>
      <c r="AD35" s="1882"/>
      <c r="AE35" s="1875"/>
      <c r="AF35" s="1876"/>
      <c r="AG35" s="1876"/>
      <c r="AH35" s="134"/>
    </row>
    <row r="36" spans="1:42" s="135" customFormat="1" ht="30" customHeight="1">
      <c r="A36" s="72">
        <f t="shared" si="1"/>
        <v>26</v>
      </c>
      <c r="B36" s="1872"/>
      <c r="C36" s="1872"/>
      <c r="D36" s="1872"/>
      <c r="E36" s="241"/>
      <c r="F36" s="241"/>
      <c r="G36" s="241"/>
      <c r="H36" s="241"/>
      <c r="I36" s="69"/>
      <c r="J36" s="73"/>
      <c r="K36" s="76"/>
      <c r="L36" s="1865"/>
      <c r="M36" s="1865"/>
      <c r="N36" s="1886"/>
      <c r="O36" s="78"/>
      <c r="P36" s="78"/>
      <c r="Q36" s="1879"/>
      <c r="R36" s="1884"/>
      <c r="S36" s="79"/>
      <c r="T36" s="183">
        <f t="shared" si="0"/>
        <v>0</v>
      </c>
      <c r="U36" s="78"/>
      <c r="V36" s="78"/>
      <c r="W36" s="78"/>
      <c r="X36" s="78"/>
      <c r="Y36" s="78"/>
      <c r="Z36" s="78"/>
      <c r="AA36" s="80"/>
      <c r="AB36" s="1882"/>
      <c r="AC36" s="77"/>
      <c r="AD36" s="1882"/>
      <c r="AE36" s="1875"/>
      <c r="AF36" s="1876"/>
      <c r="AG36" s="1876"/>
      <c r="AH36" s="134"/>
    </row>
    <row r="37" spans="1:42" s="135" customFormat="1" ht="30" customHeight="1">
      <c r="A37" s="72">
        <f t="shared" si="1"/>
        <v>27</v>
      </c>
      <c r="B37" s="1872"/>
      <c r="C37" s="1872"/>
      <c r="D37" s="1872"/>
      <c r="E37" s="241"/>
      <c r="F37" s="241"/>
      <c r="G37" s="241"/>
      <c r="H37" s="241"/>
      <c r="I37" s="69"/>
      <c r="J37" s="73"/>
      <c r="K37" s="76"/>
      <c r="L37" s="1865"/>
      <c r="M37" s="1865"/>
      <c r="N37" s="1886"/>
      <c r="O37" s="78"/>
      <c r="P37" s="78"/>
      <c r="Q37" s="1879"/>
      <c r="R37" s="1884"/>
      <c r="S37" s="79"/>
      <c r="T37" s="183">
        <f t="shared" si="0"/>
        <v>0</v>
      </c>
      <c r="U37" s="78"/>
      <c r="V37" s="78"/>
      <c r="W37" s="78"/>
      <c r="X37" s="78"/>
      <c r="Y37" s="78"/>
      <c r="Z37" s="78"/>
      <c r="AA37" s="80"/>
      <c r="AB37" s="1882"/>
      <c r="AC37" s="77"/>
      <c r="AD37" s="1882"/>
      <c r="AE37" s="1875"/>
      <c r="AF37" s="1876"/>
      <c r="AG37" s="1876"/>
      <c r="AH37" s="134"/>
    </row>
    <row r="38" spans="1:42" s="135" customFormat="1" ht="30" customHeight="1">
      <c r="A38" s="72">
        <f t="shared" si="1"/>
        <v>28</v>
      </c>
      <c r="B38" s="1872"/>
      <c r="C38" s="1872"/>
      <c r="D38" s="1872"/>
      <c r="E38" s="241"/>
      <c r="F38" s="241"/>
      <c r="G38" s="241"/>
      <c r="H38" s="241"/>
      <c r="I38" s="69"/>
      <c r="J38" s="73"/>
      <c r="K38" s="76"/>
      <c r="L38" s="1865"/>
      <c r="M38" s="1865"/>
      <c r="N38" s="1886"/>
      <c r="O38" s="78"/>
      <c r="P38" s="78"/>
      <c r="Q38" s="1879"/>
      <c r="R38" s="1884"/>
      <c r="S38" s="79"/>
      <c r="T38" s="183">
        <f t="shared" si="0"/>
        <v>0</v>
      </c>
      <c r="U38" s="78"/>
      <c r="V38" s="78"/>
      <c r="W38" s="78"/>
      <c r="X38" s="78"/>
      <c r="Y38" s="78"/>
      <c r="Z38" s="78"/>
      <c r="AA38" s="80"/>
      <c r="AB38" s="1882"/>
      <c r="AC38" s="77"/>
      <c r="AD38" s="1882"/>
      <c r="AE38" s="1875"/>
      <c r="AF38" s="1876"/>
      <c r="AG38" s="1876"/>
      <c r="AH38" s="134"/>
    </row>
    <row r="39" spans="1:42" s="135" customFormat="1" ht="30" customHeight="1">
      <c r="A39" s="72">
        <f t="shared" si="1"/>
        <v>29</v>
      </c>
      <c r="B39" s="1872"/>
      <c r="C39" s="1872"/>
      <c r="D39" s="1872"/>
      <c r="E39" s="241"/>
      <c r="F39" s="241"/>
      <c r="G39" s="241"/>
      <c r="H39" s="241"/>
      <c r="I39" s="69"/>
      <c r="J39" s="73"/>
      <c r="K39" s="76"/>
      <c r="L39" s="1865"/>
      <c r="M39" s="1865"/>
      <c r="N39" s="1886"/>
      <c r="O39" s="78"/>
      <c r="P39" s="78"/>
      <c r="Q39" s="1879"/>
      <c r="R39" s="1884"/>
      <c r="S39" s="79"/>
      <c r="T39" s="183">
        <f t="shared" si="0"/>
        <v>0</v>
      </c>
      <c r="U39" s="78"/>
      <c r="V39" s="78"/>
      <c r="W39" s="78"/>
      <c r="X39" s="78"/>
      <c r="Y39" s="78"/>
      <c r="Z39" s="78"/>
      <c r="AA39" s="80"/>
      <c r="AB39" s="1882"/>
      <c r="AC39" s="77"/>
      <c r="AD39" s="1882"/>
      <c r="AE39" s="1875"/>
      <c r="AF39" s="1876"/>
      <c r="AG39" s="1876"/>
      <c r="AH39" s="134"/>
    </row>
    <row r="40" spans="1:42" s="135" customFormat="1" ht="30" customHeight="1">
      <c r="A40" s="128">
        <f>A39+1</f>
        <v>30</v>
      </c>
      <c r="B40" s="1877"/>
      <c r="C40" s="1877"/>
      <c r="D40" s="1877"/>
      <c r="E40" s="242"/>
      <c r="F40" s="242"/>
      <c r="G40" s="242"/>
      <c r="H40" s="242"/>
      <c r="I40" s="129"/>
      <c r="J40" s="130"/>
      <c r="K40" s="76"/>
      <c r="L40" s="1865"/>
      <c r="M40" s="1865"/>
      <c r="N40" s="1887"/>
      <c r="O40" s="78"/>
      <c r="P40" s="78"/>
      <c r="Q40" s="1880"/>
      <c r="R40" s="1884"/>
      <c r="S40" s="159"/>
      <c r="T40" s="183">
        <f t="shared" si="0"/>
        <v>0</v>
      </c>
      <c r="U40" s="81"/>
      <c r="V40" s="81"/>
      <c r="W40" s="81"/>
      <c r="X40" s="81"/>
      <c r="Y40" s="78"/>
      <c r="Z40" s="81"/>
      <c r="AA40" s="186"/>
      <c r="AB40" s="1883"/>
      <c r="AC40" s="82"/>
      <c r="AD40" s="1883"/>
      <c r="AE40" s="1875"/>
      <c r="AF40" s="1876"/>
      <c r="AG40" s="1876"/>
      <c r="AH40" s="134"/>
    </row>
    <row r="41" spans="1:42" s="135" customFormat="1" ht="36.65" customHeight="1" thickBot="1">
      <c r="A41" s="131"/>
      <c r="B41" s="1894" t="s">
        <v>238</v>
      </c>
      <c r="C41" s="1894"/>
      <c r="D41" s="1894"/>
      <c r="E41" s="1894"/>
      <c r="F41" s="1894"/>
      <c r="G41" s="1894"/>
      <c r="H41" s="1894"/>
      <c r="I41" s="1894"/>
      <c r="J41" s="1894"/>
      <c r="K41" s="182">
        <f>SUM(K11:K40)</f>
        <v>0</v>
      </c>
      <c r="L41" s="162"/>
      <c r="M41" s="162"/>
      <c r="N41" s="153"/>
      <c r="O41" s="181">
        <f>SUM(O11:O40)</f>
        <v>0</v>
      </c>
      <c r="P41" s="181">
        <f>SUM(P11:P40)</f>
        <v>0</v>
      </c>
      <c r="Q41" s="181">
        <f>K41-(L41-M41)-N41-O41+P41</f>
        <v>0</v>
      </c>
      <c r="R41" s="155"/>
      <c r="S41" s="182">
        <f>SUM(S11:S40)</f>
        <v>0</v>
      </c>
      <c r="T41" s="181">
        <f>SUM(U41:W41)</f>
        <v>0</v>
      </c>
      <c r="U41" s="181">
        <f>SUM(U11:U40)</f>
        <v>0</v>
      </c>
      <c r="V41" s="181">
        <f>SUM(V11:V40)</f>
        <v>0</v>
      </c>
      <c r="W41" s="181">
        <f>SUM(W11:W40)</f>
        <v>0</v>
      </c>
      <c r="X41" s="181">
        <f>SUM(X11:X40)</f>
        <v>0</v>
      </c>
      <c r="Y41" s="154"/>
      <c r="Z41" s="154"/>
      <c r="AA41" s="181">
        <f>SUM(AA11:AA40)</f>
        <v>0</v>
      </c>
      <c r="AB41" s="155"/>
      <c r="AC41" s="185">
        <f>SUM(AC11:AC40)</f>
        <v>0</v>
      </c>
      <c r="AD41" s="184">
        <f>S41-T41-X41-AA41-AB41-AC41</f>
        <v>0</v>
      </c>
      <c r="AE41" s="1873"/>
      <c r="AF41" s="1874"/>
      <c r="AG41" s="1874"/>
      <c r="AH41" s="134"/>
    </row>
    <row r="42" spans="1:42" ht="12.5" thickBot="1">
      <c r="P42" s="205"/>
    </row>
    <row r="43" spans="1:42" s="135" customFormat="1" ht="69.75" customHeight="1" thickBot="1">
      <c r="B43" s="136"/>
      <c r="C43" s="136"/>
      <c r="D43" s="136"/>
      <c r="E43" s="136"/>
      <c r="F43" s="136"/>
      <c r="G43" s="136"/>
      <c r="H43" s="136"/>
      <c r="I43" s="136"/>
      <c r="J43" s="136"/>
      <c r="K43" s="136"/>
      <c r="L43" s="136"/>
      <c r="M43" s="136"/>
      <c r="N43" s="136"/>
      <c r="O43" s="136"/>
      <c r="P43" s="136"/>
      <c r="Q43" s="136"/>
      <c r="R43" s="136"/>
      <c r="S43" s="1866" t="s">
        <v>316</v>
      </c>
      <c r="T43" s="1867"/>
      <c r="U43" s="1867"/>
      <c r="V43" s="1867"/>
      <c r="W43" s="1868"/>
      <c r="X43" s="191" t="e">
        <f>(U41+V41+X41)/(T41+X41)</f>
        <v>#DIV/0!</v>
      </c>
      <c r="Y43" s="187" t="str">
        <f>IFERROR(IF(X43&gt;=1/2,"○","×"),"")</f>
        <v/>
      </c>
      <c r="Z43" s="136"/>
      <c r="AA43" s="1866" t="s">
        <v>240</v>
      </c>
      <c r="AB43" s="1867"/>
      <c r="AC43" s="1868"/>
      <c r="AD43" s="188" t="str">
        <f>IFERROR(IF(AD41&gt;=Q41,"○","×"),"")</f>
        <v>○</v>
      </c>
      <c r="AE43" s="136"/>
      <c r="AF43" s="136"/>
      <c r="AG43" s="137"/>
      <c r="AH43" s="150"/>
      <c r="AI43" s="160"/>
      <c r="AJ43" s="160"/>
      <c r="AK43" s="160"/>
      <c r="AL43" s="160"/>
      <c r="AM43" s="136"/>
    </row>
    <row r="44" spans="1:42" s="135" customFormat="1" ht="36" customHeight="1">
      <c r="B44" s="136"/>
      <c r="C44" s="136"/>
      <c r="D44" s="136"/>
      <c r="E44" s="136"/>
      <c r="F44" s="136"/>
      <c r="G44" s="136"/>
      <c r="H44" s="136"/>
      <c r="I44" s="136"/>
      <c r="J44" s="136"/>
      <c r="K44" s="136"/>
      <c r="L44" s="136"/>
      <c r="M44" s="136"/>
      <c r="N44" s="136"/>
      <c r="O44" s="136"/>
      <c r="P44" s="136"/>
      <c r="Q44" s="136"/>
      <c r="R44" s="136"/>
      <c r="S44" s="136"/>
      <c r="T44" s="136"/>
      <c r="U44" s="136"/>
      <c r="V44" s="136"/>
      <c r="W44" s="136"/>
      <c r="Y44" s="136"/>
      <c r="Z44" s="136"/>
      <c r="AA44" s="136"/>
      <c r="AB44" s="136"/>
      <c r="AC44" s="136"/>
      <c r="AE44" s="136"/>
      <c r="AG44" s="136"/>
      <c r="AH44" s="136"/>
      <c r="AI44" s="136"/>
      <c r="AJ44" s="136"/>
      <c r="AK44" s="136"/>
      <c r="AL44" s="136"/>
      <c r="AM44" s="150"/>
      <c r="AN44" s="150"/>
      <c r="AO44" s="150"/>
      <c r="AP44" s="136"/>
    </row>
    <row r="45" spans="1:42" s="135" customFormat="1" ht="24" customHeight="1">
      <c r="B45" s="136"/>
      <c r="C45" s="136"/>
      <c r="D45" s="136"/>
      <c r="E45" s="136"/>
      <c r="F45" s="136"/>
      <c r="G45" s="136"/>
      <c r="H45" s="136"/>
      <c r="I45" s="136"/>
      <c r="J45" s="136"/>
      <c r="K45" s="163"/>
      <c r="L45" s="163"/>
      <c r="M45" s="163"/>
      <c r="N45" s="136"/>
      <c r="O45" s="136"/>
      <c r="P45" s="136"/>
      <c r="Q45" s="136"/>
      <c r="R45" s="136"/>
      <c r="S45" s="136"/>
      <c r="T45" s="136"/>
      <c r="U45" s="136"/>
      <c r="V45" s="136"/>
      <c r="W45" s="136"/>
      <c r="X45" s="136"/>
      <c r="Y45" s="136"/>
      <c r="Z45" s="136"/>
      <c r="AA45" s="136"/>
      <c r="AB45" s="150"/>
      <c r="AC45" s="150"/>
      <c r="AD45" s="136"/>
    </row>
    <row r="46" spans="1:42" s="141" customFormat="1" ht="19.5" customHeight="1">
      <c r="A46" s="1804" t="s">
        <v>241</v>
      </c>
      <c r="B46" s="1804"/>
      <c r="C46" s="1804"/>
      <c r="D46" s="1804"/>
      <c r="E46" s="1804"/>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8"/>
      <c r="AL46" s="138"/>
      <c r="AM46" s="139"/>
      <c r="AN46" s="139"/>
      <c r="AO46" s="139"/>
      <c r="AP46" s="140"/>
    </row>
    <row r="47" spans="1:42" s="141" customFormat="1" ht="20.149999999999999" customHeight="1">
      <c r="A47" s="1804" t="s">
        <v>242</v>
      </c>
      <c r="B47" s="1804"/>
      <c r="C47" s="1804"/>
      <c r="D47" s="1804"/>
      <c r="E47" s="1804"/>
      <c r="F47" s="1804"/>
      <c r="G47" s="1804"/>
      <c r="H47" s="1804"/>
      <c r="I47" s="1804"/>
      <c r="J47" s="1804"/>
      <c r="K47" s="1804"/>
      <c r="L47" s="1804"/>
      <c r="M47" s="1804"/>
      <c r="N47" s="1804"/>
      <c r="O47" s="1804"/>
      <c r="P47" s="1804"/>
      <c r="Q47" s="1804"/>
      <c r="R47" s="1804"/>
      <c r="S47" s="1804"/>
      <c r="T47" s="1804"/>
      <c r="U47" s="1804"/>
      <c r="V47" s="1804"/>
      <c r="W47" s="1804"/>
      <c r="X47" s="1804"/>
      <c r="Y47" s="1804"/>
      <c r="Z47" s="1804"/>
      <c r="AA47" s="245"/>
      <c r="AB47" s="245"/>
      <c r="AC47" s="245"/>
      <c r="AD47" s="142"/>
      <c r="AE47" s="142"/>
      <c r="AF47" s="142"/>
      <c r="AG47" s="142"/>
      <c r="AH47" s="245"/>
      <c r="AI47" s="142"/>
      <c r="AJ47" s="142"/>
      <c r="AK47" s="142"/>
      <c r="AL47" s="142"/>
      <c r="AM47" s="139"/>
      <c r="AN47" s="139"/>
      <c r="AO47" s="139"/>
      <c r="AP47" s="140"/>
    </row>
    <row r="48" spans="1:42" s="141" customFormat="1" ht="20.149999999999999" customHeight="1">
      <c r="A48" s="1804" t="s">
        <v>243</v>
      </c>
      <c r="B48" s="1804"/>
      <c r="C48" s="1804"/>
      <c r="D48" s="1804"/>
      <c r="E48" s="1804"/>
      <c r="F48" s="1804"/>
      <c r="G48" s="1804"/>
      <c r="H48" s="1804"/>
      <c r="I48" s="1804"/>
      <c r="J48" s="1804"/>
      <c r="K48" s="1804"/>
      <c r="L48" s="1804"/>
      <c r="M48" s="1804"/>
      <c r="N48" s="1804"/>
      <c r="O48" s="1804"/>
      <c r="P48" s="1804"/>
      <c r="Q48" s="1804"/>
      <c r="R48" s="1804"/>
      <c r="S48" s="1804"/>
      <c r="T48" s="1804"/>
      <c r="U48" s="1804"/>
      <c r="V48" s="1804"/>
      <c r="W48" s="1804"/>
      <c r="X48" s="1804"/>
      <c r="Y48" s="1804"/>
      <c r="Z48" s="1804"/>
      <c r="AA48" s="245"/>
      <c r="AB48" s="245"/>
      <c r="AC48" s="245"/>
      <c r="AD48" s="138"/>
      <c r="AE48" s="138"/>
      <c r="AF48" s="138"/>
      <c r="AG48" s="138"/>
      <c r="AH48" s="245"/>
      <c r="AI48" s="138"/>
      <c r="AJ48" s="138"/>
      <c r="AK48" s="138"/>
      <c r="AL48" s="138"/>
      <c r="AM48" s="139"/>
      <c r="AN48" s="139"/>
      <c r="AO48" s="139"/>
      <c r="AP48" s="140"/>
    </row>
    <row r="49" spans="1:42" s="141" customFormat="1" ht="20.149999999999999" customHeight="1">
      <c r="A49" s="244" t="s">
        <v>244</v>
      </c>
      <c r="B49" s="1805" t="s">
        <v>245</v>
      </c>
      <c r="C49" s="1805"/>
      <c r="D49" s="1805"/>
      <c r="E49" s="1805"/>
      <c r="F49" s="1805"/>
      <c r="G49" s="1805"/>
      <c r="H49" s="1805"/>
      <c r="I49" s="1805"/>
      <c r="J49" s="1805"/>
      <c r="K49" s="1805"/>
      <c r="L49" s="1805"/>
      <c r="M49" s="1805"/>
      <c r="N49" s="1805"/>
      <c r="O49" s="1805"/>
      <c r="P49" s="1805"/>
      <c r="Q49" s="1805"/>
      <c r="R49" s="1805"/>
      <c r="S49" s="1805"/>
      <c r="T49" s="1805"/>
      <c r="U49" s="1805"/>
      <c r="V49" s="1805"/>
      <c r="W49" s="1805"/>
      <c r="X49" s="1805"/>
      <c r="Y49" s="1805"/>
      <c r="Z49" s="1805"/>
      <c r="AA49" s="246"/>
      <c r="AB49" s="246"/>
      <c r="AC49" s="246"/>
      <c r="AD49" s="138"/>
      <c r="AE49" s="138"/>
      <c r="AF49" s="138"/>
      <c r="AG49" s="138"/>
      <c r="AH49" s="246"/>
      <c r="AI49" s="138"/>
      <c r="AJ49" s="138"/>
      <c r="AK49" s="138"/>
      <c r="AL49" s="138"/>
      <c r="AM49" s="139"/>
      <c r="AN49" s="139"/>
      <c r="AO49" s="139"/>
      <c r="AP49" s="140"/>
    </row>
    <row r="50" spans="1:42" s="143" customFormat="1" ht="20.149999999999999" customHeight="1">
      <c r="A50" s="244" t="s">
        <v>246</v>
      </c>
      <c r="B50" s="1801" t="s">
        <v>247</v>
      </c>
      <c r="C50" s="1801"/>
      <c r="D50" s="1801"/>
      <c r="E50" s="1801"/>
      <c r="F50" s="1801"/>
      <c r="G50" s="1801"/>
      <c r="H50" s="1801"/>
      <c r="I50" s="1801"/>
      <c r="J50" s="1801"/>
      <c r="K50" s="1801"/>
      <c r="L50" s="1801"/>
      <c r="M50" s="1801"/>
      <c r="N50" s="1801"/>
      <c r="O50" s="1801"/>
      <c r="P50" s="1801"/>
      <c r="Q50" s="1801"/>
      <c r="R50" s="1801"/>
      <c r="S50" s="1801"/>
      <c r="T50" s="1801"/>
      <c r="U50" s="1801"/>
      <c r="V50" s="1801"/>
      <c r="W50" s="1801"/>
      <c r="X50" s="1801"/>
      <c r="Y50" s="1801"/>
      <c r="Z50" s="1801"/>
      <c r="AA50" s="243"/>
      <c r="AB50" s="243"/>
      <c r="AC50" s="243"/>
      <c r="AH50" s="243"/>
    </row>
    <row r="51" spans="1:42" s="143" customFormat="1" ht="20.149999999999999" customHeight="1">
      <c r="A51" s="244"/>
      <c r="B51" s="1801" t="s">
        <v>248</v>
      </c>
      <c r="C51" s="1801"/>
      <c r="D51" s="1801"/>
      <c r="E51" s="1801"/>
      <c r="F51" s="1801"/>
      <c r="G51" s="1801"/>
      <c r="H51" s="1801"/>
      <c r="I51" s="1801"/>
      <c r="J51" s="1801"/>
      <c r="K51" s="1801"/>
      <c r="L51" s="1801"/>
      <c r="M51" s="1801"/>
      <c r="N51" s="1801"/>
      <c r="O51" s="1801"/>
      <c r="P51" s="1801"/>
      <c r="Q51" s="1801"/>
      <c r="R51" s="1801"/>
      <c r="S51" s="1801"/>
      <c r="T51" s="1801"/>
      <c r="U51" s="1801"/>
      <c r="V51" s="1801"/>
      <c r="W51" s="1801"/>
      <c r="X51" s="1801"/>
      <c r="Y51" s="1801"/>
      <c r="Z51" s="1801"/>
      <c r="AA51" s="243"/>
      <c r="AB51" s="243"/>
      <c r="AC51" s="243"/>
      <c r="AH51" s="243"/>
      <c r="AM51" s="243"/>
      <c r="AN51" s="243"/>
      <c r="AO51" s="243"/>
      <c r="AP51" s="243"/>
    </row>
    <row r="52" spans="1:42" s="144" customFormat="1" ht="20.149999999999999" customHeight="1">
      <c r="A52" s="244" t="s">
        <v>249</v>
      </c>
      <c r="B52" s="1802" t="s">
        <v>250</v>
      </c>
      <c r="C52" s="1802"/>
      <c r="D52" s="1802"/>
      <c r="E52" s="1802"/>
      <c r="F52" s="1802"/>
      <c r="G52" s="1802"/>
      <c r="H52" s="1802"/>
      <c r="I52" s="1802"/>
      <c r="J52" s="1802"/>
      <c r="K52" s="1802"/>
      <c r="L52" s="1802"/>
      <c r="M52" s="1802"/>
      <c r="N52" s="1802"/>
      <c r="O52" s="1802"/>
      <c r="P52" s="1802"/>
      <c r="Q52" s="1802"/>
      <c r="R52" s="1802"/>
      <c r="S52" s="1802"/>
      <c r="T52" s="1802"/>
      <c r="U52" s="1802"/>
      <c r="V52" s="1802"/>
      <c r="W52" s="1802"/>
      <c r="X52" s="1802"/>
      <c r="Y52" s="1802"/>
      <c r="Z52" s="1802"/>
      <c r="AA52" s="244"/>
      <c r="AB52" s="244"/>
      <c r="AC52" s="244"/>
      <c r="AH52" s="244"/>
    </row>
    <row r="53" spans="1:42" s="141" customFormat="1" ht="19.5" customHeight="1">
      <c r="A53" s="244"/>
      <c r="B53" s="1802" t="s">
        <v>251</v>
      </c>
      <c r="C53" s="1802"/>
      <c r="D53" s="1802"/>
      <c r="E53" s="1802"/>
      <c r="F53" s="1802"/>
      <c r="G53" s="1802"/>
      <c r="H53" s="1802"/>
      <c r="I53" s="1802"/>
      <c r="J53" s="1802"/>
      <c r="K53" s="1802"/>
      <c r="L53" s="1802"/>
      <c r="M53" s="1802"/>
      <c r="N53" s="1802"/>
      <c r="O53" s="1802"/>
      <c r="P53" s="1802"/>
      <c r="Q53" s="1802"/>
      <c r="R53" s="1802"/>
      <c r="S53" s="1802"/>
      <c r="T53" s="1802"/>
      <c r="U53" s="1802"/>
      <c r="V53" s="1802"/>
      <c r="W53" s="1802"/>
      <c r="X53" s="1802"/>
      <c r="Y53" s="1802"/>
      <c r="Z53" s="1802"/>
      <c r="AA53" s="244"/>
      <c r="AB53" s="244"/>
      <c r="AC53" s="244"/>
      <c r="AD53" s="144"/>
      <c r="AE53" s="144"/>
      <c r="AF53" s="144"/>
      <c r="AG53" s="144"/>
      <c r="AH53" s="244"/>
      <c r="AI53" s="144"/>
      <c r="AJ53" s="144"/>
      <c r="AK53" s="144"/>
      <c r="AL53" s="144"/>
      <c r="AM53" s="144"/>
      <c r="AN53" s="144"/>
      <c r="AO53" s="144"/>
      <c r="AP53" s="144"/>
    </row>
    <row r="54" spans="1:42" s="141" customFormat="1" ht="20.149999999999999" customHeight="1">
      <c r="A54" s="204" t="s">
        <v>317</v>
      </c>
      <c r="B54" s="204"/>
      <c r="C54" s="144"/>
      <c r="D54" s="144"/>
      <c r="E54" s="144"/>
      <c r="F54" s="144"/>
      <c r="G54" s="144"/>
      <c r="H54" s="144"/>
      <c r="I54" s="144"/>
      <c r="J54" s="144"/>
      <c r="K54" s="144"/>
      <c r="L54" s="144"/>
      <c r="M54" s="144"/>
      <c r="N54" s="144"/>
      <c r="O54" s="144"/>
      <c r="P54" s="144"/>
      <c r="Q54" s="144"/>
      <c r="R54" s="144"/>
      <c r="S54" s="144"/>
      <c r="T54" s="144"/>
      <c r="U54" s="144"/>
      <c r="V54" s="144"/>
      <c r="W54" s="144"/>
      <c r="X54" s="144"/>
      <c r="Y54" s="144"/>
      <c r="Z54" s="144"/>
      <c r="AA54" s="144"/>
      <c r="AB54" s="144"/>
      <c r="AC54" s="144"/>
      <c r="AD54" s="144"/>
      <c r="AE54" s="144"/>
      <c r="AF54" s="144"/>
      <c r="AG54" s="144"/>
      <c r="AH54" s="144"/>
      <c r="AI54" s="144"/>
      <c r="AJ54" s="144"/>
      <c r="AK54" s="144"/>
      <c r="AL54" s="144"/>
      <c r="AM54" s="144"/>
      <c r="AN54" s="144"/>
      <c r="AO54" s="144"/>
      <c r="AP54" s="144"/>
    </row>
    <row r="55" spans="1:42" s="135" customFormat="1" ht="20.149999999999999" customHeight="1">
      <c r="A55" s="204"/>
      <c r="B55" s="204"/>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45"/>
      <c r="AB55" s="145"/>
      <c r="AC55" s="145"/>
      <c r="AD55" s="145"/>
      <c r="AE55" s="145"/>
      <c r="AF55" s="145"/>
      <c r="AG55" s="145"/>
      <c r="AH55" s="145"/>
      <c r="AI55" s="145"/>
      <c r="AJ55" s="145"/>
      <c r="AK55" s="145"/>
      <c r="AL55" s="145"/>
      <c r="AM55" s="145"/>
      <c r="AN55" s="145"/>
      <c r="AO55" s="145"/>
      <c r="AP55" s="145"/>
    </row>
    <row r="56" spans="1:42" ht="12" customHeight="1">
      <c r="B56" s="57"/>
      <c r="C56" s="57"/>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57"/>
      <c r="AO56" s="57"/>
      <c r="AP56" s="57"/>
    </row>
    <row r="57" spans="1:42" ht="12" customHeight="1">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7"/>
      <c r="AL57" s="57"/>
      <c r="AM57" s="57"/>
      <c r="AN57" s="57"/>
      <c r="AO57" s="57"/>
      <c r="AP57" s="57"/>
    </row>
    <row r="58" spans="1:42" ht="12" customHeight="1">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c r="AJ58" s="57"/>
      <c r="AK58" s="57"/>
      <c r="AL58" s="57"/>
      <c r="AM58" s="57"/>
      <c r="AN58" s="57"/>
      <c r="AO58" s="57"/>
      <c r="AP58" s="57"/>
    </row>
    <row r="59" spans="1:42" ht="12" customHeight="1">
      <c r="B59" s="58"/>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7"/>
      <c r="AL59" s="57"/>
      <c r="AM59" s="57"/>
      <c r="AN59" s="57"/>
      <c r="AO59" s="57"/>
      <c r="AP59" s="57"/>
    </row>
    <row r="60" spans="1:42">
      <c r="B60" s="59"/>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row>
  </sheetData>
  <sheetProtection formatCells="0" insertColumns="0" insertRows="0" selectLockedCells="1"/>
  <mergeCells count="115">
    <mergeCell ref="AD8:AD10"/>
    <mergeCell ref="S8:S10"/>
    <mergeCell ref="X9:X10"/>
    <mergeCell ref="Q8:Q10"/>
    <mergeCell ref="AC8:AC10"/>
    <mergeCell ref="A5:N5"/>
    <mergeCell ref="B6:D10"/>
    <mergeCell ref="N8:N10"/>
    <mergeCell ref="K6:R6"/>
    <mergeCell ref="I6:I10"/>
    <mergeCell ref="O8:O10"/>
    <mergeCell ref="Y9:Y10"/>
    <mergeCell ref="Z9:Z10"/>
    <mergeCell ref="F6:F10"/>
    <mergeCell ref="G6:G10"/>
    <mergeCell ref="AA8:AA10"/>
    <mergeCell ref="J6:J10"/>
    <mergeCell ref="AE27:AG27"/>
    <mergeCell ref="B28:D28"/>
    <mergeCell ref="AE28:AG28"/>
    <mergeCell ref="L11:L40"/>
    <mergeCell ref="AE29:AG29"/>
    <mergeCell ref="AE30:AG30"/>
    <mergeCell ref="B31:D31"/>
    <mergeCell ref="AE31:AG31"/>
    <mergeCell ref="AE26:AG26"/>
    <mergeCell ref="B27:D27"/>
    <mergeCell ref="B23:D23"/>
    <mergeCell ref="AE17:AG17"/>
    <mergeCell ref="B18:D18"/>
    <mergeCell ref="AE6:AG10"/>
    <mergeCell ref="K8:K10"/>
    <mergeCell ref="L8:L10"/>
    <mergeCell ref="AE15:AG15"/>
    <mergeCell ref="B16:D16"/>
    <mergeCell ref="E6:E10"/>
    <mergeCell ref="X8:Z8"/>
    <mergeCell ref="Y7:Z7"/>
    <mergeCell ref="M8:M10"/>
    <mergeCell ref="AE16:AG16"/>
    <mergeCell ref="B11:D11"/>
    <mergeCell ref="AE11:AG11"/>
    <mergeCell ref="AB8:AB10"/>
    <mergeCell ref="S6:AD6"/>
    <mergeCell ref="R9:R10"/>
    <mergeCell ref="R7:R8"/>
    <mergeCell ref="T8:W8"/>
    <mergeCell ref="P8:P10"/>
    <mergeCell ref="AE14:AG14"/>
    <mergeCell ref="AE12:AG12"/>
    <mergeCell ref="B13:D13"/>
    <mergeCell ref="AE13:AG13"/>
    <mergeCell ref="T9:W9"/>
    <mergeCell ref="H6:H10"/>
    <mergeCell ref="AF1:AG3"/>
    <mergeCell ref="A6:A10"/>
    <mergeCell ref="B41:J41"/>
    <mergeCell ref="B32:D32"/>
    <mergeCell ref="B26:D26"/>
    <mergeCell ref="B35:D35"/>
    <mergeCell ref="B29:D29"/>
    <mergeCell ref="AE35:AG35"/>
    <mergeCell ref="B36:D36"/>
    <mergeCell ref="AE36:AG36"/>
    <mergeCell ref="B37:D37"/>
    <mergeCell ref="AE37:AG37"/>
    <mergeCell ref="AE32:AG32"/>
    <mergeCell ref="B33:D33"/>
    <mergeCell ref="AE33:AG33"/>
    <mergeCell ref="B34:D34"/>
    <mergeCell ref="AE34:AG34"/>
    <mergeCell ref="AE18:AG18"/>
    <mergeCell ref="B19:D19"/>
    <mergeCell ref="AE19:AG19"/>
    <mergeCell ref="B20:D20"/>
    <mergeCell ref="AE1:AE3"/>
    <mergeCell ref="B14:D14"/>
    <mergeCell ref="U7:W7"/>
    <mergeCell ref="AE41:AG41"/>
    <mergeCell ref="AE38:AG38"/>
    <mergeCell ref="A47:Z47"/>
    <mergeCell ref="B38:D38"/>
    <mergeCell ref="B39:D39"/>
    <mergeCell ref="B40:D40"/>
    <mergeCell ref="A46:E46"/>
    <mergeCell ref="B52:Z52"/>
    <mergeCell ref="AE20:AG20"/>
    <mergeCell ref="B21:D21"/>
    <mergeCell ref="AE21:AG21"/>
    <mergeCell ref="AE22:AG22"/>
    <mergeCell ref="Q11:Q40"/>
    <mergeCell ref="AB11:AB40"/>
    <mergeCell ref="AE23:AG23"/>
    <mergeCell ref="B24:D24"/>
    <mergeCell ref="AE24:AG24"/>
    <mergeCell ref="AA43:AC43"/>
    <mergeCell ref="AD11:AD40"/>
    <mergeCell ref="R11:R40"/>
    <mergeCell ref="N11:N40"/>
    <mergeCell ref="AE39:AG39"/>
    <mergeCell ref="AE40:AG40"/>
    <mergeCell ref="AE25:AG25"/>
    <mergeCell ref="B53:Z53"/>
    <mergeCell ref="A48:Z48"/>
    <mergeCell ref="B49:Z49"/>
    <mergeCell ref="B50:Z50"/>
    <mergeCell ref="B51:Z51"/>
    <mergeCell ref="M11:M40"/>
    <mergeCell ref="S43:W43"/>
    <mergeCell ref="B15:D15"/>
    <mergeCell ref="B22:D22"/>
    <mergeCell ref="B12:D12"/>
    <mergeCell ref="B17:D17"/>
    <mergeCell ref="B30:D30"/>
    <mergeCell ref="B25:D25"/>
  </mergeCells>
  <phoneticPr fontId="8"/>
  <conditionalFormatting sqref="K11:O11 Q11:W11 B11:J41 P11:P41 K12:M40 O12:O40 T12:T41 K41:O41 Q41:S41 U41:AB41">
    <cfRule type="containsBlanks" dxfId="3" priority="5">
      <formula>LEN(TRIM(B11))=0</formula>
    </cfRule>
  </conditionalFormatting>
  <conditionalFormatting sqref="X11:AA40">
    <cfRule type="containsBlanks" dxfId="2" priority="4">
      <formula>LEN(TRIM(X11))=0</formula>
    </cfRule>
  </conditionalFormatting>
  <conditionalFormatting sqref="AB11:AD11 AE11:AG41 S12:S40 U12:W40 AD41">
    <cfRule type="containsBlanks" dxfId="1" priority="18">
      <formula>LEN(TRIM(S11))=0</formula>
    </cfRule>
  </conditionalFormatting>
  <conditionalFormatting sqref="AC12:AC41">
    <cfRule type="containsBlanks" dxfId="0" priority="1">
      <formula>LEN(TRIM(AC12))=0</formula>
    </cfRule>
  </conditionalFormatting>
  <dataValidations count="6">
    <dataValidation type="list" showErrorMessage="1" sqref="E11:E17 L11:M17" xr:uid="{00000000-0002-0000-0800-000000000000}">
      <formula1>"○,×"</formula1>
    </dataValidation>
    <dataValidation type="list" allowBlank="1" showInputMessage="1" showErrorMessage="1" sqref="WVM983045:WVM983064 WLQ46:WLQ49 WBU46:WBU49 VRY46:VRY49 VIC46:VIC49 UYG46:UYG49 UOK46:UOK49 UEO46:UEO49 TUS46:TUS49 TKW46:TKW49 TBA46:TBA49 SRE46:SRE49 SHI46:SHI49 RXM46:RXM49 RNQ46:RNQ49 RDU46:RDU49 QTY46:QTY49 QKC46:QKC49 QAG46:QAG49 PQK46:PQK49 PGO46:PGO49 OWS46:OWS49 OMW46:OMW49 ODA46:ODA49 NTE46:NTE49 NJI46:NJI49 MZM46:MZM49 MPQ46:MPQ49 MFU46:MFU49 LVY46:LVY49 LMC46:LMC49 LCG46:LCG49 KSK46:KSK49 KIO46:KIO49 JYS46:JYS49 JOW46:JOW49 JFA46:JFA49 IVE46:IVE49 ILI46:ILI49 IBM46:IBM49 HRQ46:HRQ49 HHU46:HHU49 GXY46:GXY49 GOC46:GOC49 GEG46:GEG49 FUK46:FUK49 FKO46:FKO49 FAS46:FAS49 EQW46:EQW49 EHA46:EHA49 DXE46:DXE49 DNI46:DNI49 DDM46:DDM49 CTQ46:CTQ49 CJU46:CJU49 BZY46:BZY49 BQC46:BQC49 BGG46:BGG49 AWK46:AWK49 AMO46:AMO49 ACS46:ACS49 SW46:SW49 JA46:JA49 JA65541:JA65560 WLQ983045:WLQ983064 WBU983045:WBU983064 VRY983045:VRY983064 VIC983045:VIC983064 UYG983045:UYG983064 UOK983045:UOK983064 UEO983045:UEO983064 TUS983045:TUS983064 TKW983045:TKW983064 TBA983045:TBA983064 SRE983045:SRE983064 SHI983045:SHI983064 RXM983045:RXM983064 RNQ983045:RNQ983064 RDU983045:RDU983064 QTY983045:QTY983064 QKC983045:QKC983064 QAG983045:QAG983064 PQK983045:PQK983064 PGO983045:PGO983064 OWS983045:OWS983064 OMW983045:OMW983064 ODA983045:ODA983064 NTE983045:NTE983064 NJI983045:NJI983064 MZM983045:MZM983064 MPQ983045:MPQ983064 MFU983045:MFU983064 LVY983045:LVY983064 LMC983045:LMC983064 LCG983045:LCG983064 KSK983045:KSK983064 KIO983045:KIO983064 JYS983045:JYS983064 JOW983045:JOW983064 JFA983045:JFA983064 IVE983045:IVE983064 ILI983045:ILI983064 IBM983045:IBM983064 HRQ983045:HRQ983064 HHU983045:HHU983064 GXY983045:GXY983064 GOC983045:GOC983064 GEG983045:GEG983064 FUK983045:FUK983064 FKO983045:FKO983064 FAS983045:FAS983064 EQW983045:EQW983064 EHA983045:EHA983064 DXE983045:DXE983064 DNI983045:DNI983064 DDM983045:DDM983064 CTQ983045:CTQ983064 CJU983045:CJU983064 BZY983045:BZY983064 BQC983045:BQC983064 BGG983045:BGG983064 AWK983045:AWK983064 AMO983045:AMO983064 ACS983045:ACS983064 SW983045:SW983064 JA983045:JA983064 WVM917509:WVM917528 WLQ917509:WLQ917528 WBU917509:WBU917528 VRY917509:VRY917528 VIC917509:VIC917528 UYG917509:UYG917528 UOK917509:UOK917528 UEO917509:UEO917528 TUS917509:TUS917528 TKW917509:TKW917528 TBA917509:TBA917528 SRE917509:SRE917528 SHI917509:SHI917528 RXM917509:RXM917528 RNQ917509:RNQ917528 RDU917509:RDU917528 QTY917509:QTY917528 QKC917509:QKC917528 QAG917509:QAG917528 PQK917509:PQK917528 PGO917509:PGO917528 OWS917509:OWS917528 OMW917509:OMW917528 ODA917509:ODA917528 NTE917509:NTE917528 NJI917509:NJI917528 MZM917509:MZM917528 MPQ917509:MPQ917528 MFU917509:MFU917528 LVY917509:LVY917528 LMC917509:LMC917528 LCG917509:LCG917528 KSK917509:KSK917528 KIO917509:KIO917528 JYS917509:JYS917528 JOW917509:JOW917528 JFA917509:JFA917528 IVE917509:IVE917528 ILI917509:ILI917528 IBM917509:IBM917528 HRQ917509:HRQ917528 HHU917509:HHU917528 GXY917509:GXY917528 GOC917509:GOC917528 GEG917509:GEG917528 FUK917509:FUK917528 FKO917509:FKO917528 FAS917509:FAS917528 EQW917509:EQW917528 EHA917509:EHA917528 DXE917509:DXE917528 DNI917509:DNI917528 DDM917509:DDM917528 CTQ917509:CTQ917528 CJU917509:CJU917528 BZY917509:BZY917528 BQC917509:BQC917528 BGG917509:BGG917528 AWK917509:AWK917528 AMO917509:AMO917528 ACS917509:ACS917528 SW917509:SW917528 JA917509:JA917528 WVM851973:WVM851992 WLQ851973:WLQ851992 WBU851973:WBU851992 VRY851973:VRY851992 VIC851973:VIC851992 UYG851973:UYG851992 UOK851973:UOK851992 UEO851973:UEO851992 TUS851973:TUS851992 TKW851973:TKW851992 TBA851973:TBA851992 SRE851973:SRE851992 SHI851973:SHI851992 RXM851973:RXM851992 RNQ851973:RNQ851992 RDU851973:RDU851992 QTY851973:QTY851992 QKC851973:QKC851992 QAG851973:QAG851992 PQK851973:PQK851992 PGO851973:PGO851992 OWS851973:OWS851992 OMW851973:OMW851992 ODA851973:ODA851992 NTE851973:NTE851992 NJI851973:NJI851992 MZM851973:MZM851992 MPQ851973:MPQ851992 MFU851973:MFU851992 LVY851973:LVY851992 LMC851973:LMC851992 LCG851973:LCG851992 KSK851973:KSK851992 KIO851973:KIO851992 JYS851973:JYS851992 JOW851973:JOW851992 JFA851973:JFA851992 IVE851973:IVE851992 ILI851973:ILI851992 IBM851973:IBM851992 HRQ851973:HRQ851992 HHU851973:HHU851992 GXY851973:GXY851992 GOC851973:GOC851992 GEG851973:GEG851992 FUK851973:FUK851992 FKO851973:FKO851992 FAS851973:FAS851992 EQW851973:EQW851992 EHA851973:EHA851992 DXE851973:DXE851992 DNI851973:DNI851992 DDM851973:DDM851992 CTQ851973:CTQ851992 CJU851973:CJU851992 BZY851973:BZY851992 BQC851973:BQC851992 BGG851973:BGG851992 AWK851973:AWK851992 AMO851973:AMO851992 ACS851973:ACS851992 SW851973:SW851992 JA851973:JA851992 WVM786437:WVM786456 WLQ786437:WLQ786456 WBU786437:WBU786456 VRY786437:VRY786456 VIC786437:VIC786456 UYG786437:UYG786456 UOK786437:UOK786456 UEO786437:UEO786456 TUS786437:TUS786456 TKW786437:TKW786456 TBA786437:TBA786456 SRE786437:SRE786456 SHI786437:SHI786456 RXM786437:RXM786456 RNQ786437:RNQ786456 RDU786437:RDU786456 QTY786437:QTY786456 QKC786437:QKC786456 QAG786437:QAG786456 PQK786437:PQK786456 PGO786437:PGO786456 OWS786437:OWS786456 OMW786437:OMW786456 ODA786437:ODA786456 NTE786437:NTE786456 NJI786437:NJI786456 MZM786437:MZM786456 MPQ786437:MPQ786456 MFU786437:MFU786456 LVY786437:LVY786456 LMC786437:LMC786456 LCG786437:LCG786456 KSK786437:KSK786456 KIO786437:KIO786456 JYS786437:JYS786456 JOW786437:JOW786456 JFA786437:JFA786456 IVE786437:IVE786456 ILI786437:ILI786456 IBM786437:IBM786456 HRQ786437:HRQ786456 HHU786437:HHU786456 GXY786437:GXY786456 GOC786437:GOC786456 GEG786437:GEG786456 FUK786437:FUK786456 FKO786437:FKO786456 FAS786437:FAS786456 EQW786437:EQW786456 EHA786437:EHA786456 DXE786437:DXE786456 DNI786437:DNI786456 DDM786437:DDM786456 CTQ786437:CTQ786456 CJU786437:CJU786456 BZY786437:BZY786456 BQC786437:BQC786456 BGG786437:BGG786456 AWK786437:AWK786456 AMO786437:AMO786456 ACS786437:ACS786456 SW786437:SW786456 JA786437:JA786456 WVM720901:WVM720920 WLQ720901:WLQ720920 WBU720901:WBU720920 VRY720901:VRY720920 VIC720901:VIC720920 UYG720901:UYG720920 UOK720901:UOK720920 UEO720901:UEO720920 TUS720901:TUS720920 TKW720901:TKW720920 TBA720901:TBA720920 SRE720901:SRE720920 SHI720901:SHI720920 RXM720901:RXM720920 RNQ720901:RNQ720920 RDU720901:RDU720920 QTY720901:QTY720920 QKC720901:QKC720920 QAG720901:QAG720920 PQK720901:PQK720920 PGO720901:PGO720920 OWS720901:OWS720920 OMW720901:OMW720920 ODA720901:ODA720920 NTE720901:NTE720920 NJI720901:NJI720920 MZM720901:MZM720920 MPQ720901:MPQ720920 MFU720901:MFU720920 LVY720901:LVY720920 LMC720901:LMC720920 LCG720901:LCG720920 KSK720901:KSK720920 KIO720901:KIO720920 JYS720901:JYS720920 JOW720901:JOW720920 JFA720901:JFA720920 IVE720901:IVE720920 ILI720901:ILI720920 IBM720901:IBM720920 HRQ720901:HRQ720920 HHU720901:HHU720920 GXY720901:GXY720920 GOC720901:GOC720920 GEG720901:GEG720920 FUK720901:FUK720920 FKO720901:FKO720920 FAS720901:FAS720920 EQW720901:EQW720920 EHA720901:EHA720920 DXE720901:DXE720920 DNI720901:DNI720920 DDM720901:DDM720920 CTQ720901:CTQ720920 CJU720901:CJU720920 BZY720901:BZY720920 BQC720901:BQC720920 BGG720901:BGG720920 AWK720901:AWK720920 AMO720901:AMO720920 ACS720901:ACS720920 SW720901:SW720920 JA720901:JA720920 WVM655365:WVM655384 WLQ655365:WLQ655384 WBU655365:WBU655384 VRY655365:VRY655384 VIC655365:VIC655384 UYG655365:UYG655384 UOK655365:UOK655384 UEO655365:UEO655384 TUS655365:TUS655384 TKW655365:TKW655384 TBA655365:TBA655384 SRE655365:SRE655384 SHI655365:SHI655384 RXM655365:RXM655384 RNQ655365:RNQ655384 RDU655365:RDU655384 QTY655365:QTY655384 QKC655365:QKC655384 QAG655365:QAG655384 PQK655365:PQK655384 PGO655365:PGO655384 OWS655365:OWS655384 OMW655365:OMW655384 ODA655365:ODA655384 NTE655365:NTE655384 NJI655365:NJI655384 MZM655365:MZM655384 MPQ655365:MPQ655384 MFU655365:MFU655384 LVY655365:LVY655384 LMC655365:LMC655384 LCG655365:LCG655384 KSK655365:KSK655384 KIO655365:KIO655384 JYS655365:JYS655384 JOW655365:JOW655384 JFA655365:JFA655384 IVE655365:IVE655384 ILI655365:ILI655384 IBM655365:IBM655384 HRQ655365:HRQ655384 HHU655365:HHU655384 GXY655365:GXY655384 GOC655365:GOC655384 GEG655365:GEG655384 FUK655365:FUK655384 FKO655365:FKO655384 FAS655365:FAS655384 EQW655365:EQW655384 EHA655365:EHA655384 DXE655365:DXE655384 DNI655365:DNI655384 DDM655365:DDM655384 CTQ655365:CTQ655384 CJU655365:CJU655384 BZY655365:BZY655384 BQC655365:BQC655384 BGG655365:BGG655384 AWK655365:AWK655384 AMO655365:AMO655384 ACS655365:ACS655384 SW655365:SW655384 JA655365:JA655384 WVM589829:WVM589848 WLQ589829:WLQ589848 WBU589829:WBU589848 VRY589829:VRY589848 VIC589829:VIC589848 UYG589829:UYG589848 UOK589829:UOK589848 UEO589829:UEO589848 TUS589829:TUS589848 TKW589829:TKW589848 TBA589829:TBA589848 SRE589829:SRE589848 SHI589829:SHI589848 RXM589829:RXM589848 RNQ589829:RNQ589848 RDU589829:RDU589848 QTY589829:QTY589848 QKC589829:QKC589848 QAG589829:QAG589848 PQK589829:PQK589848 PGO589829:PGO589848 OWS589829:OWS589848 OMW589829:OMW589848 ODA589829:ODA589848 NTE589829:NTE589848 NJI589829:NJI589848 MZM589829:MZM589848 MPQ589829:MPQ589848 MFU589829:MFU589848 LVY589829:LVY589848 LMC589829:LMC589848 LCG589829:LCG589848 KSK589829:KSK589848 KIO589829:KIO589848 JYS589829:JYS589848 JOW589829:JOW589848 JFA589829:JFA589848 IVE589829:IVE589848 ILI589829:ILI589848 IBM589829:IBM589848 HRQ589829:HRQ589848 HHU589829:HHU589848 GXY589829:GXY589848 GOC589829:GOC589848 GEG589829:GEG589848 FUK589829:FUK589848 FKO589829:FKO589848 FAS589829:FAS589848 EQW589829:EQW589848 EHA589829:EHA589848 DXE589829:DXE589848 DNI589829:DNI589848 DDM589829:DDM589848 CTQ589829:CTQ589848 CJU589829:CJU589848 BZY589829:BZY589848 BQC589829:BQC589848 BGG589829:BGG589848 AWK589829:AWK589848 AMO589829:AMO589848 ACS589829:ACS589848 SW589829:SW589848 JA589829:JA589848 WVM524293:WVM524312 WLQ524293:WLQ524312 WBU524293:WBU524312 VRY524293:VRY524312 VIC524293:VIC524312 UYG524293:UYG524312 UOK524293:UOK524312 UEO524293:UEO524312 TUS524293:TUS524312 TKW524293:TKW524312 TBA524293:TBA524312 SRE524293:SRE524312 SHI524293:SHI524312 RXM524293:RXM524312 RNQ524293:RNQ524312 RDU524293:RDU524312 QTY524293:QTY524312 QKC524293:QKC524312 QAG524293:QAG524312 PQK524293:PQK524312 PGO524293:PGO524312 OWS524293:OWS524312 OMW524293:OMW524312 ODA524293:ODA524312 NTE524293:NTE524312 NJI524293:NJI524312 MZM524293:MZM524312 MPQ524293:MPQ524312 MFU524293:MFU524312 LVY524293:LVY524312 LMC524293:LMC524312 LCG524293:LCG524312 KSK524293:KSK524312 KIO524293:KIO524312 JYS524293:JYS524312 JOW524293:JOW524312 JFA524293:JFA524312 IVE524293:IVE524312 ILI524293:ILI524312 IBM524293:IBM524312 HRQ524293:HRQ524312 HHU524293:HHU524312 GXY524293:GXY524312 GOC524293:GOC524312 GEG524293:GEG524312 FUK524293:FUK524312 FKO524293:FKO524312 FAS524293:FAS524312 EQW524293:EQW524312 EHA524293:EHA524312 DXE524293:DXE524312 DNI524293:DNI524312 DDM524293:DDM524312 CTQ524293:CTQ524312 CJU524293:CJU524312 BZY524293:BZY524312 BQC524293:BQC524312 BGG524293:BGG524312 AWK524293:AWK524312 AMO524293:AMO524312 ACS524293:ACS524312 SW524293:SW524312 JA524293:JA524312 WVM458757:WVM458776 WLQ458757:WLQ458776 WBU458757:WBU458776 VRY458757:VRY458776 VIC458757:VIC458776 UYG458757:UYG458776 UOK458757:UOK458776 UEO458757:UEO458776 TUS458757:TUS458776 TKW458757:TKW458776 TBA458757:TBA458776 SRE458757:SRE458776 SHI458757:SHI458776 RXM458757:RXM458776 RNQ458757:RNQ458776 RDU458757:RDU458776 QTY458757:QTY458776 QKC458757:QKC458776 QAG458757:QAG458776 PQK458757:PQK458776 PGO458757:PGO458776 OWS458757:OWS458776 OMW458757:OMW458776 ODA458757:ODA458776 NTE458757:NTE458776 NJI458757:NJI458776 MZM458757:MZM458776 MPQ458757:MPQ458776 MFU458757:MFU458776 LVY458757:LVY458776 LMC458757:LMC458776 LCG458757:LCG458776 KSK458757:KSK458776 KIO458757:KIO458776 JYS458757:JYS458776 JOW458757:JOW458776 JFA458757:JFA458776 IVE458757:IVE458776 ILI458757:ILI458776 IBM458757:IBM458776 HRQ458757:HRQ458776 HHU458757:HHU458776 GXY458757:GXY458776 GOC458757:GOC458776 GEG458757:GEG458776 FUK458757:FUK458776 FKO458757:FKO458776 FAS458757:FAS458776 EQW458757:EQW458776 EHA458757:EHA458776 DXE458757:DXE458776 DNI458757:DNI458776 DDM458757:DDM458776 CTQ458757:CTQ458776 CJU458757:CJU458776 BZY458757:BZY458776 BQC458757:BQC458776 BGG458757:BGG458776 AWK458757:AWK458776 AMO458757:AMO458776 ACS458757:ACS458776 SW458757:SW458776 JA458757:JA458776 WVM393221:WVM393240 WLQ393221:WLQ393240 WBU393221:WBU393240 VRY393221:VRY393240 VIC393221:VIC393240 UYG393221:UYG393240 UOK393221:UOK393240 UEO393221:UEO393240 TUS393221:TUS393240 TKW393221:TKW393240 TBA393221:TBA393240 SRE393221:SRE393240 SHI393221:SHI393240 RXM393221:RXM393240 RNQ393221:RNQ393240 RDU393221:RDU393240 QTY393221:QTY393240 QKC393221:QKC393240 QAG393221:QAG393240 PQK393221:PQK393240 PGO393221:PGO393240 OWS393221:OWS393240 OMW393221:OMW393240 ODA393221:ODA393240 NTE393221:NTE393240 NJI393221:NJI393240 MZM393221:MZM393240 MPQ393221:MPQ393240 MFU393221:MFU393240 LVY393221:LVY393240 LMC393221:LMC393240 LCG393221:LCG393240 KSK393221:KSK393240 KIO393221:KIO393240 JYS393221:JYS393240 JOW393221:JOW393240 JFA393221:JFA393240 IVE393221:IVE393240 ILI393221:ILI393240 IBM393221:IBM393240 HRQ393221:HRQ393240 HHU393221:HHU393240 GXY393221:GXY393240 GOC393221:GOC393240 GEG393221:GEG393240 FUK393221:FUK393240 FKO393221:FKO393240 FAS393221:FAS393240 EQW393221:EQW393240 EHA393221:EHA393240 DXE393221:DXE393240 DNI393221:DNI393240 DDM393221:DDM393240 CTQ393221:CTQ393240 CJU393221:CJU393240 BZY393221:BZY393240 BQC393221:BQC393240 BGG393221:BGG393240 AWK393221:AWK393240 AMO393221:AMO393240 ACS393221:ACS393240 SW393221:SW393240 JA393221:JA393240 WVM327685:WVM327704 WLQ327685:WLQ327704 WBU327685:WBU327704 VRY327685:VRY327704 VIC327685:VIC327704 UYG327685:UYG327704 UOK327685:UOK327704 UEO327685:UEO327704 TUS327685:TUS327704 TKW327685:TKW327704 TBA327685:TBA327704 SRE327685:SRE327704 SHI327685:SHI327704 RXM327685:RXM327704 RNQ327685:RNQ327704 RDU327685:RDU327704 QTY327685:QTY327704 QKC327685:QKC327704 QAG327685:QAG327704 PQK327685:PQK327704 PGO327685:PGO327704 OWS327685:OWS327704 OMW327685:OMW327704 ODA327685:ODA327704 NTE327685:NTE327704 NJI327685:NJI327704 MZM327685:MZM327704 MPQ327685:MPQ327704 MFU327685:MFU327704 LVY327685:LVY327704 LMC327685:LMC327704 LCG327685:LCG327704 KSK327685:KSK327704 KIO327685:KIO327704 JYS327685:JYS327704 JOW327685:JOW327704 JFA327685:JFA327704 IVE327685:IVE327704 ILI327685:ILI327704 IBM327685:IBM327704 HRQ327685:HRQ327704 HHU327685:HHU327704 GXY327685:GXY327704 GOC327685:GOC327704 GEG327685:GEG327704 FUK327685:FUK327704 FKO327685:FKO327704 FAS327685:FAS327704 EQW327685:EQW327704 EHA327685:EHA327704 DXE327685:DXE327704 DNI327685:DNI327704 DDM327685:DDM327704 CTQ327685:CTQ327704 CJU327685:CJU327704 BZY327685:BZY327704 BQC327685:BQC327704 BGG327685:BGG327704 AWK327685:AWK327704 AMO327685:AMO327704 ACS327685:ACS327704 SW327685:SW327704 JA327685:JA327704 WVM262149:WVM262168 WLQ262149:WLQ262168 WBU262149:WBU262168 VRY262149:VRY262168 VIC262149:VIC262168 UYG262149:UYG262168 UOK262149:UOK262168 UEO262149:UEO262168 TUS262149:TUS262168 TKW262149:TKW262168 TBA262149:TBA262168 SRE262149:SRE262168 SHI262149:SHI262168 RXM262149:RXM262168 RNQ262149:RNQ262168 RDU262149:RDU262168 QTY262149:QTY262168 QKC262149:QKC262168 QAG262149:QAG262168 PQK262149:PQK262168 PGO262149:PGO262168 OWS262149:OWS262168 OMW262149:OMW262168 ODA262149:ODA262168 NTE262149:NTE262168 NJI262149:NJI262168 MZM262149:MZM262168 MPQ262149:MPQ262168 MFU262149:MFU262168 LVY262149:LVY262168 LMC262149:LMC262168 LCG262149:LCG262168 KSK262149:KSK262168 KIO262149:KIO262168 JYS262149:JYS262168 JOW262149:JOW262168 JFA262149:JFA262168 IVE262149:IVE262168 ILI262149:ILI262168 IBM262149:IBM262168 HRQ262149:HRQ262168 HHU262149:HHU262168 GXY262149:GXY262168 GOC262149:GOC262168 GEG262149:GEG262168 FUK262149:FUK262168 FKO262149:FKO262168 FAS262149:FAS262168 EQW262149:EQW262168 EHA262149:EHA262168 DXE262149:DXE262168 DNI262149:DNI262168 DDM262149:DDM262168 CTQ262149:CTQ262168 CJU262149:CJU262168 BZY262149:BZY262168 BQC262149:BQC262168 BGG262149:BGG262168 AWK262149:AWK262168 AMO262149:AMO262168 ACS262149:ACS262168 SW262149:SW262168 JA262149:JA262168 WVM196613:WVM196632 WLQ196613:WLQ196632 WBU196613:WBU196632 VRY196613:VRY196632 VIC196613:VIC196632 UYG196613:UYG196632 UOK196613:UOK196632 UEO196613:UEO196632 TUS196613:TUS196632 TKW196613:TKW196632 TBA196613:TBA196632 SRE196613:SRE196632 SHI196613:SHI196632 RXM196613:RXM196632 RNQ196613:RNQ196632 RDU196613:RDU196632 QTY196613:QTY196632 QKC196613:QKC196632 QAG196613:QAG196632 PQK196613:PQK196632 PGO196613:PGO196632 OWS196613:OWS196632 OMW196613:OMW196632 ODA196613:ODA196632 NTE196613:NTE196632 NJI196613:NJI196632 MZM196613:MZM196632 MPQ196613:MPQ196632 MFU196613:MFU196632 LVY196613:LVY196632 LMC196613:LMC196632 LCG196613:LCG196632 KSK196613:KSK196632 KIO196613:KIO196632 JYS196613:JYS196632 JOW196613:JOW196632 JFA196613:JFA196632 IVE196613:IVE196632 ILI196613:ILI196632 IBM196613:IBM196632 HRQ196613:HRQ196632 HHU196613:HHU196632 GXY196613:GXY196632 GOC196613:GOC196632 GEG196613:GEG196632 FUK196613:FUK196632 FKO196613:FKO196632 FAS196613:FAS196632 EQW196613:EQW196632 EHA196613:EHA196632 DXE196613:DXE196632 DNI196613:DNI196632 DDM196613:DDM196632 CTQ196613:CTQ196632 CJU196613:CJU196632 BZY196613:BZY196632 BQC196613:BQC196632 BGG196613:BGG196632 AWK196613:AWK196632 AMO196613:AMO196632 ACS196613:ACS196632 SW196613:SW196632 JA196613:JA196632 WVM131077:WVM131096 WLQ131077:WLQ131096 WBU131077:WBU131096 VRY131077:VRY131096 VIC131077:VIC131096 UYG131077:UYG131096 UOK131077:UOK131096 UEO131077:UEO131096 TUS131077:TUS131096 TKW131077:TKW131096 TBA131077:TBA131096 SRE131077:SRE131096 SHI131077:SHI131096 RXM131077:RXM131096 RNQ131077:RNQ131096 RDU131077:RDU131096 QTY131077:QTY131096 QKC131077:QKC131096 QAG131077:QAG131096 PQK131077:PQK131096 PGO131077:PGO131096 OWS131077:OWS131096 OMW131077:OMW131096 ODA131077:ODA131096 NTE131077:NTE131096 NJI131077:NJI131096 MZM131077:MZM131096 MPQ131077:MPQ131096 MFU131077:MFU131096 LVY131077:LVY131096 LMC131077:LMC131096 LCG131077:LCG131096 KSK131077:KSK131096 KIO131077:KIO131096 JYS131077:JYS131096 JOW131077:JOW131096 JFA131077:JFA131096 IVE131077:IVE131096 ILI131077:ILI131096 IBM131077:IBM131096 HRQ131077:HRQ131096 HHU131077:HHU131096 GXY131077:GXY131096 GOC131077:GOC131096 GEG131077:GEG131096 FUK131077:FUK131096 FKO131077:FKO131096 FAS131077:FAS131096 EQW131077:EQW131096 EHA131077:EHA131096 DXE131077:DXE131096 DNI131077:DNI131096 DDM131077:DDM131096 CTQ131077:CTQ131096 CJU131077:CJU131096 BZY131077:BZY131096 BQC131077:BQC131096 BGG131077:BGG131096 AWK131077:AWK131096 AMO131077:AMO131096 ACS131077:ACS131096 SW131077:SW131096 JA131077:JA131096 WVM65541:WVM65560 WLQ65541:WLQ65560 WBU65541:WBU65560 VRY65541:VRY65560 VIC65541:VIC65560 UYG65541:UYG65560 UOK65541:UOK65560 UEO65541:UEO65560 TUS65541:TUS65560 TKW65541:TKW65560 TBA65541:TBA65560 SRE65541:SRE65560 SHI65541:SHI65560 RXM65541:RXM65560 RNQ65541:RNQ65560 RDU65541:RDU65560 QTY65541:QTY65560 QKC65541:QKC65560 QAG65541:QAG65560 PQK65541:PQK65560 PGO65541:PGO65560 OWS65541:OWS65560 OMW65541:OMW65560 ODA65541:ODA65560 NTE65541:NTE65560 NJI65541:NJI65560 MZM65541:MZM65560 MPQ65541:MPQ65560 MFU65541:MFU65560 LVY65541:LVY65560 LMC65541:LMC65560 LCG65541:LCG65560 KSK65541:KSK65560 KIO65541:KIO65560 JYS65541:JYS65560 JOW65541:JOW65560 JFA65541:JFA65560 IVE65541:IVE65560 ILI65541:ILI65560 IBM65541:IBM65560 HRQ65541:HRQ65560 HHU65541:HHU65560 GXY65541:GXY65560 GOC65541:GOC65560 GEG65541:GEG65560 FUK65541:FUK65560 FKO65541:FKO65560 FAS65541:FAS65560 EQW65541:EQW65560 EHA65541:EHA65560 DXE65541:DXE65560 DNI65541:DNI65560 DDM65541:DDM65560 CTQ65541:CTQ65560 CJU65541:CJU65560 BZY65541:BZY65560 BQC65541:BQC65560 BGG65541:BGG65560 AWK65541:AWK65560 AMO65541:AMO65560 ACS65541:ACS65560 SW65541:SW65560 SO11:SO41 ACK11:ACK41 AMG11:AMG41 AWC11:AWC41 BFY11:BFY41 BPU11:BPU41 BZQ11:BZQ41 CJM11:CJM41 CTI11:CTI41 DDE11:DDE41 DNA11:DNA41 DWW11:DWW41 EGS11:EGS41 EQO11:EQO41 FAK11:FAK41 FKG11:FKG41 FUC11:FUC41 GDY11:GDY41 GNU11:GNU41 GXQ11:GXQ41 HHM11:HHM41 HRI11:HRI41 IBE11:IBE41 ILA11:ILA41 IUW11:IUW41 JES11:JES41 JOO11:JOO41 JYK11:JYK41 KIG11:KIG41 KSC11:KSC41 LBY11:LBY41 LLU11:LLU41 LVQ11:LVQ41 MFM11:MFM41 MPI11:MPI41 MZE11:MZE41 NJA11:NJA41 NSW11:NSW41 OCS11:OCS41 OMO11:OMO41 OWK11:OWK41 PGG11:PGG41 PQC11:PQC41 PZY11:PZY41 QJU11:QJU41 QTQ11:QTQ41 RDM11:RDM41 RNI11:RNI41 RXE11:RXE41 SHA11:SHA41 SQW11:SQW41 TAS11:TAS41 TKO11:TKO41 TUK11:TUK41 UEG11:UEG41 UOC11:UOC41 UXY11:UXY41 VHU11:VHU41 VRQ11:VRQ41 WBM11:WBM41 WLI11:WLI41 WVE11:WVE41 WVM46:WVM49 IS11:IS41" xr:uid="{00000000-0002-0000-0800-000001000000}">
      <formula1>$B$58:$B$59</formula1>
    </dataValidation>
    <dataValidation type="list" showInputMessage="1" showErrorMessage="1" prompt="空白にする時は、「Delete」キーを押してください。" sqref="WVK983045:WVK983064 IY65541:IY65560 SU65541:SU65560 ACQ65541:ACQ65560 AMM65541:AMM65560 AWI65541:AWI65560 BGE65541:BGE65560 BQA65541:BQA65560 BZW65541:BZW65560 CJS65541:CJS65560 CTO65541:CTO65560 DDK65541:DDK65560 DNG65541:DNG65560 DXC65541:DXC65560 EGY65541:EGY65560 EQU65541:EQU65560 FAQ65541:FAQ65560 FKM65541:FKM65560 FUI65541:FUI65560 GEE65541:GEE65560 GOA65541:GOA65560 GXW65541:GXW65560 HHS65541:HHS65560 HRO65541:HRO65560 IBK65541:IBK65560 ILG65541:ILG65560 IVC65541:IVC65560 JEY65541:JEY65560 JOU65541:JOU65560 JYQ65541:JYQ65560 KIM65541:KIM65560 KSI65541:KSI65560 LCE65541:LCE65560 LMA65541:LMA65560 LVW65541:LVW65560 MFS65541:MFS65560 MPO65541:MPO65560 MZK65541:MZK65560 NJG65541:NJG65560 NTC65541:NTC65560 OCY65541:OCY65560 OMU65541:OMU65560 OWQ65541:OWQ65560 PGM65541:PGM65560 PQI65541:PQI65560 QAE65541:QAE65560 QKA65541:QKA65560 QTW65541:QTW65560 RDS65541:RDS65560 RNO65541:RNO65560 RXK65541:RXK65560 SHG65541:SHG65560 SRC65541:SRC65560 TAY65541:TAY65560 TKU65541:TKU65560 TUQ65541:TUQ65560 UEM65541:UEM65560 UOI65541:UOI65560 UYE65541:UYE65560 VIA65541:VIA65560 VRW65541:VRW65560 WBS65541:WBS65560 WLO65541:WLO65560 WVK65541:WVK65560 IY131077:IY131096 SU131077:SU131096 ACQ131077:ACQ131096 AMM131077:AMM131096 AWI131077:AWI131096 BGE131077:BGE131096 BQA131077:BQA131096 BZW131077:BZW131096 CJS131077:CJS131096 CTO131077:CTO131096 DDK131077:DDK131096 DNG131077:DNG131096 DXC131077:DXC131096 EGY131077:EGY131096 EQU131077:EQU131096 FAQ131077:FAQ131096 FKM131077:FKM131096 FUI131077:FUI131096 GEE131077:GEE131096 GOA131077:GOA131096 GXW131077:GXW131096 HHS131077:HHS131096 HRO131077:HRO131096 IBK131077:IBK131096 ILG131077:ILG131096 IVC131077:IVC131096 JEY131077:JEY131096 JOU131077:JOU131096 JYQ131077:JYQ131096 KIM131077:KIM131096 KSI131077:KSI131096 LCE131077:LCE131096 LMA131077:LMA131096 LVW131077:LVW131096 MFS131077:MFS131096 MPO131077:MPO131096 MZK131077:MZK131096 NJG131077:NJG131096 NTC131077:NTC131096 OCY131077:OCY131096 OMU131077:OMU131096 OWQ131077:OWQ131096 PGM131077:PGM131096 PQI131077:PQI131096 QAE131077:QAE131096 QKA131077:QKA131096 QTW131077:QTW131096 RDS131077:RDS131096 RNO131077:RNO131096 RXK131077:RXK131096 SHG131077:SHG131096 SRC131077:SRC131096 TAY131077:TAY131096 TKU131077:TKU131096 TUQ131077:TUQ131096 UEM131077:UEM131096 UOI131077:UOI131096 UYE131077:UYE131096 VIA131077:VIA131096 VRW131077:VRW131096 WBS131077:WBS131096 WLO131077:WLO131096 WVK131077:WVK131096 IY196613:IY196632 SU196613:SU196632 ACQ196613:ACQ196632 AMM196613:AMM196632 AWI196613:AWI196632 BGE196613:BGE196632 BQA196613:BQA196632 BZW196613:BZW196632 CJS196613:CJS196632 CTO196613:CTO196632 DDK196613:DDK196632 DNG196613:DNG196632 DXC196613:DXC196632 EGY196613:EGY196632 EQU196613:EQU196632 FAQ196613:FAQ196632 FKM196613:FKM196632 FUI196613:FUI196632 GEE196613:GEE196632 GOA196613:GOA196632 GXW196613:GXW196632 HHS196613:HHS196632 HRO196613:HRO196632 IBK196613:IBK196632 ILG196613:ILG196632 IVC196613:IVC196632 JEY196613:JEY196632 JOU196613:JOU196632 JYQ196613:JYQ196632 KIM196613:KIM196632 KSI196613:KSI196632 LCE196613:LCE196632 LMA196613:LMA196632 LVW196613:LVW196632 MFS196613:MFS196632 MPO196613:MPO196632 MZK196613:MZK196632 NJG196613:NJG196632 NTC196613:NTC196632 OCY196613:OCY196632 OMU196613:OMU196632 OWQ196613:OWQ196632 PGM196613:PGM196632 PQI196613:PQI196632 QAE196613:QAE196632 QKA196613:QKA196632 QTW196613:QTW196632 RDS196613:RDS196632 RNO196613:RNO196632 RXK196613:RXK196632 SHG196613:SHG196632 SRC196613:SRC196632 TAY196613:TAY196632 TKU196613:TKU196632 TUQ196613:TUQ196632 UEM196613:UEM196632 UOI196613:UOI196632 UYE196613:UYE196632 VIA196613:VIA196632 VRW196613:VRW196632 WBS196613:WBS196632 WLO196613:WLO196632 WVK196613:WVK196632 IY262149:IY262168 SU262149:SU262168 ACQ262149:ACQ262168 AMM262149:AMM262168 AWI262149:AWI262168 BGE262149:BGE262168 BQA262149:BQA262168 BZW262149:BZW262168 CJS262149:CJS262168 CTO262149:CTO262168 DDK262149:DDK262168 DNG262149:DNG262168 DXC262149:DXC262168 EGY262149:EGY262168 EQU262149:EQU262168 FAQ262149:FAQ262168 FKM262149:FKM262168 FUI262149:FUI262168 GEE262149:GEE262168 GOA262149:GOA262168 GXW262149:GXW262168 HHS262149:HHS262168 HRO262149:HRO262168 IBK262149:IBK262168 ILG262149:ILG262168 IVC262149:IVC262168 JEY262149:JEY262168 JOU262149:JOU262168 JYQ262149:JYQ262168 KIM262149:KIM262168 KSI262149:KSI262168 LCE262149:LCE262168 LMA262149:LMA262168 LVW262149:LVW262168 MFS262149:MFS262168 MPO262149:MPO262168 MZK262149:MZK262168 NJG262149:NJG262168 NTC262149:NTC262168 OCY262149:OCY262168 OMU262149:OMU262168 OWQ262149:OWQ262168 PGM262149:PGM262168 PQI262149:PQI262168 QAE262149:QAE262168 QKA262149:QKA262168 QTW262149:QTW262168 RDS262149:RDS262168 RNO262149:RNO262168 RXK262149:RXK262168 SHG262149:SHG262168 SRC262149:SRC262168 TAY262149:TAY262168 TKU262149:TKU262168 TUQ262149:TUQ262168 UEM262149:UEM262168 UOI262149:UOI262168 UYE262149:UYE262168 VIA262149:VIA262168 VRW262149:VRW262168 WBS262149:WBS262168 WLO262149:WLO262168 WVK262149:WVK262168 IY327685:IY327704 SU327685:SU327704 ACQ327685:ACQ327704 AMM327685:AMM327704 AWI327685:AWI327704 BGE327685:BGE327704 BQA327685:BQA327704 BZW327685:BZW327704 CJS327685:CJS327704 CTO327685:CTO327704 DDK327685:DDK327704 DNG327685:DNG327704 DXC327685:DXC327704 EGY327685:EGY327704 EQU327685:EQU327704 FAQ327685:FAQ327704 FKM327685:FKM327704 FUI327685:FUI327704 GEE327685:GEE327704 GOA327685:GOA327704 GXW327685:GXW327704 HHS327685:HHS327704 HRO327685:HRO327704 IBK327685:IBK327704 ILG327685:ILG327704 IVC327685:IVC327704 JEY327685:JEY327704 JOU327685:JOU327704 JYQ327685:JYQ327704 KIM327685:KIM327704 KSI327685:KSI327704 LCE327685:LCE327704 LMA327685:LMA327704 LVW327685:LVW327704 MFS327685:MFS327704 MPO327685:MPO327704 MZK327685:MZK327704 NJG327685:NJG327704 NTC327685:NTC327704 OCY327685:OCY327704 OMU327685:OMU327704 OWQ327685:OWQ327704 PGM327685:PGM327704 PQI327685:PQI327704 QAE327685:QAE327704 QKA327685:QKA327704 QTW327685:QTW327704 RDS327685:RDS327704 RNO327685:RNO327704 RXK327685:RXK327704 SHG327685:SHG327704 SRC327685:SRC327704 TAY327685:TAY327704 TKU327685:TKU327704 TUQ327685:TUQ327704 UEM327685:UEM327704 UOI327685:UOI327704 UYE327685:UYE327704 VIA327685:VIA327704 VRW327685:VRW327704 WBS327685:WBS327704 WLO327685:WLO327704 WVK327685:WVK327704 IY393221:IY393240 SU393221:SU393240 ACQ393221:ACQ393240 AMM393221:AMM393240 AWI393221:AWI393240 BGE393221:BGE393240 BQA393221:BQA393240 BZW393221:BZW393240 CJS393221:CJS393240 CTO393221:CTO393240 DDK393221:DDK393240 DNG393221:DNG393240 DXC393221:DXC393240 EGY393221:EGY393240 EQU393221:EQU393240 FAQ393221:FAQ393240 FKM393221:FKM393240 FUI393221:FUI393240 GEE393221:GEE393240 GOA393221:GOA393240 GXW393221:GXW393240 HHS393221:HHS393240 HRO393221:HRO393240 IBK393221:IBK393240 ILG393221:ILG393240 IVC393221:IVC393240 JEY393221:JEY393240 JOU393221:JOU393240 JYQ393221:JYQ393240 KIM393221:KIM393240 KSI393221:KSI393240 LCE393221:LCE393240 LMA393221:LMA393240 LVW393221:LVW393240 MFS393221:MFS393240 MPO393221:MPO393240 MZK393221:MZK393240 NJG393221:NJG393240 NTC393221:NTC393240 OCY393221:OCY393240 OMU393221:OMU393240 OWQ393221:OWQ393240 PGM393221:PGM393240 PQI393221:PQI393240 QAE393221:QAE393240 QKA393221:QKA393240 QTW393221:QTW393240 RDS393221:RDS393240 RNO393221:RNO393240 RXK393221:RXK393240 SHG393221:SHG393240 SRC393221:SRC393240 TAY393221:TAY393240 TKU393221:TKU393240 TUQ393221:TUQ393240 UEM393221:UEM393240 UOI393221:UOI393240 UYE393221:UYE393240 VIA393221:VIA393240 VRW393221:VRW393240 WBS393221:WBS393240 WLO393221:WLO393240 WVK393221:WVK393240 IY458757:IY458776 SU458757:SU458776 ACQ458757:ACQ458776 AMM458757:AMM458776 AWI458757:AWI458776 BGE458757:BGE458776 BQA458757:BQA458776 BZW458757:BZW458776 CJS458757:CJS458776 CTO458757:CTO458776 DDK458757:DDK458776 DNG458757:DNG458776 DXC458757:DXC458776 EGY458757:EGY458776 EQU458757:EQU458776 FAQ458757:FAQ458776 FKM458757:FKM458776 FUI458757:FUI458776 GEE458757:GEE458776 GOA458757:GOA458776 GXW458757:GXW458776 HHS458757:HHS458776 HRO458757:HRO458776 IBK458757:IBK458776 ILG458757:ILG458776 IVC458757:IVC458776 JEY458757:JEY458776 JOU458757:JOU458776 JYQ458757:JYQ458776 KIM458757:KIM458776 KSI458757:KSI458776 LCE458757:LCE458776 LMA458757:LMA458776 LVW458757:LVW458776 MFS458757:MFS458776 MPO458757:MPO458776 MZK458757:MZK458776 NJG458757:NJG458776 NTC458757:NTC458776 OCY458757:OCY458776 OMU458757:OMU458776 OWQ458757:OWQ458776 PGM458757:PGM458776 PQI458757:PQI458776 QAE458757:QAE458776 QKA458757:QKA458776 QTW458757:QTW458776 RDS458757:RDS458776 RNO458757:RNO458776 RXK458757:RXK458776 SHG458757:SHG458776 SRC458757:SRC458776 TAY458757:TAY458776 TKU458757:TKU458776 TUQ458757:TUQ458776 UEM458757:UEM458776 UOI458757:UOI458776 UYE458757:UYE458776 VIA458757:VIA458776 VRW458757:VRW458776 WBS458757:WBS458776 WLO458757:WLO458776 WVK458757:WVK458776 IY524293:IY524312 SU524293:SU524312 ACQ524293:ACQ524312 AMM524293:AMM524312 AWI524293:AWI524312 BGE524293:BGE524312 BQA524293:BQA524312 BZW524293:BZW524312 CJS524293:CJS524312 CTO524293:CTO524312 DDK524293:DDK524312 DNG524293:DNG524312 DXC524293:DXC524312 EGY524293:EGY524312 EQU524293:EQU524312 FAQ524293:FAQ524312 FKM524293:FKM524312 FUI524293:FUI524312 GEE524293:GEE524312 GOA524293:GOA524312 GXW524293:GXW524312 HHS524293:HHS524312 HRO524293:HRO524312 IBK524293:IBK524312 ILG524293:ILG524312 IVC524293:IVC524312 JEY524293:JEY524312 JOU524293:JOU524312 JYQ524293:JYQ524312 KIM524293:KIM524312 KSI524293:KSI524312 LCE524293:LCE524312 LMA524293:LMA524312 LVW524293:LVW524312 MFS524293:MFS524312 MPO524293:MPO524312 MZK524293:MZK524312 NJG524293:NJG524312 NTC524293:NTC524312 OCY524293:OCY524312 OMU524293:OMU524312 OWQ524293:OWQ524312 PGM524293:PGM524312 PQI524293:PQI524312 QAE524293:QAE524312 QKA524293:QKA524312 QTW524293:QTW524312 RDS524293:RDS524312 RNO524293:RNO524312 RXK524293:RXK524312 SHG524293:SHG524312 SRC524293:SRC524312 TAY524293:TAY524312 TKU524293:TKU524312 TUQ524293:TUQ524312 UEM524293:UEM524312 UOI524293:UOI524312 UYE524293:UYE524312 VIA524293:VIA524312 VRW524293:VRW524312 WBS524293:WBS524312 WLO524293:WLO524312 WVK524293:WVK524312 IY589829:IY589848 SU589829:SU589848 ACQ589829:ACQ589848 AMM589829:AMM589848 AWI589829:AWI589848 BGE589829:BGE589848 BQA589829:BQA589848 BZW589829:BZW589848 CJS589829:CJS589848 CTO589829:CTO589848 DDK589829:DDK589848 DNG589829:DNG589848 DXC589829:DXC589848 EGY589829:EGY589848 EQU589829:EQU589848 FAQ589829:FAQ589848 FKM589829:FKM589848 FUI589829:FUI589848 GEE589829:GEE589848 GOA589829:GOA589848 GXW589829:GXW589848 HHS589829:HHS589848 HRO589829:HRO589848 IBK589829:IBK589848 ILG589829:ILG589848 IVC589829:IVC589848 JEY589829:JEY589848 JOU589829:JOU589848 JYQ589829:JYQ589848 KIM589829:KIM589848 KSI589829:KSI589848 LCE589829:LCE589848 LMA589829:LMA589848 LVW589829:LVW589848 MFS589829:MFS589848 MPO589829:MPO589848 MZK589829:MZK589848 NJG589829:NJG589848 NTC589829:NTC589848 OCY589829:OCY589848 OMU589829:OMU589848 OWQ589829:OWQ589848 PGM589829:PGM589848 PQI589829:PQI589848 QAE589829:QAE589848 QKA589829:QKA589848 QTW589829:QTW589848 RDS589829:RDS589848 RNO589829:RNO589848 RXK589829:RXK589848 SHG589829:SHG589848 SRC589829:SRC589848 TAY589829:TAY589848 TKU589829:TKU589848 TUQ589829:TUQ589848 UEM589829:UEM589848 UOI589829:UOI589848 UYE589829:UYE589848 VIA589829:VIA589848 VRW589829:VRW589848 WBS589829:WBS589848 WLO589829:WLO589848 WVK589829:WVK589848 IY655365:IY655384 SU655365:SU655384 ACQ655365:ACQ655384 AMM655365:AMM655384 AWI655365:AWI655384 BGE655365:BGE655384 BQA655365:BQA655384 BZW655365:BZW655384 CJS655365:CJS655384 CTO655365:CTO655384 DDK655365:DDK655384 DNG655365:DNG655384 DXC655365:DXC655384 EGY655365:EGY655384 EQU655365:EQU655384 FAQ655365:FAQ655384 FKM655365:FKM655384 FUI655365:FUI655384 GEE655365:GEE655384 GOA655365:GOA655384 GXW655365:GXW655384 HHS655365:HHS655384 HRO655365:HRO655384 IBK655365:IBK655384 ILG655365:ILG655384 IVC655365:IVC655384 JEY655365:JEY655384 JOU655365:JOU655384 JYQ655365:JYQ655384 KIM655365:KIM655384 KSI655365:KSI655384 LCE655365:LCE655384 LMA655365:LMA655384 LVW655365:LVW655384 MFS655365:MFS655384 MPO655365:MPO655384 MZK655365:MZK655384 NJG655365:NJG655384 NTC655365:NTC655384 OCY655365:OCY655384 OMU655365:OMU655384 OWQ655365:OWQ655384 PGM655365:PGM655384 PQI655365:PQI655384 QAE655365:QAE655384 QKA655365:QKA655384 QTW655365:QTW655384 RDS655365:RDS655384 RNO655365:RNO655384 RXK655365:RXK655384 SHG655365:SHG655384 SRC655365:SRC655384 TAY655365:TAY655384 TKU655365:TKU655384 TUQ655365:TUQ655384 UEM655365:UEM655384 UOI655365:UOI655384 UYE655365:UYE655384 VIA655365:VIA655384 VRW655365:VRW655384 WBS655365:WBS655384 WLO655365:WLO655384 WVK655365:WVK655384 IY720901:IY720920 SU720901:SU720920 ACQ720901:ACQ720920 AMM720901:AMM720920 AWI720901:AWI720920 BGE720901:BGE720920 BQA720901:BQA720920 BZW720901:BZW720920 CJS720901:CJS720920 CTO720901:CTO720920 DDK720901:DDK720920 DNG720901:DNG720920 DXC720901:DXC720920 EGY720901:EGY720920 EQU720901:EQU720920 FAQ720901:FAQ720920 FKM720901:FKM720920 FUI720901:FUI720920 GEE720901:GEE720920 GOA720901:GOA720920 GXW720901:GXW720920 HHS720901:HHS720920 HRO720901:HRO720920 IBK720901:IBK720920 ILG720901:ILG720920 IVC720901:IVC720920 JEY720901:JEY720920 JOU720901:JOU720920 JYQ720901:JYQ720920 KIM720901:KIM720920 KSI720901:KSI720920 LCE720901:LCE720920 LMA720901:LMA720920 LVW720901:LVW720920 MFS720901:MFS720920 MPO720901:MPO720920 MZK720901:MZK720920 NJG720901:NJG720920 NTC720901:NTC720920 OCY720901:OCY720920 OMU720901:OMU720920 OWQ720901:OWQ720920 PGM720901:PGM720920 PQI720901:PQI720920 QAE720901:QAE720920 QKA720901:QKA720920 QTW720901:QTW720920 RDS720901:RDS720920 RNO720901:RNO720920 RXK720901:RXK720920 SHG720901:SHG720920 SRC720901:SRC720920 TAY720901:TAY720920 TKU720901:TKU720920 TUQ720901:TUQ720920 UEM720901:UEM720920 UOI720901:UOI720920 UYE720901:UYE720920 VIA720901:VIA720920 VRW720901:VRW720920 WBS720901:WBS720920 WLO720901:WLO720920 WVK720901:WVK720920 IY786437:IY786456 SU786437:SU786456 ACQ786437:ACQ786456 AMM786437:AMM786456 AWI786437:AWI786456 BGE786437:BGE786456 BQA786437:BQA786456 BZW786437:BZW786456 CJS786437:CJS786456 CTO786437:CTO786456 DDK786437:DDK786456 DNG786437:DNG786456 DXC786437:DXC786456 EGY786437:EGY786456 EQU786437:EQU786456 FAQ786437:FAQ786456 FKM786437:FKM786456 FUI786437:FUI786456 GEE786437:GEE786456 GOA786437:GOA786456 GXW786437:GXW786456 HHS786437:HHS786456 HRO786437:HRO786456 IBK786437:IBK786456 ILG786437:ILG786456 IVC786437:IVC786456 JEY786437:JEY786456 JOU786437:JOU786456 JYQ786437:JYQ786456 KIM786437:KIM786456 KSI786437:KSI786456 LCE786437:LCE786456 LMA786437:LMA786456 LVW786437:LVW786456 MFS786437:MFS786456 MPO786437:MPO786456 MZK786437:MZK786456 NJG786437:NJG786456 NTC786437:NTC786456 OCY786437:OCY786456 OMU786437:OMU786456 OWQ786437:OWQ786456 PGM786437:PGM786456 PQI786437:PQI786456 QAE786437:QAE786456 QKA786437:QKA786456 QTW786437:QTW786456 RDS786437:RDS786456 RNO786437:RNO786456 RXK786437:RXK786456 SHG786437:SHG786456 SRC786437:SRC786456 TAY786437:TAY786456 TKU786437:TKU786456 TUQ786437:TUQ786456 UEM786437:UEM786456 UOI786437:UOI786456 UYE786437:UYE786456 VIA786437:VIA786456 VRW786437:VRW786456 WBS786437:WBS786456 WLO786437:WLO786456 WVK786437:WVK786456 IY851973:IY851992 SU851973:SU851992 ACQ851973:ACQ851992 AMM851973:AMM851992 AWI851973:AWI851992 BGE851973:BGE851992 BQA851973:BQA851992 BZW851973:BZW851992 CJS851973:CJS851992 CTO851973:CTO851992 DDK851973:DDK851992 DNG851973:DNG851992 DXC851973:DXC851992 EGY851973:EGY851992 EQU851973:EQU851992 FAQ851973:FAQ851992 FKM851973:FKM851992 FUI851973:FUI851992 GEE851973:GEE851992 GOA851973:GOA851992 GXW851973:GXW851992 HHS851973:HHS851992 HRO851973:HRO851992 IBK851973:IBK851992 ILG851973:ILG851992 IVC851973:IVC851992 JEY851973:JEY851992 JOU851973:JOU851992 JYQ851973:JYQ851992 KIM851973:KIM851992 KSI851973:KSI851992 LCE851973:LCE851992 LMA851973:LMA851992 LVW851973:LVW851992 MFS851973:MFS851992 MPO851973:MPO851992 MZK851973:MZK851992 NJG851973:NJG851992 NTC851973:NTC851992 OCY851973:OCY851992 OMU851973:OMU851992 OWQ851973:OWQ851992 PGM851973:PGM851992 PQI851973:PQI851992 QAE851973:QAE851992 QKA851973:QKA851992 QTW851973:QTW851992 RDS851973:RDS851992 RNO851973:RNO851992 RXK851973:RXK851992 SHG851973:SHG851992 SRC851973:SRC851992 TAY851973:TAY851992 TKU851973:TKU851992 TUQ851973:TUQ851992 UEM851973:UEM851992 UOI851973:UOI851992 UYE851973:UYE851992 VIA851973:VIA851992 VRW851973:VRW851992 WBS851973:WBS851992 WLO851973:WLO851992 WVK851973:WVK851992 IY917509:IY917528 SU917509:SU917528 ACQ917509:ACQ917528 AMM917509:AMM917528 AWI917509:AWI917528 BGE917509:BGE917528 BQA917509:BQA917528 BZW917509:BZW917528 CJS917509:CJS917528 CTO917509:CTO917528 DDK917509:DDK917528 DNG917509:DNG917528 DXC917509:DXC917528 EGY917509:EGY917528 EQU917509:EQU917528 FAQ917509:FAQ917528 FKM917509:FKM917528 FUI917509:FUI917528 GEE917509:GEE917528 GOA917509:GOA917528 GXW917509:GXW917528 HHS917509:HHS917528 HRO917509:HRO917528 IBK917509:IBK917528 ILG917509:ILG917528 IVC917509:IVC917528 JEY917509:JEY917528 JOU917509:JOU917528 JYQ917509:JYQ917528 KIM917509:KIM917528 KSI917509:KSI917528 LCE917509:LCE917528 LMA917509:LMA917528 LVW917509:LVW917528 MFS917509:MFS917528 MPO917509:MPO917528 MZK917509:MZK917528 NJG917509:NJG917528 NTC917509:NTC917528 OCY917509:OCY917528 OMU917509:OMU917528 OWQ917509:OWQ917528 PGM917509:PGM917528 PQI917509:PQI917528 QAE917509:QAE917528 QKA917509:QKA917528 QTW917509:QTW917528 RDS917509:RDS917528 RNO917509:RNO917528 RXK917509:RXK917528 SHG917509:SHG917528 SRC917509:SRC917528 TAY917509:TAY917528 TKU917509:TKU917528 TUQ917509:TUQ917528 UEM917509:UEM917528 UOI917509:UOI917528 UYE917509:UYE917528 VIA917509:VIA917528 VRW917509:VRW917528 WBS917509:WBS917528 WLO917509:WLO917528 WVK917509:WVK917528 IY983045:IY983064 SU983045:SU983064 ACQ983045:ACQ983064 AMM983045:AMM983064 AWI983045:AWI983064 BGE983045:BGE983064 BQA983045:BQA983064 BZW983045:BZW983064 CJS983045:CJS983064 CTO983045:CTO983064 DDK983045:DDK983064 DNG983045:DNG983064 DXC983045:DXC983064 EGY983045:EGY983064 EQU983045:EQU983064 FAQ983045:FAQ983064 FKM983045:FKM983064 FUI983045:FUI983064 GEE983045:GEE983064 GOA983045:GOA983064 GXW983045:GXW983064 HHS983045:HHS983064 HRO983045:HRO983064 IBK983045:IBK983064 ILG983045:ILG983064 IVC983045:IVC983064 JEY983045:JEY983064 JOU983045:JOU983064 JYQ983045:JYQ983064 KIM983045:KIM983064 KSI983045:KSI983064 LCE983045:LCE983064 LMA983045:LMA983064 LVW983045:LVW983064 MFS983045:MFS983064 MPO983045:MPO983064 MZK983045:MZK983064 NJG983045:NJG983064 NTC983045:NTC983064 OCY983045:OCY983064 OMU983045:OMU983064 OWQ983045:OWQ983064 PGM983045:PGM983064 PQI983045:PQI983064 QAE983045:QAE983064 QKA983045:QKA983064 QTW983045:QTW983064 RDS983045:RDS983064 RNO983045:RNO983064 RXK983045:RXK983064 SHG983045:SHG983064 SRC983045:SRC983064 TAY983045:TAY983064 TKU983045:TKU983064 TUQ983045:TUQ983064 UEM983045:UEM983064 UOI983045:UOI983064 UYE983045:UYE983064 VIA983045:VIA983064 VRW983045:VRW983064 WBS983045:WBS983064 WLO983045:WLO983064 SU46:SU49 ACQ46:ACQ49 AMM46:AMM49 AWI46:AWI49 BGE46:BGE49 BQA46:BQA49 BZW46:BZW49 CJS46:CJS49 CTO46:CTO49 DDK46:DDK49 DNG46:DNG49 DXC46:DXC49 EGY46:EGY49 EQU46:EQU49 FAQ46:FAQ49 FKM46:FKM49 FUI46:FUI49 GEE46:GEE49 GOA46:GOA49 GXW46:GXW49 HHS46:HHS49 HRO46:HRO49 IBK46:IBK49 ILG46:ILG49 IVC46:IVC49 JEY46:JEY49 JOU46:JOU49 JYQ46:JYQ49 KIM46:KIM49 KSI46:KSI49 LCE46:LCE49 LMA46:LMA49 LVW46:LVW49 MFS46:MFS49 MPO46:MPO49 MZK46:MZK49 NJG46:NJG49 NTC46:NTC49 OCY46:OCY49 OMU46:OMU49 OWQ46:OWQ49 PGM46:PGM49 PQI46:PQI49 QAE46:QAE49 QKA46:QKA49 QTW46:QTW49 RDS46:RDS49 RNO46:RNO49 RXK46:RXK49 SHG46:SHG49 SRC46:SRC49 TAY46:TAY49 TKU46:TKU49 TUQ46:TUQ49 UEM46:UEM49 UOI46:UOI49 UYE46:UYE49 VIA46:VIA49 VRW46:VRW49 WBS46:WBS49 WLO46:WLO49 WVK46:WVK49 WLG11:WLG41 WBK11:WBK41 VRO11:VRO41 VHS11:VHS41 UXW11:UXW41 UOA11:UOA41 UEE11:UEE41 TUI11:TUI41 TKM11:TKM41 TAQ11:TAQ41 SQU11:SQU41 SGY11:SGY41 RXC11:RXC41 RNG11:RNG41 RDK11:RDK41 QTO11:QTO41 QJS11:QJS41 PZW11:PZW41 PQA11:PQA41 PGE11:PGE41 OWI11:OWI41 OMM11:OMM41 OCQ11:OCQ41 NSU11:NSU41 NIY11:NIY41 MZC11:MZC41 MPG11:MPG41 MFK11:MFK41 LVO11:LVO41 LLS11:LLS41 LBW11:LBW41 KSA11:KSA41 KIE11:KIE41 JYI11:JYI41 JOM11:JOM41 JEQ11:JEQ41 IUU11:IUU41 IKY11:IKY41 IBC11:IBC41 HRG11:HRG41 HHK11:HHK41 GXO11:GXO41 GNS11:GNS41 GDW11:GDW41 FUA11:FUA41 FKE11:FKE41 FAI11:FAI41 EQM11:EQM41 EGQ11:EGQ41 DWU11:DWU41 DMY11:DMY41 DDC11:DDC41 CTG11:CTG41 CJK11:CJK41 BZO11:BZO41 BPS11:BPS41 BFW11:BFW41 AWA11:AWA41 AME11:AME41 ACI11:ACI41 SM11:SM41 IQ11:IQ41 IY46:IY49 WVC11:WVC41" xr:uid="{00000000-0002-0000-0800-000002000000}">
      <formula1>",×"</formula1>
    </dataValidation>
    <dataValidation type="list" allowBlank="1" showInputMessage="1" showErrorMessage="1" sqref="WVI983045:WVI983064 I131078:I131097 IW65541:IW65560 SS65541:SS65560 ACO65541:ACO65560 AMK65541:AMK65560 AWG65541:AWG65560 BGC65541:BGC65560 BPY65541:BPY65560 BZU65541:BZU65560 CJQ65541:CJQ65560 CTM65541:CTM65560 DDI65541:DDI65560 DNE65541:DNE65560 DXA65541:DXA65560 EGW65541:EGW65560 EQS65541:EQS65560 FAO65541:FAO65560 FKK65541:FKK65560 FUG65541:FUG65560 GEC65541:GEC65560 GNY65541:GNY65560 GXU65541:GXU65560 HHQ65541:HHQ65560 HRM65541:HRM65560 IBI65541:IBI65560 ILE65541:ILE65560 IVA65541:IVA65560 JEW65541:JEW65560 JOS65541:JOS65560 JYO65541:JYO65560 KIK65541:KIK65560 KSG65541:KSG65560 LCC65541:LCC65560 LLY65541:LLY65560 LVU65541:LVU65560 MFQ65541:MFQ65560 MPM65541:MPM65560 MZI65541:MZI65560 NJE65541:NJE65560 NTA65541:NTA65560 OCW65541:OCW65560 OMS65541:OMS65560 OWO65541:OWO65560 PGK65541:PGK65560 PQG65541:PQG65560 QAC65541:QAC65560 QJY65541:QJY65560 QTU65541:QTU65560 RDQ65541:RDQ65560 RNM65541:RNM65560 RXI65541:RXI65560 SHE65541:SHE65560 SRA65541:SRA65560 TAW65541:TAW65560 TKS65541:TKS65560 TUO65541:TUO65560 UEK65541:UEK65560 UOG65541:UOG65560 UYC65541:UYC65560 VHY65541:VHY65560 VRU65541:VRU65560 WBQ65541:WBQ65560 WLM65541:WLM65560 WVI65541:WVI65560 I196614:I196633 IW131077:IW131096 SS131077:SS131096 ACO131077:ACO131096 AMK131077:AMK131096 AWG131077:AWG131096 BGC131077:BGC131096 BPY131077:BPY131096 BZU131077:BZU131096 CJQ131077:CJQ131096 CTM131077:CTM131096 DDI131077:DDI131096 DNE131077:DNE131096 DXA131077:DXA131096 EGW131077:EGW131096 EQS131077:EQS131096 FAO131077:FAO131096 FKK131077:FKK131096 FUG131077:FUG131096 GEC131077:GEC131096 GNY131077:GNY131096 GXU131077:GXU131096 HHQ131077:HHQ131096 HRM131077:HRM131096 IBI131077:IBI131096 ILE131077:ILE131096 IVA131077:IVA131096 JEW131077:JEW131096 JOS131077:JOS131096 JYO131077:JYO131096 KIK131077:KIK131096 KSG131077:KSG131096 LCC131077:LCC131096 LLY131077:LLY131096 LVU131077:LVU131096 MFQ131077:MFQ131096 MPM131077:MPM131096 MZI131077:MZI131096 NJE131077:NJE131096 NTA131077:NTA131096 OCW131077:OCW131096 OMS131077:OMS131096 OWO131077:OWO131096 PGK131077:PGK131096 PQG131077:PQG131096 QAC131077:QAC131096 QJY131077:QJY131096 QTU131077:QTU131096 RDQ131077:RDQ131096 RNM131077:RNM131096 RXI131077:RXI131096 SHE131077:SHE131096 SRA131077:SRA131096 TAW131077:TAW131096 TKS131077:TKS131096 TUO131077:TUO131096 UEK131077:UEK131096 UOG131077:UOG131096 UYC131077:UYC131096 VHY131077:VHY131096 VRU131077:VRU131096 WBQ131077:WBQ131096 WLM131077:WLM131096 WVI131077:WVI131096 I262150:I262169 IW196613:IW196632 SS196613:SS196632 ACO196613:ACO196632 AMK196613:AMK196632 AWG196613:AWG196632 BGC196613:BGC196632 BPY196613:BPY196632 BZU196613:BZU196632 CJQ196613:CJQ196632 CTM196613:CTM196632 DDI196613:DDI196632 DNE196613:DNE196632 DXA196613:DXA196632 EGW196613:EGW196632 EQS196613:EQS196632 FAO196613:FAO196632 FKK196613:FKK196632 FUG196613:FUG196632 GEC196613:GEC196632 GNY196613:GNY196632 GXU196613:GXU196632 HHQ196613:HHQ196632 HRM196613:HRM196632 IBI196613:IBI196632 ILE196613:ILE196632 IVA196613:IVA196632 JEW196613:JEW196632 JOS196613:JOS196632 JYO196613:JYO196632 KIK196613:KIK196632 KSG196613:KSG196632 LCC196613:LCC196632 LLY196613:LLY196632 LVU196613:LVU196632 MFQ196613:MFQ196632 MPM196613:MPM196632 MZI196613:MZI196632 NJE196613:NJE196632 NTA196613:NTA196632 OCW196613:OCW196632 OMS196613:OMS196632 OWO196613:OWO196632 PGK196613:PGK196632 PQG196613:PQG196632 QAC196613:QAC196632 QJY196613:QJY196632 QTU196613:QTU196632 RDQ196613:RDQ196632 RNM196613:RNM196632 RXI196613:RXI196632 SHE196613:SHE196632 SRA196613:SRA196632 TAW196613:TAW196632 TKS196613:TKS196632 TUO196613:TUO196632 UEK196613:UEK196632 UOG196613:UOG196632 UYC196613:UYC196632 VHY196613:VHY196632 VRU196613:VRU196632 WBQ196613:WBQ196632 WLM196613:WLM196632 WVI196613:WVI196632 I327686:I327705 IW262149:IW262168 SS262149:SS262168 ACO262149:ACO262168 AMK262149:AMK262168 AWG262149:AWG262168 BGC262149:BGC262168 BPY262149:BPY262168 BZU262149:BZU262168 CJQ262149:CJQ262168 CTM262149:CTM262168 DDI262149:DDI262168 DNE262149:DNE262168 DXA262149:DXA262168 EGW262149:EGW262168 EQS262149:EQS262168 FAO262149:FAO262168 FKK262149:FKK262168 FUG262149:FUG262168 GEC262149:GEC262168 GNY262149:GNY262168 GXU262149:GXU262168 HHQ262149:HHQ262168 HRM262149:HRM262168 IBI262149:IBI262168 ILE262149:ILE262168 IVA262149:IVA262168 JEW262149:JEW262168 JOS262149:JOS262168 JYO262149:JYO262168 KIK262149:KIK262168 KSG262149:KSG262168 LCC262149:LCC262168 LLY262149:LLY262168 LVU262149:LVU262168 MFQ262149:MFQ262168 MPM262149:MPM262168 MZI262149:MZI262168 NJE262149:NJE262168 NTA262149:NTA262168 OCW262149:OCW262168 OMS262149:OMS262168 OWO262149:OWO262168 PGK262149:PGK262168 PQG262149:PQG262168 QAC262149:QAC262168 QJY262149:QJY262168 QTU262149:QTU262168 RDQ262149:RDQ262168 RNM262149:RNM262168 RXI262149:RXI262168 SHE262149:SHE262168 SRA262149:SRA262168 TAW262149:TAW262168 TKS262149:TKS262168 TUO262149:TUO262168 UEK262149:UEK262168 UOG262149:UOG262168 UYC262149:UYC262168 VHY262149:VHY262168 VRU262149:VRU262168 WBQ262149:WBQ262168 WLM262149:WLM262168 WVI262149:WVI262168 I393222:I393241 IW327685:IW327704 SS327685:SS327704 ACO327685:ACO327704 AMK327685:AMK327704 AWG327685:AWG327704 BGC327685:BGC327704 BPY327685:BPY327704 BZU327685:BZU327704 CJQ327685:CJQ327704 CTM327685:CTM327704 DDI327685:DDI327704 DNE327685:DNE327704 DXA327685:DXA327704 EGW327685:EGW327704 EQS327685:EQS327704 FAO327685:FAO327704 FKK327685:FKK327704 FUG327685:FUG327704 GEC327685:GEC327704 GNY327685:GNY327704 GXU327685:GXU327704 HHQ327685:HHQ327704 HRM327685:HRM327704 IBI327685:IBI327704 ILE327685:ILE327704 IVA327685:IVA327704 JEW327685:JEW327704 JOS327685:JOS327704 JYO327685:JYO327704 KIK327685:KIK327704 KSG327685:KSG327704 LCC327685:LCC327704 LLY327685:LLY327704 LVU327685:LVU327704 MFQ327685:MFQ327704 MPM327685:MPM327704 MZI327685:MZI327704 NJE327685:NJE327704 NTA327685:NTA327704 OCW327685:OCW327704 OMS327685:OMS327704 OWO327685:OWO327704 PGK327685:PGK327704 PQG327685:PQG327704 QAC327685:QAC327704 QJY327685:QJY327704 QTU327685:QTU327704 RDQ327685:RDQ327704 RNM327685:RNM327704 RXI327685:RXI327704 SHE327685:SHE327704 SRA327685:SRA327704 TAW327685:TAW327704 TKS327685:TKS327704 TUO327685:TUO327704 UEK327685:UEK327704 UOG327685:UOG327704 UYC327685:UYC327704 VHY327685:VHY327704 VRU327685:VRU327704 WBQ327685:WBQ327704 WLM327685:WLM327704 WVI327685:WVI327704 I458758:I458777 IW393221:IW393240 SS393221:SS393240 ACO393221:ACO393240 AMK393221:AMK393240 AWG393221:AWG393240 BGC393221:BGC393240 BPY393221:BPY393240 BZU393221:BZU393240 CJQ393221:CJQ393240 CTM393221:CTM393240 DDI393221:DDI393240 DNE393221:DNE393240 DXA393221:DXA393240 EGW393221:EGW393240 EQS393221:EQS393240 FAO393221:FAO393240 FKK393221:FKK393240 FUG393221:FUG393240 GEC393221:GEC393240 GNY393221:GNY393240 GXU393221:GXU393240 HHQ393221:HHQ393240 HRM393221:HRM393240 IBI393221:IBI393240 ILE393221:ILE393240 IVA393221:IVA393240 JEW393221:JEW393240 JOS393221:JOS393240 JYO393221:JYO393240 KIK393221:KIK393240 KSG393221:KSG393240 LCC393221:LCC393240 LLY393221:LLY393240 LVU393221:LVU393240 MFQ393221:MFQ393240 MPM393221:MPM393240 MZI393221:MZI393240 NJE393221:NJE393240 NTA393221:NTA393240 OCW393221:OCW393240 OMS393221:OMS393240 OWO393221:OWO393240 PGK393221:PGK393240 PQG393221:PQG393240 QAC393221:QAC393240 QJY393221:QJY393240 QTU393221:QTU393240 RDQ393221:RDQ393240 RNM393221:RNM393240 RXI393221:RXI393240 SHE393221:SHE393240 SRA393221:SRA393240 TAW393221:TAW393240 TKS393221:TKS393240 TUO393221:TUO393240 UEK393221:UEK393240 UOG393221:UOG393240 UYC393221:UYC393240 VHY393221:VHY393240 VRU393221:VRU393240 WBQ393221:WBQ393240 WLM393221:WLM393240 WVI393221:WVI393240 I524294:I524313 IW458757:IW458776 SS458757:SS458776 ACO458757:ACO458776 AMK458757:AMK458776 AWG458757:AWG458776 BGC458757:BGC458776 BPY458757:BPY458776 BZU458757:BZU458776 CJQ458757:CJQ458776 CTM458757:CTM458776 DDI458757:DDI458776 DNE458757:DNE458776 DXA458757:DXA458776 EGW458757:EGW458776 EQS458757:EQS458776 FAO458757:FAO458776 FKK458757:FKK458776 FUG458757:FUG458776 GEC458757:GEC458776 GNY458757:GNY458776 GXU458757:GXU458776 HHQ458757:HHQ458776 HRM458757:HRM458776 IBI458757:IBI458776 ILE458757:ILE458776 IVA458757:IVA458776 JEW458757:JEW458776 JOS458757:JOS458776 JYO458757:JYO458776 KIK458757:KIK458776 KSG458757:KSG458776 LCC458757:LCC458776 LLY458757:LLY458776 LVU458757:LVU458776 MFQ458757:MFQ458776 MPM458757:MPM458776 MZI458757:MZI458776 NJE458757:NJE458776 NTA458757:NTA458776 OCW458757:OCW458776 OMS458757:OMS458776 OWO458757:OWO458776 PGK458757:PGK458776 PQG458757:PQG458776 QAC458757:QAC458776 QJY458757:QJY458776 QTU458757:QTU458776 RDQ458757:RDQ458776 RNM458757:RNM458776 RXI458757:RXI458776 SHE458757:SHE458776 SRA458757:SRA458776 TAW458757:TAW458776 TKS458757:TKS458776 TUO458757:TUO458776 UEK458757:UEK458776 UOG458757:UOG458776 UYC458757:UYC458776 VHY458757:VHY458776 VRU458757:VRU458776 WBQ458757:WBQ458776 WLM458757:WLM458776 WVI458757:WVI458776 I589830:I589849 IW524293:IW524312 SS524293:SS524312 ACO524293:ACO524312 AMK524293:AMK524312 AWG524293:AWG524312 BGC524293:BGC524312 BPY524293:BPY524312 BZU524293:BZU524312 CJQ524293:CJQ524312 CTM524293:CTM524312 DDI524293:DDI524312 DNE524293:DNE524312 DXA524293:DXA524312 EGW524293:EGW524312 EQS524293:EQS524312 FAO524293:FAO524312 FKK524293:FKK524312 FUG524293:FUG524312 GEC524293:GEC524312 GNY524293:GNY524312 GXU524293:GXU524312 HHQ524293:HHQ524312 HRM524293:HRM524312 IBI524293:IBI524312 ILE524293:ILE524312 IVA524293:IVA524312 JEW524293:JEW524312 JOS524293:JOS524312 JYO524293:JYO524312 KIK524293:KIK524312 KSG524293:KSG524312 LCC524293:LCC524312 LLY524293:LLY524312 LVU524293:LVU524312 MFQ524293:MFQ524312 MPM524293:MPM524312 MZI524293:MZI524312 NJE524293:NJE524312 NTA524293:NTA524312 OCW524293:OCW524312 OMS524293:OMS524312 OWO524293:OWO524312 PGK524293:PGK524312 PQG524293:PQG524312 QAC524293:QAC524312 QJY524293:QJY524312 QTU524293:QTU524312 RDQ524293:RDQ524312 RNM524293:RNM524312 RXI524293:RXI524312 SHE524293:SHE524312 SRA524293:SRA524312 TAW524293:TAW524312 TKS524293:TKS524312 TUO524293:TUO524312 UEK524293:UEK524312 UOG524293:UOG524312 UYC524293:UYC524312 VHY524293:VHY524312 VRU524293:VRU524312 WBQ524293:WBQ524312 WLM524293:WLM524312 WVI524293:WVI524312 I655366:I655385 IW589829:IW589848 SS589829:SS589848 ACO589829:ACO589848 AMK589829:AMK589848 AWG589829:AWG589848 BGC589829:BGC589848 BPY589829:BPY589848 BZU589829:BZU589848 CJQ589829:CJQ589848 CTM589829:CTM589848 DDI589829:DDI589848 DNE589829:DNE589848 DXA589829:DXA589848 EGW589829:EGW589848 EQS589829:EQS589848 FAO589829:FAO589848 FKK589829:FKK589848 FUG589829:FUG589848 GEC589829:GEC589848 GNY589829:GNY589848 GXU589829:GXU589848 HHQ589829:HHQ589848 HRM589829:HRM589848 IBI589829:IBI589848 ILE589829:ILE589848 IVA589829:IVA589848 JEW589829:JEW589848 JOS589829:JOS589848 JYO589829:JYO589848 KIK589829:KIK589848 KSG589829:KSG589848 LCC589829:LCC589848 LLY589829:LLY589848 LVU589829:LVU589848 MFQ589829:MFQ589848 MPM589829:MPM589848 MZI589829:MZI589848 NJE589829:NJE589848 NTA589829:NTA589848 OCW589829:OCW589848 OMS589829:OMS589848 OWO589829:OWO589848 PGK589829:PGK589848 PQG589829:PQG589848 QAC589829:QAC589848 QJY589829:QJY589848 QTU589829:QTU589848 RDQ589829:RDQ589848 RNM589829:RNM589848 RXI589829:RXI589848 SHE589829:SHE589848 SRA589829:SRA589848 TAW589829:TAW589848 TKS589829:TKS589848 TUO589829:TUO589848 UEK589829:UEK589848 UOG589829:UOG589848 UYC589829:UYC589848 VHY589829:VHY589848 VRU589829:VRU589848 WBQ589829:WBQ589848 WLM589829:WLM589848 WVI589829:WVI589848 I720902:I720921 IW655365:IW655384 SS655365:SS655384 ACO655365:ACO655384 AMK655365:AMK655384 AWG655365:AWG655384 BGC655365:BGC655384 BPY655365:BPY655384 BZU655365:BZU655384 CJQ655365:CJQ655384 CTM655365:CTM655384 DDI655365:DDI655384 DNE655365:DNE655384 DXA655365:DXA655384 EGW655365:EGW655384 EQS655365:EQS655384 FAO655365:FAO655384 FKK655365:FKK655384 FUG655365:FUG655384 GEC655365:GEC655384 GNY655365:GNY655384 GXU655365:GXU655384 HHQ655365:HHQ655384 HRM655365:HRM655384 IBI655365:IBI655384 ILE655365:ILE655384 IVA655365:IVA655384 JEW655365:JEW655384 JOS655365:JOS655384 JYO655365:JYO655384 KIK655365:KIK655384 KSG655365:KSG655384 LCC655365:LCC655384 LLY655365:LLY655384 LVU655365:LVU655384 MFQ655365:MFQ655384 MPM655365:MPM655384 MZI655365:MZI655384 NJE655365:NJE655384 NTA655365:NTA655384 OCW655365:OCW655384 OMS655365:OMS655384 OWO655365:OWO655384 PGK655365:PGK655384 PQG655365:PQG655384 QAC655365:QAC655384 QJY655365:QJY655384 QTU655365:QTU655384 RDQ655365:RDQ655384 RNM655365:RNM655384 RXI655365:RXI655384 SHE655365:SHE655384 SRA655365:SRA655384 TAW655365:TAW655384 TKS655365:TKS655384 TUO655365:TUO655384 UEK655365:UEK655384 UOG655365:UOG655384 UYC655365:UYC655384 VHY655365:VHY655384 VRU655365:VRU655384 WBQ655365:WBQ655384 WLM655365:WLM655384 WVI655365:WVI655384 I786438:I786457 IW720901:IW720920 SS720901:SS720920 ACO720901:ACO720920 AMK720901:AMK720920 AWG720901:AWG720920 BGC720901:BGC720920 BPY720901:BPY720920 BZU720901:BZU720920 CJQ720901:CJQ720920 CTM720901:CTM720920 DDI720901:DDI720920 DNE720901:DNE720920 DXA720901:DXA720920 EGW720901:EGW720920 EQS720901:EQS720920 FAO720901:FAO720920 FKK720901:FKK720920 FUG720901:FUG720920 GEC720901:GEC720920 GNY720901:GNY720920 GXU720901:GXU720920 HHQ720901:HHQ720920 HRM720901:HRM720920 IBI720901:IBI720920 ILE720901:ILE720920 IVA720901:IVA720920 JEW720901:JEW720920 JOS720901:JOS720920 JYO720901:JYO720920 KIK720901:KIK720920 KSG720901:KSG720920 LCC720901:LCC720920 LLY720901:LLY720920 LVU720901:LVU720920 MFQ720901:MFQ720920 MPM720901:MPM720920 MZI720901:MZI720920 NJE720901:NJE720920 NTA720901:NTA720920 OCW720901:OCW720920 OMS720901:OMS720920 OWO720901:OWO720920 PGK720901:PGK720920 PQG720901:PQG720920 QAC720901:QAC720920 QJY720901:QJY720920 QTU720901:QTU720920 RDQ720901:RDQ720920 RNM720901:RNM720920 RXI720901:RXI720920 SHE720901:SHE720920 SRA720901:SRA720920 TAW720901:TAW720920 TKS720901:TKS720920 TUO720901:TUO720920 UEK720901:UEK720920 UOG720901:UOG720920 UYC720901:UYC720920 VHY720901:VHY720920 VRU720901:VRU720920 WBQ720901:WBQ720920 WLM720901:WLM720920 WVI720901:WVI720920 I851974:I851993 IW786437:IW786456 SS786437:SS786456 ACO786437:ACO786456 AMK786437:AMK786456 AWG786437:AWG786456 BGC786437:BGC786456 BPY786437:BPY786456 BZU786437:BZU786456 CJQ786437:CJQ786456 CTM786437:CTM786456 DDI786437:DDI786456 DNE786437:DNE786456 DXA786437:DXA786456 EGW786437:EGW786456 EQS786437:EQS786456 FAO786437:FAO786456 FKK786437:FKK786456 FUG786437:FUG786456 GEC786437:GEC786456 GNY786437:GNY786456 GXU786437:GXU786456 HHQ786437:HHQ786456 HRM786437:HRM786456 IBI786437:IBI786456 ILE786437:ILE786456 IVA786437:IVA786456 JEW786437:JEW786456 JOS786437:JOS786456 JYO786437:JYO786456 KIK786437:KIK786456 KSG786437:KSG786456 LCC786437:LCC786456 LLY786437:LLY786456 LVU786437:LVU786456 MFQ786437:MFQ786456 MPM786437:MPM786456 MZI786437:MZI786456 NJE786437:NJE786456 NTA786437:NTA786456 OCW786437:OCW786456 OMS786437:OMS786456 OWO786437:OWO786456 PGK786437:PGK786456 PQG786437:PQG786456 QAC786437:QAC786456 QJY786437:QJY786456 QTU786437:QTU786456 RDQ786437:RDQ786456 RNM786437:RNM786456 RXI786437:RXI786456 SHE786437:SHE786456 SRA786437:SRA786456 TAW786437:TAW786456 TKS786437:TKS786456 TUO786437:TUO786456 UEK786437:UEK786456 UOG786437:UOG786456 UYC786437:UYC786456 VHY786437:VHY786456 VRU786437:VRU786456 WBQ786437:WBQ786456 WLM786437:WLM786456 WVI786437:WVI786456 I917510:I917529 IW851973:IW851992 SS851973:SS851992 ACO851973:ACO851992 AMK851973:AMK851992 AWG851973:AWG851992 BGC851973:BGC851992 BPY851973:BPY851992 BZU851973:BZU851992 CJQ851973:CJQ851992 CTM851973:CTM851992 DDI851973:DDI851992 DNE851973:DNE851992 DXA851973:DXA851992 EGW851973:EGW851992 EQS851973:EQS851992 FAO851973:FAO851992 FKK851973:FKK851992 FUG851973:FUG851992 GEC851973:GEC851992 GNY851973:GNY851992 GXU851973:GXU851992 HHQ851973:HHQ851992 HRM851973:HRM851992 IBI851973:IBI851992 ILE851973:ILE851992 IVA851973:IVA851992 JEW851973:JEW851992 JOS851973:JOS851992 JYO851973:JYO851992 KIK851973:KIK851992 KSG851973:KSG851992 LCC851973:LCC851992 LLY851973:LLY851992 LVU851973:LVU851992 MFQ851973:MFQ851992 MPM851973:MPM851992 MZI851973:MZI851992 NJE851973:NJE851992 NTA851973:NTA851992 OCW851973:OCW851992 OMS851973:OMS851992 OWO851973:OWO851992 PGK851973:PGK851992 PQG851973:PQG851992 QAC851973:QAC851992 QJY851973:QJY851992 QTU851973:QTU851992 RDQ851973:RDQ851992 RNM851973:RNM851992 RXI851973:RXI851992 SHE851973:SHE851992 SRA851973:SRA851992 TAW851973:TAW851992 TKS851973:TKS851992 TUO851973:TUO851992 UEK851973:UEK851992 UOG851973:UOG851992 UYC851973:UYC851992 VHY851973:VHY851992 VRU851973:VRU851992 WBQ851973:WBQ851992 WLM851973:WLM851992 WVI851973:WVI851992 I983046:I983065 IW917509:IW917528 SS917509:SS917528 ACO917509:ACO917528 AMK917509:AMK917528 AWG917509:AWG917528 BGC917509:BGC917528 BPY917509:BPY917528 BZU917509:BZU917528 CJQ917509:CJQ917528 CTM917509:CTM917528 DDI917509:DDI917528 DNE917509:DNE917528 DXA917509:DXA917528 EGW917509:EGW917528 EQS917509:EQS917528 FAO917509:FAO917528 FKK917509:FKK917528 FUG917509:FUG917528 GEC917509:GEC917528 GNY917509:GNY917528 GXU917509:GXU917528 HHQ917509:HHQ917528 HRM917509:HRM917528 IBI917509:IBI917528 ILE917509:ILE917528 IVA917509:IVA917528 JEW917509:JEW917528 JOS917509:JOS917528 JYO917509:JYO917528 KIK917509:KIK917528 KSG917509:KSG917528 LCC917509:LCC917528 LLY917509:LLY917528 LVU917509:LVU917528 MFQ917509:MFQ917528 MPM917509:MPM917528 MZI917509:MZI917528 NJE917509:NJE917528 NTA917509:NTA917528 OCW917509:OCW917528 OMS917509:OMS917528 OWO917509:OWO917528 PGK917509:PGK917528 PQG917509:PQG917528 QAC917509:QAC917528 QJY917509:QJY917528 QTU917509:QTU917528 RDQ917509:RDQ917528 RNM917509:RNM917528 RXI917509:RXI917528 SHE917509:SHE917528 SRA917509:SRA917528 TAW917509:TAW917528 TKS917509:TKS917528 TUO917509:TUO917528 UEK917509:UEK917528 UOG917509:UOG917528 UYC917509:UYC917528 VHY917509:VHY917528 VRU917509:VRU917528 WBQ917509:WBQ917528 WLM917509:WLM917528 WVI917509:WVI917528 I11:I40 IW983045:IW983064 SS983045:SS983064 ACO983045:ACO983064 AMK983045:AMK983064 AWG983045:AWG983064 BGC983045:BGC983064 BPY983045:BPY983064 BZU983045:BZU983064 CJQ983045:CJQ983064 CTM983045:CTM983064 DDI983045:DDI983064 DNE983045:DNE983064 DXA983045:DXA983064 EGW983045:EGW983064 EQS983045:EQS983064 FAO983045:FAO983064 FKK983045:FKK983064 FUG983045:FUG983064 GEC983045:GEC983064 GNY983045:GNY983064 GXU983045:GXU983064 HHQ983045:HHQ983064 HRM983045:HRM983064 IBI983045:IBI983064 ILE983045:ILE983064 IVA983045:IVA983064 JEW983045:JEW983064 JOS983045:JOS983064 JYO983045:JYO983064 KIK983045:KIK983064 KSG983045:KSG983064 LCC983045:LCC983064 LLY983045:LLY983064 LVU983045:LVU983064 MFQ983045:MFQ983064 MPM983045:MPM983064 MZI983045:MZI983064 NJE983045:NJE983064 NTA983045:NTA983064 OCW983045:OCW983064 OMS983045:OMS983064 OWO983045:OWO983064 PGK983045:PGK983064 PQG983045:PQG983064 QAC983045:QAC983064 QJY983045:QJY983064 QTU983045:QTU983064 RDQ983045:RDQ983064 RNM983045:RNM983064 RXI983045:RXI983064 SHE983045:SHE983064 SRA983045:SRA983064 TAW983045:TAW983064 TKS983045:TKS983064 TUO983045:TUO983064 UEK983045:UEK983064 UOG983045:UOG983064 UYC983045:UYC983064 VHY983045:VHY983064 VRU983045:VRU983064 WBQ983045:WBQ983064 WLM983045:WLM983064 WLM46:WLM49 IW46:IW49 SS46:SS49 ACO46:ACO49 AMK46:AMK49 AWG46:AWG49 BGC46:BGC49 BPY46:BPY49 BZU46:BZU49 CJQ46:CJQ49 CTM46:CTM49 DDI46:DDI49 DNE46:DNE49 DXA46:DXA49 EGW46:EGW49 EQS46:EQS49 FAO46:FAO49 FKK46:FKK49 FUG46:FUG49 GEC46:GEC49 GNY46:GNY49 GXU46:GXU49 HHQ46:HHQ49 HRM46:HRM49 IBI46:IBI49 ILE46:ILE49 IVA46:IVA49 JEW46:JEW49 JOS46:JOS49 JYO46:JYO49 KIK46:KIK49 KSG46:KSG49 LCC46:LCC49 LLY46:LLY49 LVU46:LVU49 MFQ46:MFQ49 MPM46:MPM49 MZI46:MZI49 NJE46:NJE49 NTA46:NTA49 OCW46:OCW49 OMS46:OMS49 OWO46:OWO49 PGK46:PGK49 PQG46:PQG49 QAC46:QAC49 QJY46:QJY49 QTU46:QTU49 RDQ46:RDQ49 RNM46:RNM49 RXI46:RXI49 SHE46:SHE49 SRA46:SRA49 TAW46:TAW49 TKS46:TKS49 TUO46:TUO49 UEK46:UEK49 UOG46:UOG49 UYC46:UYC49 VHY46:VHY49 VRU46:VRU49 WBQ46:WBQ49 WBI11:WBI41 VRM11:VRM41 VHQ11:VHQ41 UXU11:UXU41 UNY11:UNY41 UEC11:UEC41 TUG11:TUG41 TKK11:TKK41 TAO11:TAO41 SQS11:SQS41 SGW11:SGW41 RXA11:RXA41 RNE11:RNE41 RDI11:RDI41 QTM11:QTM41 QJQ11:QJQ41 PZU11:PZU41 PPY11:PPY41 PGC11:PGC41 OWG11:OWG41 OMK11:OMK41 OCO11:OCO41 NSS11:NSS41 NIW11:NIW41 MZA11:MZA41 MPE11:MPE41 MFI11:MFI41 LVM11:LVM41 LLQ11:LLQ41 LBU11:LBU41 KRY11:KRY41 KIC11:KIC41 JYG11:JYG41 JOK11:JOK41 JEO11:JEO41 IUS11:IUS41 IKW11:IKW41 IBA11:IBA41 HRE11:HRE41 HHI11:HHI41 GXM11:GXM41 GNQ11:GNQ41 GDU11:GDU41 FTY11:FTY41 FKC11:FKC41 FAG11:FAG41 EQK11:EQK41 EGO11:EGO41 DWS11:DWS41 DMW11:DMW41 DDA11:DDA41 CTE11:CTE41 CJI11:CJI41 BZM11:BZM41 BPQ11:BPQ41 BFU11:BFU41 AVY11:AVY41 AMC11:AMC41 ACG11:ACG41 SK11:SK41 IO11:IO41 WLE11:WLE41 WVA11:WVA41 WVI46:WVI49 I65542:I65561" xr:uid="{00000000-0002-0000-0800-000003000000}">
      <formula1>"常勤,非常勤"</formula1>
    </dataValidation>
    <dataValidation type="list" allowBlank="1" showInputMessage="1" showErrorMessage="1" sqref="WVJ983045:WVJ983064 J65542:J65561 IX65541:IX65560 ST65541:ST65560 ACP65541:ACP65560 AML65541:AML65560 AWH65541:AWH65560 BGD65541:BGD65560 BPZ65541:BPZ65560 BZV65541:BZV65560 CJR65541:CJR65560 CTN65541:CTN65560 DDJ65541:DDJ65560 DNF65541:DNF65560 DXB65541:DXB65560 EGX65541:EGX65560 EQT65541:EQT65560 FAP65541:FAP65560 FKL65541:FKL65560 FUH65541:FUH65560 GED65541:GED65560 GNZ65541:GNZ65560 GXV65541:GXV65560 HHR65541:HHR65560 HRN65541:HRN65560 IBJ65541:IBJ65560 ILF65541:ILF65560 IVB65541:IVB65560 JEX65541:JEX65560 JOT65541:JOT65560 JYP65541:JYP65560 KIL65541:KIL65560 KSH65541:KSH65560 LCD65541:LCD65560 LLZ65541:LLZ65560 LVV65541:LVV65560 MFR65541:MFR65560 MPN65541:MPN65560 MZJ65541:MZJ65560 NJF65541:NJF65560 NTB65541:NTB65560 OCX65541:OCX65560 OMT65541:OMT65560 OWP65541:OWP65560 PGL65541:PGL65560 PQH65541:PQH65560 QAD65541:QAD65560 QJZ65541:QJZ65560 QTV65541:QTV65560 RDR65541:RDR65560 RNN65541:RNN65560 RXJ65541:RXJ65560 SHF65541:SHF65560 SRB65541:SRB65560 TAX65541:TAX65560 TKT65541:TKT65560 TUP65541:TUP65560 UEL65541:UEL65560 UOH65541:UOH65560 UYD65541:UYD65560 VHZ65541:VHZ65560 VRV65541:VRV65560 WBR65541:WBR65560 WLN65541:WLN65560 WVJ65541:WVJ65560 J131078:J131097 IX131077:IX131096 ST131077:ST131096 ACP131077:ACP131096 AML131077:AML131096 AWH131077:AWH131096 BGD131077:BGD131096 BPZ131077:BPZ131096 BZV131077:BZV131096 CJR131077:CJR131096 CTN131077:CTN131096 DDJ131077:DDJ131096 DNF131077:DNF131096 DXB131077:DXB131096 EGX131077:EGX131096 EQT131077:EQT131096 FAP131077:FAP131096 FKL131077:FKL131096 FUH131077:FUH131096 GED131077:GED131096 GNZ131077:GNZ131096 GXV131077:GXV131096 HHR131077:HHR131096 HRN131077:HRN131096 IBJ131077:IBJ131096 ILF131077:ILF131096 IVB131077:IVB131096 JEX131077:JEX131096 JOT131077:JOT131096 JYP131077:JYP131096 KIL131077:KIL131096 KSH131077:KSH131096 LCD131077:LCD131096 LLZ131077:LLZ131096 LVV131077:LVV131096 MFR131077:MFR131096 MPN131077:MPN131096 MZJ131077:MZJ131096 NJF131077:NJF131096 NTB131077:NTB131096 OCX131077:OCX131096 OMT131077:OMT131096 OWP131077:OWP131096 PGL131077:PGL131096 PQH131077:PQH131096 QAD131077:QAD131096 QJZ131077:QJZ131096 QTV131077:QTV131096 RDR131077:RDR131096 RNN131077:RNN131096 RXJ131077:RXJ131096 SHF131077:SHF131096 SRB131077:SRB131096 TAX131077:TAX131096 TKT131077:TKT131096 TUP131077:TUP131096 UEL131077:UEL131096 UOH131077:UOH131096 UYD131077:UYD131096 VHZ131077:VHZ131096 VRV131077:VRV131096 WBR131077:WBR131096 WLN131077:WLN131096 WVJ131077:WVJ131096 J196614:J196633 IX196613:IX196632 ST196613:ST196632 ACP196613:ACP196632 AML196613:AML196632 AWH196613:AWH196632 BGD196613:BGD196632 BPZ196613:BPZ196632 BZV196613:BZV196632 CJR196613:CJR196632 CTN196613:CTN196632 DDJ196613:DDJ196632 DNF196613:DNF196632 DXB196613:DXB196632 EGX196613:EGX196632 EQT196613:EQT196632 FAP196613:FAP196632 FKL196613:FKL196632 FUH196613:FUH196632 GED196613:GED196632 GNZ196613:GNZ196632 GXV196613:GXV196632 HHR196613:HHR196632 HRN196613:HRN196632 IBJ196613:IBJ196632 ILF196613:ILF196632 IVB196613:IVB196632 JEX196613:JEX196632 JOT196613:JOT196632 JYP196613:JYP196632 KIL196613:KIL196632 KSH196613:KSH196632 LCD196613:LCD196632 LLZ196613:LLZ196632 LVV196613:LVV196632 MFR196613:MFR196632 MPN196613:MPN196632 MZJ196613:MZJ196632 NJF196613:NJF196632 NTB196613:NTB196632 OCX196613:OCX196632 OMT196613:OMT196632 OWP196613:OWP196632 PGL196613:PGL196632 PQH196613:PQH196632 QAD196613:QAD196632 QJZ196613:QJZ196632 QTV196613:QTV196632 RDR196613:RDR196632 RNN196613:RNN196632 RXJ196613:RXJ196632 SHF196613:SHF196632 SRB196613:SRB196632 TAX196613:TAX196632 TKT196613:TKT196632 TUP196613:TUP196632 UEL196613:UEL196632 UOH196613:UOH196632 UYD196613:UYD196632 VHZ196613:VHZ196632 VRV196613:VRV196632 WBR196613:WBR196632 WLN196613:WLN196632 WVJ196613:WVJ196632 J262150:J262169 IX262149:IX262168 ST262149:ST262168 ACP262149:ACP262168 AML262149:AML262168 AWH262149:AWH262168 BGD262149:BGD262168 BPZ262149:BPZ262168 BZV262149:BZV262168 CJR262149:CJR262168 CTN262149:CTN262168 DDJ262149:DDJ262168 DNF262149:DNF262168 DXB262149:DXB262168 EGX262149:EGX262168 EQT262149:EQT262168 FAP262149:FAP262168 FKL262149:FKL262168 FUH262149:FUH262168 GED262149:GED262168 GNZ262149:GNZ262168 GXV262149:GXV262168 HHR262149:HHR262168 HRN262149:HRN262168 IBJ262149:IBJ262168 ILF262149:ILF262168 IVB262149:IVB262168 JEX262149:JEX262168 JOT262149:JOT262168 JYP262149:JYP262168 KIL262149:KIL262168 KSH262149:KSH262168 LCD262149:LCD262168 LLZ262149:LLZ262168 LVV262149:LVV262168 MFR262149:MFR262168 MPN262149:MPN262168 MZJ262149:MZJ262168 NJF262149:NJF262168 NTB262149:NTB262168 OCX262149:OCX262168 OMT262149:OMT262168 OWP262149:OWP262168 PGL262149:PGL262168 PQH262149:PQH262168 QAD262149:QAD262168 QJZ262149:QJZ262168 QTV262149:QTV262168 RDR262149:RDR262168 RNN262149:RNN262168 RXJ262149:RXJ262168 SHF262149:SHF262168 SRB262149:SRB262168 TAX262149:TAX262168 TKT262149:TKT262168 TUP262149:TUP262168 UEL262149:UEL262168 UOH262149:UOH262168 UYD262149:UYD262168 VHZ262149:VHZ262168 VRV262149:VRV262168 WBR262149:WBR262168 WLN262149:WLN262168 WVJ262149:WVJ262168 J327686:J327705 IX327685:IX327704 ST327685:ST327704 ACP327685:ACP327704 AML327685:AML327704 AWH327685:AWH327704 BGD327685:BGD327704 BPZ327685:BPZ327704 BZV327685:BZV327704 CJR327685:CJR327704 CTN327685:CTN327704 DDJ327685:DDJ327704 DNF327685:DNF327704 DXB327685:DXB327704 EGX327685:EGX327704 EQT327685:EQT327704 FAP327685:FAP327704 FKL327685:FKL327704 FUH327685:FUH327704 GED327685:GED327704 GNZ327685:GNZ327704 GXV327685:GXV327704 HHR327685:HHR327704 HRN327685:HRN327704 IBJ327685:IBJ327704 ILF327685:ILF327704 IVB327685:IVB327704 JEX327685:JEX327704 JOT327685:JOT327704 JYP327685:JYP327704 KIL327685:KIL327704 KSH327685:KSH327704 LCD327685:LCD327704 LLZ327685:LLZ327704 LVV327685:LVV327704 MFR327685:MFR327704 MPN327685:MPN327704 MZJ327685:MZJ327704 NJF327685:NJF327704 NTB327685:NTB327704 OCX327685:OCX327704 OMT327685:OMT327704 OWP327685:OWP327704 PGL327685:PGL327704 PQH327685:PQH327704 QAD327685:QAD327704 QJZ327685:QJZ327704 QTV327685:QTV327704 RDR327685:RDR327704 RNN327685:RNN327704 RXJ327685:RXJ327704 SHF327685:SHF327704 SRB327685:SRB327704 TAX327685:TAX327704 TKT327685:TKT327704 TUP327685:TUP327704 UEL327685:UEL327704 UOH327685:UOH327704 UYD327685:UYD327704 VHZ327685:VHZ327704 VRV327685:VRV327704 WBR327685:WBR327704 WLN327685:WLN327704 WVJ327685:WVJ327704 J393222:J393241 IX393221:IX393240 ST393221:ST393240 ACP393221:ACP393240 AML393221:AML393240 AWH393221:AWH393240 BGD393221:BGD393240 BPZ393221:BPZ393240 BZV393221:BZV393240 CJR393221:CJR393240 CTN393221:CTN393240 DDJ393221:DDJ393240 DNF393221:DNF393240 DXB393221:DXB393240 EGX393221:EGX393240 EQT393221:EQT393240 FAP393221:FAP393240 FKL393221:FKL393240 FUH393221:FUH393240 GED393221:GED393240 GNZ393221:GNZ393240 GXV393221:GXV393240 HHR393221:HHR393240 HRN393221:HRN393240 IBJ393221:IBJ393240 ILF393221:ILF393240 IVB393221:IVB393240 JEX393221:JEX393240 JOT393221:JOT393240 JYP393221:JYP393240 KIL393221:KIL393240 KSH393221:KSH393240 LCD393221:LCD393240 LLZ393221:LLZ393240 LVV393221:LVV393240 MFR393221:MFR393240 MPN393221:MPN393240 MZJ393221:MZJ393240 NJF393221:NJF393240 NTB393221:NTB393240 OCX393221:OCX393240 OMT393221:OMT393240 OWP393221:OWP393240 PGL393221:PGL393240 PQH393221:PQH393240 QAD393221:QAD393240 QJZ393221:QJZ393240 QTV393221:QTV393240 RDR393221:RDR393240 RNN393221:RNN393240 RXJ393221:RXJ393240 SHF393221:SHF393240 SRB393221:SRB393240 TAX393221:TAX393240 TKT393221:TKT393240 TUP393221:TUP393240 UEL393221:UEL393240 UOH393221:UOH393240 UYD393221:UYD393240 VHZ393221:VHZ393240 VRV393221:VRV393240 WBR393221:WBR393240 WLN393221:WLN393240 WVJ393221:WVJ393240 J458758:J458777 IX458757:IX458776 ST458757:ST458776 ACP458757:ACP458776 AML458757:AML458776 AWH458757:AWH458776 BGD458757:BGD458776 BPZ458757:BPZ458776 BZV458757:BZV458776 CJR458757:CJR458776 CTN458757:CTN458776 DDJ458757:DDJ458776 DNF458757:DNF458776 DXB458757:DXB458776 EGX458757:EGX458776 EQT458757:EQT458776 FAP458757:FAP458776 FKL458757:FKL458776 FUH458757:FUH458776 GED458757:GED458776 GNZ458757:GNZ458776 GXV458757:GXV458776 HHR458757:HHR458776 HRN458757:HRN458776 IBJ458757:IBJ458776 ILF458757:ILF458776 IVB458757:IVB458776 JEX458757:JEX458776 JOT458757:JOT458776 JYP458757:JYP458776 KIL458757:KIL458776 KSH458757:KSH458776 LCD458757:LCD458776 LLZ458757:LLZ458776 LVV458757:LVV458776 MFR458757:MFR458776 MPN458757:MPN458776 MZJ458757:MZJ458776 NJF458757:NJF458776 NTB458757:NTB458776 OCX458757:OCX458776 OMT458757:OMT458776 OWP458757:OWP458776 PGL458757:PGL458776 PQH458757:PQH458776 QAD458757:QAD458776 QJZ458757:QJZ458776 QTV458757:QTV458776 RDR458757:RDR458776 RNN458757:RNN458776 RXJ458757:RXJ458776 SHF458757:SHF458776 SRB458757:SRB458776 TAX458757:TAX458776 TKT458757:TKT458776 TUP458757:TUP458776 UEL458757:UEL458776 UOH458757:UOH458776 UYD458757:UYD458776 VHZ458757:VHZ458776 VRV458757:VRV458776 WBR458757:WBR458776 WLN458757:WLN458776 WVJ458757:WVJ458776 J524294:J524313 IX524293:IX524312 ST524293:ST524312 ACP524293:ACP524312 AML524293:AML524312 AWH524293:AWH524312 BGD524293:BGD524312 BPZ524293:BPZ524312 BZV524293:BZV524312 CJR524293:CJR524312 CTN524293:CTN524312 DDJ524293:DDJ524312 DNF524293:DNF524312 DXB524293:DXB524312 EGX524293:EGX524312 EQT524293:EQT524312 FAP524293:FAP524312 FKL524293:FKL524312 FUH524293:FUH524312 GED524293:GED524312 GNZ524293:GNZ524312 GXV524293:GXV524312 HHR524293:HHR524312 HRN524293:HRN524312 IBJ524293:IBJ524312 ILF524293:ILF524312 IVB524293:IVB524312 JEX524293:JEX524312 JOT524293:JOT524312 JYP524293:JYP524312 KIL524293:KIL524312 KSH524293:KSH524312 LCD524293:LCD524312 LLZ524293:LLZ524312 LVV524293:LVV524312 MFR524293:MFR524312 MPN524293:MPN524312 MZJ524293:MZJ524312 NJF524293:NJF524312 NTB524293:NTB524312 OCX524293:OCX524312 OMT524293:OMT524312 OWP524293:OWP524312 PGL524293:PGL524312 PQH524293:PQH524312 QAD524293:QAD524312 QJZ524293:QJZ524312 QTV524293:QTV524312 RDR524293:RDR524312 RNN524293:RNN524312 RXJ524293:RXJ524312 SHF524293:SHF524312 SRB524293:SRB524312 TAX524293:TAX524312 TKT524293:TKT524312 TUP524293:TUP524312 UEL524293:UEL524312 UOH524293:UOH524312 UYD524293:UYD524312 VHZ524293:VHZ524312 VRV524293:VRV524312 WBR524293:WBR524312 WLN524293:WLN524312 WVJ524293:WVJ524312 J589830:J589849 IX589829:IX589848 ST589829:ST589848 ACP589829:ACP589848 AML589829:AML589848 AWH589829:AWH589848 BGD589829:BGD589848 BPZ589829:BPZ589848 BZV589829:BZV589848 CJR589829:CJR589848 CTN589829:CTN589848 DDJ589829:DDJ589848 DNF589829:DNF589848 DXB589829:DXB589848 EGX589829:EGX589848 EQT589829:EQT589848 FAP589829:FAP589848 FKL589829:FKL589848 FUH589829:FUH589848 GED589829:GED589848 GNZ589829:GNZ589848 GXV589829:GXV589848 HHR589829:HHR589848 HRN589829:HRN589848 IBJ589829:IBJ589848 ILF589829:ILF589848 IVB589829:IVB589848 JEX589829:JEX589848 JOT589829:JOT589848 JYP589829:JYP589848 KIL589829:KIL589848 KSH589829:KSH589848 LCD589829:LCD589848 LLZ589829:LLZ589848 LVV589829:LVV589848 MFR589829:MFR589848 MPN589829:MPN589848 MZJ589829:MZJ589848 NJF589829:NJF589848 NTB589829:NTB589848 OCX589829:OCX589848 OMT589829:OMT589848 OWP589829:OWP589848 PGL589829:PGL589848 PQH589829:PQH589848 QAD589829:QAD589848 QJZ589829:QJZ589848 QTV589829:QTV589848 RDR589829:RDR589848 RNN589829:RNN589848 RXJ589829:RXJ589848 SHF589829:SHF589848 SRB589829:SRB589848 TAX589829:TAX589848 TKT589829:TKT589848 TUP589829:TUP589848 UEL589829:UEL589848 UOH589829:UOH589848 UYD589829:UYD589848 VHZ589829:VHZ589848 VRV589829:VRV589848 WBR589829:WBR589848 WLN589829:WLN589848 WVJ589829:WVJ589848 J655366:J655385 IX655365:IX655384 ST655365:ST655384 ACP655365:ACP655384 AML655365:AML655384 AWH655365:AWH655384 BGD655365:BGD655384 BPZ655365:BPZ655384 BZV655365:BZV655384 CJR655365:CJR655384 CTN655365:CTN655384 DDJ655365:DDJ655384 DNF655365:DNF655384 DXB655365:DXB655384 EGX655365:EGX655384 EQT655365:EQT655384 FAP655365:FAP655384 FKL655365:FKL655384 FUH655365:FUH655384 GED655365:GED655384 GNZ655365:GNZ655384 GXV655365:GXV655384 HHR655365:HHR655384 HRN655365:HRN655384 IBJ655365:IBJ655384 ILF655365:ILF655384 IVB655365:IVB655384 JEX655365:JEX655384 JOT655365:JOT655384 JYP655365:JYP655384 KIL655365:KIL655384 KSH655365:KSH655384 LCD655365:LCD655384 LLZ655365:LLZ655384 LVV655365:LVV655384 MFR655365:MFR655384 MPN655365:MPN655384 MZJ655365:MZJ655384 NJF655365:NJF655384 NTB655365:NTB655384 OCX655365:OCX655384 OMT655365:OMT655384 OWP655365:OWP655384 PGL655365:PGL655384 PQH655365:PQH655384 QAD655365:QAD655384 QJZ655365:QJZ655384 QTV655365:QTV655384 RDR655365:RDR655384 RNN655365:RNN655384 RXJ655365:RXJ655384 SHF655365:SHF655384 SRB655365:SRB655384 TAX655365:TAX655384 TKT655365:TKT655384 TUP655365:TUP655384 UEL655365:UEL655384 UOH655365:UOH655384 UYD655365:UYD655384 VHZ655365:VHZ655384 VRV655365:VRV655384 WBR655365:WBR655384 WLN655365:WLN655384 WVJ655365:WVJ655384 J720902:J720921 IX720901:IX720920 ST720901:ST720920 ACP720901:ACP720920 AML720901:AML720920 AWH720901:AWH720920 BGD720901:BGD720920 BPZ720901:BPZ720920 BZV720901:BZV720920 CJR720901:CJR720920 CTN720901:CTN720920 DDJ720901:DDJ720920 DNF720901:DNF720920 DXB720901:DXB720920 EGX720901:EGX720920 EQT720901:EQT720920 FAP720901:FAP720920 FKL720901:FKL720920 FUH720901:FUH720920 GED720901:GED720920 GNZ720901:GNZ720920 GXV720901:GXV720920 HHR720901:HHR720920 HRN720901:HRN720920 IBJ720901:IBJ720920 ILF720901:ILF720920 IVB720901:IVB720920 JEX720901:JEX720920 JOT720901:JOT720920 JYP720901:JYP720920 KIL720901:KIL720920 KSH720901:KSH720920 LCD720901:LCD720920 LLZ720901:LLZ720920 LVV720901:LVV720920 MFR720901:MFR720920 MPN720901:MPN720920 MZJ720901:MZJ720920 NJF720901:NJF720920 NTB720901:NTB720920 OCX720901:OCX720920 OMT720901:OMT720920 OWP720901:OWP720920 PGL720901:PGL720920 PQH720901:PQH720920 QAD720901:QAD720920 QJZ720901:QJZ720920 QTV720901:QTV720920 RDR720901:RDR720920 RNN720901:RNN720920 RXJ720901:RXJ720920 SHF720901:SHF720920 SRB720901:SRB720920 TAX720901:TAX720920 TKT720901:TKT720920 TUP720901:TUP720920 UEL720901:UEL720920 UOH720901:UOH720920 UYD720901:UYD720920 VHZ720901:VHZ720920 VRV720901:VRV720920 WBR720901:WBR720920 WLN720901:WLN720920 WVJ720901:WVJ720920 J786438:J786457 IX786437:IX786456 ST786437:ST786456 ACP786437:ACP786456 AML786437:AML786456 AWH786437:AWH786456 BGD786437:BGD786456 BPZ786437:BPZ786456 BZV786437:BZV786456 CJR786437:CJR786456 CTN786437:CTN786456 DDJ786437:DDJ786456 DNF786437:DNF786456 DXB786437:DXB786456 EGX786437:EGX786456 EQT786437:EQT786456 FAP786437:FAP786456 FKL786437:FKL786456 FUH786437:FUH786456 GED786437:GED786456 GNZ786437:GNZ786456 GXV786437:GXV786456 HHR786437:HHR786456 HRN786437:HRN786456 IBJ786437:IBJ786456 ILF786437:ILF786456 IVB786437:IVB786456 JEX786437:JEX786456 JOT786437:JOT786456 JYP786437:JYP786456 KIL786437:KIL786456 KSH786437:KSH786456 LCD786437:LCD786456 LLZ786437:LLZ786456 LVV786437:LVV786456 MFR786437:MFR786456 MPN786437:MPN786456 MZJ786437:MZJ786456 NJF786437:NJF786456 NTB786437:NTB786456 OCX786437:OCX786456 OMT786437:OMT786456 OWP786437:OWP786456 PGL786437:PGL786456 PQH786437:PQH786456 QAD786437:QAD786456 QJZ786437:QJZ786456 QTV786437:QTV786456 RDR786437:RDR786456 RNN786437:RNN786456 RXJ786437:RXJ786456 SHF786437:SHF786456 SRB786437:SRB786456 TAX786437:TAX786456 TKT786437:TKT786456 TUP786437:TUP786456 UEL786437:UEL786456 UOH786437:UOH786456 UYD786437:UYD786456 VHZ786437:VHZ786456 VRV786437:VRV786456 WBR786437:WBR786456 WLN786437:WLN786456 WVJ786437:WVJ786456 J851974:J851993 IX851973:IX851992 ST851973:ST851992 ACP851973:ACP851992 AML851973:AML851992 AWH851973:AWH851992 BGD851973:BGD851992 BPZ851973:BPZ851992 BZV851973:BZV851992 CJR851973:CJR851992 CTN851973:CTN851992 DDJ851973:DDJ851992 DNF851973:DNF851992 DXB851973:DXB851992 EGX851973:EGX851992 EQT851973:EQT851992 FAP851973:FAP851992 FKL851973:FKL851992 FUH851973:FUH851992 GED851973:GED851992 GNZ851973:GNZ851992 GXV851973:GXV851992 HHR851973:HHR851992 HRN851973:HRN851992 IBJ851973:IBJ851992 ILF851973:ILF851992 IVB851973:IVB851992 JEX851973:JEX851992 JOT851973:JOT851992 JYP851973:JYP851992 KIL851973:KIL851992 KSH851973:KSH851992 LCD851973:LCD851992 LLZ851973:LLZ851992 LVV851973:LVV851992 MFR851973:MFR851992 MPN851973:MPN851992 MZJ851973:MZJ851992 NJF851973:NJF851992 NTB851973:NTB851992 OCX851973:OCX851992 OMT851973:OMT851992 OWP851973:OWP851992 PGL851973:PGL851992 PQH851973:PQH851992 QAD851973:QAD851992 QJZ851973:QJZ851992 QTV851973:QTV851992 RDR851973:RDR851992 RNN851973:RNN851992 RXJ851973:RXJ851992 SHF851973:SHF851992 SRB851973:SRB851992 TAX851973:TAX851992 TKT851973:TKT851992 TUP851973:TUP851992 UEL851973:UEL851992 UOH851973:UOH851992 UYD851973:UYD851992 VHZ851973:VHZ851992 VRV851973:VRV851992 WBR851973:WBR851992 WLN851973:WLN851992 WVJ851973:WVJ851992 J917510:J917529 IX917509:IX917528 ST917509:ST917528 ACP917509:ACP917528 AML917509:AML917528 AWH917509:AWH917528 BGD917509:BGD917528 BPZ917509:BPZ917528 BZV917509:BZV917528 CJR917509:CJR917528 CTN917509:CTN917528 DDJ917509:DDJ917528 DNF917509:DNF917528 DXB917509:DXB917528 EGX917509:EGX917528 EQT917509:EQT917528 FAP917509:FAP917528 FKL917509:FKL917528 FUH917509:FUH917528 GED917509:GED917528 GNZ917509:GNZ917528 GXV917509:GXV917528 HHR917509:HHR917528 HRN917509:HRN917528 IBJ917509:IBJ917528 ILF917509:ILF917528 IVB917509:IVB917528 JEX917509:JEX917528 JOT917509:JOT917528 JYP917509:JYP917528 KIL917509:KIL917528 KSH917509:KSH917528 LCD917509:LCD917528 LLZ917509:LLZ917528 LVV917509:LVV917528 MFR917509:MFR917528 MPN917509:MPN917528 MZJ917509:MZJ917528 NJF917509:NJF917528 NTB917509:NTB917528 OCX917509:OCX917528 OMT917509:OMT917528 OWP917509:OWP917528 PGL917509:PGL917528 PQH917509:PQH917528 QAD917509:QAD917528 QJZ917509:QJZ917528 QTV917509:QTV917528 RDR917509:RDR917528 RNN917509:RNN917528 RXJ917509:RXJ917528 SHF917509:SHF917528 SRB917509:SRB917528 TAX917509:TAX917528 TKT917509:TKT917528 TUP917509:TUP917528 UEL917509:UEL917528 UOH917509:UOH917528 UYD917509:UYD917528 VHZ917509:VHZ917528 VRV917509:VRV917528 WBR917509:WBR917528 WLN917509:WLN917528 WVJ917509:WVJ917528 J983046:J983065 IX983045:IX983064 ST983045:ST983064 ACP983045:ACP983064 AML983045:AML983064 AWH983045:AWH983064 BGD983045:BGD983064 BPZ983045:BPZ983064 BZV983045:BZV983064 CJR983045:CJR983064 CTN983045:CTN983064 DDJ983045:DDJ983064 DNF983045:DNF983064 DXB983045:DXB983064 EGX983045:EGX983064 EQT983045:EQT983064 FAP983045:FAP983064 FKL983045:FKL983064 FUH983045:FUH983064 GED983045:GED983064 GNZ983045:GNZ983064 GXV983045:GXV983064 HHR983045:HHR983064 HRN983045:HRN983064 IBJ983045:IBJ983064 ILF983045:ILF983064 IVB983045:IVB983064 JEX983045:JEX983064 JOT983045:JOT983064 JYP983045:JYP983064 KIL983045:KIL983064 KSH983045:KSH983064 LCD983045:LCD983064 LLZ983045:LLZ983064 LVV983045:LVV983064 MFR983045:MFR983064 MPN983045:MPN983064 MZJ983045:MZJ983064 NJF983045:NJF983064 NTB983045:NTB983064 OCX983045:OCX983064 OMT983045:OMT983064 OWP983045:OWP983064 PGL983045:PGL983064 PQH983045:PQH983064 QAD983045:QAD983064 QJZ983045:QJZ983064 QTV983045:QTV983064 RDR983045:RDR983064 RNN983045:RNN983064 RXJ983045:RXJ983064 SHF983045:SHF983064 SRB983045:SRB983064 TAX983045:TAX983064 TKT983045:TKT983064 TUP983045:TUP983064 UEL983045:UEL983064 UOH983045:UOH983064 UYD983045:UYD983064 VHZ983045:VHZ983064 VRV983045:VRV983064 WBR983045:WBR983064 WLN983045:WLN983064 ST46:ST49 ACP46:ACP49 AML46:AML49 AWH46:AWH49 BGD46:BGD49 BPZ46:BPZ49 BZV46:BZV49 CJR46:CJR49 CTN46:CTN49 DDJ46:DDJ49 DNF46:DNF49 DXB46:DXB49 EGX46:EGX49 EQT46:EQT49 FAP46:FAP49 FKL46:FKL49 FUH46:FUH49 GED46:GED49 GNZ46:GNZ49 GXV46:GXV49 HHR46:HHR49 HRN46:HRN49 IBJ46:IBJ49 ILF46:ILF49 IVB46:IVB49 JEX46:JEX49 JOT46:JOT49 JYP46:JYP49 KIL46:KIL49 KSH46:KSH49 LCD46:LCD49 LLZ46:LLZ49 LVV46:LVV49 MFR46:MFR49 MPN46:MPN49 MZJ46:MZJ49 NJF46:NJF49 NTB46:NTB49 OCX46:OCX49 OMT46:OMT49 OWP46:OWP49 PGL46:PGL49 PQH46:PQH49 QAD46:QAD49 QJZ46:QJZ49 QTV46:QTV49 RDR46:RDR49 RNN46:RNN49 RXJ46:RXJ49 SHF46:SHF49 SRB46:SRB49 TAX46:TAX49 TKT46:TKT49 TUP46:TUP49 UEL46:UEL49 UOH46:UOH49 UYD46:UYD49 VHZ46:VHZ49 VRV46:VRV49 WBR46:WBR49 WLN46:WLN49 WVJ46:WVJ49 WLF11:WLF41 WBJ11:WBJ41 VRN11:VRN41 VHR11:VHR41 UXV11:UXV41 UNZ11:UNZ41 UED11:UED41 TUH11:TUH41 TKL11:TKL41 TAP11:TAP41 SQT11:SQT41 SGX11:SGX41 RXB11:RXB41 RNF11:RNF41 RDJ11:RDJ41 QTN11:QTN41 QJR11:QJR41 PZV11:PZV41 PPZ11:PPZ41 PGD11:PGD41 OWH11:OWH41 OML11:OML41 OCP11:OCP41 NST11:NST41 NIX11:NIX41 MZB11:MZB41 MPF11:MPF41 MFJ11:MFJ41 LVN11:LVN41 LLR11:LLR41 LBV11:LBV41 KRZ11:KRZ41 KID11:KID41 JYH11:JYH41 JOL11:JOL41 JEP11:JEP41 IUT11:IUT41 IKX11:IKX41 IBB11:IBB41 HRF11:HRF41 HHJ11:HHJ41 GXN11:GXN41 GNR11:GNR41 GDV11:GDV41 FTZ11:FTZ41 FKD11:FKD41 FAH11:FAH41 EQL11:EQL41 EGP11:EGP41 DWT11:DWT41 DMX11:DMX41 DDB11:DDB41 CTF11:CTF41 CJJ11:CJJ41 BZN11:BZN41 BPR11:BPR41 BFV11:BFV41 AVZ11:AVZ41 AMD11:AMD41 ACH11:ACH41 SL11:SL41 IP11:IP41 IX46:IX49 WVB11:WVB41" xr:uid="{00000000-0002-0000-0800-000004000000}">
      <formula1>"教育・保育従事者,教育・保育従事者以外"</formula1>
    </dataValidation>
    <dataValidation type="custom" allowBlank="1" showInputMessage="1" showErrorMessage="1" sqref="AP65541:AP65560 AP131077:AP131096 AP196613:AP196632 AP262149:AP262168 AP327685:AP327704 AP393221:AP393240 AP458757:AP458776 AP524293:AP524312 AP589829:AP589848 AP655365:AP655384 AP720901:AP720920 AP786437:AP786456 AP851973:AP851992 AP917509:AP917528 AP983045:AP983064 WVN983045:WWO983064 VRZ983045:VTA983064 WBV983045:WCW983064 JB65541:KC65560 SX65541:TY65560 ACT65541:ADU65560 AMP65541:ANQ65560 AWL65541:AXM65560 BGH65541:BHI65560 BQD65541:BRE65560 BZZ65541:CBA65560 CJV65541:CKW65560 CTR65541:CUS65560 DDN65541:DEO65560 DNJ65541:DOK65560 DXF65541:DYG65560 EHB65541:EIC65560 EQX65541:ERY65560 FAT65541:FBU65560 FKP65541:FLQ65560 FUL65541:FVM65560 GEH65541:GFI65560 GOD65541:GPE65560 GXZ65541:GZA65560 HHV65541:HIW65560 HRR65541:HSS65560 IBN65541:ICO65560 ILJ65541:IMK65560 IVF65541:IWG65560 JFB65541:JGC65560 JOX65541:JPY65560 JYT65541:JZU65560 KIP65541:KJQ65560 KSL65541:KTM65560 LCH65541:LDI65560 LMD65541:LNE65560 LVZ65541:LXA65560 MFV65541:MGW65560 MPR65541:MQS65560 MZN65541:NAO65560 NJJ65541:NKK65560 NTF65541:NUG65560 ODB65541:OEC65560 OMX65541:ONY65560 OWT65541:OXU65560 PGP65541:PHQ65560 PQL65541:PRM65560 QAH65541:QBI65560 QKD65541:QLE65560 QTZ65541:QVA65560 RDV65541:REW65560 RNR65541:ROS65560 RXN65541:RYO65560 SHJ65541:SIK65560 SRF65541:SSG65560 TBB65541:TCC65560 TKX65541:TLY65560 TUT65541:TVU65560 UEP65541:UFQ65560 UOL65541:UPM65560 UYH65541:UZI65560 VID65541:VJE65560 VRZ65541:VTA65560 WBV65541:WCW65560 WLR65541:WMS65560 WVN65541:WWO65560 JB131077:KC131096 SX131077:TY131096 ACT131077:ADU131096 AMP131077:ANQ131096 AWL131077:AXM131096 BGH131077:BHI131096 BQD131077:BRE131096 BZZ131077:CBA131096 CJV131077:CKW131096 CTR131077:CUS131096 DDN131077:DEO131096 DNJ131077:DOK131096 DXF131077:DYG131096 EHB131077:EIC131096 EQX131077:ERY131096 FAT131077:FBU131096 FKP131077:FLQ131096 FUL131077:FVM131096 GEH131077:GFI131096 GOD131077:GPE131096 GXZ131077:GZA131096 HHV131077:HIW131096 HRR131077:HSS131096 IBN131077:ICO131096 ILJ131077:IMK131096 IVF131077:IWG131096 JFB131077:JGC131096 JOX131077:JPY131096 JYT131077:JZU131096 KIP131077:KJQ131096 KSL131077:KTM131096 LCH131077:LDI131096 LMD131077:LNE131096 LVZ131077:LXA131096 MFV131077:MGW131096 MPR131077:MQS131096 MZN131077:NAO131096 NJJ131077:NKK131096 NTF131077:NUG131096 ODB131077:OEC131096 OMX131077:ONY131096 OWT131077:OXU131096 PGP131077:PHQ131096 PQL131077:PRM131096 QAH131077:QBI131096 QKD131077:QLE131096 QTZ131077:QVA131096 RDV131077:REW131096 RNR131077:ROS131096 RXN131077:RYO131096 SHJ131077:SIK131096 SRF131077:SSG131096 TBB131077:TCC131096 TKX131077:TLY131096 TUT131077:TVU131096 UEP131077:UFQ131096 UOL131077:UPM131096 UYH131077:UZI131096 VID131077:VJE131096 VRZ131077:VTA131096 WBV131077:WCW131096 WLR131077:WMS131096 WVN131077:WWO131096 JB196613:KC196632 SX196613:TY196632 ACT196613:ADU196632 AMP196613:ANQ196632 AWL196613:AXM196632 BGH196613:BHI196632 BQD196613:BRE196632 BZZ196613:CBA196632 CJV196613:CKW196632 CTR196613:CUS196632 DDN196613:DEO196632 DNJ196613:DOK196632 DXF196613:DYG196632 EHB196613:EIC196632 EQX196613:ERY196632 FAT196613:FBU196632 FKP196613:FLQ196632 FUL196613:FVM196632 GEH196613:GFI196632 GOD196613:GPE196632 GXZ196613:GZA196632 HHV196613:HIW196632 HRR196613:HSS196632 IBN196613:ICO196632 ILJ196613:IMK196632 IVF196613:IWG196632 JFB196613:JGC196632 JOX196613:JPY196632 JYT196613:JZU196632 KIP196613:KJQ196632 KSL196613:KTM196632 LCH196613:LDI196632 LMD196613:LNE196632 LVZ196613:LXA196632 MFV196613:MGW196632 MPR196613:MQS196632 MZN196613:NAO196632 NJJ196613:NKK196632 NTF196613:NUG196632 ODB196613:OEC196632 OMX196613:ONY196632 OWT196613:OXU196632 PGP196613:PHQ196632 PQL196613:PRM196632 QAH196613:QBI196632 QKD196613:QLE196632 QTZ196613:QVA196632 RDV196613:REW196632 RNR196613:ROS196632 RXN196613:RYO196632 SHJ196613:SIK196632 SRF196613:SSG196632 TBB196613:TCC196632 TKX196613:TLY196632 TUT196613:TVU196632 UEP196613:UFQ196632 UOL196613:UPM196632 UYH196613:UZI196632 VID196613:VJE196632 VRZ196613:VTA196632 WBV196613:WCW196632 WLR196613:WMS196632 WVN196613:WWO196632 JB262149:KC262168 SX262149:TY262168 ACT262149:ADU262168 AMP262149:ANQ262168 AWL262149:AXM262168 BGH262149:BHI262168 BQD262149:BRE262168 BZZ262149:CBA262168 CJV262149:CKW262168 CTR262149:CUS262168 DDN262149:DEO262168 DNJ262149:DOK262168 DXF262149:DYG262168 EHB262149:EIC262168 EQX262149:ERY262168 FAT262149:FBU262168 FKP262149:FLQ262168 FUL262149:FVM262168 GEH262149:GFI262168 GOD262149:GPE262168 GXZ262149:GZA262168 HHV262149:HIW262168 HRR262149:HSS262168 IBN262149:ICO262168 ILJ262149:IMK262168 IVF262149:IWG262168 JFB262149:JGC262168 JOX262149:JPY262168 JYT262149:JZU262168 KIP262149:KJQ262168 KSL262149:KTM262168 LCH262149:LDI262168 LMD262149:LNE262168 LVZ262149:LXA262168 MFV262149:MGW262168 MPR262149:MQS262168 MZN262149:NAO262168 NJJ262149:NKK262168 NTF262149:NUG262168 ODB262149:OEC262168 OMX262149:ONY262168 OWT262149:OXU262168 PGP262149:PHQ262168 PQL262149:PRM262168 QAH262149:QBI262168 QKD262149:QLE262168 QTZ262149:QVA262168 RDV262149:REW262168 RNR262149:ROS262168 RXN262149:RYO262168 SHJ262149:SIK262168 SRF262149:SSG262168 TBB262149:TCC262168 TKX262149:TLY262168 TUT262149:TVU262168 UEP262149:UFQ262168 UOL262149:UPM262168 UYH262149:UZI262168 VID262149:VJE262168 VRZ262149:VTA262168 WBV262149:WCW262168 WLR262149:WMS262168 WVN262149:WWO262168 JB327685:KC327704 SX327685:TY327704 ACT327685:ADU327704 AMP327685:ANQ327704 AWL327685:AXM327704 BGH327685:BHI327704 BQD327685:BRE327704 BZZ327685:CBA327704 CJV327685:CKW327704 CTR327685:CUS327704 DDN327685:DEO327704 DNJ327685:DOK327704 DXF327685:DYG327704 EHB327685:EIC327704 EQX327685:ERY327704 FAT327685:FBU327704 FKP327685:FLQ327704 FUL327685:FVM327704 GEH327685:GFI327704 GOD327685:GPE327704 GXZ327685:GZA327704 HHV327685:HIW327704 HRR327685:HSS327704 IBN327685:ICO327704 ILJ327685:IMK327704 IVF327685:IWG327704 JFB327685:JGC327704 JOX327685:JPY327704 JYT327685:JZU327704 KIP327685:KJQ327704 KSL327685:KTM327704 LCH327685:LDI327704 LMD327685:LNE327704 LVZ327685:LXA327704 MFV327685:MGW327704 MPR327685:MQS327704 MZN327685:NAO327704 NJJ327685:NKK327704 NTF327685:NUG327704 ODB327685:OEC327704 OMX327685:ONY327704 OWT327685:OXU327704 PGP327685:PHQ327704 PQL327685:PRM327704 QAH327685:QBI327704 QKD327685:QLE327704 QTZ327685:QVA327704 RDV327685:REW327704 RNR327685:ROS327704 RXN327685:RYO327704 SHJ327685:SIK327704 SRF327685:SSG327704 TBB327685:TCC327704 TKX327685:TLY327704 TUT327685:TVU327704 UEP327685:UFQ327704 UOL327685:UPM327704 UYH327685:UZI327704 VID327685:VJE327704 VRZ327685:VTA327704 WBV327685:WCW327704 WLR327685:WMS327704 WVN327685:WWO327704 JB393221:KC393240 SX393221:TY393240 ACT393221:ADU393240 AMP393221:ANQ393240 AWL393221:AXM393240 BGH393221:BHI393240 BQD393221:BRE393240 BZZ393221:CBA393240 CJV393221:CKW393240 CTR393221:CUS393240 DDN393221:DEO393240 DNJ393221:DOK393240 DXF393221:DYG393240 EHB393221:EIC393240 EQX393221:ERY393240 FAT393221:FBU393240 FKP393221:FLQ393240 FUL393221:FVM393240 GEH393221:GFI393240 GOD393221:GPE393240 GXZ393221:GZA393240 HHV393221:HIW393240 HRR393221:HSS393240 IBN393221:ICO393240 ILJ393221:IMK393240 IVF393221:IWG393240 JFB393221:JGC393240 JOX393221:JPY393240 JYT393221:JZU393240 KIP393221:KJQ393240 KSL393221:KTM393240 LCH393221:LDI393240 LMD393221:LNE393240 LVZ393221:LXA393240 MFV393221:MGW393240 MPR393221:MQS393240 MZN393221:NAO393240 NJJ393221:NKK393240 NTF393221:NUG393240 ODB393221:OEC393240 OMX393221:ONY393240 OWT393221:OXU393240 PGP393221:PHQ393240 PQL393221:PRM393240 QAH393221:QBI393240 QKD393221:QLE393240 QTZ393221:QVA393240 RDV393221:REW393240 RNR393221:ROS393240 RXN393221:RYO393240 SHJ393221:SIK393240 SRF393221:SSG393240 TBB393221:TCC393240 TKX393221:TLY393240 TUT393221:TVU393240 UEP393221:UFQ393240 UOL393221:UPM393240 UYH393221:UZI393240 VID393221:VJE393240 VRZ393221:VTA393240 WBV393221:WCW393240 WLR393221:WMS393240 WVN393221:WWO393240 JB458757:KC458776 SX458757:TY458776 ACT458757:ADU458776 AMP458757:ANQ458776 AWL458757:AXM458776 BGH458757:BHI458776 BQD458757:BRE458776 BZZ458757:CBA458776 CJV458757:CKW458776 CTR458757:CUS458776 DDN458757:DEO458776 DNJ458757:DOK458776 DXF458757:DYG458776 EHB458757:EIC458776 EQX458757:ERY458776 FAT458757:FBU458776 FKP458757:FLQ458776 FUL458757:FVM458776 GEH458757:GFI458776 GOD458757:GPE458776 GXZ458757:GZA458776 HHV458757:HIW458776 HRR458757:HSS458776 IBN458757:ICO458776 ILJ458757:IMK458776 IVF458757:IWG458776 JFB458757:JGC458776 JOX458757:JPY458776 JYT458757:JZU458776 KIP458757:KJQ458776 KSL458757:KTM458776 LCH458757:LDI458776 LMD458757:LNE458776 LVZ458757:LXA458776 MFV458757:MGW458776 MPR458757:MQS458776 MZN458757:NAO458776 NJJ458757:NKK458776 NTF458757:NUG458776 ODB458757:OEC458776 OMX458757:ONY458776 OWT458757:OXU458776 PGP458757:PHQ458776 PQL458757:PRM458776 QAH458757:QBI458776 QKD458757:QLE458776 QTZ458757:QVA458776 RDV458757:REW458776 RNR458757:ROS458776 RXN458757:RYO458776 SHJ458757:SIK458776 SRF458757:SSG458776 TBB458757:TCC458776 TKX458757:TLY458776 TUT458757:TVU458776 UEP458757:UFQ458776 UOL458757:UPM458776 UYH458757:UZI458776 VID458757:VJE458776 VRZ458757:VTA458776 WBV458757:WCW458776 WLR458757:WMS458776 WVN458757:WWO458776 JB524293:KC524312 SX524293:TY524312 ACT524293:ADU524312 AMP524293:ANQ524312 AWL524293:AXM524312 BGH524293:BHI524312 BQD524293:BRE524312 BZZ524293:CBA524312 CJV524293:CKW524312 CTR524293:CUS524312 DDN524293:DEO524312 DNJ524293:DOK524312 DXF524293:DYG524312 EHB524293:EIC524312 EQX524293:ERY524312 FAT524293:FBU524312 FKP524293:FLQ524312 FUL524293:FVM524312 GEH524293:GFI524312 GOD524293:GPE524312 GXZ524293:GZA524312 HHV524293:HIW524312 HRR524293:HSS524312 IBN524293:ICO524312 ILJ524293:IMK524312 IVF524293:IWG524312 JFB524293:JGC524312 JOX524293:JPY524312 JYT524293:JZU524312 KIP524293:KJQ524312 KSL524293:KTM524312 LCH524293:LDI524312 LMD524293:LNE524312 LVZ524293:LXA524312 MFV524293:MGW524312 MPR524293:MQS524312 MZN524293:NAO524312 NJJ524293:NKK524312 NTF524293:NUG524312 ODB524293:OEC524312 OMX524293:ONY524312 OWT524293:OXU524312 PGP524293:PHQ524312 PQL524293:PRM524312 QAH524293:QBI524312 QKD524293:QLE524312 QTZ524293:QVA524312 RDV524293:REW524312 RNR524293:ROS524312 RXN524293:RYO524312 SHJ524293:SIK524312 SRF524293:SSG524312 TBB524293:TCC524312 TKX524293:TLY524312 TUT524293:TVU524312 UEP524293:UFQ524312 UOL524293:UPM524312 UYH524293:UZI524312 VID524293:VJE524312 VRZ524293:VTA524312 WBV524293:WCW524312 WLR524293:WMS524312 WVN524293:WWO524312 JB589829:KC589848 SX589829:TY589848 ACT589829:ADU589848 AMP589829:ANQ589848 AWL589829:AXM589848 BGH589829:BHI589848 BQD589829:BRE589848 BZZ589829:CBA589848 CJV589829:CKW589848 CTR589829:CUS589848 DDN589829:DEO589848 DNJ589829:DOK589848 DXF589829:DYG589848 EHB589829:EIC589848 EQX589829:ERY589848 FAT589829:FBU589848 FKP589829:FLQ589848 FUL589829:FVM589848 GEH589829:GFI589848 GOD589829:GPE589848 GXZ589829:GZA589848 HHV589829:HIW589848 HRR589829:HSS589848 IBN589829:ICO589848 ILJ589829:IMK589848 IVF589829:IWG589848 JFB589829:JGC589848 JOX589829:JPY589848 JYT589829:JZU589848 KIP589829:KJQ589848 KSL589829:KTM589848 LCH589829:LDI589848 LMD589829:LNE589848 LVZ589829:LXA589848 MFV589829:MGW589848 MPR589829:MQS589848 MZN589829:NAO589848 NJJ589829:NKK589848 NTF589829:NUG589848 ODB589829:OEC589848 OMX589829:ONY589848 OWT589829:OXU589848 PGP589829:PHQ589848 PQL589829:PRM589848 QAH589829:QBI589848 QKD589829:QLE589848 QTZ589829:QVA589848 RDV589829:REW589848 RNR589829:ROS589848 RXN589829:RYO589848 SHJ589829:SIK589848 SRF589829:SSG589848 TBB589829:TCC589848 TKX589829:TLY589848 TUT589829:TVU589848 UEP589829:UFQ589848 UOL589829:UPM589848 UYH589829:UZI589848 VID589829:VJE589848 VRZ589829:VTA589848 WBV589829:WCW589848 WLR589829:WMS589848 WVN589829:WWO589848 JB655365:KC655384 SX655365:TY655384 ACT655365:ADU655384 AMP655365:ANQ655384 AWL655365:AXM655384 BGH655365:BHI655384 BQD655365:BRE655384 BZZ655365:CBA655384 CJV655365:CKW655384 CTR655365:CUS655384 DDN655365:DEO655384 DNJ655365:DOK655384 DXF655365:DYG655384 EHB655365:EIC655384 EQX655365:ERY655384 FAT655365:FBU655384 FKP655365:FLQ655384 FUL655365:FVM655384 GEH655365:GFI655384 GOD655365:GPE655384 GXZ655365:GZA655384 HHV655365:HIW655384 HRR655365:HSS655384 IBN655365:ICO655384 ILJ655365:IMK655384 IVF655365:IWG655384 JFB655365:JGC655384 JOX655365:JPY655384 JYT655365:JZU655384 KIP655365:KJQ655384 KSL655365:KTM655384 LCH655365:LDI655384 LMD655365:LNE655384 LVZ655365:LXA655384 MFV655365:MGW655384 MPR655365:MQS655384 MZN655365:NAO655384 NJJ655365:NKK655384 NTF655365:NUG655384 ODB655365:OEC655384 OMX655365:ONY655384 OWT655365:OXU655384 PGP655365:PHQ655384 PQL655365:PRM655384 QAH655365:QBI655384 QKD655365:QLE655384 QTZ655365:QVA655384 RDV655365:REW655384 RNR655365:ROS655384 RXN655365:RYO655384 SHJ655365:SIK655384 SRF655365:SSG655384 TBB655365:TCC655384 TKX655365:TLY655384 TUT655365:TVU655384 UEP655365:UFQ655384 UOL655365:UPM655384 UYH655365:UZI655384 VID655365:VJE655384 VRZ655365:VTA655384 WBV655365:WCW655384 WLR655365:WMS655384 WVN655365:WWO655384 JB720901:KC720920 SX720901:TY720920 ACT720901:ADU720920 AMP720901:ANQ720920 AWL720901:AXM720920 BGH720901:BHI720920 BQD720901:BRE720920 BZZ720901:CBA720920 CJV720901:CKW720920 CTR720901:CUS720920 DDN720901:DEO720920 DNJ720901:DOK720920 DXF720901:DYG720920 EHB720901:EIC720920 EQX720901:ERY720920 FAT720901:FBU720920 FKP720901:FLQ720920 FUL720901:FVM720920 GEH720901:GFI720920 GOD720901:GPE720920 GXZ720901:GZA720920 HHV720901:HIW720920 HRR720901:HSS720920 IBN720901:ICO720920 ILJ720901:IMK720920 IVF720901:IWG720920 JFB720901:JGC720920 JOX720901:JPY720920 JYT720901:JZU720920 KIP720901:KJQ720920 KSL720901:KTM720920 LCH720901:LDI720920 LMD720901:LNE720920 LVZ720901:LXA720920 MFV720901:MGW720920 MPR720901:MQS720920 MZN720901:NAO720920 NJJ720901:NKK720920 NTF720901:NUG720920 ODB720901:OEC720920 OMX720901:ONY720920 OWT720901:OXU720920 PGP720901:PHQ720920 PQL720901:PRM720920 QAH720901:QBI720920 QKD720901:QLE720920 QTZ720901:QVA720920 RDV720901:REW720920 RNR720901:ROS720920 RXN720901:RYO720920 SHJ720901:SIK720920 SRF720901:SSG720920 TBB720901:TCC720920 TKX720901:TLY720920 TUT720901:TVU720920 UEP720901:UFQ720920 UOL720901:UPM720920 UYH720901:UZI720920 VID720901:VJE720920 VRZ720901:VTA720920 WBV720901:WCW720920 WLR720901:WMS720920 WVN720901:WWO720920 JB786437:KC786456 SX786437:TY786456 ACT786437:ADU786456 AMP786437:ANQ786456 AWL786437:AXM786456 BGH786437:BHI786456 BQD786437:BRE786456 BZZ786437:CBA786456 CJV786437:CKW786456 CTR786437:CUS786456 DDN786437:DEO786456 DNJ786437:DOK786456 DXF786437:DYG786456 EHB786437:EIC786456 EQX786437:ERY786456 FAT786437:FBU786456 FKP786437:FLQ786456 FUL786437:FVM786456 GEH786437:GFI786456 GOD786437:GPE786456 GXZ786437:GZA786456 HHV786437:HIW786456 HRR786437:HSS786456 IBN786437:ICO786456 ILJ786437:IMK786456 IVF786437:IWG786456 JFB786437:JGC786456 JOX786437:JPY786456 JYT786437:JZU786456 KIP786437:KJQ786456 KSL786437:KTM786456 LCH786437:LDI786456 LMD786437:LNE786456 LVZ786437:LXA786456 MFV786437:MGW786456 MPR786437:MQS786456 MZN786437:NAO786456 NJJ786437:NKK786456 NTF786437:NUG786456 ODB786437:OEC786456 OMX786437:ONY786456 OWT786437:OXU786456 PGP786437:PHQ786456 PQL786437:PRM786456 QAH786437:QBI786456 QKD786437:QLE786456 QTZ786437:QVA786456 RDV786437:REW786456 RNR786437:ROS786456 RXN786437:RYO786456 SHJ786437:SIK786456 SRF786437:SSG786456 TBB786437:TCC786456 TKX786437:TLY786456 TUT786437:TVU786456 UEP786437:UFQ786456 UOL786437:UPM786456 UYH786437:UZI786456 VID786437:VJE786456 VRZ786437:VTA786456 WBV786437:WCW786456 WLR786437:WMS786456 WVN786437:WWO786456 JB851973:KC851992 SX851973:TY851992 ACT851973:ADU851992 AMP851973:ANQ851992 AWL851973:AXM851992 BGH851973:BHI851992 BQD851973:BRE851992 BZZ851973:CBA851992 CJV851973:CKW851992 CTR851973:CUS851992 DDN851973:DEO851992 DNJ851973:DOK851992 DXF851973:DYG851992 EHB851973:EIC851992 EQX851973:ERY851992 FAT851973:FBU851992 FKP851973:FLQ851992 FUL851973:FVM851992 GEH851973:GFI851992 GOD851973:GPE851992 GXZ851973:GZA851992 HHV851973:HIW851992 HRR851973:HSS851992 IBN851973:ICO851992 ILJ851973:IMK851992 IVF851973:IWG851992 JFB851973:JGC851992 JOX851973:JPY851992 JYT851973:JZU851992 KIP851973:KJQ851992 KSL851973:KTM851992 LCH851973:LDI851992 LMD851973:LNE851992 LVZ851973:LXA851992 MFV851973:MGW851992 MPR851973:MQS851992 MZN851973:NAO851992 NJJ851973:NKK851992 NTF851973:NUG851992 ODB851973:OEC851992 OMX851973:ONY851992 OWT851973:OXU851992 PGP851973:PHQ851992 PQL851973:PRM851992 QAH851973:QBI851992 QKD851973:QLE851992 QTZ851973:QVA851992 RDV851973:REW851992 RNR851973:ROS851992 RXN851973:RYO851992 SHJ851973:SIK851992 SRF851973:SSG851992 TBB851973:TCC851992 TKX851973:TLY851992 TUT851973:TVU851992 UEP851973:UFQ851992 UOL851973:UPM851992 UYH851973:UZI851992 VID851973:VJE851992 VRZ851973:VTA851992 WBV851973:WCW851992 WLR851973:WMS851992 WVN851973:WWO851992 JB917509:KC917528 SX917509:TY917528 ACT917509:ADU917528 AMP917509:ANQ917528 AWL917509:AXM917528 BGH917509:BHI917528 BQD917509:BRE917528 BZZ917509:CBA917528 CJV917509:CKW917528 CTR917509:CUS917528 DDN917509:DEO917528 DNJ917509:DOK917528 DXF917509:DYG917528 EHB917509:EIC917528 EQX917509:ERY917528 FAT917509:FBU917528 FKP917509:FLQ917528 FUL917509:FVM917528 GEH917509:GFI917528 GOD917509:GPE917528 GXZ917509:GZA917528 HHV917509:HIW917528 HRR917509:HSS917528 IBN917509:ICO917528 ILJ917509:IMK917528 IVF917509:IWG917528 JFB917509:JGC917528 JOX917509:JPY917528 JYT917509:JZU917528 KIP917509:KJQ917528 KSL917509:KTM917528 LCH917509:LDI917528 LMD917509:LNE917528 LVZ917509:LXA917528 MFV917509:MGW917528 MPR917509:MQS917528 MZN917509:NAO917528 NJJ917509:NKK917528 NTF917509:NUG917528 ODB917509:OEC917528 OMX917509:ONY917528 OWT917509:OXU917528 PGP917509:PHQ917528 PQL917509:PRM917528 QAH917509:QBI917528 QKD917509:QLE917528 QTZ917509:QVA917528 RDV917509:REW917528 RNR917509:ROS917528 RXN917509:RYO917528 SHJ917509:SIK917528 SRF917509:SSG917528 TBB917509:TCC917528 TKX917509:TLY917528 TUT917509:TVU917528 UEP917509:UFQ917528 UOL917509:UPM917528 UYH917509:UZI917528 VID917509:VJE917528 VRZ917509:VTA917528 WBV917509:WCW917528 WLR917509:WMS917528 WVN917509:WWO917528 JB983045:KC983064 SX983045:TY983064 ACT983045:ADU983064 AMP983045:ANQ983064 AWL983045:AXM983064 BGH983045:BHI983064 BQD983045:BRE983064 BZZ983045:CBA983064 CJV983045:CKW983064 CTR983045:CUS983064 DDN983045:DEO983064 DNJ983045:DOK983064 DXF983045:DYG983064 EHB983045:EIC983064 EQX983045:ERY983064 FAT983045:FBU983064 FKP983045:FLQ983064 FUL983045:FVM983064 GEH983045:GFI983064 GOD983045:GPE983064 GXZ983045:GZA983064 HHV983045:HIW983064 HRR983045:HSS983064 IBN983045:ICO983064 ILJ983045:IMK983064 IVF983045:IWG983064 JFB983045:JGC983064 JOX983045:JPY983064 JYT983045:JZU983064 KIP983045:KJQ983064 KSL983045:KTM983064 LCH983045:LDI983064 LMD983045:LNE983064 LVZ983045:LXA983064 MFV983045:MGW983064 MPR983045:MQS983064 MZN983045:NAO983064 NJJ983045:NKK983064 NTF983045:NUG983064 ODB983045:OEC983064 OMX983045:ONY983064 OWT983045:OXU983064 PGP983045:PHQ983064 PQL983045:PRM983064 QAH983045:QBI983064 QKD983045:QLE983064 QTZ983045:QVA983064 RDV983045:REW983064 RNR983045:ROS983064 RXN983045:RYO983064 SHJ983045:SIK983064 SRF983045:SSG983064 TBB983045:TCC983064 TKX983045:TLY983064 TUT983045:TVU983064 UEP983045:UFQ983064 UOL983045:UPM983064 UYH983045:UZI983064 VID983045:VJE983064 WLR983045:WMS983064 SX46:TY49 ACT46:ADU49 AMP46:ANQ49 AWL46:AXM49 BGH46:BHI49 BQD46:BRE49 BZZ46:CBA49 CJV46:CKW49 CTR46:CUS49 DDN46:DEO49 DNJ46:DOK49 DXF46:DYG49 EHB46:EIC49 EQX46:ERY49 FAT46:FBU49 FKP46:FLQ49 FUL46:FVM49 GEH46:GFI49 GOD46:GPE49 GXZ46:GZA49 HHV46:HIW49 HRR46:HSS49 IBN46:ICO49 ILJ46:IMK49 IVF46:IWG49 JFB46:JGC49 JOX46:JPY49 JYT46:JZU49 KIP46:KJQ49 KSL46:KTM49 LCH46:LDI49 LMD46:LNE49 LVZ46:LXA49 MFV46:MGW49 MPR46:MQS49 MZN46:NAO49 NJJ46:NKK49 NTF46:NUG49 ODB46:OEC49 OMX46:ONY49 OWT46:OXU49 PGP46:PHQ49 PQL46:PRM49 QAH46:QBI49 QKD46:QLE49 QTZ46:QVA49 RDV46:REW49 RNR46:ROS49 RXN46:RYO49 SHJ46:SIK49 SRF46:SSG49 TBB46:TCC49 TKX46:TLY49 TUT46:TVU49 UEP46:UFQ49 UOL46:UPM49 UYH46:UZI49 VID46:VJE49 VRZ46:VTA49 WBV46:WCW49 WLR46:WMS49 WVN46:WWO49 JB46:KC49 AP46:AP49 WVF11:WWG41 WLJ11:WMK41 WBN11:WCO41 VRR11:VSS41 VHV11:VIW41 UXZ11:UZA41 UOD11:UPE41 UEH11:UFI41 TUL11:TVM41 TKP11:TLQ41 TAT11:TBU41 SQX11:SRY41 SHB11:SIC41 RXF11:RYG41 RNJ11:ROK41 RDN11:REO41 QTR11:QUS41 QJV11:QKW41 PZZ11:QBA41 PQD11:PRE41 PGH11:PHI41 OWL11:OXM41 OMP11:ONQ41 OCT11:ODU41 NSX11:NTY41 NJB11:NKC41 MZF11:NAG41 MPJ11:MQK41 MFN11:MGO41 LVR11:LWS41 LLV11:LMW41 LBZ11:LDA41 KSD11:KTE41 KIH11:KJI41 JYL11:JZM41 JOP11:JPQ41 JET11:JFU41 IUX11:IVY41 ILB11:IMC41 IBF11:ICG41 HRJ11:HSK41 HHN11:HIO41 GXR11:GYS41 GNV11:GOW41 GDZ11:GFA41 FUD11:FVE41 FKH11:FLI41 FAL11:FBM41 EQP11:ERQ41 EGT11:EHU41 DWX11:DXY41 DNB11:DOC41 DDF11:DEG41 CTJ11:CUK41 CJN11:CKO41 BZR11:CAS41 BPV11:BQW41 BFZ11:BHA41 AWD11:AXE41 AMH11:ANI41 ACL11:ADM41 SP11:TQ41 AH11:AH41 AD917510:AG917529 AI983046:AO983065 AI917510:AO917529 AI851974:AO851993 AI786438:AO786457 AI720902:AO720921 AI655366:AO655385 AI589830:AO589849 AI524294:AO524313 AI458758:AO458777 AI393222:AO393241 AI327686:AO327705 AI262150:AO262169 AI196614:AO196633 AI131078:AO131097 AI65542:AO65561 S262150:W262169 S327686:W327705 S393222:W393241 S458758:W458777 S524294:W524313 S589830:W589849 S655366:W655385 S720902:W720921 S786438:W786457 S851974:W851993 S917510:W917529 S983046:W983065 S65542:W65561 S131078:W131097 S196614:W196633 AD983046:AG983065 AD65542:AG65561 AD131078:AG131097 AD196614:AG196633 AD262150:AG262169 AD327686:AG327705 AD393222:AG393241 AD458758:AG458777 AD524294:AG524313 AD589830:AG589849 AD655366:AG655385 AD720902:AG720921 AD786438:AG786457 AD851974:AG851993 IT11:JU41" xr:uid="{00000000-0002-0000-0800-000005000000}">
      <formula1>IF(#REF!="×","")</formula1>
    </dataValidation>
  </dataValidations>
  <printOptions horizontalCentered="1"/>
  <pageMargins left="0.78740157480314965" right="0.78740157480314965" top="0.59055118110236227" bottom="0.59055118110236227" header="0.51181102362204722" footer="0.51181102362204722"/>
  <pageSetup paperSize="8" scale="34"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0">
    <tabColor theme="3" tint="0.59999389629810485"/>
    <pageSetUpPr fitToPage="1"/>
  </sheetPr>
  <dimension ref="A1:F21"/>
  <sheetViews>
    <sheetView showGridLines="0" view="pageBreakPreview" zoomScale="87" zoomScaleNormal="100" zoomScaleSheetLayoutView="100" workbookViewId="0">
      <selection activeCell="Q13" sqref="Q13:AK13"/>
    </sheetView>
  </sheetViews>
  <sheetFormatPr defaultColWidth="9" defaultRowHeight="18" customHeight="1"/>
  <cols>
    <col min="1" max="1" width="5" style="1" customWidth="1"/>
    <col min="2" max="2" width="15.6328125" style="1" customWidth="1"/>
    <col min="3" max="3" width="14.6328125" style="1" customWidth="1"/>
    <col min="4" max="4" width="22" style="1" customWidth="1"/>
    <col min="5" max="6" width="29.36328125" style="1" customWidth="1"/>
    <col min="7" max="7" width="2.453125" style="1" customWidth="1"/>
    <col min="8" max="19" width="3" style="1" customWidth="1"/>
    <col min="20" max="16384" width="9" style="1"/>
  </cols>
  <sheetData>
    <row r="1" spans="1:6" ht="18" customHeight="1" thickBot="1">
      <c r="A1" s="49" t="s">
        <v>318</v>
      </c>
    </row>
    <row r="2" spans="1:6" ht="18" customHeight="1" thickBot="1">
      <c r="D2" s="113" t="s">
        <v>188</v>
      </c>
      <c r="E2" s="1146"/>
      <c r="F2" s="1408"/>
    </row>
    <row r="4" spans="1:6" ht="18" customHeight="1">
      <c r="A4" s="1643" t="s">
        <v>319</v>
      </c>
      <c r="B4" s="1643"/>
      <c r="C4" s="1643"/>
      <c r="D4" s="1643"/>
      <c r="E4" s="1643"/>
      <c r="F4" s="1643"/>
    </row>
    <row r="5" spans="1:6" ht="18" customHeight="1" thickBot="1">
      <c r="A5" s="3"/>
      <c r="B5" s="3"/>
      <c r="C5" s="3"/>
      <c r="D5" s="3"/>
      <c r="E5" s="3"/>
      <c r="F5" s="3"/>
    </row>
    <row r="6" spans="1:6" ht="40.4" customHeight="1">
      <c r="A6" s="1811" t="s">
        <v>255</v>
      </c>
      <c r="B6" s="1813" t="s">
        <v>256</v>
      </c>
      <c r="C6" s="1813" t="s">
        <v>257</v>
      </c>
      <c r="D6" s="1813" t="s">
        <v>258</v>
      </c>
      <c r="E6" s="1815" t="s">
        <v>259</v>
      </c>
      <c r="F6" s="1817" t="s">
        <v>260</v>
      </c>
    </row>
    <row r="7" spans="1:6" ht="56.15" customHeight="1" thickBot="1">
      <c r="A7" s="1812"/>
      <c r="B7" s="1814"/>
      <c r="C7" s="1814"/>
      <c r="D7" s="1814"/>
      <c r="E7" s="1816"/>
      <c r="F7" s="1818"/>
    </row>
    <row r="8" spans="1:6" ht="21.75" customHeight="1">
      <c r="A8" s="107" t="s">
        <v>261</v>
      </c>
      <c r="B8" s="108" t="s">
        <v>262</v>
      </c>
      <c r="C8" s="108" t="s">
        <v>263</v>
      </c>
      <c r="D8" s="108" t="s">
        <v>264</v>
      </c>
      <c r="E8" s="117">
        <v>200000</v>
      </c>
      <c r="F8" s="273"/>
    </row>
    <row r="9" spans="1:6" ht="21.75" customHeight="1">
      <c r="A9" s="48"/>
      <c r="B9" s="84"/>
      <c r="C9" s="84"/>
      <c r="D9" s="84"/>
      <c r="E9" s="118"/>
      <c r="F9" s="274"/>
    </row>
    <row r="10" spans="1:6" ht="21.75" customHeight="1">
      <c r="A10" s="48"/>
      <c r="B10" s="84"/>
      <c r="C10" s="84"/>
      <c r="D10" s="84"/>
      <c r="E10" s="118"/>
      <c r="F10" s="274"/>
    </row>
    <row r="11" spans="1:6" ht="21.75" customHeight="1">
      <c r="A11" s="48"/>
      <c r="B11" s="84"/>
      <c r="C11" s="84"/>
      <c r="D11" s="84"/>
      <c r="E11" s="118"/>
      <c r="F11" s="274"/>
    </row>
    <row r="12" spans="1:6" ht="21.75" customHeight="1">
      <c r="A12" s="48"/>
      <c r="B12" s="84"/>
      <c r="C12" s="84"/>
      <c r="D12" s="84"/>
      <c r="E12" s="118"/>
      <c r="F12" s="274"/>
    </row>
    <row r="13" spans="1:6" ht="21.75" customHeight="1">
      <c r="A13" s="48"/>
      <c r="B13" s="84"/>
      <c r="C13" s="84"/>
      <c r="D13" s="84"/>
      <c r="E13" s="118"/>
      <c r="F13" s="274"/>
    </row>
    <row r="14" spans="1:6" ht="21.75" customHeight="1">
      <c r="A14" s="48"/>
      <c r="B14" s="84"/>
      <c r="C14" s="84"/>
      <c r="D14" s="84"/>
      <c r="E14" s="118"/>
      <c r="F14" s="274"/>
    </row>
    <row r="15" spans="1:6" ht="21.75" customHeight="1">
      <c r="A15" s="48"/>
      <c r="B15" s="84"/>
      <c r="C15" s="84"/>
      <c r="D15" s="84"/>
      <c r="E15" s="118"/>
      <c r="F15" s="274"/>
    </row>
    <row r="16" spans="1:6" ht="21.75" customHeight="1">
      <c r="A16" s="48"/>
      <c r="B16" s="84"/>
      <c r="C16" s="84"/>
      <c r="D16" s="84"/>
      <c r="E16" s="118"/>
      <c r="F16" s="274"/>
    </row>
    <row r="17" spans="1:6" ht="21.75" customHeight="1">
      <c r="A17" s="53"/>
      <c r="B17" s="52"/>
      <c r="C17" s="52"/>
      <c r="D17" s="52"/>
      <c r="E17" s="119"/>
      <c r="F17" s="275"/>
    </row>
    <row r="18" spans="1:6" ht="21.75" customHeight="1" thickBot="1">
      <c r="A18" s="1806" t="s">
        <v>265</v>
      </c>
      <c r="B18" s="1807"/>
      <c r="C18" s="1807"/>
      <c r="D18" s="1808"/>
      <c r="E18" s="120">
        <f>SUM(E9:E17)</f>
        <v>0</v>
      </c>
      <c r="F18" s="276">
        <f>SUM(F9:F17)</f>
        <v>0</v>
      </c>
    </row>
    <row r="19" spans="1:6" ht="19.5" customHeight="1">
      <c r="A19" s="109" t="s">
        <v>244</v>
      </c>
      <c r="B19" s="1809" t="s">
        <v>266</v>
      </c>
      <c r="C19" s="1809"/>
      <c r="D19" s="1809"/>
      <c r="E19" s="1809"/>
      <c r="F19" s="1809"/>
    </row>
    <row r="20" spans="1:6" ht="19.5" customHeight="1">
      <c r="A20" s="109"/>
      <c r="B20" s="1809"/>
      <c r="C20" s="1809"/>
      <c r="D20" s="1809"/>
      <c r="E20" s="1809"/>
      <c r="F20" s="1809"/>
    </row>
    <row r="21" spans="1:6" ht="18" customHeight="1">
      <c r="A21" s="110"/>
      <c r="B21" s="1810"/>
      <c r="C21" s="1810"/>
      <c r="D21" s="1810"/>
      <c r="E21" s="1810"/>
      <c r="F21" s="1810"/>
    </row>
  </sheetData>
  <sheetProtection insertColumns="0" insertRows="0"/>
  <mergeCells count="11">
    <mergeCell ref="E2:F2"/>
    <mergeCell ref="A18:D18"/>
    <mergeCell ref="B19:F20"/>
    <mergeCell ref="B21:F21"/>
    <mergeCell ref="A4:F4"/>
    <mergeCell ref="A6:A7"/>
    <mergeCell ref="B6:B7"/>
    <mergeCell ref="C6:C7"/>
    <mergeCell ref="D6:D7"/>
    <mergeCell ref="E6:E7"/>
    <mergeCell ref="F6:F7"/>
  </mergeCells>
  <phoneticPr fontId="8"/>
  <printOptions horizontalCentered="1"/>
  <pageMargins left="0.78740157480314965" right="0.78740157480314965" top="0.59055118110236227" bottom="0.59055118110236227" header="0.51181102362204722" footer="0.51181102362204722"/>
  <pageSetup paperSize="9" scale="75" fitToHeight="0" orientation="portrait" r:id="rId1"/>
  <headerFooter alignWithMargins="0"/>
  <ignoredErrors>
    <ignoredError sqref="E18" formulaRange="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21">
    <tabColor theme="4"/>
    <pageSetUpPr fitToPage="1"/>
  </sheetPr>
  <dimension ref="A1:AL39"/>
  <sheetViews>
    <sheetView view="pageBreakPreview" zoomScaleNormal="70" zoomScaleSheetLayoutView="100" workbookViewId="0">
      <selection activeCell="Q13" sqref="Q13:AK13"/>
    </sheetView>
  </sheetViews>
  <sheetFormatPr defaultColWidth="2.36328125" defaultRowHeight="13"/>
  <cols>
    <col min="1" max="1" width="2.36328125" style="177"/>
    <col min="2" max="37" width="2.36328125" style="179"/>
    <col min="38" max="16384" width="2.36328125" style="177"/>
  </cols>
  <sheetData>
    <row r="1" spans="1:38">
      <c r="B1" s="257" t="s">
        <v>320</v>
      </c>
      <c r="C1" s="175"/>
      <c r="D1" s="175"/>
      <c r="E1" s="175"/>
      <c r="F1" s="175"/>
      <c r="G1" s="175"/>
      <c r="H1" s="175"/>
      <c r="I1" s="175"/>
      <c r="J1" s="175"/>
      <c r="K1" s="175"/>
      <c r="L1" s="175"/>
      <c r="M1" s="175"/>
      <c r="N1" s="175"/>
      <c r="O1" s="175"/>
      <c r="P1" s="175"/>
      <c r="Q1" s="175"/>
      <c r="R1" s="175"/>
      <c r="S1" s="175"/>
      <c r="T1" s="175"/>
      <c r="U1" s="175"/>
      <c r="V1" s="175"/>
      <c r="W1" s="175"/>
      <c r="X1" s="175"/>
      <c r="Y1" s="175"/>
      <c r="Z1" s="176"/>
      <c r="AA1" s="176"/>
      <c r="AB1" s="176"/>
      <c r="AC1" s="176"/>
      <c r="AD1" s="176"/>
      <c r="AE1" s="176"/>
      <c r="AF1" s="176"/>
      <c r="AG1" s="176"/>
      <c r="AH1" s="176"/>
      <c r="AI1" s="176"/>
      <c r="AJ1" s="176"/>
      <c r="AK1" s="176"/>
    </row>
    <row r="2" spans="1:38">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5"/>
      <c r="AI2" s="175"/>
      <c r="AJ2" s="175"/>
      <c r="AK2" s="175"/>
    </row>
    <row r="3" spans="1:38" ht="16.5">
      <c r="B3" s="1939" t="s">
        <v>321</v>
      </c>
      <c r="C3" s="1939"/>
      <c r="D3" s="1939"/>
      <c r="E3" s="1939"/>
      <c r="F3" s="1939"/>
      <c r="G3" s="1939"/>
      <c r="H3" s="1939"/>
      <c r="I3" s="1939"/>
      <c r="J3" s="1939"/>
      <c r="K3" s="1939"/>
      <c r="L3" s="1939"/>
      <c r="M3" s="1939"/>
      <c r="N3" s="1939"/>
      <c r="O3" s="1939"/>
      <c r="P3" s="1939"/>
      <c r="Q3" s="1939"/>
      <c r="R3" s="1939"/>
      <c r="S3" s="1939"/>
      <c r="T3" s="1939"/>
      <c r="U3" s="1939"/>
      <c r="V3" s="1939"/>
      <c r="W3" s="1939"/>
      <c r="X3" s="1940"/>
      <c r="Y3" s="1940"/>
      <c r="Z3" s="208" t="s">
        <v>322</v>
      </c>
      <c r="AA3" s="208"/>
      <c r="AB3" s="208"/>
      <c r="AC3" s="209"/>
      <c r="AD3" s="178"/>
      <c r="AE3" s="178"/>
      <c r="AF3" s="178"/>
      <c r="AG3" s="175"/>
      <c r="AH3" s="175"/>
      <c r="AI3" s="175"/>
      <c r="AJ3" s="175"/>
      <c r="AK3" s="175"/>
    </row>
    <row r="4" spans="1:38">
      <c r="B4" s="175"/>
      <c r="C4" s="175"/>
      <c r="D4" s="175"/>
      <c r="E4" s="175"/>
      <c r="F4" s="175"/>
      <c r="G4" s="175"/>
      <c r="H4" s="175"/>
      <c r="I4" s="175"/>
      <c r="J4" s="175"/>
      <c r="K4" s="175"/>
      <c r="L4" s="175"/>
      <c r="M4" s="175"/>
      <c r="N4" s="175"/>
      <c r="O4" s="175"/>
      <c r="P4" s="175"/>
      <c r="Q4" s="175"/>
      <c r="R4" s="175"/>
      <c r="S4" s="175"/>
      <c r="T4" s="175"/>
      <c r="U4" s="175"/>
      <c r="V4" s="175"/>
      <c r="W4" s="175"/>
      <c r="X4" s="175"/>
      <c r="Y4" s="175"/>
      <c r="Z4" s="175"/>
      <c r="AA4" s="175"/>
      <c r="AB4" s="175"/>
      <c r="AC4" s="175"/>
      <c r="AD4" s="175"/>
      <c r="AE4" s="175"/>
      <c r="AF4" s="175"/>
      <c r="AG4" s="175"/>
      <c r="AH4" s="175"/>
      <c r="AI4" s="175"/>
      <c r="AJ4" s="175"/>
      <c r="AK4" s="175"/>
    </row>
    <row r="5" spans="1:38" s="1" customFormat="1" ht="17.25" customHeight="1">
      <c r="A5" s="146"/>
      <c r="B5" s="146"/>
      <c r="C5" s="1949" t="s">
        <v>124</v>
      </c>
      <c r="D5" s="1949"/>
      <c r="E5" s="1949"/>
      <c r="F5" s="1949"/>
      <c r="G5" s="1949"/>
      <c r="H5" s="1949"/>
      <c r="I5" s="1949"/>
      <c r="J5" s="1949"/>
      <c r="K5" s="1949"/>
      <c r="L5" s="202"/>
      <c r="M5" s="202"/>
      <c r="N5" s="202"/>
      <c r="O5" s="202"/>
      <c r="P5" s="202"/>
      <c r="Q5" s="146"/>
      <c r="R5" s="146"/>
      <c r="S5" s="146"/>
      <c r="T5" s="146"/>
      <c r="U5" s="146"/>
      <c r="V5" s="146"/>
      <c r="W5" s="146"/>
      <c r="X5" s="146"/>
      <c r="Y5" s="146"/>
      <c r="Z5" s="146"/>
      <c r="AA5" s="146"/>
      <c r="AB5" s="146"/>
      <c r="AC5" s="146"/>
      <c r="AD5" s="146"/>
      <c r="AE5" s="146"/>
      <c r="AF5" s="146"/>
      <c r="AG5" s="146"/>
      <c r="AH5" s="146"/>
      <c r="AI5" s="146"/>
      <c r="AJ5" s="146"/>
      <c r="AK5" s="146"/>
      <c r="AL5" s="146"/>
    </row>
    <row r="6" spans="1:38" s="1" customFormat="1" ht="17.25" customHeight="1">
      <c r="A6" s="146"/>
      <c r="B6" s="146"/>
      <c r="C6" s="1949" t="s">
        <v>2</v>
      </c>
      <c r="D6" s="1949"/>
      <c r="E6" s="1949"/>
      <c r="F6" s="1949"/>
      <c r="G6" s="1949"/>
      <c r="H6" s="1949"/>
      <c r="I6" s="1949"/>
      <c r="J6" s="1949"/>
      <c r="K6" s="1949"/>
      <c r="L6" s="202"/>
      <c r="M6" s="202"/>
      <c r="N6" s="202"/>
      <c r="O6" s="202"/>
      <c r="P6" s="146"/>
      <c r="Q6" s="146"/>
      <c r="R6" s="146"/>
      <c r="S6" s="146"/>
      <c r="T6" s="146"/>
      <c r="U6" s="146"/>
      <c r="V6" s="146"/>
      <c r="W6" s="146"/>
      <c r="X6" s="146"/>
      <c r="Y6" s="146"/>
      <c r="Z6" s="146"/>
      <c r="AA6" s="146"/>
      <c r="AB6" s="146"/>
      <c r="AC6" s="146"/>
      <c r="AD6" s="146"/>
      <c r="AE6" s="146"/>
      <c r="AF6" s="146"/>
      <c r="AG6" s="146"/>
      <c r="AH6" s="146"/>
      <c r="AI6" s="146"/>
      <c r="AJ6" s="146"/>
      <c r="AK6" s="146"/>
      <c r="AL6" s="146"/>
    </row>
    <row r="7" spans="1:38" s="1" customFormat="1" ht="17.25" customHeight="1" thickBot="1">
      <c r="A7" s="146"/>
      <c r="B7" s="146"/>
      <c r="C7" s="146"/>
      <c r="D7" s="146"/>
      <c r="E7" s="146"/>
      <c r="F7" s="202"/>
      <c r="G7" s="202"/>
      <c r="H7" s="202"/>
      <c r="I7" s="202"/>
      <c r="J7" s="202"/>
      <c r="K7" s="202"/>
      <c r="L7" s="202"/>
      <c r="M7" s="202"/>
      <c r="N7" s="202"/>
      <c r="O7" s="202"/>
      <c r="P7" s="202"/>
      <c r="Q7" s="202"/>
      <c r="R7" s="202"/>
      <c r="S7" s="202"/>
      <c r="T7" s="146"/>
      <c r="U7" s="146"/>
      <c r="V7" s="146"/>
      <c r="W7" s="146"/>
      <c r="X7" s="146"/>
      <c r="Y7" s="180"/>
      <c r="Z7" s="1941" t="s">
        <v>3</v>
      </c>
      <c r="AA7" s="1942"/>
      <c r="AB7" s="1942"/>
      <c r="AC7" s="1942"/>
      <c r="AD7" s="1942"/>
      <c r="AE7" s="1942"/>
      <c r="AF7" s="1942"/>
      <c r="AG7" s="1942"/>
      <c r="AH7" s="1942"/>
      <c r="AI7" s="1942"/>
      <c r="AJ7" s="1942"/>
      <c r="AK7" s="1942"/>
      <c r="AL7" s="146"/>
    </row>
    <row r="8" spans="1:38" s="1" customFormat="1" ht="17.25" customHeight="1">
      <c r="A8" s="146"/>
      <c r="B8" s="146"/>
      <c r="C8" s="146"/>
      <c r="D8" s="146"/>
      <c r="E8" s="146"/>
      <c r="F8" s="202"/>
      <c r="G8" s="202"/>
      <c r="H8" s="146"/>
      <c r="I8" s="146"/>
      <c r="J8" s="146"/>
      <c r="K8" s="146"/>
      <c r="L8" s="146"/>
      <c r="M8" s="146"/>
      <c r="N8" s="146"/>
      <c r="O8" s="146"/>
      <c r="P8" s="146"/>
      <c r="Q8" s="1950" t="s">
        <v>4</v>
      </c>
      <c r="R8" s="1951"/>
      <c r="S8" s="1951"/>
      <c r="T8" s="1951"/>
      <c r="U8" s="1951"/>
      <c r="V8" s="1951"/>
      <c r="W8" s="1951"/>
      <c r="X8" s="1951"/>
      <c r="Y8" s="1844">
        <f>【様式１】加算率!AA10</f>
        <v>0</v>
      </c>
      <c r="Z8" s="1845"/>
      <c r="AA8" s="1845"/>
      <c r="AB8" s="1845"/>
      <c r="AC8" s="1845"/>
      <c r="AD8" s="1845"/>
      <c r="AE8" s="1845"/>
      <c r="AF8" s="1845"/>
      <c r="AG8" s="1845"/>
      <c r="AH8" s="1845"/>
      <c r="AI8" s="1845"/>
      <c r="AJ8" s="1845"/>
      <c r="AK8" s="1846"/>
      <c r="AL8" s="146"/>
    </row>
    <row r="9" spans="1:38" s="1" customFormat="1" ht="17.25" customHeight="1">
      <c r="A9" s="146"/>
      <c r="B9" s="146"/>
      <c r="C9" s="146"/>
      <c r="D9" s="146"/>
      <c r="E9" s="146"/>
      <c r="F9" s="202"/>
      <c r="G9" s="202"/>
      <c r="H9" s="146"/>
      <c r="I9" s="146"/>
      <c r="J9" s="146"/>
      <c r="K9" s="146"/>
      <c r="L9" s="146"/>
      <c r="M9" s="146"/>
      <c r="N9" s="146"/>
      <c r="O9" s="146"/>
      <c r="P9" s="146"/>
      <c r="Q9" s="1952" t="s">
        <v>5</v>
      </c>
      <c r="R9" s="1953"/>
      <c r="S9" s="1953"/>
      <c r="T9" s="1953"/>
      <c r="U9" s="1953"/>
      <c r="V9" s="1953"/>
      <c r="W9" s="1953"/>
      <c r="X9" s="1953"/>
      <c r="Y9" s="1849" t="e">
        <f>【様式１】加算率!#REF!</f>
        <v>#REF!</v>
      </c>
      <c r="Z9" s="1850"/>
      <c r="AA9" s="1850"/>
      <c r="AB9" s="1850"/>
      <c r="AC9" s="1850"/>
      <c r="AD9" s="1850"/>
      <c r="AE9" s="1850"/>
      <c r="AF9" s="1850"/>
      <c r="AG9" s="1850"/>
      <c r="AH9" s="1850"/>
      <c r="AI9" s="1850"/>
      <c r="AJ9" s="1850"/>
      <c r="AK9" s="1851"/>
      <c r="AL9" s="146"/>
    </row>
    <row r="10" spans="1:38" s="1" customFormat="1" ht="17.25" customHeight="1">
      <c r="A10" s="146"/>
      <c r="B10" s="146"/>
      <c r="C10" s="146"/>
      <c r="D10" s="146"/>
      <c r="E10" s="146"/>
      <c r="F10" s="202"/>
      <c r="G10" s="202"/>
      <c r="H10" s="146"/>
      <c r="I10" s="146"/>
      <c r="J10" s="146"/>
      <c r="K10" s="146"/>
      <c r="L10" s="146"/>
      <c r="M10" s="146"/>
      <c r="N10" s="146"/>
      <c r="O10" s="146"/>
      <c r="P10" s="146"/>
      <c r="Q10" s="1952" t="s">
        <v>6</v>
      </c>
      <c r="R10" s="1953"/>
      <c r="S10" s="1953"/>
      <c r="T10" s="1953"/>
      <c r="U10" s="1953"/>
      <c r="V10" s="1953"/>
      <c r="W10" s="1953"/>
      <c r="X10" s="1953"/>
      <c r="Y10" s="1849">
        <f>【様式１】加算率!W12</f>
        <v>0</v>
      </c>
      <c r="Z10" s="1850"/>
      <c r="AA10" s="1850"/>
      <c r="AB10" s="1850"/>
      <c r="AC10" s="1850"/>
      <c r="AD10" s="1850"/>
      <c r="AE10" s="1850"/>
      <c r="AF10" s="1850"/>
      <c r="AG10" s="1850"/>
      <c r="AH10" s="1850"/>
      <c r="AI10" s="1850"/>
      <c r="AJ10" s="1850"/>
      <c r="AK10" s="1851"/>
      <c r="AL10" s="146"/>
    </row>
    <row r="11" spans="1:38" s="1" customFormat="1" ht="17.25" customHeight="1">
      <c r="A11" s="146"/>
      <c r="B11" s="146"/>
      <c r="C11" s="146"/>
      <c r="D11" s="146"/>
      <c r="E11" s="146"/>
      <c r="F11" s="202"/>
      <c r="G11" s="202"/>
      <c r="H11" s="146"/>
      <c r="I11" s="146"/>
      <c r="J11" s="146"/>
      <c r="K11" s="146"/>
      <c r="L11" s="146"/>
      <c r="M11" s="146"/>
      <c r="N11" s="146"/>
      <c r="O11" s="146"/>
      <c r="P11" s="146"/>
      <c r="Q11" s="1952" t="s">
        <v>7</v>
      </c>
      <c r="R11" s="1953"/>
      <c r="S11" s="1953"/>
      <c r="T11" s="1953"/>
      <c r="U11" s="1953"/>
      <c r="V11" s="1953"/>
      <c r="W11" s="1953"/>
      <c r="X11" s="1953"/>
      <c r="Y11" s="252">
        <f>【様式１】加算率!W13</f>
        <v>0</v>
      </c>
      <c r="Z11" s="253">
        <f>【様式１】加算率!X13</f>
        <v>0</v>
      </c>
      <c r="AA11" s="254">
        <f>【様式１】加算率!Y13</f>
        <v>0</v>
      </c>
      <c r="AB11" s="255">
        <f>【様式１】加算率!Z13</f>
        <v>0</v>
      </c>
      <c r="AC11" s="253">
        <f>【様式１】加算率!AA13</f>
        <v>0</v>
      </c>
      <c r="AD11" s="254">
        <f>【様式１】加算率!AB13</f>
        <v>0</v>
      </c>
      <c r="AE11" s="253">
        <f>【様式１】加算率!AC13</f>
        <v>0</v>
      </c>
      <c r="AF11" s="254">
        <f>【様式１】加算率!AD13</f>
        <v>0</v>
      </c>
      <c r="AG11" s="255" t="str">
        <f>【様式１】加算率!AE13</f>
        <v>加算率（①＋②）</v>
      </c>
      <c r="AH11" s="255">
        <f>【様式１】加算率!AF13</f>
        <v>0</v>
      </c>
      <c r="AI11" s="255">
        <f>【様式１】加算率!AG13</f>
        <v>0</v>
      </c>
      <c r="AJ11" s="253">
        <f>【様式１】加算率!AH13</f>
        <v>0</v>
      </c>
      <c r="AK11" s="256">
        <f>【様式１】加算率!AI13</f>
        <v>0</v>
      </c>
      <c r="AL11" s="146"/>
    </row>
    <row r="12" spans="1:38" s="1" customFormat="1" ht="17.25" customHeight="1">
      <c r="A12" s="146"/>
      <c r="B12" s="146"/>
      <c r="C12" s="146"/>
      <c r="D12" s="146"/>
      <c r="E12" s="146"/>
      <c r="F12" s="202"/>
      <c r="G12" s="202"/>
      <c r="H12" s="146"/>
      <c r="I12" s="146"/>
      <c r="J12" s="146"/>
      <c r="K12" s="146"/>
      <c r="L12" s="146"/>
      <c r="M12" s="146"/>
      <c r="N12" s="146"/>
      <c r="O12" s="146"/>
      <c r="P12" s="146"/>
      <c r="Q12" s="1952" t="s">
        <v>323</v>
      </c>
      <c r="R12" s="1953"/>
      <c r="S12" s="1953"/>
      <c r="T12" s="1953"/>
      <c r="U12" s="1953"/>
      <c r="V12" s="1953"/>
      <c r="W12" s="1953"/>
      <c r="X12" s="1953"/>
      <c r="Y12" s="1960"/>
      <c r="Z12" s="1961"/>
      <c r="AA12" s="1961"/>
      <c r="AB12" s="1961"/>
      <c r="AC12" s="1961"/>
      <c r="AD12" s="1961"/>
      <c r="AE12" s="1961"/>
      <c r="AF12" s="1961"/>
      <c r="AG12" s="1961"/>
      <c r="AH12" s="1961"/>
      <c r="AI12" s="1961"/>
      <c r="AJ12" s="1961"/>
      <c r="AK12" s="1962"/>
      <c r="AL12" s="146"/>
    </row>
    <row r="13" spans="1:38" s="1" customFormat="1" ht="17.25" customHeight="1" thickBot="1">
      <c r="A13" s="146"/>
      <c r="B13" s="146"/>
      <c r="C13" s="146"/>
      <c r="D13" s="146"/>
      <c r="E13" s="146"/>
      <c r="F13" s="202"/>
      <c r="G13" s="202"/>
      <c r="H13" s="146"/>
      <c r="I13" s="146"/>
      <c r="J13" s="146"/>
      <c r="K13" s="146"/>
      <c r="L13" s="146"/>
      <c r="M13" s="146"/>
      <c r="N13" s="146"/>
      <c r="O13" s="146"/>
      <c r="P13" s="146"/>
      <c r="Q13" s="1963" t="s">
        <v>119</v>
      </c>
      <c r="R13" s="1964"/>
      <c r="S13" s="1964"/>
      <c r="T13" s="1964"/>
      <c r="U13" s="1964"/>
      <c r="V13" s="1964"/>
      <c r="W13" s="1964"/>
      <c r="X13" s="1964"/>
      <c r="Y13" s="1965"/>
      <c r="Z13" s="1966"/>
      <c r="AA13" s="1966"/>
      <c r="AB13" s="1966"/>
      <c r="AC13" s="1966"/>
      <c r="AD13" s="1966"/>
      <c r="AE13" s="1966"/>
      <c r="AF13" s="1966"/>
      <c r="AG13" s="1966"/>
      <c r="AH13" s="1966"/>
      <c r="AI13" s="1966"/>
      <c r="AJ13" s="1966"/>
      <c r="AK13" s="1967"/>
      <c r="AL13" s="146"/>
    </row>
    <row r="14" spans="1:38">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175"/>
      <c r="AD14" s="175"/>
      <c r="AE14" s="175"/>
      <c r="AF14" s="175"/>
      <c r="AG14" s="175"/>
      <c r="AH14" s="175"/>
      <c r="AI14" s="175"/>
      <c r="AJ14" s="175"/>
      <c r="AK14" s="175"/>
    </row>
    <row r="15" spans="1:38" ht="22.5" customHeight="1">
      <c r="B15" s="206" t="s">
        <v>324</v>
      </c>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7"/>
    </row>
    <row r="16" spans="1:38" ht="46.5" customHeight="1">
      <c r="B16" s="1943" t="s">
        <v>325</v>
      </c>
      <c r="C16" s="1944"/>
      <c r="D16" s="1944"/>
      <c r="E16" s="1944"/>
      <c r="F16" s="1944"/>
      <c r="G16" s="1944"/>
      <c r="H16" s="1944"/>
      <c r="I16" s="1944"/>
      <c r="J16" s="1944"/>
      <c r="K16" s="1944"/>
      <c r="L16" s="1944"/>
      <c r="M16" s="1944"/>
      <c r="N16" s="1944"/>
      <c r="O16" s="1944"/>
      <c r="P16" s="1944"/>
      <c r="Q16" s="1944"/>
      <c r="R16" s="1944"/>
      <c r="S16" s="1944"/>
      <c r="T16" s="1944"/>
      <c r="U16" s="1944"/>
      <c r="V16" s="1944"/>
      <c r="W16" s="1944"/>
      <c r="X16" s="1944"/>
      <c r="Y16" s="1944"/>
      <c r="Z16" s="1944"/>
      <c r="AA16" s="1944"/>
      <c r="AB16" s="1944"/>
      <c r="AC16" s="1944"/>
      <c r="AD16" s="1944"/>
      <c r="AE16" s="1944"/>
      <c r="AF16" s="1944"/>
      <c r="AG16" s="1944"/>
      <c r="AH16" s="1944"/>
      <c r="AI16" s="1944"/>
      <c r="AJ16" s="1944"/>
      <c r="AK16" s="1945"/>
      <c r="AL16" s="207"/>
    </row>
    <row r="17" spans="2:38" ht="86.25" customHeight="1">
      <c r="B17" s="1946"/>
      <c r="C17" s="1947"/>
      <c r="D17" s="1947"/>
      <c r="E17" s="1947"/>
      <c r="F17" s="1947"/>
      <c r="G17" s="1947"/>
      <c r="H17" s="1947"/>
      <c r="I17" s="1947"/>
      <c r="J17" s="1947"/>
      <c r="K17" s="1947"/>
      <c r="L17" s="1947"/>
      <c r="M17" s="1947"/>
      <c r="N17" s="1947"/>
      <c r="O17" s="1947"/>
      <c r="P17" s="1947"/>
      <c r="Q17" s="1947"/>
      <c r="R17" s="1947"/>
      <c r="S17" s="1947"/>
      <c r="T17" s="1947"/>
      <c r="U17" s="1947"/>
      <c r="V17" s="1947"/>
      <c r="W17" s="1947"/>
      <c r="X17" s="1947"/>
      <c r="Y17" s="1947"/>
      <c r="Z17" s="1947"/>
      <c r="AA17" s="1947"/>
      <c r="AB17" s="1947"/>
      <c r="AC17" s="1947"/>
      <c r="AD17" s="1947"/>
      <c r="AE17" s="1947"/>
      <c r="AF17" s="1947"/>
      <c r="AG17" s="1947"/>
      <c r="AH17" s="1947"/>
      <c r="AI17" s="1947"/>
      <c r="AJ17" s="1947"/>
      <c r="AK17" s="1948"/>
      <c r="AL17" s="207"/>
    </row>
    <row r="18" spans="2:38">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7"/>
    </row>
    <row r="19" spans="2:38" ht="22.5" customHeight="1">
      <c r="B19" s="206" t="s">
        <v>326</v>
      </c>
      <c r="C19" s="206"/>
      <c r="D19" s="206"/>
      <c r="E19" s="206"/>
      <c r="F19" s="206"/>
      <c r="G19" s="206"/>
      <c r="H19" s="206"/>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6"/>
      <c r="AI19" s="206"/>
      <c r="AJ19" s="206"/>
      <c r="AK19" s="206"/>
      <c r="AL19" s="207"/>
    </row>
    <row r="20" spans="2:38" ht="86.25" customHeight="1">
      <c r="B20" s="1954"/>
      <c r="C20" s="1955"/>
      <c r="D20" s="1955"/>
      <c r="E20" s="1955"/>
      <c r="F20" s="1955"/>
      <c r="G20" s="1955"/>
      <c r="H20" s="1955"/>
      <c r="I20" s="1955"/>
      <c r="J20" s="1955"/>
      <c r="K20" s="1955"/>
      <c r="L20" s="1955"/>
      <c r="M20" s="1955"/>
      <c r="N20" s="1955"/>
      <c r="O20" s="1955"/>
      <c r="P20" s="1955"/>
      <c r="Q20" s="1955"/>
      <c r="R20" s="1955"/>
      <c r="S20" s="1955"/>
      <c r="T20" s="1955"/>
      <c r="U20" s="1955"/>
      <c r="V20" s="1955"/>
      <c r="W20" s="1955"/>
      <c r="X20" s="1955"/>
      <c r="Y20" s="1955"/>
      <c r="Z20" s="1955"/>
      <c r="AA20" s="1955"/>
      <c r="AB20" s="1955"/>
      <c r="AC20" s="1955"/>
      <c r="AD20" s="1955"/>
      <c r="AE20" s="1955"/>
      <c r="AF20" s="1955"/>
      <c r="AG20" s="1955"/>
      <c r="AH20" s="1955"/>
      <c r="AI20" s="1955"/>
      <c r="AJ20" s="1955"/>
      <c r="AK20" s="1956"/>
      <c r="AL20" s="207"/>
    </row>
    <row r="21" spans="2:38">
      <c r="B21" s="206"/>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7"/>
    </row>
    <row r="22" spans="2:38" ht="22.5" customHeight="1">
      <c r="B22" s="206" t="s">
        <v>327</v>
      </c>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7"/>
    </row>
    <row r="23" spans="2:38" ht="86.25" customHeight="1">
      <c r="B23" s="1954"/>
      <c r="C23" s="1955"/>
      <c r="D23" s="1955"/>
      <c r="E23" s="1955"/>
      <c r="F23" s="1955"/>
      <c r="G23" s="1955"/>
      <c r="H23" s="1955"/>
      <c r="I23" s="1955"/>
      <c r="J23" s="1955"/>
      <c r="K23" s="1955"/>
      <c r="L23" s="1955"/>
      <c r="M23" s="1955"/>
      <c r="N23" s="1955"/>
      <c r="O23" s="1955"/>
      <c r="P23" s="1955"/>
      <c r="Q23" s="1955"/>
      <c r="R23" s="1955"/>
      <c r="S23" s="1955"/>
      <c r="T23" s="1955"/>
      <c r="U23" s="1955"/>
      <c r="V23" s="1955"/>
      <c r="W23" s="1955"/>
      <c r="X23" s="1955"/>
      <c r="Y23" s="1955"/>
      <c r="Z23" s="1955"/>
      <c r="AA23" s="1955"/>
      <c r="AB23" s="1955"/>
      <c r="AC23" s="1955"/>
      <c r="AD23" s="1955"/>
      <c r="AE23" s="1955"/>
      <c r="AF23" s="1955"/>
      <c r="AG23" s="1955"/>
      <c r="AH23" s="1955"/>
      <c r="AI23" s="1955"/>
      <c r="AJ23" s="1955"/>
      <c r="AK23" s="1956"/>
      <c r="AL23" s="207"/>
    </row>
    <row r="24" spans="2:38">
      <c r="B24" s="206" t="s">
        <v>9</v>
      </c>
      <c r="C24" s="206" t="s">
        <v>328</v>
      </c>
      <c r="D24" s="206"/>
      <c r="E24" s="206"/>
      <c r="F24" s="206"/>
      <c r="G24" s="206"/>
      <c r="H24" s="206"/>
      <c r="I24" s="206"/>
      <c r="J24" s="206"/>
      <c r="K24" s="206"/>
      <c r="L24" s="206"/>
      <c r="M24" s="206"/>
      <c r="N24" s="206"/>
      <c r="O24" s="206"/>
      <c r="P24" s="206"/>
      <c r="Q24" s="206"/>
      <c r="R24" s="206"/>
      <c r="S24" s="206"/>
      <c r="T24" s="206"/>
      <c r="U24" s="206"/>
      <c r="V24" s="206"/>
      <c r="W24" s="206"/>
      <c r="X24" s="206"/>
      <c r="Y24" s="206"/>
      <c r="Z24" s="206"/>
      <c r="AA24" s="206"/>
      <c r="AB24" s="206"/>
      <c r="AC24" s="206"/>
      <c r="AD24" s="206"/>
      <c r="AE24" s="206"/>
      <c r="AF24" s="206"/>
      <c r="AG24" s="206"/>
      <c r="AH24" s="206"/>
      <c r="AI24" s="206"/>
      <c r="AJ24" s="206"/>
      <c r="AK24" s="206"/>
      <c r="AL24" s="207"/>
    </row>
    <row r="25" spans="2:38">
      <c r="B25" s="206"/>
      <c r="C25" s="206"/>
      <c r="D25" s="206"/>
      <c r="E25" s="206"/>
      <c r="F25" s="206"/>
      <c r="G25" s="206"/>
      <c r="H25" s="206"/>
      <c r="I25" s="206"/>
      <c r="J25" s="206"/>
      <c r="K25" s="206"/>
      <c r="L25" s="206"/>
      <c r="M25" s="206"/>
      <c r="N25" s="206"/>
      <c r="O25" s="206"/>
      <c r="P25" s="206"/>
      <c r="Q25" s="206"/>
      <c r="R25" s="206"/>
      <c r="S25" s="206"/>
      <c r="T25" s="206"/>
      <c r="U25" s="206"/>
      <c r="V25" s="206"/>
      <c r="W25" s="206"/>
      <c r="X25" s="206"/>
      <c r="Y25" s="206"/>
      <c r="Z25" s="206"/>
      <c r="AA25" s="206"/>
      <c r="AB25" s="206"/>
      <c r="AC25" s="206"/>
      <c r="AD25" s="206"/>
      <c r="AE25" s="206"/>
      <c r="AF25" s="206"/>
      <c r="AG25" s="206"/>
      <c r="AH25" s="206"/>
      <c r="AI25" s="206"/>
      <c r="AJ25" s="206"/>
      <c r="AK25" s="206"/>
      <c r="AL25" s="207"/>
    </row>
    <row r="26" spans="2:38" ht="22.5" customHeight="1">
      <c r="B26" s="206" t="s">
        <v>329</v>
      </c>
      <c r="C26" s="206"/>
      <c r="D26" s="206"/>
      <c r="E26" s="206"/>
      <c r="F26" s="206"/>
      <c r="G26" s="206"/>
      <c r="H26" s="206"/>
      <c r="I26" s="206"/>
      <c r="J26" s="206"/>
      <c r="K26" s="206"/>
      <c r="L26" s="206"/>
      <c r="M26" s="206"/>
      <c r="N26" s="206"/>
      <c r="O26" s="206"/>
      <c r="P26" s="206"/>
      <c r="Q26" s="206"/>
      <c r="R26" s="206"/>
      <c r="S26" s="206"/>
      <c r="T26" s="206"/>
      <c r="U26" s="206"/>
      <c r="V26" s="206"/>
      <c r="W26" s="206"/>
      <c r="X26" s="206"/>
      <c r="Y26" s="206"/>
      <c r="Z26" s="206"/>
      <c r="AA26" s="206"/>
      <c r="AB26" s="206"/>
      <c r="AC26" s="206"/>
      <c r="AD26" s="206"/>
      <c r="AE26" s="206"/>
      <c r="AF26" s="206"/>
      <c r="AG26" s="206"/>
      <c r="AH26" s="206"/>
      <c r="AI26" s="206"/>
      <c r="AJ26" s="206"/>
      <c r="AK26" s="206"/>
      <c r="AL26" s="207"/>
    </row>
    <row r="27" spans="2:38">
      <c r="B27" s="1957" t="s">
        <v>330</v>
      </c>
      <c r="C27" s="1958"/>
      <c r="D27" s="1958"/>
      <c r="E27" s="1958"/>
      <c r="F27" s="1958"/>
      <c r="G27" s="1958"/>
      <c r="H27" s="1958"/>
      <c r="I27" s="1958"/>
      <c r="J27" s="1958"/>
      <c r="K27" s="1958"/>
      <c r="L27" s="1958"/>
      <c r="M27" s="1958"/>
      <c r="N27" s="1958"/>
      <c r="O27" s="1958"/>
      <c r="P27" s="1958"/>
      <c r="Q27" s="1958"/>
      <c r="R27" s="1958"/>
      <c r="S27" s="1958"/>
      <c r="T27" s="1958"/>
      <c r="U27" s="1958"/>
      <c r="V27" s="1958"/>
      <c r="W27" s="1958"/>
      <c r="X27" s="1958"/>
      <c r="Y27" s="1958"/>
      <c r="Z27" s="1958"/>
      <c r="AA27" s="1958"/>
      <c r="AB27" s="1958"/>
      <c r="AC27" s="1958"/>
      <c r="AD27" s="1958"/>
      <c r="AE27" s="1958"/>
      <c r="AF27" s="1958"/>
      <c r="AG27" s="1958"/>
      <c r="AH27" s="1958"/>
      <c r="AI27" s="1958"/>
      <c r="AJ27" s="1958"/>
      <c r="AK27" s="1959"/>
      <c r="AL27" s="207"/>
    </row>
    <row r="28" spans="2:38" ht="86.25" customHeight="1">
      <c r="B28" s="1946"/>
      <c r="C28" s="1947"/>
      <c r="D28" s="1947"/>
      <c r="E28" s="1947"/>
      <c r="F28" s="1947"/>
      <c r="G28" s="1947"/>
      <c r="H28" s="1947"/>
      <c r="I28" s="1947"/>
      <c r="J28" s="1947"/>
      <c r="K28" s="1947"/>
      <c r="L28" s="1947"/>
      <c r="M28" s="1947"/>
      <c r="N28" s="1947"/>
      <c r="O28" s="1947"/>
      <c r="P28" s="1947"/>
      <c r="Q28" s="1947"/>
      <c r="R28" s="1947"/>
      <c r="S28" s="1947"/>
      <c r="T28" s="1947"/>
      <c r="U28" s="1947"/>
      <c r="V28" s="1947"/>
      <c r="W28" s="1947"/>
      <c r="X28" s="1947"/>
      <c r="Y28" s="1947"/>
      <c r="Z28" s="1947"/>
      <c r="AA28" s="1947"/>
      <c r="AB28" s="1947"/>
      <c r="AC28" s="1947"/>
      <c r="AD28" s="1947"/>
      <c r="AE28" s="1947"/>
      <c r="AF28" s="1947"/>
      <c r="AG28" s="1947"/>
      <c r="AH28" s="1947"/>
      <c r="AI28" s="1947"/>
      <c r="AJ28" s="1947"/>
      <c r="AK28" s="1948"/>
      <c r="AL28" s="207"/>
    </row>
    <row r="29" spans="2:38" ht="21" customHeight="1">
      <c r="B29" s="206"/>
      <c r="C29" s="206"/>
      <c r="D29" s="206"/>
      <c r="E29" s="206"/>
      <c r="F29" s="206"/>
      <c r="G29" s="206"/>
      <c r="H29" s="206"/>
      <c r="I29" s="206"/>
      <c r="J29" s="206"/>
      <c r="K29" s="206"/>
      <c r="L29" s="206"/>
      <c r="M29" s="206"/>
      <c r="N29" s="206"/>
      <c r="O29" s="206"/>
      <c r="P29" s="206"/>
      <c r="Q29" s="206"/>
      <c r="R29" s="206"/>
      <c r="S29" s="206"/>
      <c r="T29" s="206"/>
      <c r="U29" s="206"/>
      <c r="V29" s="206"/>
      <c r="W29" s="206"/>
      <c r="X29" s="206"/>
      <c r="Y29" s="206"/>
      <c r="Z29" s="206"/>
      <c r="AA29" s="206"/>
      <c r="AB29" s="206"/>
      <c r="AC29" s="206"/>
      <c r="AD29" s="206"/>
      <c r="AE29" s="206"/>
      <c r="AF29" s="206"/>
      <c r="AG29" s="206"/>
      <c r="AH29" s="206"/>
      <c r="AI29" s="206"/>
      <c r="AJ29" s="206"/>
      <c r="AK29" s="206"/>
      <c r="AL29" s="207"/>
    </row>
    <row r="30" spans="2:38" ht="6" customHeight="1">
      <c r="B30" s="206"/>
      <c r="C30" s="206"/>
      <c r="D30" s="206"/>
      <c r="E30" s="206"/>
      <c r="F30" s="206"/>
      <c r="G30" s="206"/>
      <c r="H30" s="206"/>
      <c r="I30" s="206"/>
      <c r="J30" s="206"/>
      <c r="K30" s="206"/>
      <c r="L30" s="206"/>
      <c r="M30" s="206"/>
      <c r="N30" s="206"/>
      <c r="O30" s="206"/>
      <c r="P30" s="206"/>
      <c r="Q30" s="206"/>
      <c r="R30" s="206"/>
      <c r="S30" s="206"/>
      <c r="T30" s="206"/>
      <c r="U30" s="206"/>
      <c r="V30" s="206"/>
      <c r="W30" s="206"/>
      <c r="X30" s="206"/>
      <c r="Y30" s="206"/>
      <c r="Z30" s="206"/>
      <c r="AA30" s="206"/>
      <c r="AB30" s="206"/>
      <c r="AC30" s="206"/>
      <c r="AD30" s="206"/>
      <c r="AE30" s="206"/>
      <c r="AF30" s="206"/>
      <c r="AG30" s="206"/>
      <c r="AH30" s="206"/>
      <c r="AI30" s="206"/>
      <c r="AJ30" s="206"/>
      <c r="AK30" s="206"/>
      <c r="AL30" s="207"/>
    </row>
    <row r="37" ht="3.65" customHeight="1"/>
    <row r="38" hidden="1"/>
    <row r="39" hidden="1"/>
  </sheetData>
  <mergeCells count="22">
    <mergeCell ref="B28:AK28"/>
    <mergeCell ref="Q11:X11"/>
    <mergeCell ref="B20:AK20"/>
    <mergeCell ref="B23:AK23"/>
    <mergeCell ref="B27:AK27"/>
    <mergeCell ref="Q12:X12"/>
    <mergeCell ref="Y12:AK12"/>
    <mergeCell ref="Q13:X13"/>
    <mergeCell ref="Y13:AK13"/>
    <mergeCell ref="B3:W3"/>
    <mergeCell ref="X3:Y3"/>
    <mergeCell ref="Z7:AK7"/>
    <mergeCell ref="B16:AK16"/>
    <mergeCell ref="B17:AK17"/>
    <mergeCell ref="C5:K5"/>
    <mergeCell ref="C6:K6"/>
    <mergeCell ref="Y8:AK8"/>
    <mergeCell ref="Y9:AK9"/>
    <mergeCell ref="Y10:AK10"/>
    <mergeCell ref="Q8:X8"/>
    <mergeCell ref="Q9:X9"/>
    <mergeCell ref="Q10:X10"/>
  </mergeCells>
  <phoneticPr fontId="8"/>
  <pageMargins left="0.7" right="0.7" top="0.75" bottom="0.75" header="0.3" footer="0.3"/>
  <pageSetup paperSize="9" scale="97"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E16A4-07F2-401B-8C6D-B21CB9BF6E5C}">
  <sheetPr codeName="Sheet22">
    <tabColor rgb="FFFFCCCC"/>
  </sheetPr>
  <dimension ref="B1:F13"/>
  <sheetViews>
    <sheetView workbookViewId="0">
      <selection activeCell="F37" sqref="F37"/>
    </sheetView>
  </sheetViews>
  <sheetFormatPr defaultColWidth="9" defaultRowHeight="13"/>
  <cols>
    <col min="1" max="1" width="3.6328125" customWidth="1"/>
    <col min="2" max="3" width="16.08984375" customWidth="1"/>
    <col min="4" max="4" width="12.08984375" customWidth="1"/>
    <col min="5" max="5" width="14.90625" customWidth="1"/>
    <col min="6" max="6" width="17.453125" customWidth="1"/>
  </cols>
  <sheetData>
    <row r="1" spans="2:6" ht="17.25" customHeight="1">
      <c r="B1" s="1968" t="s">
        <v>352</v>
      </c>
      <c r="C1" s="1969"/>
      <c r="D1" s="291" t="s">
        <v>353</v>
      </c>
      <c r="E1" s="291" t="s">
        <v>354</v>
      </c>
      <c r="F1" s="291" t="s">
        <v>355</v>
      </c>
    </row>
    <row r="2" spans="2:6" ht="17.25" customHeight="1">
      <c r="B2" s="292">
        <v>11</v>
      </c>
      <c r="C2" s="293"/>
      <c r="D2" s="294">
        <v>12</v>
      </c>
      <c r="E2" s="294">
        <v>7</v>
      </c>
      <c r="F2" s="294">
        <v>2</v>
      </c>
    </row>
    <row r="3" spans="2:6" ht="17.25" customHeight="1">
      <c r="B3" s="295">
        <v>10</v>
      </c>
      <c r="C3" s="296">
        <v>11</v>
      </c>
      <c r="D3" s="297">
        <v>12</v>
      </c>
      <c r="E3" s="297">
        <v>6</v>
      </c>
      <c r="F3" s="297">
        <v>2</v>
      </c>
    </row>
    <row r="4" spans="2:6" ht="17.25" customHeight="1">
      <c r="B4" s="295">
        <v>9</v>
      </c>
      <c r="C4" s="296">
        <v>10</v>
      </c>
      <c r="D4" s="297">
        <v>11</v>
      </c>
      <c r="E4" s="297">
        <v>6</v>
      </c>
      <c r="F4" s="297">
        <v>2</v>
      </c>
    </row>
    <row r="5" spans="2:6" ht="17.25" customHeight="1">
      <c r="B5" s="295">
        <v>8</v>
      </c>
      <c r="C5" s="296">
        <v>9</v>
      </c>
      <c r="D5" s="297">
        <v>10</v>
      </c>
      <c r="E5" s="297">
        <v>6</v>
      </c>
      <c r="F5" s="297">
        <v>2</v>
      </c>
    </row>
    <row r="6" spans="2:6" ht="17.25" customHeight="1">
      <c r="B6" s="295">
        <v>7</v>
      </c>
      <c r="C6" s="296">
        <v>8</v>
      </c>
      <c r="D6" s="297">
        <v>9</v>
      </c>
      <c r="E6" s="297">
        <v>6</v>
      </c>
      <c r="F6" s="297">
        <v>2</v>
      </c>
    </row>
    <row r="7" spans="2:6" ht="17.25" customHeight="1">
      <c r="B7" s="295">
        <v>6</v>
      </c>
      <c r="C7" s="296">
        <v>7</v>
      </c>
      <c r="D7" s="297">
        <v>8</v>
      </c>
      <c r="E7" s="297">
        <v>6</v>
      </c>
      <c r="F7" s="297">
        <v>2</v>
      </c>
    </row>
    <row r="8" spans="2:6" ht="17.25" customHeight="1">
      <c r="B8" s="295">
        <v>5</v>
      </c>
      <c r="C8" s="296">
        <v>6</v>
      </c>
      <c r="D8" s="297">
        <v>7</v>
      </c>
      <c r="E8" s="297">
        <v>6</v>
      </c>
      <c r="F8" s="297">
        <v>2</v>
      </c>
    </row>
    <row r="9" spans="2:6" ht="17.25" customHeight="1">
      <c r="B9" s="295">
        <v>4</v>
      </c>
      <c r="C9" s="296">
        <v>5</v>
      </c>
      <c r="D9" s="297">
        <v>6</v>
      </c>
      <c r="E9" s="297">
        <v>6</v>
      </c>
      <c r="F9" s="297">
        <v>2</v>
      </c>
    </row>
    <row r="10" spans="2:6" ht="17.25" customHeight="1">
      <c r="B10" s="295">
        <v>3</v>
      </c>
      <c r="C10" s="296">
        <v>4</v>
      </c>
      <c r="D10" s="297">
        <v>5</v>
      </c>
      <c r="E10" s="297">
        <v>6</v>
      </c>
      <c r="F10" s="297">
        <v>2</v>
      </c>
    </row>
    <row r="11" spans="2:6" ht="17.25" customHeight="1">
      <c r="B11" s="295">
        <v>2</v>
      </c>
      <c r="C11" s="296">
        <v>3</v>
      </c>
      <c r="D11" s="297">
        <v>4</v>
      </c>
      <c r="E11" s="297">
        <v>6</v>
      </c>
      <c r="F11" s="297">
        <v>2</v>
      </c>
    </row>
    <row r="12" spans="2:6" ht="17.25" customHeight="1">
      <c r="B12" s="295">
        <v>1</v>
      </c>
      <c r="C12" s="296">
        <v>2</v>
      </c>
      <c r="D12" s="297">
        <v>3</v>
      </c>
      <c r="E12" s="297">
        <v>6</v>
      </c>
      <c r="F12" s="297">
        <v>2</v>
      </c>
    </row>
    <row r="13" spans="2:6" ht="17.25" customHeight="1">
      <c r="B13" s="298"/>
      <c r="C13" s="299">
        <v>1</v>
      </c>
      <c r="D13" s="300">
        <v>2</v>
      </c>
      <c r="E13" s="300">
        <v>6</v>
      </c>
      <c r="F13" s="300">
        <v>2</v>
      </c>
    </row>
  </sheetData>
  <mergeCells count="1">
    <mergeCell ref="B1:C1"/>
  </mergeCells>
  <phoneticPr fontId="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tabColor theme="4"/>
    <pageSetUpPr fitToPage="1"/>
  </sheetPr>
  <dimension ref="B1:AW230"/>
  <sheetViews>
    <sheetView view="pageBreakPreview" topLeftCell="A2" zoomScaleNormal="100" zoomScaleSheetLayoutView="100" workbookViewId="0">
      <selection activeCell="Z5" sqref="Z5:AL5"/>
    </sheetView>
  </sheetViews>
  <sheetFormatPr defaultColWidth="9" defaultRowHeight="18" customHeight="1"/>
  <cols>
    <col min="1" max="1" width="2" style="1" customWidth="1"/>
    <col min="2" max="2" width="2.453125" style="1" customWidth="1"/>
    <col min="3" max="6" width="3" style="1" customWidth="1"/>
    <col min="7" max="7" width="6" style="1" customWidth="1"/>
    <col min="8" max="8" width="3" style="1" customWidth="1"/>
    <col min="9" max="22" width="3.6328125" style="1" customWidth="1"/>
    <col min="23" max="23" width="3" style="1" customWidth="1"/>
    <col min="24" max="24" width="4.90625" style="1" customWidth="1"/>
    <col min="25" max="25" width="3" style="1" customWidth="1"/>
    <col min="26" max="26" width="4.6328125" style="1" customWidth="1"/>
    <col min="27" max="27" width="3.90625" style="210" customWidth="1"/>
    <col min="28" max="28" width="3" style="1" customWidth="1"/>
    <col min="29" max="29" width="3.36328125" style="1" customWidth="1"/>
    <col min="30" max="31" width="3" style="1" customWidth="1"/>
    <col min="32" max="34" width="3.36328125" style="1" customWidth="1"/>
    <col min="35" max="35" width="3.90625" style="1" customWidth="1"/>
    <col min="36" max="53" width="3.36328125" style="1" customWidth="1"/>
    <col min="54" max="16384" width="9" style="1"/>
  </cols>
  <sheetData>
    <row r="1" spans="2:38" ht="34.5" customHeight="1">
      <c r="B1" s="49" t="s">
        <v>0</v>
      </c>
    </row>
    <row r="2" spans="2:38" ht="38.5" customHeight="1">
      <c r="B2" s="350"/>
      <c r="C2" s="350"/>
      <c r="D2" s="350"/>
      <c r="E2" s="350"/>
      <c r="F2" s="350"/>
      <c r="G2" s="350"/>
      <c r="K2" s="1126" t="s">
        <v>784</v>
      </c>
      <c r="L2" s="1126"/>
      <c r="M2" s="1128" t="str">
        <f>一番最初に入力!C12</f>
        <v>７</v>
      </c>
      <c r="N2" s="1129"/>
      <c r="O2" s="350" t="s">
        <v>785</v>
      </c>
      <c r="P2" s="350"/>
      <c r="Q2" s="350"/>
      <c r="R2" s="350"/>
      <c r="S2" s="350"/>
      <c r="T2" s="350"/>
      <c r="U2" s="350"/>
      <c r="V2" s="350"/>
      <c r="W2" s="350"/>
      <c r="X2" s="350"/>
      <c r="Y2" s="350"/>
      <c r="Z2" s="350"/>
      <c r="AA2" s="350"/>
      <c r="AB2" s="350"/>
      <c r="AC2" s="350"/>
      <c r="AD2" s="350"/>
      <c r="AE2" s="350"/>
      <c r="AF2" s="350"/>
      <c r="AG2" s="350"/>
      <c r="AH2" s="350"/>
    </row>
    <row r="3" spans="2:38" ht="17.25" customHeight="1">
      <c r="B3" s="1" t="s">
        <v>345</v>
      </c>
      <c r="G3" s="115"/>
      <c r="H3" s="115"/>
      <c r="I3" s="115"/>
      <c r="J3" s="115"/>
      <c r="K3" s="115" t="s">
        <v>1644</v>
      </c>
      <c r="L3" s="115"/>
      <c r="M3" s="115"/>
      <c r="N3" s="4"/>
      <c r="O3" s="4"/>
      <c r="P3" s="4"/>
    </row>
    <row r="4" spans="2:38" ht="17.25" customHeight="1" thickBot="1">
      <c r="G4" s="4"/>
      <c r="H4" s="4"/>
      <c r="I4" s="4"/>
      <c r="J4" s="4"/>
      <c r="K4" s="4"/>
      <c r="L4" s="4"/>
      <c r="M4" s="4"/>
      <c r="N4" s="4"/>
      <c r="O4" s="4"/>
      <c r="T4" s="4"/>
      <c r="Z4" s="351"/>
      <c r="AA4" s="351"/>
      <c r="AB4" s="351"/>
      <c r="AC4" s="1127" t="s">
        <v>784</v>
      </c>
      <c r="AD4" s="1127"/>
      <c r="AE4" s="388"/>
      <c r="AF4" s="351" t="s">
        <v>149</v>
      </c>
      <c r="AG4" s="1081"/>
      <c r="AH4" s="1081"/>
      <c r="AI4" s="351" t="s">
        <v>344</v>
      </c>
      <c r="AJ4" s="1081"/>
      <c r="AK4" s="1081"/>
      <c r="AL4" s="351" t="s">
        <v>335</v>
      </c>
    </row>
    <row r="5" spans="2:38" ht="17.25" customHeight="1">
      <c r="O5" s="4"/>
      <c r="T5" s="1083" t="s">
        <v>5</v>
      </c>
      <c r="U5" s="1084"/>
      <c r="V5" s="1084"/>
      <c r="W5" s="1084"/>
      <c r="X5" s="1084"/>
      <c r="Y5" s="1085"/>
      <c r="Z5" s="1107" t="str">
        <f>IFERROR(VLOOKUP(一番最初に入力!C8,【適宜更新してください】法人情報!A:F,3,0),"")</f>
        <v/>
      </c>
      <c r="AA5" s="1108"/>
      <c r="AB5" s="1108"/>
      <c r="AC5" s="1108"/>
      <c r="AD5" s="1108"/>
      <c r="AE5" s="1108"/>
      <c r="AF5" s="1108"/>
      <c r="AG5" s="1108"/>
      <c r="AH5" s="1108"/>
      <c r="AI5" s="1108"/>
      <c r="AJ5" s="1108"/>
      <c r="AK5" s="1108"/>
      <c r="AL5" s="1109"/>
    </row>
    <row r="6" spans="2:38" ht="17.25" customHeight="1">
      <c r="O6" s="4"/>
      <c r="T6" s="1086" t="s">
        <v>6</v>
      </c>
      <c r="U6" s="1087"/>
      <c r="V6" s="1087"/>
      <c r="W6" s="1087"/>
      <c r="X6" s="1087"/>
      <c r="Y6" s="1088"/>
      <c r="Z6" s="1104" t="str">
        <f>IFERROR(VLOOKUP(一番最初に入力!C8,【適宜更新してください】法人情報!A:F,2,0),"")</f>
        <v/>
      </c>
      <c r="AA6" s="1105"/>
      <c r="AB6" s="1105"/>
      <c r="AC6" s="1105"/>
      <c r="AD6" s="1105"/>
      <c r="AE6" s="1105"/>
      <c r="AF6" s="1105"/>
      <c r="AG6" s="1105"/>
      <c r="AH6" s="1105"/>
      <c r="AI6" s="1105"/>
      <c r="AJ6" s="1105"/>
      <c r="AK6" s="1105"/>
      <c r="AL6" s="1106"/>
    </row>
    <row r="7" spans="2:38" ht="17.25" customHeight="1">
      <c r="O7" s="4"/>
      <c r="T7" s="1089" t="s">
        <v>348</v>
      </c>
      <c r="U7" s="1090"/>
      <c r="V7" s="1090"/>
      <c r="W7" s="1090"/>
      <c r="X7" s="1090"/>
      <c r="Y7" s="1091"/>
      <c r="Z7" s="1098" t="str">
        <f>IFERROR(VLOOKUP(一番最初に入力!C8,【適宜更新してください】法人情報!A:F,5,0),"")</f>
        <v/>
      </c>
      <c r="AA7" s="1099"/>
      <c r="AB7" s="1099"/>
      <c r="AC7" s="1099"/>
      <c r="AD7" s="1099"/>
      <c r="AE7" s="1099"/>
      <c r="AF7" s="1099"/>
      <c r="AG7" s="1099"/>
      <c r="AH7" s="1099"/>
      <c r="AI7" s="1099"/>
      <c r="AJ7" s="1099"/>
      <c r="AK7" s="1099"/>
      <c r="AL7" s="1100"/>
    </row>
    <row r="8" spans="2:38" ht="17.25" customHeight="1">
      <c r="O8" s="4"/>
      <c r="T8" s="1092"/>
      <c r="U8" s="1093"/>
      <c r="V8" s="1093"/>
      <c r="W8" s="1093"/>
      <c r="X8" s="1093"/>
      <c r="Y8" s="1094"/>
      <c r="Z8" s="1101"/>
      <c r="AA8" s="1102"/>
      <c r="AB8" s="1102"/>
      <c r="AC8" s="1102"/>
      <c r="AD8" s="1102"/>
      <c r="AE8" s="1102"/>
      <c r="AF8" s="1102"/>
      <c r="AG8" s="1102"/>
      <c r="AH8" s="1102"/>
      <c r="AI8" s="1102"/>
      <c r="AJ8" s="1102"/>
      <c r="AK8" s="1102"/>
      <c r="AL8" s="1103"/>
    </row>
    <row r="9" spans="2:38" ht="17.149999999999999" customHeight="1">
      <c r="T9" s="1089" t="s">
        <v>351</v>
      </c>
      <c r="U9" s="1090"/>
      <c r="V9" s="1090"/>
      <c r="W9" s="1090"/>
      <c r="X9" s="1090"/>
      <c r="Y9" s="1091"/>
      <c r="Z9" s="1098"/>
      <c r="AA9" s="1099"/>
      <c r="AB9" s="1099"/>
      <c r="AC9" s="1099"/>
      <c r="AD9" s="1099"/>
      <c r="AE9" s="1099"/>
      <c r="AF9" s="1099"/>
      <c r="AG9" s="1099"/>
      <c r="AH9" s="1099"/>
      <c r="AI9" s="1099"/>
      <c r="AJ9" s="1099"/>
      <c r="AK9" s="1099"/>
      <c r="AL9" s="1100"/>
    </row>
    <row r="10" spans="2:38" ht="19.5" customHeight="1" thickBot="1">
      <c r="T10" s="1095"/>
      <c r="U10" s="1096"/>
      <c r="V10" s="1096"/>
      <c r="W10" s="1096"/>
      <c r="X10" s="1096"/>
      <c r="Y10" s="1097"/>
      <c r="Z10" s="902" t="s">
        <v>349</v>
      </c>
      <c r="AA10" s="1081"/>
      <c r="AB10" s="1081"/>
      <c r="AC10" s="1081"/>
      <c r="AD10" s="903" t="s">
        <v>36</v>
      </c>
      <c r="AE10" s="1081"/>
      <c r="AF10" s="1081"/>
      <c r="AG10" s="1081"/>
      <c r="AH10" s="903" t="s">
        <v>36</v>
      </c>
      <c r="AI10" s="1081"/>
      <c r="AJ10" s="1081"/>
      <c r="AK10" s="1081"/>
      <c r="AL10" s="904" t="s">
        <v>350</v>
      </c>
    </row>
    <row r="11" spans="2:38" ht="19.5" customHeight="1">
      <c r="P11" s="305"/>
      <c r="Q11" s="305"/>
      <c r="R11" s="305"/>
      <c r="S11" s="305"/>
      <c r="T11" s="305"/>
      <c r="U11" s="305"/>
      <c r="V11" s="306"/>
      <c r="W11" s="306"/>
      <c r="X11" s="306"/>
      <c r="Y11" s="306"/>
      <c r="Z11" s="306"/>
      <c r="AA11" s="306"/>
      <c r="AB11" s="306"/>
      <c r="AC11" s="306"/>
      <c r="AD11" s="306"/>
      <c r="AE11" s="306"/>
      <c r="AF11" s="306"/>
      <c r="AG11" s="306"/>
    </row>
    <row r="12" spans="2:38" s="60" customFormat="1" ht="18.75" customHeight="1" thickBot="1">
      <c r="B12" s="301" t="s">
        <v>358</v>
      </c>
      <c r="AA12" s="211"/>
    </row>
    <row r="13" spans="2:38" s="39" customFormat="1" ht="10.5" customHeight="1" thickBot="1">
      <c r="C13" s="1114" t="s">
        <v>1458</v>
      </c>
      <c r="D13" s="1114"/>
      <c r="E13" s="1114"/>
      <c r="F13" s="1114"/>
      <c r="G13" s="1114"/>
      <c r="H13" s="1114"/>
      <c r="I13" s="1114"/>
      <c r="J13" s="1114"/>
      <c r="K13" s="1114"/>
      <c r="L13" s="1114"/>
      <c r="M13" s="1115"/>
      <c r="N13" s="1114" t="s">
        <v>1647</v>
      </c>
      <c r="O13" s="1116"/>
      <c r="P13" s="1117"/>
      <c r="Q13" s="1117"/>
      <c r="R13" s="1117"/>
      <c r="S13" s="1117"/>
      <c r="T13" s="1117"/>
      <c r="U13" s="1117"/>
      <c r="V13" s="1117"/>
      <c r="W13" s="1117"/>
      <c r="X13" s="1117"/>
      <c r="Y13" s="283"/>
      <c r="Z13" s="277"/>
      <c r="AA13" s="277"/>
      <c r="AB13" s="277"/>
      <c r="AC13" s="283"/>
      <c r="AD13" s="284"/>
      <c r="AE13" s="1171" t="s">
        <v>360</v>
      </c>
      <c r="AF13" s="1172"/>
      <c r="AG13" s="1172"/>
      <c r="AH13" s="1172"/>
      <c r="AI13" s="1172"/>
      <c r="AJ13" s="1172"/>
      <c r="AK13" s="1172"/>
      <c r="AL13" s="1173"/>
    </row>
    <row r="14" spans="2:38" s="39" customFormat="1" ht="24.65" customHeight="1" thickBot="1">
      <c r="C14" s="1114"/>
      <c r="D14" s="1114"/>
      <c r="E14" s="1114"/>
      <c r="F14" s="1114"/>
      <c r="G14" s="1114"/>
      <c r="H14" s="1114"/>
      <c r="I14" s="1114"/>
      <c r="J14" s="1114"/>
      <c r="K14" s="1114"/>
      <c r="L14" s="1114"/>
      <c r="M14" s="1115"/>
      <c r="N14" s="1114"/>
      <c r="O14" s="1116"/>
      <c r="P14" s="1117"/>
      <c r="Q14" s="1117"/>
      <c r="R14" s="1117"/>
      <c r="S14" s="1117"/>
      <c r="T14" s="1117"/>
      <c r="U14" s="1117"/>
      <c r="V14" s="1117"/>
      <c r="W14" s="1117"/>
      <c r="X14" s="1117"/>
      <c r="Y14" s="1123" t="s">
        <v>356</v>
      </c>
      <c r="Z14" s="1124"/>
      <c r="AA14" s="1124"/>
      <c r="AB14" s="1124"/>
      <c r="AC14" s="1124"/>
      <c r="AD14" s="1125"/>
      <c r="AE14" s="1174"/>
      <c r="AF14" s="1175"/>
      <c r="AG14" s="1175"/>
      <c r="AH14" s="1175"/>
      <c r="AI14" s="1175"/>
      <c r="AJ14" s="1175"/>
      <c r="AK14" s="1175"/>
      <c r="AL14" s="1176"/>
    </row>
    <row r="15" spans="2:38" s="39" customFormat="1" ht="18.75" customHeight="1" thickBot="1">
      <c r="C15" s="1118"/>
      <c r="D15" s="1118"/>
      <c r="E15" s="1118"/>
      <c r="F15" s="1118"/>
      <c r="G15" s="1119" t="str">
        <f>IF(OR(C15="",C15="否",AB97=""),"",IF(AB97&gt;=加算率区分表!B2,加算率区分表!D2,VLOOKUP(【様式１】加算率!AB97,加算率区分表!B:E,3,0)))</f>
        <v/>
      </c>
      <c r="H15" s="1119"/>
      <c r="I15" s="1119"/>
      <c r="J15" s="1119"/>
      <c r="K15" s="1119"/>
      <c r="L15" s="1119"/>
      <c r="M15" s="302" t="s">
        <v>8</v>
      </c>
      <c r="N15" s="1118"/>
      <c r="O15" s="1118"/>
      <c r="P15" s="1118"/>
      <c r="Q15" s="1118"/>
      <c r="R15" s="1119" t="str">
        <f>IF(OR(AB97="",N15="",N15="否"),"",IF(OR(Y15="適",Y15="区分3"),IF(【様式１】加算率!AB97&gt;=加算率区分表!B2,加算率区分表!E2,加算率区分表!E3),IF(【様式１】加算率!AB97&gt;=加算率区分表!B2,加算率区分表!E2-加算率区分表!F2,加算率区分表!E3-加算率区分表!F3)))</f>
        <v/>
      </c>
      <c r="S15" s="1119"/>
      <c r="T15" s="1119"/>
      <c r="U15" s="1119"/>
      <c r="V15" s="1119"/>
      <c r="W15" s="1119"/>
      <c r="X15" s="303" t="s">
        <v>8</v>
      </c>
      <c r="Y15" s="1120"/>
      <c r="Z15" s="1121"/>
      <c r="AA15" s="1121"/>
      <c r="AB15" s="1121"/>
      <c r="AC15" s="1121"/>
      <c r="AD15" s="1122"/>
      <c r="AE15" s="1169" t="str">
        <f>IFERROR(G15+R15,IF(G15="",R15,G15))</f>
        <v/>
      </c>
      <c r="AF15" s="1170"/>
      <c r="AG15" s="1170"/>
      <c r="AH15" s="1170"/>
      <c r="AI15" s="1170"/>
      <c r="AJ15" s="1170"/>
      <c r="AK15" s="1170"/>
      <c r="AL15" s="304" t="s">
        <v>359</v>
      </c>
    </row>
    <row r="16" spans="2:38" ht="14">
      <c r="B16" s="39"/>
      <c r="C16" s="88" t="s">
        <v>9</v>
      </c>
      <c r="D16" s="88"/>
      <c r="E16" s="89" t="s">
        <v>1646</v>
      </c>
      <c r="F16" s="60"/>
      <c r="G16" s="60"/>
      <c r="H16" s="60"/>
      <c r="I16" s="60"/>
      <c r="J16" s="60"/>
      <c r="K16" s="60"/>
      <c r="L16" s="60"/>
      <c r="M16" s="60"/>
      <c r="N16" s="60"/>
      <c r="O16" s="60"/>
      <c r="P16" s="60"/>
      <c r="Q16" s="60"/>
      <c r="R16" s="60"/>
      <c r="S16" s="60"/>
      <c r="T16" s="60"/>
      <c r="U16" s="60"/>
      <c r="V16" s="60"/>
      <c r="W16" s="60"/>
      <c r="X16" s="60"/>
      <c r="Y16" s="60"/>
      <c r="Z16" s="60"/>
      <c r="AA16" s="211"/>
      <c r="AB16" s="60"/>
      <c r="AC16" s="60"/>
      <c r="AD16" s="60"/>
      <c r="AE16" s="60"/>
      <c r="AF16" s="60"/>
      <c r="AG16" s="60"/>
      <c r="AH16" s="60"/>
      <c r="AI16" s="39"/>
    </row>
    <row r="17" spans="2:35" ht="14">
      <c r="B17" s="39"/>
      <c r="C17" s="88" t="s">
        <v>357</v>
      </c>
      <c r="D17" s="88"/>
      <c r="E17" s="89" t="s">
        <v>1643</v>
      </c>
      <c r="F17" s="60"/>
      <c r="G17" s="60"/>
      <c r="H17" s="60"/>
      <c r="I17" s="60"/>
      <c r="J17" s="60"/>
      <c r="K17" s="60"/>
      <c r="L17" s="60"/>
      <c r="M17" s="60"/>
      <c r="N17" s="60"/>
      <c r="O17" s="60"/>
      <c r="P17" s="60"/>
      <c r="Q17" s="60"/>
      <c r="R17" s="60"/>
      <c r="S17" s="60"/>
      <c r="T17" s="60"/>
      <c r="U17" s="60"/>
      <c r="V17" s="60"/>
      <c r="W17" s="60"/>
      <c r="X17" s="60"/>
      <c r="Y17" s="60"/>
      <c r="Z17" s="60"/>
      <c r="AA17" s="211"/>
      <c r="AB17" s="60"/>
      <c r="AC17" s="60"/>
      <c r="AD17" s="60"/>
      <c r="AE17" s="60"/>
      <c r="AF17" s="60"/>
      <c r="AG17" s="60"/>
      <c r="AH17" s="60"/>
      <c r="AI17" s="39"/>
    </row>
    <row r="18" spans="2:35" ht="14">
      <c r="B18" s="39"/>
      <c r="C18" s="88" t="s">
        <v>357</v>
      </c>
      <c r="D18" s="88"/>
      <c r="E18" s="89" t="s">
        <v>22</v>
      </c>
      <c r="F18" s="60"/>
      <c r="G18" s="60"/>
      <c r="H18" s="60"/>
      <c r="I18" s="60"/>
      <c r="J18" s="60"/>
      <c r="K18" s="60"/>
      <c r="L18" s="60"/>
      <c r="M18" s="60"/>
      <c r="N18" s="60"/>
      <c r="O18" s="60"/>
      <c r="P18" s="60"/>
      <c r="Q18" s="60"/>
      <c r="R18" s="60"/>
      <c r="S18" s="60"/>
      <c r="T18" s="60"/>
      <c r="U18" s="60"/>
      <c r="V18" s="60"/>
      <c r="W18" s="60"/>
      <c r="X18" s="60"/>
      <c r="Y18" s="60"/>
      <c r="Z18" s="60"/>
      <c r="AA18" s="211"/>
      <c r="AB18" s="60"/>
      <c r="AC18" s="60"/>
      <c r="AD18" s="60"/>
      <c r="AE18" s="60"/>
      <c r="AF18" s="60"/>
      <c r="AG18" s="60"/>
      <c r="AH18" s="60"/>
      <c r="AI18" s="39"/>
    </row>
    <row r="19" spans="2:35" ht="40.5" customHeight="1">
      <c r="B19" s="39"/>
      <c r="C19" s="88"/>
      <c r="D19" s="88"/>
      <c r="E19" s="89"/>
      <c r="H19" s="60"/>
      <c r="I19" s="60"/>
      <c r="J19" s="60"/>
      <c r="K19" s="60"/>
      <c r="L19" s="60"/>
      <c r="M19" s="60"/>
      <c r="N19" s="60"/>
      <c r="O19" s="60"/>
      <c r="P19" s="60"/>
      <c r="Q19" s="60"/>
      <c r="R19" s="60"/>
      <c r="S19" s="60"/>
      <c r="T19" s="60"/>
      <c r="U19" s="60"/>
      <c r="V19" s="60"/>
      <c r="W19" s="60"/>
      <c r="X19" s="60"/>
      <c r="Y19" s="60"/>
      <c r="Z19" s="60"/>
      <c r="AA19" s="211"/>
      <c r="AB19" s="60"/>
      <c r="AC19" s="60"/>
      <c r="AD19" s="60"/>
      <c r="AE19" s="60"/>
      <c r="AF19" s="60"/>
      <c r="AG19" s="60"/>
      <c r="AH19" s="60"/>
      <c r="AI19" s="39"/>
    </row>
    <row r="20" spans="2:35" s="60" customFormat="1" ht="18.75" customHeight="1" thickBot="1">
      <c r="B20" s="301" t="s">
        <v>10</v>
      </c>
      <c r="C20" s="91"/>
      <c r="D20" s="91"/>
      <c r="E20" s="91"/>
      <c r="F20" s="91"/>
      <c r="G20" s="91"/>
      <c r="H20" s="91"/>
      <c r="I20" s="91"/>
      <c r="J20" s="91"/>
      <c r="K20" s="91"/>
      <c r="L20" s="92"/>
      <c r="M20" s="92"/>
      <c r="N20" s="92"/>
      <c r="O20" s="91"/>
      <c r="P20" s="91"/>
      <c r="Q20" s="91"/>
      <c r="R20" s="91"/>
      <c r="S20" s="91"/>
      <c r="T20" s="91"/>
      <c r="U20" s="91"/>
      <c r="V20" s="92"/>
      <c r="AA20" s="211"/>
    </row>
    <row r="21" spans="2:35" s="39" customFormat="1" ht="20.149999999999999" customHeight="1" thickBot="1">
      <c r="C21" s="1165" t="s">
        <v>342</v>
      </c>
      <c r="D21" s="1166"/>
      <c r="E21" s="1166"/>
      <c r="F21" s="1166"/>
      <c r="G21" s="905"/>
      <c r="H21" s="288" t="s">
        <v>331</v>
      </c>
      <c r="I21" s="1165" t="s">
        <v>1</v>
      </c>
      <c r="J21" s="1166"/>
      <c r="K21" s="1166"/>
      <c r="L21" s="1167" t="s">
        <v>343</v>
      </c>
      <c r="M21" s="1166"/>
      <c r="N21" s="1166"/>
      <c r="O21" s="1166"/>
      <c r="P21" s="1166"/>
      <c r="Q21" s="1166"/>
      <c r="R21" s="1165" t="s">
        <v>11</v>
      </c>
      <c r="S21" s="1166"/>
      <c r="T21" s="1166"/>
      <c r="U21" s="1166"/>
      <c r="V21" s="1166"/>
      <c r="W21" s="1168"/>
      <c r="X21" s="1112"/>
      <c r="Y21" s="1113"/>
      <c r="Z21" s="1082"/>
      <c r="AA21" s="1082"/>
      <c r="AB21" s="289" t="s">
        <v>149</v>
      </c>
      <c r="AC21" s="1082"/>
      <c r="AD21" s="1082"/>
      <c r="AE21" s="289" t="s">
        <v>344</v>
      </c>
      <c r="AF21" s="1082"/>
      <c r="AG21" s="1082"/>
      <c r="AH21" s="288" t="s">
        <v>335</v>
      </c>
    </row>
    <row r="22" spans="2:35" s="39" customFormat="1" ht="14.15" customHeight="1" thickBot="1">
      <c r="C22" s="1211" t="s">
        <v>12</v>
      </c>
      <c r="D22" s="1161" t="s">
        <v>13</v>
      </c>
      <c r="E22" s="1161"/>
      <c r="F22" s="1161"/>
      <c r="G22" s="1161"/>
      <c r="H22" s="1162"/>
      <c r="I22" s="1130" t="s">
        <v>14</v>
      </c>
      <c r="J22" s="1130"/>
      <c r="K22" s="1131"/>
      <c r="L22" s="1117" t="s">
        <v>15</v>
      </c>
      <c r="M22" s="1117"/>
      <c r="N22" s="1117"/>
      <c r="O22" s="1117"/>
      <c r="P22" s="1117"/>
      <c r="Q22" s="1117"/>
      <c r="R22" s="1117"/>
      <c r="S22" s="1117"/>
      <c r="T22" s="1117"/>
      <c r="U22" s="1117"/>
      <c r="V22" s="1117"/>
      <c r="W22" s="1117"/>
      <c r="X22" s="1117" t="s">
        <v>1642</v>
      </c>
      <c r="Y22" s="1117"/>
      <c r="Z22" s="1117"/>
      <c r="AA22" s="1117"/>
      <c r="AB22" s="1117" t="s">
        <v>16</v>
      </c>
      <c r="AC22" s="1117"/>
      <c r="AD22" s="1117"/>
      <c r="AE22" s="1117"/>
      <c r="AF22" s="1117"/>
      <c r="AG22" s="1117"/>
      <c r="AH22" s="1140"/>
    </row>
    <row r="23" spans="2:35" s="39" customFormat="1" ht="31" customHeight="1">
      <c r="C23" s="1212"/>
      <c r="D23" s="1163"/>
      <c r="E23" s="1163"/>
      <c r="F23" s="1163"/>
      <c r="G23" s="1163"/>
      <c r="H23" s="1164"/>
      <c r="I23" s="1132"/>
      <c r="J23" s="1132"/>
      <c r="K23" s="1133"/>
      <c r="L23" s="391" t="s">
        <v>17</v>
      </c>
      <c r="M23" s="1134" t="s">
        <v>347</v>
      </c>
      <c r="N23" s="1134"/>
      <c r="O23" s="1134"/>
      <c r="P23" s="1134"/>
      <c r="Q23" s="1134"/>
      <c r="R23" s="391" t="s">
        <v>18</v>
      </c>
      <c r="S23" s="1134" t="s">
        <v>19</v>
      </c>
      <c r="T23" s="1134"/>
      <c r="U23" s="1134"/>
      <c r="V23" s="1134"/>
      <c r="W23" s="1134"/>
      <c r="X23" s="1117"/>
      <c r="Y23" s="1117"/>
      <c r="Z23" s="1117"/>
      <c r="AA23" s="1117"/>
      <c r="AB23" s="1141"/>
      <c r="AC23" s="1141"/>
      <c r="AD23" s="1141"/>
      <c r="AE23" s="1141"/>
      <c r="AF23" s="1141"/>
      <c r="AG23" s="1141"/>
      <c r="AH23" s="1142"/>
    </row>
    <row r="24" spans="2:35" ht="10" customHeight="1">
      <c r="C24" s="1212"/>
      <c r="D24" s="285"/>
      <c r="E24" s="237"/>
      <c r="F24" s="237"/>
      <c r="G24" s="60"/>
      <c r="H24" s="93"/>
      <c r="I24" s="60"/>
      <c r="J24" s="60"/>
      <c r="K24" s="93"/>
      <c r="L24" s="278"/>
      <c r="M24" s="61"/>
      <c r="N24" s="279" t="s">
        <v>332</v>
      </c>
      <c r="O24" s="61"/>
      <c r="P24" s="61"/>
      <c r="Q24" s="281" t="s">
        <v>333</v>
      </c>
      <c r="R24" s="278"/>
      <c r="S24" s="61"/>
      <c r="T24" s="279" t="s">
        <v>149</v>
      </c>
      <c r="U24" s="61"/>
      <c r="V24" s="61"/>
      <c r="W24" s="281" t="s">
        <v>333</v>
      </c>
      <c r="X24" s="278"/>
      <c r="Y24" s="279" t="s">
        <v>332</v>
      </c>
      <c r="Z24" s="61"/>
      <c r="AA24" s="281" t="s">
        <v>333</v>
      </c>
      <c r="AB24" s="60"/>
      <c r="AC24" s="60"/>
      <c r="AD24" s="60"/>
      <c r="AE24" s="60"/>
      <c r="AF24" s="60"/>
      <c r="AG24" s="60"/>
      <c r="AH24" s="220"/>
    </row>
    <row r="25" spans="2:35" ht="18" customHeight="1">
      <c r="C25" s="1212"/>
      <c r="D25" s="286">
        <v>1</v>
      </c>
      <c r="E25" s="1177"/>
      <c r="F25" s="1178"/>
      <c r="G25" s="1178"/>
      <c r="H25" s="1178"/>
      <c r="I25" s="1179"/>
      <c r="J25" s="1179"/>
      <c r="K25" s="1179"/>
      <c r="L25" s="1075"/>
      <c r="M25" s="1076"/>
      <c r="N25" s="280" t="s">
        <v>332</v>
      </c>
      <c r="O25" s="1076"/>
      <c r="P25" s="1076"/>
      <c r="Q25" s="282" t="s">
        <v>333</v>
      </c>
      <c r="R25" s="1075"/>
      <c r="S25" s="1076"/>
      <c r="T25" s="280" t="s">
        <v>332</v>
      </c>
      <c r="U25" s="1076"/>
      <c r="V25" s="1076"/>
      <c r="W25" s="282" t="s">
        <v>333</v>
      </c>
      <c r="X25" s="991" t="str">
        <f>IF(AND(L25="",R25=""),"",L25+R25)</f>
        <v/>
      </c>
      <c r="Y25" s="992" t="s">
        <v>332</v>
      </c>
      <c r="Z25" s="993" t="str">
        <f>IF(AND(O25="",U25=""),"",O25+U25)</f>
        <v/>
      </c>
      <c r="AA25" s="992" t="s">
        <v>333</v>
      </c>
      <c r="AB25" s="1110"/>
      <c r="AC25" s="1110"/>
      <c r="AD25" s="1110"/>
      <c r="AE25" s="1110"/>
      <c r="AF25" s="1110"/>
      <c r="AG25" s="1110"/>
      <c r="AH25" s="1111"/>
    </row>
    <row r="26" spans="2:35" ht="18" customHeight="1">
      <c r="C26" s="1212"/>
      <c r="D26" s="287">
        <v>2</v>
      </c>
      <c r="E26" s="1072"/>
      <c r="F26" s="1073"/>
      <c r="G26" s="1073"/>
      <c r="H26" s="1073"/>
      <c r="I26" s="1074"/>
      <c r="J26" s="1074"/>
      <c r="K26" s="1074"/>
      <c r="L26" s="1075"/>
      <c r="M26" s="1076"/>
      <c r="N26" s="280" t="s">
        <v>149</v>
      </c>
      <c r="O26" s="1076"/>
      <c r="P26" s="1076"/>
      <c r="Q26" s="282" t="s">
        <v>334</v>
      </c>
      <c r="R26" s="1075"/>
      <c r="S26" s="1076"/>
      <c r="T26" s="280" t="s">
        <v>149</v>
      </c>
      <c r="U26" s="1076"/>
      <c r="V26" s="1076"/>
      <c r="W26" s="282" t="s">
        <v>334</v>
      </c>
      <c r="X26" s="991" t="str">
        <f t="shared" ref="X26:X94" si="0">IF(AND(L26="",R26=""),"",L26+R26)</f>
        <v/>
      </c>
      <c r="Y26" s="992" t="s">
        <v>149</v>
      </c>
      <c r="Z26" s="993" t="str">
        <f t="shared" ref="Z26:Z94" si="1">IF(AND(O26="",U26=""),"",O26+U26)</f>
        <v/>
      </c>
      <c r="AA26" s="992" t="s">
        <v>333</v>
      </c>
      <c r="AB26" s="1077"/>
      <c r="AC26" s="1077"/>
      <c r="AD26" s="1077"/>
      <c r="AE26" s="1077"/>
      <c r="AF26" s="1077"/>
      <c r="AG26" s="1077"/>
      <c r="AH26" s="1078"/>
    </row>
    <row r="27" spans="2:35" ht="18" customHeight="1">
      <c r="C27" s="1212"/>
      <c r="D27" s="389">
        <v>3</v>
      </c>
      <c r="E27" s="1072"/>
      <c r="F27" s="1073"/>
      <c r="G27" s="1073"/>
      <c r="H27" s="1073"/>
      <c r="I27" s="1074"/>
      <c r="J27" s="1074"/>
      <c r="K27" s="1074"/>
      <c r="L27" s="1075"/>
      <c r="M27" s="1076"/>
      <c r="N27" s="280" t="s">
        <v>149</v>
      </c>
      <c r="O27" s="1076"/>
      <c r="P27" s="1076"/>
      <c r="Q27" s="282" t="s">
        <v>334</v>
      </c>
      <c r="R27" s="1075"/>
      <c r="S27" s="1076"/>
      <c r="T27" s="280" t="s">
        <v>149</v>
      </c>
      <c r="U27" s="1076"/>
      <c r="V27" s="1076"/>
      <c r="W27" s="282" t="s">
        <v>334</v>
      </c>
      <c r="X27" s="991" t="str">
        <f t="shared" si="0"/>
        <v/>
      </c>
      <c r="Y27" s="992" t="s">
        <v>149</v>
      </c>
      <c r="Z27" s="993" t="str">
        <f t="shared" si="1"/>
        <v/>
      </c>
      <c r="AA27" s="992" t="s">
        <v>333</v>
      </c>
      <c r="AB27" s="1077"/>
      <c r="AC27" s="1077"/>
      <c r="AD27" s="1077"/>
      <c r="AE27" s="1077"/>
      <c r="AF27" s="1077"/>
      <c r="AG27" s="1077"/>
      <c r="AH27" s="1078"/>
    </row>
    <row r="28" spans="2:35" ht="18" customHeight="1">
      <c r="C28" s="1212"/>
      <c r="D28" s="287">
        <v>4</v>
      </c>
      <c r="E28" s="1072"/>
      <c r="F28" s="1073"/>
      <c r="G28" s="1073"/>
      <c r="H28" s="1073"/>
      <c r="I28" s="1074"/>
      <c r="J28" s="1074"/>
      <c r="K28" s="1074"/>
      <c r="L28" s="1075"/>
      <c r="M28" s="1076"/>
      <c r="N28" s="280" t="s">
        <v>149</v>
      </c>
      <c r="O28" s="1076"/>
      <c r="P28" s="1076"/>
      <c r="Q28" s="282" t="s">
        <v>334</v>
      </c>
      <c r="R28" s="1075"/>
      <c r="S28" s="1076"/>
      <c r="T28" s="280" t="s">
        <v>149</v>
      </c>
      <c r="U28" s="1076"/>
      <c r="V28" s="1076"/>
      <c r="W28" s="282" t="s">
        <v>334</v>
      </c>
      <c r="X28" s="991" t="str">
        <f t="shared" si="0"/>
        <v/>
      </c>
      <c r="Y28" s="992" t="s">
        <v>149</v>
      </c>
      <c r="Z28" s="993" t="str">
        <f t="shared" si="1"/>
        <v/>
      </c>
      <c r="AA28" s="992" t="s">
        <v>333</v>
      </c>
      <c r="AB28" s="1077"/>
      <c r="AC28" s="1077"/>
      <c r="AD28" s="1077"/>
      <c r="AE28" s="1077"/>
      <c r="AF28" s="1077"/>
      <c r="AG28" s="1077"/>
      <c r="AH28" s="1078"/>
    </row>
    <row r="29" spans="2:35" ht="18" customHeight="1">
      <c r="C29" s="1212"/>
      <c r="D29" s="389">
        <v>5</v>
      </c>
      <c r="E29" s="1072"/>
      <c r="F29" s="1073"/>
      <c r="G29" s="1073"/>
      <c r="H29" s="1073"/>
      <c r="I29" s="1074"/>
      <c r="J29" s="1074"/>
      <c r="K29" s="1074"/>
      <c r="L29" s="1075"/>
      <c r="M29" s="1076"/>
      <c r="N29" s="280" t="s">
        <v>149</v>
      </c>
      <c r="O29" s="1076"/>
      <c r="P29" s="1076"/>
      <c r="Q29" s="282" t="s">
        <v>334</v>
      </c>
      <c r="R29" s="1075"/>
      <c r="S29" s="1076"/>
      <c r="T29" s="280" t="s">
        <v>149</v>
      </c>
      <c r="U29" s="1076"/>
      <c r="V29" s="1076"/>
      <c r="W29" s="282" t="s">
        <v>334</v>
      </c>
      <c r="X29" s="991" t="str">
        <f t="shared" si="0"/>
        <v/>
      </c>
      <c r="Y29" s="992" t="s">
        <v>149</v>
      </c>
      <c r="Z29" s="993" t="str">
        <f t="shared" si="1"/>
        <v/>
      </c>
      <c r="AA29" s="992" t="s">
        <v>333</v>
      </c>
      <c r="AB29" s="1077"/>
      <c r="AC29" s="1077"/>
      <c r="AD29" s="1077"/>
      <c r="AE29" s="1077"/>
      <c r="AF29" s="1077"/>
      <c r="AG29" s="1077"/>
      <c r="AH29" s="1078"/>
    </row>
    <row r="30" spans="2:35" ht="18" customHeight="1">
      <c r="C30" s="1212"/>
      <c r="D30" s="287">
        <v>6</v>
      </c>
      <c r="E30" s="1072"/>
      <c r="F30" s="1073"/>
      <c r="G30" s="1073"/>
      <c r="H30" s="1073"/>
      <c r="I30" s="1074"/>
      <c r="J30" s="1074"/>
      <c r="K30" s="1074"/>
      <c r="L30" s="1075"/>
      <c r="M30" s="1076"/>
      <c r="N30" s="280" t="s">
        <v>149</v>
      </c>
      <c r="O30" s="1076"/>
      <c r="P30" s="1076"/>
      <c r="Q30" s="282" t="s">
        <v>334</v>
      </c>
      <c r="R30" s="1075"/>
      <c r="S30" s="1076"/>
      <c r="T30" s="280" t="s">
        <v>149</v>
      </c>
      <c r="U30" s="1076"/>
      <c r="V30" s="1076"/>
      <c r="W30" s="282" t="s">
        <v>334</v>
      </c>
      <c r="X30" s="991" t="str">
        <f t="shared" si="0"/>
        <v/>
      </c>
      <c r="Y30" s="992" t="s">
        <v>149</v>
      </c>
      <c r="Z30" s="993" t="str">
        <f t="shared" si="1"/>
        <v/>
      </c>
      <c r="AA30" s="992" t="s">
        <v>333</v>
      </c>
      <c r="AB30" s="1077"/>
      <c r="AC30" s="1077"/>
      <c r="AD30" s="1077"/>
      <c r="AE30" s="1077"/>
      <c r="AF30" s="1077"/>
      <c r="AG30" s="1077"/>
      <c r="AH30" s="1078"/>
    </row>
    <row r="31" spans="2:35" ht="18" customHeight="1">
      <c r="C31" s="1212"/>
      <c r="D31" s="389">
        <v>7</v>
      </c>
      <c r="E31" s="1072"/>
      <c r="F31" s="1073"/>
      <c r="G31" s="1073"/>
      <c r="H31" s="1073"/>
      <c r="I31" s="1074"/>
      <c r="J31" s="1074"/>
      <c r="K31" s="1074"/>
      <c r="L31" s="1075"/>
      <c r="M31" s="1076"/>
      <c r="N31" s="280" t="s">
        <v>149</v>
      </c>
      <c r="O31" s="1076"/>
      <c r="P31" s="1076"/>
      <c r="Q31" s="282" t="s">
        <v>334</v>
      </c>
      <c r="R31" s="1075"/>
      <c r="S31" s="1076"/>
      <c r="T31" s="280" t="s">
        <v>149</v>
      </c>
      <c r="U31" s="1076"/>
      <c r="V31" s="1076"/>
      <c r="W31" s="282" t="s">
        <v>334</v>
      </c>
      <c r="X31" s="991" t="str">
        <f t="shared" si="0"/>
        <v/>
      </c>
      <c r="Y31" s="992" t="s">
        <v>149</v>
      </c>
      <c r="Z31" s="993" t="str">
        <f t="shared" si="1"/>
        <v/>
      </c>
      <c r="AA31" s="992" t="s">
        <v>333</v>
      </c>
      <c r="AB31" s="1077"/>
      <c r="AC31" s="1077"/>
      <c r="AD31" s="1077"/>
      <c r="AE31" s="1077"/>
      <c r="AF31" s="1077"/>
      <c r="AG31" s="1077"/>
      <c r="AH31" s="1078"/>
    </row>
    <row r="32" spans="2:35" ht="18" customHeight="1">
      <c r="C32" s="1212"/>
      <c r="D32" s="287">
        <v>8</v>
      </c>
      <c r="E32" s="1072"/>
      <c r="F32" s="1073"/>
      <c r="G32" s="1073"/>
      <c r="H32" s="1073"/>
      <c r="I32" s="1074"/>
      <c r="J32" s="1074"/>
      <c r="K32" s="1074"/>
      <c r="L32" s="1075"/>
      <c r="M32" s="1076"/>
      <c r="N32" s="280" t="s">
        <v>149</v>
      </c>
      <c r="O32" s="1076"/>
      <c r="P32" s="1076"/>
      <c r="Q32" s="282" t="s">
        <v>334</v>
      </c>
      <c r="R32" s="1075"/>
      <c r="S32" s="1076"/>
      <c r="T32" s="280" t="s">
        <v>149</v>
      </c>
      <c r="U32" s="1076"/>
      <c r="V32" s="1076"/>
      <c r="W32" s="282" t="s">
        <v>334</v>
      </c>
      <c r="X32" s="991" t="str">
        <f t="shared" si="0"/>
        <v/>
      </c>
      <c r="Y32" s="992" t="s">
        <v>149</v>
      </c>
      <c r="Z32" s="993" t="str">
        <f t="shared" si="1"/>
        <v/>
      </c>
      <c r="AA32" s="992" t="s">
        <v>333</v>
      </c>
      <c r="AB32" s="1077"/>
      <c r="AC32" s="1077"/>
      <c r="AD32" s="1077"/>
      <c r="AE32" s="1077"/>
      <c r="AF32" s="1077"/>
      <c r="AG32" s="1077"/>
      <c r="AH32" s="1078"/>
    </row>
    <row r="33" spans="3:34" ht="18" customHeight="1">
      <c r="C33" s="1212"/>
      <c r="D33" s="389">
        <v>9</v>
      </c>
      <c r="E33" s="1079"/>
      <c r="F33" s="1073"/>
      <c r="G33" s="1073"/>
      <c r="H33" s="1080"/>
      <c r="I33" s="1074"/>
      <c r="J33" s="1074"/>
      <c r="K33" s="1074"/>
      <c r="L33" s="1075"/>
      <c r="M33" s="1076"/>
      <c r="N33" s="280" t="s">
        <v>149</v>
      </c>
      <c r="O33" s="1076"/>
      <c r="P33" s="1076"/>
      <c r="Q33" s="282" t="s">
        <v>334</v>
      </c>
      <c r="R33" s="1075"/>
      <c r="S33" s="1076"/>
      <c r="T33" s="280" t="s">
        <v>149</v>
      </c>
      <c r="U33" s="1076"/>
      <c r="V33" s="1076"/>
      <c r="W33" s="282" t="s">
        <v>334</v>
      </c>
      <c r="X33" s="991" t="str">
        <f t="shared" si="0"/>
        <v/>
      </c>
      <c r="Y33" s="992" t="s">
        <v>149</v>
      </c>
      <c r="Z33" s="993" t="str">
        <f t="shared" si="1"/>
        <v/>
      </c>
      <c r="AA33" s="992" t="s">
        <v>333</v>
      </c>
      <c r="AB33" s="1077"/>
      <c r="AC33" s="1077"/>
      <c r="AD33" s="1077"/>
      <c r="AE33" s="1077"/>
      <c r="AF33" s="1077"/>
      <c r="AG33" s="1077"/>
      <c r="AH33" s="1078"/>
    </row>
    <row r="34" spans="3:34" ht="18" customHeight="1">
      <c r="C34" s="1212"/>
      <c r="D34" s="287">
        <v>10</v>
      </c>
      <c r="E34" s="1079"/>
      <c r="F34" s="1073"/>
      <c r="G34" s="1073"/>
      <c r="H34" s="1080"/>
      <c r="I34" s="1074"/>
      <c r="J34" s="1074"/>
      <c r="K34" s="1074"/>
      <c r="L34" s="1075"/>
      <c r="M34" s="1076"/>
      <c r="N34" s="280" t="s">
        <v>149</v>
      </c>
      <c r="O34" s="1076"/>
      <c r="P34" s="1076"/>
      <c r="Q34" s="282" t="s">
        <v>334</v>
      </c>
      <c r="R34" s="1075"/>
      <c r="S34" s="1076"/>
      <c r="T34" s="280" t="s">
        <v>149</v>
      </c>
      <c r="U34" s="1076"/>
      <c r="V34" s="1076"/>
      <c r="W34" s="282" t="s">
        <v>334</v>
      </c>
      <c r="X34" s="991" t="str">
        <f t="shared" si="0"/>
        <v/>
      </c>
      <c r="Y34" s="992" t="s">
        <v>149</v>
      </c>
      <c r="Z34" s="993" t="str">
        <f t="shared" si="1"/>
        <v/>
      </c>
      <c r="AA34" s="992" t="s">
        <v>333</v>
      </c>
      <c r="AB34" s="1077"/>
      <c r="AC34" s="1077"/>
      <c r="AD34" s="1077"/>
      <c r="AE34" s="1077"/>
      <c r="AF34" s="1077"/>
      <c r="AG34" s="1077"/>
      <c r="AH34" s="1078"/>
    </row>
    <row r="35" spans="3:34" ht="18" customHeight="1">
      <c r="C35" s="1212"/>
      <c r="D35" s="389">
        <v>11</v>
      </c>
      <c r="E35" s="1079"/>
      <c r="F35" s="1073"/>
      <c r="G35" s="1073"/>
      <c r="H35" s="1080"/>
      <c r="I35" s="1074"/>
      <c r="J35" s="1074"/>
      <c r="K35" s="1074"/>
      <c r="L35" s="1075"/>
      <c r="M35" s="1076"/>
      <c r="N35" s="280" t="s">
        <v>149</v>
      </c>
      <c r="O35" s="1076"/>
      <c r="P35" s="1076"/>
      <c r="Q35" s="282" t="s">
        <v>334</v>
      </c>
      <c r="R35" s="1075"/>
      <c r="S35" s="1076"/>
      <c r="T35" s="280" t="s">
        <v>149</v>
      </c>
      <c r="U35" s="1076"/>
      <c r="V35" s="1076"/>
      <c r="W35" s="282" t="s">
        <v>334</v>
      </c>
      <c r="X35" s="991" t="str">
        <f t="shared" si="0"/>
        <v/>
      </c>
      <c r="Y35" s="992" t="s">
        <v>149</v>
      </c>
      <c r="Z35" s="993" t="str">
        <f t="shared" si="1"/>
        <v/>
      </c>
      <c r="AA35" s="992" t="s">
        <v>333</v>
      </c>
      <c r="AB35" s="1077"/>
      <c r="AC35" s="1077"/>
      <c r="AD35" s="1077"/>
      <c r="AE35" s="1077"/>
      <c r="AF35" s="1077"/>
      <c r="AG35" s="1077"/>
      <c r="AH35" s="1078"/>
    </row>
    <row r="36" spans="3:34" ht="18" customHeight="1">
      <c r="C36" s="1212"/>
      <c r="D36" s="287">
        <v>12</v>
      </c>
      <c r="E36" s="1072"/>
      <c r="F36" s="1073"/>
      <c r="G36" s="1073"/>
      <c r="H36" s="1073"/>
      <c r="I36" s="1074"/>
      <c r="J36" s="1074"/>
      <c r="K36" s="1074"/>
      <c r="L36" s="1075"/>
      <c r="M36" s="1076"/>
      <c r="N36" s="280" t="s">
        <v>149</v>
      </c>
      <c r="O36" s="1076"/>
      <c r="P36" s="1076"/>
      <c r="Q36" s="282" t="s">
        <v>334</v>
      </c>
      <c r="R36" s="1075"/>
      <c r="S36" s="1076"/>
      <c r="T36" s="280" t="s">
        <v>149</v>
      </c>
      <c r="U36" s="1076"/>
      <c r="V36" s="1076"/>
      <c r="W36" s="282" t="s">
        <v>334</v>
      </c>
      <c r="X36" s="991" t="str">
        <f t="shared" si="0"/>
        <v/>
      </c>
      <c r="Y36" s="992" t="s">
        <v>149</v>
      </c>
      <c r="Z36" s="993" t="str">
        <f t="shared" si="1"/>
        <v/>
      </c>
      <c r="AA36" s="992" t="s">
        <v>333</v>
      </c>
      <c r="AB36" s="1077"/>
      <c r="AC36" s="1077"/>
      <c r="AD36" s="1077"/>
      <c r="AE36" s="1077"/>
      <c r="AF36" s="1077"/>
      <c r="AG36" s="1077"/>
      <c r="AH36" s="1078"/>
    </row>
    <row r="37" spans="3:34" ht="18" customHeight="1">
      <c r="C37" s="1212"/>
      <c r="D37" s="389">
        <v>13</v>
      </c>
      <c r="E37" s="1072"/>
      <c r="F37" s="1073"/>
      <c r="G37" s="1073"/>
      <c r="H37" s="1073"/>
      <c r="I37" s="1074"/>
      <c r="J37" s="1074"/>
      <c r="K37" s="1074"/>
      <c r="L37" s="1075"/>
      <c r="M37" s="1076"/>
      <c r="N37" s="280" t="s">
        <v>149</v>
      </c>
      <c r="O37" s="1076"/>
      <c r="P37" s="1076"/>
      <c r="Q37" s="282" t="s">
        <v>334</v>
      </c>
      <c r="R37" s="1075"/>
      <c r="S37" s="1076"/>
      <c r="T37" s="280" t="s">
        <v>149</v>
      </c>
      <c r="U37" s="1076"/>
      <c r="V37" s="1076"/>
      <c r="W37" s="282" t="s">
        <v>334</v>
      </c>
      <c r="X37" s="991" t="str">
        <f t="shared" si="0"/>
        <v/>
      </c>
      <c r="Y37" s="992" t="s">
        <v>149</v>
      </c>
      <c r="Z37" s="993" t="str">
        <f t="shared" si="1"/>
        <v/>
      </c>
      <c r="AA37" s="992" t="s">
        <v>333</v>
      </c>
      <c r="AB37" s="1077"/>
      <c r="AC37" s="1077"/>
      <c r="AD37" s="1077"/>
      <c r="AE37" s="1077"/>
      <c r="AF37" s="1077"/>
      <c r="AG37" s="1077"/>
      <c r="AH37" s="1078"/>
    </row>
    <row r="38" spans="3:34" ht="18" customHeight="1">
      <c r="C38" s="1212"/>
      <c r="D38" s="287">
        <v>14</v>
      </c>
      <c r="E38" s="1079"/>
      <c r="F38" s="1073"/>
      <c r="G38" s="1073"/>
      <c r="H38" s="1080"/>
      <c r="I38" s="1074"/>
      <c r="J38" s="1074"/>
      <c r="K38" s="1074"/>
      <c r="L38" s="1075"/>
      <c r="M38" s="1076"/>
      <c r="N38" s="280" t="s">
        <v>149</v>
      </c>
      <c r="O38" s="1076"/>
      <c r="P38" s="1076"/>
      <c r="Q38" s="282" t="s">
        <v>334</v>
      </c>
      <c r="R38" s="1075"/>
      <c r="S38" s="1076"/>
      <c r="T38" s="280" t="s">
        <v>149</v>
      </c>
      <c r="U38" s="1076"/>
      <c r="V38" s="1076"/>
      <c r="W38" s="282" t="s">
        <v>334</v>
      </c>
      <c r="X38" s="991" t="str">
        <f t="shared" si="0"/>
        <v/>
      </c>
      <c r="Y38" s="992" t="s">
        <v>149</v>
      </c>
      <c r="Z38" s="993" t="str">
        <f t="shared" si="1"/>
        <v/>
      </c>
      <c r="AA38" s="992" t="s">
        <v>333</v>
      </c>
      <c r="AB38" s="1077"/>
      <c r="AC38" s="1077"/>
      <c r="AD38" s="1077"/>
      <c r="AE38" s="1077"/>
      <c r="AF38" s="1077"/>
      <c r="AG38" s="1077"/>
      <c r="AH38" s="1078"/>
    </row>
    <row r="39" spans="3:34" ht="18" customHeight="1">
      <c r="C39" s="1212"/>
      <c r="D39" s="389">
        <v>15</v>
      </c>
      <c r="E39" s="1072"/>
      <c r="F39" s="1073"/>
      <c r="G39" s="1073"/>
      <c r="H39" s="1073"/>
      <c r="I39" s="1074"/>
      <c r="J39" s="1074"/>
      <c r="K39" s="1074"/>
      <c r="L39" s="1075"/>
      <c r="M39" s="1076"/>
      <c r="N39" s="280" t="s">
        <v>149</v>
      </c>
      <c r="O39" s="1076"/>
      <c r="P39" s="1076"/>
      <c r="Q39" s="282" t="s">
        <v>334</v>
      </c>
      <c r="R39" s="1075"/>
      <c r="S39" s="1076"/>
      <c r="T39" s="280" t="s">
        <v>149</v>
      </c>
      <c r="U39" s="1076"/>
      <c r="V39" s="1076"/>
      <c r="W39" s="282" t="s">
        <v>334</v>
      </c>
      <c r="X39" s="991" t="str">
        <f t="shared" si="0"/>
        <v/>
      </c>
      <c r="Y39" s="992" t="s">
        <v>149</v>
      </c>
      <c r="Z39" s="993" t="str">
        <f t="shared" si="1"/>
        <v/>
      </c>
      <c r="AA39" s="992" t="s">
        <v>333</v>
      </c>
      <c r="AB39" s="1077"/>
      <c r="AC39" s="1077"/>
      <c r="AD39" s="1077"/>
      <c r="AE39" s="1077"/>
      <c r="AF39" s="1077"/>
      <c r="AG39" s="1077"/>
      <c r="AH39" s="1078"/>
    </row>
    <row r="40" spans="3:34" ht="18" customHeight="1">
      <c r="C40" s="1212"/>
      <c r="D40" s="287">
        <v>16</v>
      </c>
      <c r="E40" s="1072"/>
      <c r="F40" s="1073"/>
      <c r="G40" s="1073"/>
      <c r="H40" s="1073"/>
      <c r="I40" s="1074"/>
      <c r="J40" s="1074"/>
      <c r="K40" s="1074"/>
      <c r="L40" s="1075"/>
      <c r="M40" s="1076"/>
      <c r="N40" s="280" t="s">
        <v>149</v>
      </c>
      <c r="O40" s="1076"/>
      <c r="P40" s="1076"/>
      <c r="Q40" s="282" t="s">
        <v>334</v>
      </c>
      <c r="R40" s="1075"/>
      <c r="S40" s="1076"/>
      <c r="T40" s="280" t="s">
        <v>149</v>
      </c>
      <c r="U40" s="1076"/>
      <c r="V40" s="1076"/>
      <c r="W40" s="282" t="s">
        <v>334</v>
      </c>
      <c r="X40" s="991" t="str">
        <f t="shared" si="0"/>
        <v/>
      </c>
      <c r="Y40" s="992" t="s">
        <v>149</v>
      </c>
      <c r="Z40" s="993" t="str">
        <f t="shared" si="1"/>
        <v/>
      </c>
      <c r="AA40" s="992" t="s">
        <v>333</v>
      </c>
      <c r="AB40" s="1077"/>
      <c r="AC40" s="1077"/>
      <c r="AD40" s="1077"/>
      <c r="AE40" s="1077"/>
      <c r="AF40" s="1077"/>
      <c r="AG40" s="1077"/>
      <c r="AH40" s="1078"/>
    </row>
    <row r="41" spans="3:34" ht="18" customHeight="1">
      <c r="C41" s="1212"/>
      <c r="D41" s="389">
        <v>17</v>
      </c>
      <c r="E41" s="1072"/>
      <c r="F41" s="1073"/>
      <c r="G41" s="1073"/>
      <c r="H41" s="1073"/>
      <c r="I41" s="1074"/>
      <c r="J41" s="1074"/>
      <c r="K41" s="1074"/>
      <c r="L41" s="1075"/>
      <c r="M41" s="1076"/>
      <c r="N41" s="280" t="s">
        <v>149</v>
      </c>
      <c r="O41" s="1076"/>
      <c r="P41" s="1076"/>
      <c r="Q41" s="282" t="s">
        <v>334</v>
      </c>
      <c r="R41" s="1075"/>
      <c r="S41" s="1076"/>
      <c r="T41" s="280" t="s">
        <v>149</v>
      </c>
      <c r="U41" s="1076"/>
      <c r="V41" s="1076"/>
      <c r="W41" s="282" t="s">
        <v>334</v>
      </c>
      <c r="X41" s="991" t="str">
        <f t="shared" si="0"/>
        <v/>
      </c>
      <c r="Y41" s="992" t="s">
        <v>149</v>
      </c>
      <c r="Z41" s="993" t="str">
        <f t="shared" si="1"/>
        <v/>
      </c>
      <c r="AA41" s="992" t="s">
        <v>333</v>
      </c>
      <c r="AB41" s="1077"/>
      <c r="AC41" s="1077"/>
      <c r="AD41" s="1077"/>
      <c r="AE41" s="1077"/>
      <c r="AF41" s="1077"/>
      <c r="AG41" s="1077"/>
      <c r="AH41" s="1078"/>
    </row>
    <row r="42" spans="3:34" ht="18" customHeight="1">
      <c r="C42" s="1212"/>
      <c r="D42" s="287">
        <v>18</v>
      </c>
      <c r="E42" s="1072"/>
      <c r="F42" s="1073"/>
      <c r="G42" s="1073"/>
      <c r="H42" s="1073"/>
      <c r="I42" s="1074"/>
      <c r="J42" s="1074"/>
      <c r="K42" s="1074"/>
      <c r="L42" s="1075"/>
      <c r="M42" s="1076"/>
      <c r="N42" s="280" t="s">
        <v>149</v>
      </c>
      <c r="O42" s="1076"/>
      <c r="P42" s="1076"/>
      <c r="Q42" s="282" t="s">
        <v>334</v>
      </c>
      <c r="R42" s="1075"/>
      <c r="S42" s="1076"/>
      <c r="T42" s="280" t="s">
        <v>149</v>
      </c>
      <c r="U42" s="1076"/>
      <c r="V42" s="1076"/>
      <c r="W42" s="282" t="s">
        <v>334</v>
      </c>
      <c r="X42" s="991" t="str">
        <f t="shared" si="0"/>
        <v/>
      </c>
      <c r="Y42" s="992" t="s">
        <v>149</v>
      </c>
      <c r="Z42" s="993" t="str">
        <f t="shared" si="1"/>
        <v/>
      </c>
      <c r="AA42" s="992" t="s">
        <v>333</v>
      </c>
      <c r="AB42" s="1077"/>
      <c r="AC42" s="1077"/>
      <c r="AD42" s="1077"/>
      <c r="AE42" s="1077"/>
      <c r="AF42" s="1077"/>
      <c r="AG42" s="1077"/>
      <c r="AH42" s="1078"/>
    </row>
    <row r="43" spans="3:34" ht="18" customHeight="1">
      <c r="C43" s="1212"/>
      <c r="D43" s="389">
        <v>19</v>
      </c>
      <c r="E43" s="1072"/>
      <c r="F43" s="1073"/>
      <c r="G43" s="1073"/>
      <c r="H43" s="1073"/>
      <c r="I43" s="1074"/>
      <c r="J43" s="1074"/>
      <c r="K43" s="1074"/>
      <c r="L43" s="1075"/>
      <c r="M43" s="1076"/>
      <c r="N43" s="280" t="s">
        <v>149</v>
      </c>
      <c r="O43" s="1076"/>
      <c r="P43" s="1076"/>
      <c r="Q43" s="282" t="s">
        <v>334</v>
      </c>
      <c r="R43" s="1075"/>
      <c r="S43" s="1076"/>
      <c r="T43" s="280" t="s">
        <v>149</v>
      </c>
      <c r="U43" s="1076"/>
      <c r="V43" s="1076"/>
      <c r="W43" s="282" t="s">
        <v>334</v>
      </c>
      <c r="X43" s="991" t="str">
        <f t="shared" si="0"/>
        <v/>
      </c>
      <c r="Y43" s="992" t="s">
        <v>149</v>
      </c>
      <c r="Z43" s="993" t="str">
        <f t="shared" si="1"/>
        <v/>
      </c>
      <c r="AA43" s="992" t="s">
        <v>333</v>
      </c>
      <c r="AB43" s="1077"/>
      <c r="AC43" s="1077"/>
      <c r="AD43" s="1077"/>
      <c r="AE43" s="1077"/>
      <c r="AF43" s="1077"/>
      <c r="AG43" s="1077"/>
      <c r="AH43" s="1078"/>
    </row>
    <row r="44" spans="3:34" ht="18" customHeight="1">
      <c r="C44" s="1212"/>
      <c r="D44" s="287">
        <v>20</v>
      </c>
      <c r="E44" s="1072"/>
      <c r="F44" s="1073"/>
      <c r="G44" s="1073"/>
      <c r="H44" s="1073"/>
      <c r="I44" s="1074"/>
      <c r="J44" s="1074"/>
      <c r="K44" s="1074"/>
      <c r="L44" s="1075"/>
      <c r="M44" s="1076"/>
      <c r="N44" s="280" t="s">
        <v>149</v>
      </c>
      <c r="O44" s="1076"/>
      <c r="P44" s="1076"/>
      <c r="Q44" s="282" t="s">
        <v>334</v>
      </c>
      <c r="R44" s="1075"/>
      <c r="S44" s="1076"/>
      <c r="T44" s="280" t="s">
        <v>149</v>
      </c>
      <c r="U44" s="1076"/>
      <c r="V44" s="1076"/>
      <c r="W44" s="282" t="s">
        <v>334</v>
      </c>
      <c r="X44" s="991" t="str">
        <f t="shared" si="0"/>
        <v/>
      </c>
      <c r="Y44" s="992" t="s">
        <v>149</v>
      </c>
      <c r="Z44" s="993" t="str">
        <f t="shared" si="1"/>
        <v/>
      </c>
      <c r="AA44" s="992" t="s">
        <v>333</v>
      </c>
      <c r="AB44" s="1077"/>
      <c r="AC44" s="1077"/>
      <c r="AD44" s="1077"/>
      <c r="AE44" s="1077"/>
      <c r="AF44" s="1077"/>
      <c r="AG44" s="1077"/>
      <c r="AH44" s="1078"/>
    </row>
    <row r="45" spans="3:34" ht="18" customHeight="1">
      <c r="C45" s="1212"/>
      <c r="D45" s="389">
        <v>21</v>
      </c>
      <c r="E45" s="1072"/>
      <c r="F45" s="1073"/>
      <c r="G45" s="1073"/>
      <c r="H45" s="1073"/>
      <c r="I45" s="1074"/>
      <c r="J45" s="1074"/>
      <c r="K45" s="1074"/>
      <c r="L45" s="1075"/>
      <c r="M45" s="1076"/>
      <c r="N45" s="280" t="s">
        <v>149</v>
      </c>
      <c r="O45" s="1076"/>
      <c r="P45" s="1076"/>
      <c r="Q45" s="282" t="s">
        <v>334</v>
      </c>
      <c r="R45" s="1075"/>
      <c r="S45" s="1076"/>
      <c r="T45" s="280" t="s">
        <v>149</v>
      </c>
      <c r="U45" s="1076"/>
      <c r="V45" s="1076"/>
      <c r="W45" s="282" t="s">
        <v>334</v>
      </c>
      <c r="X45" s="991" t="str">
        <f t="shared" si="0"/>
        <v/>
      </c>
      <c r="Y45" s="992" t="s">
        <v>149</v>
      </c>
      <c r="Z45" s="993" t="str">
        <f t="shared" si="1"/>
        <v/>
      </c>
      <c r="AA45" s="992" t="s">
        <v>333</v>
      </c>
      <c r="AB45" s="1077"/>
      <c r="AC45" s="1077"/>
      <c r="AD45" s="1077"/>
      <c r="AE45" s="1077"/>
      <c r="AF45" s="1077"/>
      <c r="AG45" s="1077"/>
      <c r="AH45" s="1078"/>
    </row>
    <row r="46" spans="3:34" ht="18" customHeight="1">
      <c r="C46" s="1212"/>
      <c r="D46" s="287">
        <v>22</v>
      </c>
      <c r="E46" s="1079"/>
      <c r="F46" s="1073"/>
      <c r="G46" s="1073"/>
      <c r="H46" s="1080"/>
      <c r="I46" s="1074"/>
      <c r="J46" s="1074"/>
      <c r="K46" s="1074"/>
      <c r="L46" s="1075"/>
      <c r="M46" s="1076"/>
      <c r="N46" s="280" t="s">
        <v>149</v>
      </c>
      <c r="O46" s="1076"/>
      <c r="P46" s="1076"/>
      <c r="Q46" s="282" t="s">
        <v>334</v>
      </c>
      <c r="R46" s="1075"/>
      <c r="S46" s="1076"/>
      <c r="T46" s="280" t="s">
        <v>149</v>
      </c>
      <c r="U46" s="1076"/>
      <c r="V46" s="1076"/>
      <c r="W46" s="282" t="s">
        <v>334</v>
      </c>
      <c r="X46" s="991" t="str">
        <f t="shared" si="0"/>
        <v/>
      </c>
      <c r="Y46" s="992" t="s">
        <v>149</v>
      </c>
      <c r="Z46" s="993" t="str">
        <f t="shared" si="1"/>
        <v/>
      </c>
      <c r="AA46" s="992" t="s">
        <v>333</v>
      </c>
      <c r="AB46" s="1077"/>
      <c r="AC46" s="1077"/>
      <c r="AD46" s="1077"/>
      <c r="AE46" s="1077"/>
      <c r="AF46" s="1077"/>
      <c r="AG46" s="1077"/>
      <c r="AH46" s="1078"/>
    </row>
    <row r="47" spans="3:34" ht="18" customHeight="1">
      <c r="C47" s="1212"/>
      <c r="D47" s="389">
        <v>23</v>
      </c>
      <c r="E47" s="1079"/>
      <c r="F47" s="1073"/>
      <c r="G47" s="1073"/>
      <c r="H47" s="1080"/>
      <c r="I47" s="1074"/>
      <c r="J47" s="1074"/>
      <c r="K47" s="1074"/>
      <c r="L47" s="1075"/>
      <c r="M47" s="1076"/>
      <c r="N47" s="280" t="s">
        <v>149</v>
      </c>
      <c r="O47" s="1076"/>
      <c r="P47" s="1076"/>
      <c r="Q47" s="282" t="s">
        <v>334</v>
      </c>
      <c r="R47" s="1075"/>
      <c r="S47" s="1076"/>
      <c r="T47" s="280" t="s">
        <v>149</v>
      </c>
      <c r="U47" s="1076"/>
      <c r="V47" s="1076"/>
      <c r="W47" s="282" t="s">
        <v>334</v>
      </c>
      <c r="X47" s="991" t="str">
        <f t="shared" ref="X47:X73" si="2">IF(AND(L47="",R47=""),"",L47+R47)</f>
        <v/>
      </c>
      <c r="Y47" s="992" t="s">
        <v>149</v>
      </c>
      <c r="Z47" s="993" t="str">
        <f t="shared" ref="Z47:Z73" si="3">IF(AND(O47="",U47=""),"",O47+U47)</f>
        <v/>
      </c>
      <c r="AA47" s="992" t="s">
        <v>333</v>
      </c>
      <c r="AB47" s="1077"/>
      <c r="AC47" s="1077"/>
      <c r="AD47" s="1077"/>
      <c r="AE47" s="1077"/>
      <c r="AF47" s="1077"/>
      <c r="AG47" s="1077"/>
      <c r="AH47" s="1078"/>
    </row>
    <row r="48" spans="3:34" ht="18" customHeight="1">
      <c r="C48" s="1212"/>
      <c r="D48" s="287">
        <v>24</v>
      </c>
      <c r="E48" s="1079"/>
      <c r="F48" s="1073"/>
      <c r="G48" s="1073"/>
      <c r="H48" s="1080"/>
      <c r="I48" s="1074"/>
      <c r="J48" s="1074"/>
      <c r="K48" s="1074"/>
      <c r="L48" s="1075"/>
      <c r="M48" s="1076"/>
      <c r="N48" s="280" t="s">
        <v>149</v>
      </c>
      <c r="O48" s="1076"/>
      <c r="P48" s="1076"/>
      <c r="Q48" s="282" t="s">
        <v>334</v>
      </c>
      <c r="R48" s="1075"/>
      <c r="S48" s="1076"/>
      <c r="T48" s="280" t="s">
        <v>149</v>
      </c>
      <c r="U48" s="1076"/>
      <c r="V48" s="1076"/>
      <c r="W48" s="282" t="s">
        <v>334</v>
      </c>
      <c r="X48" s="991" t="str">
        <f t="shared" si="2"/>
        <v/>
      </c>
      <c r="Y48" s="992" t="s">
        <v>149</v>
      </c>
      <c r="Z48" s="993" t="str">
        <f t="shared" si="3"/>
        <v/>
      </c>
      <c r="AA48" s="992" t="s">
        <v>333</v>
      </c>
      <c r="AB48" s="1077"/>
      <c r="AC48" s="1077"/>
      <c r="AD48" s="1077"/>
      <c r="AE48" s="1077"/>
      <c r="AF48" s="1077"/>
      <c r="AG48" s="1077"/>
      <c r="AH48" s="1078"/>
    </row>
    <row r="49" spans="3:34" ht="18" customHeight="1">
      <c r="C49" s="1212"/>
      <c r="D49" s="389">
        <v>25</v>
      </c>
      <c r="E49" s="1072"/>
      <c r="F49" s="1073"/>
      <c r="G49" s="1073"/>
      <c r="H49" s="1073"/>
      <c r="I49" s="1074"/>
      <c r="J49" s="1074"/>
      <c r="K49" s="1074"/>
      <c r="L49" s="1075"/>
      <c r="M49" s="1076"/>
      <c r="N49" s="280" t="s">
        <v>149</v>
      </c>
      <c r="O49" s="1076"/>
      <c r="P49" s="1076"/>
      <c r="Q49" s="282" t="s">
        <v>334</v>
      </c>
      <c r="R49" s="1075"/>
      <c r="S49" s="1076"/>
      <c r="T49" s="280" t="s">
        <v>149</v>
      </c>
      <c r="U49" s="1076"/>
      <c r="V49" s="1076"/>
      <c r="W49" s="282" t="s">
        <v>334</v>
      </c>
      <c r="X49" s="991" t="str">
        <f t="shared" si="2"/>
        <v/>
      </c>
      <c r="Y49" s="992" t="s">
        <v>149</v>
      </c>
      <c r="Z49" s="993" t="str">
        <f t="shared" si="3"/>
        <v/>
      </c>
      <c r="AA49" s="992" t="s">
        <v>333</v>
      </c>
      <c r="AB49" s="1077"/>
      <c r="AC49" s="1077"/>
      <c r="AD49" s="1077"/>
      <c r="AE49" s="1077"/>
      <c r="AF49" s="1077"/>
      <c r="AG49" s="1077"/>
      <c r="AH49" s="1078"/>
    </row>
    <row r="50" spans="3:34" ht="18" customHeight="1">
      <c r="C50" s="1212"/>
      <c r="D50" s="287">
        <v>26</v>
      </c>
      <c r="E50" s="1072"/>
      <c r="F50" s="1073"/>
      <c r="G50" s="1073"/>
      <c r="H50" s="1073"/>
      <c r="I50" s="1074"/>
      <c r="J50" s="1074"/>
      <c r="K50" s="1074"/>
      <c r="L50" s="1075"/>
      <c r="M50" s="1076"/>
      <c r="N50" s="280" t="s">
        <v>149</v>
      </c>
      <c r="O50" s="1076"/>
      <c r="P50" s="1076"/>
      <c r="Q50" s="282" t="s">
        <v>334</v>
      </c>
      <c r="R50" s="1075"/>
      <c r="S50" s="1076"/>
      <c r="T50" s="280" t="s">
        <v>149</v>
      </c>
      <c r="U50" s="1076"/>
      <c r="V50" s="1076"/>
      <c r="W50" s="282" t="s">
        <v>334</v>
      </c>
      <c r="X50" s="991" t="str">
        <f t="shared" si="2"/>
        <v/>
      </c>
      <c r="Y50" s="992" t="s">
        <v>149</v>
      </c>
      <c r="Z50" s="993" t="str">
        <f t="shared" si="3"/>
        <v/>
      </c>
      <c r="AA50" s="992" t="s">
        <v>333</v>
      </c>
      <c r="AB50" s="1077"/>
      <c r="AC50" s="1077"/>
      <c r="AD50" s="1077"/>
      <c r="AE50" s="1077"/>
      <c r="AF50" s="1077"/>
      <c r="AG50" s="1077"/>
      <c r="AH50" s="1078"/>
    </row>
    <row r="51" spans="3:34" ht="18" customHeight="1">
      <c r="C51" s="1212"/>
      <c r="D51" s="389">
        <v>27</v>
      </c>
      <c r="E51" s="1079"/>
      <c r="F51" s="1073"/>
      <c r="G51" s="1073"/>
      <c r="H51" s="1080"/>
      <c r="I51" s="1074"/>
      <c r="J51" s="1074"/>
      <c r="K51" s="1074"/>
      <c r="L51" s="1075"/>
      <c r="M51" s="1076"/>
      <c r="N51" s="280" t="s">
        <v>149</v>
      </c>
      <c r="O51" s="1076"/>
      <c r="P51" s="1076"/>
      <c r="Q51" s="282" t="s">
        <v>334</v>
      </c>
      <c r="R51" s="1075"/>
      <c r="S51" s="1076"/>
      <c r="T51" s="280" t="s">
        <v>149</v>
      </c>
      <c r="U51" s="1076"/>
      <c r="V51" s="1076"/>
      <c r="W51" s="282" t="s">
        <v>334</v>
      </c>
      <c r="X51" s="991" t="str">
        <f t="shared" si="2"/>
        <v/>
      </c>
      <c r="Y51" s="992" t="s">
        <v>149</v>
      </c>
      <c r="Z51" s="993" t="str">
        <f t="shared" si="3"/>
        <v/>
      </c>
      <c r="AA51" s="992" t="s">
        <v>333</v>
      </c>
      <c r="AB51" s="1077"/>
      <c r="AC51" s="1077"/>
      <c r="AD51" s="1077"/>
      <c r="AE51" s="1077"/>
      <c r="AF51" s="1077"/>
      <c r="AG51" s="1077"/>
      <c r="AH51" s="1078"/>
    </row>
    <row r="52" spans="3:34" ht="18" customHeight="1">
      <c r="C52" s="1212"/>
      <c r="D52" s="287">
        <v>28</v>
      </c>
      <c r="E52" s="1072"/>
      <c r="F52" s="1073"/>
      <c r="G52" s="1073"/>
      <c r="H52" s="1073"/>
      <c r="I52" s="1074"/>
      <c r="J52" s="1074"/>
      <c r="K52" s="1074"/>
      <c r="L52" s="1075"/>
      <c r="M52" s="1076"/>
      <c r="N52" s="280" t="s">
        <v>149</v>
      </c>
      <c r="O52" s="1076"/>
      <c r="P52" s="1076"/>
      <c r="Q52" s="282" t="s">
        <v>334</v>
      </c>
      <c r="R52" s="1075"/>
      <c r="S52" s="1076"/>
      <c r="T52" s="280" t="s">
        <v>149</v>
      </c>
      <c r="U52" s="1076"/>
      <c r="V52" s="1076"/>
      <c r="W52" s="282" t="s">
        <v>334</v>
      </c>
      <c r="X52" s="991" t="str">
        <f t="shared" si="2"/>
        <v/>
      </c>
      <c r="Y52" s="992" t="s">
        <v>149</v>
      </c>
      <c r="Z52" s="993" t="str">
        <f t="shared" si="3"/>
        <v/>
      </c>
      <c r="AA52" s="992" t="s">
        <v>333</v>
      </c>
      <c r="AB52" s="1077"/>
      <c r="AC52" s="1077"/>
      <c r="AD52" s="1077"/>
      <c r="AE52" s="1077"/>
      <c r="AF52" s="1077"/>
      <c r="AG52" s="1077"/>
      <c r="AH52" s="1078"/>
    </row>
    <row r="53" spans="3:34" ht="18" customHeight="1">
      <c r="C53" s="1212"/>
      <c r="D53" s="389">
        <v>29</v>
      </c>
      <c r="E53" s="1072"/>
      <c r="F53" s="1073"/>
      <c r="G53" s="1073"/>
      <c r="H53" s="1073"/>
      <c r="I53" s="1074"/>
      <c r="J53" s="1074"/>
      <c r="K53" s="1074"/>
      <c r="L53" s="1075"/>
      <c r="M53" s="1076"/>
      <c r="N53" s="280" t="s">
        <v>149</v>
      </c>
      <c r="O53" s="1076"/>
      <c r="P53" s="1076"/>
      <c r="Q53" s="282" t="s">
        <v>334</v>
      </c>
      <c r="R53" s="1075"/>
      <c r="S53" s="1076"/>
      <c r="T53" s="280" t="s">
        <v>149</v>
      </c>
      <c r="U53" s="1076"/>
      <c r="V53" s="1076"/>
      <c r="W53" s="282" t="s">
        <v>334</v>
      </c>
      <c r="X53" s="991" t="str">
        <f t="shared" si="2"/>
        <v/>
      </c>
      <c r="Y53" s="992" t="s">
        <v>149</v>
      </c>
      <c r="Z53" s="993" t="str">
        <f t="shared" si="3"/>
        <v/>
      </c>
      <c r="AA53" s="992" t="s">
        <v>333</v>
      </c>
      <c r="AB53" s="1077"/>
      <c r="AC53" s="1077"/>
      <c r="AD53" s="1077"/>
      <c r="AE53" s="1077"/>
      <c r="AF53" s="1077"/>
      <c r="AG53" s="1077"/>
      <c r="AH53" s="1078"/>
    </row>
    <row r="54" spans="3:34" ht="18" customHeight="1">
      <c r="C54" s="1212"/>
      <c r="D54" s="287">
        <v>30</v>
      </c>
      <c r="E54" s="1072"/>
      <c r="F54" s="1073"/>
      <c r="G54" s="1073"/>
      <c r="H54" s="1073"/>
      <c r="I54" s="1074"/>
      <c r="J54" s="1074"/>
      <c r="K54" s="1074"/>
      <c r="L54" s="1075"/>
      <c r="M54" s="1076"/>
      <c r="N54" s="280" t="s">
        <v>149</v>
      </c>
      <c r="O54" s="1076"/>
      <c r="P54" s="1076"/>
      <c r="Q54" s="282" t="s">
        <v>334</v>
      </c>
      <c r="R54" s="1075"/>
      <c r="S54" s="1076"/>
      <c r="T54" s="280" t="s">
        <v>149</v>
      </c>
      <c r="U54" s="1076"/>
      <c r="V54" s="1076"/>
      <c r="W54" s="282" t="s">
        <v>334</v>
      </c>
      <c r="X54" s="991" t="str">
        <f t="shared" si="2"/>
        <v/>
      </c>
      <c r="Y54" s="992" t="s">
        <v>149</v>
      </c>
      <c r="Z54" s="993" t="str">
        <f t="shared" si="3"/>
        <v/>
      </c>
      <c r="AA54" s="992" t="s">
        <v>333</v>
      </c>
      <c r="AB54" s="1077"/>
      <c r="AC54" s="1077"/>
      <c r="AD54" s="1077"/>
      <c r="AE54" s="1077"/>
      <c r="AF54" s="1077"/>
      <c r="AG54" s="1077"/>
      <c r="AH54" s="1078"/>
    </row>
    <row r="55" spans="3:34" ht="18" customHeight="1">
      <c r="C55" s="1212"/>
      <c r="D55" s="389">
        <v>31</v>
      </c>
      <c r="E55" s="1072"/>
      <c r="F55" s="1073"/>
      <c r="G55" s="1073"/>
      <c r="H55" s="1073"/>
      <c r="I55" s="1074"/>
      <c r="J55" s="1074"/>
      <c r="K55" s="1074"/>
      <c r="L55" s="1075"/>
      <c r="M55" s="1076"/>
      <c r="N55" s="280" t="s">
        <v>149</v>
      </c>
      <c r="O55" s="1076"/>
      <c r="P55" s="1076"/>
      <c r="Q55" s="282" t="s">
        <v>334</v>
      </c>
      <c r="R55" s="1075"/>
      <c r="S55" s="1076"/>
      <c r="T55" s="280" t="s">
        <v>149</v>
      </c>
      <c r="U55" s="1076"/>
      <c r="V55" s="1076"/>
      <c r="W55" s="282" t="s">
        <v>334</v>
      </c>
      <c r="X55" s="991" t="str">
        <f t="shared" si="2"/>
        <v/>
      </c>
      <c r="Y55" s="992" t="s">
        <v>149</v>
      </c>
      <c r="Z55" s="993" t="str">
        <f t="shared" si="3"/>
        <v/>
      </c>
      <c r="AA55" s="992" t="s">
        <v>333</v>
      </c>
      <c r="AB55" s="1077"/>
      <c r="AC55" s="1077"/>
      <c r="AD55" s="1077"/>
      <c r="AE55" s="1077"/>
      <c r="AF55" s="1077"/>
      <c r="AG55" s="1077"/>
      <c r="AH55" s="1078"/>
    </row>
    <row r="56" spans="3:34" ht="18" customHeight="1">
      <c r="C56" s="1212"/>
      <c r="D56" s="287">
        <v>32</v>
      </c>
      <c r="E56" s="1072"/>
      <c r="F56" s="1073"/>
      <c r="G56" s="1073"/>
      <c r="H56" s="1073"/>
      <c r="I56" s="1074"/>
      <c r="J56" s="1074"/>
      <c r="K56" s="1074"/>
      <c r="L56" s="1075"/>
      <c r="M56" s="1076"/>
      <c r="N56" s="280" t="s">
        <v>149</v>
      </c>
      <c r="O56" s="1076"/>
      <c r="P56" s="1076"/>
      <c r="Q56" s="282" t="s">
        <v>334</v>
      </c>
      <c r="R56" s="1075"/>
      <c r="S56" s="1076"/>
      <c r="T56" s="280" t="s">
        <v>149</v>
      </c>
      <c r="U56" s="1076"/>
      <c r="V56" s="1076"/>
      <c r="W56" s="282" t="s">
        <v>334</v>
      </c>
      <c r="X56" s="991" t="str">
        <f t="shared" si="2"/>
        <v/>
      </c>
      <c r="Y56" s="992" t="s">
        <v>149</v>
      </c>
      <c r="Z56" s="993" t="str">
        <f t="shared" si="3"/>
        <v/>
      </c>
      <c r="AA56" s="992" t="s">
        <v>333</v>
      </c>
      <c r="AB56" s="1077"/>
      <c r="AC56" s="1077"/>
      <c r="AD56" s="1077"/>
      <c r="AE56" s="1077"/>
      <c r="AF56" s="1077"/>
      <c r="AG56" s="1077"/>
      <c r="AH56" s="1078"/>
    </row>
    <row r="57" spans="3:34" ht="18" customHeight="1">
      <c r="C57" s="1212"/>
      <c r="D57" s="389">
        <v>33</v>
      </c>
      <c r="E57" s="1079"/>
      <c r="F57" s="1073"/>
      <c r="G57" s="1073"/>
      <c r="H57" s="1080"/>
      <c r="I57" s="1074"/>
      <c r="J57" s="1074"/>
      <c r="K57" s="1074"/>
      <c r="L57" s="1075"/>
      <c r="M57" s="1076"/>
      <c r="N57" s="280" t="s">
        <v>149</v>
      </c>
      <c r="O57" s="1076"/>
      <c r="P57" s="1076"/>
      <c r="Q57" s="282" t="s">
        <v>334</v>
      </c>
      <c r="R57" s="1075"/>
      <c r="S57" s="1076"/>
      <c r="T57" s="280" t="s">
        <v>149</v>
      </c>
      <c r="U57" s="1076"/>
      <c r="V57" s="1076"/>
      <c r="W57" s="282" t="s">
        <v>334</v>
      </c>
      <c r="X57" s="991" t="str">
        <f t="shared" si="2"/>
        <v/>
      </c>
      <c r="Y57" s="992" t="s">
        <v>149</v>
      </c>
      <c r="Z57" s="993" t="str">
        <f t="shared" si="3"/>
        <v/>
      </c>
      <c r="AA57" s="992" t="s">
        <v>333</v>
      </c>
      <c r="AB57" s="1077"/>
      <c r="AC57" s="1077"/>
      <c r="AD57" s="1077"/>
      <c r="AE57" s="1077"/>
      <c r="AF57" s="1077"/>
      <c r="AG57" s="1077"/>
      <c r="AH57" s="1078"/>
    </row>
    <row r="58" spans="3:34" ht="18" customHeight="1">
      <c r="C58" s="1212"/>
      <c r="D58" s="287">
        <v>34</v>
      </c>
      <c r="E58" s="1079"/>
      <c r="F58" s="1073"/>
      <c r="G58" s="1073"/>
      <c r="H58" s="1080"/>
      <c r="I58" s="1074"/>
      <c r="J58" s="1074"/>
      <c r="K58" s="1074"/>
      <c r="L58" s="1075"/>
      <c r="M58" s="1076"/>
      <c r="N58" s="280" t="s">
        <v>149</v>
      </c>
      <c r="O58" s="1076"/>
      <c r="P58" s="1076"/>
      <c r="Q58" s="282" t="s">
        <v>334</v>
      </c>
      <c r="R58" s="1075"/>
      <c r="S58" s="1076"/>
      <c r="T58" s="280" t="s">
        <v>149</v>
      </c>
      <c r="U58" s="1076"/>
      <c r="V58" s="1076"/>
      <c r="W58" s="282" t="s">
        <v>334</v>
      </c>
      <c r="X58" s="991" t="str">
        <f t="shared" si="2"/>
        <v/>
      </c>
      <c r="Y58" s="992" t="s">
        <v>149</v>
      </c>
      <c r="Z58" s="993" t="str">
        <f t="shared" si="3"/>
        <v/>
      </c>
      <c r="AA58" s="992" t="s">
        <v>333</v>
      </c>
      <c r="AB58" s="1077"/>
      <c r="AC58" s="1077"/>
      <c r="AD58" s="1077"/>
      <c r="AE58" s="1077"/>
      <c r="AF58" s="1077"/>
      <c r="AG58" s="1077"/>
      <c r="AH58" s="1078"/>
    </row>
    <row r="59" spans="3:34" ht="18" customHeight="1">
      <c r="C59" s="1212"/>
      <c r="D59" s="389">
        <v>35</v>
      </c>
      <c r="E59" s="1079"/>
      <c r="F59" s="1073"/>
      <c r="G59" s="1073"/>
      <c r="H59" s="1080"/>
      <c r="I59" s="1074"/>
      <c r="J59" s="1074"/>
      <c r="K59" s="1074"/>
      <c r="L59" s="1075"/>
      <c r="M59" s="1076"/>
      <c r="N59" s="280" t="s">
        <v>149</v>
      </c>
      <c r="O59" s="1076"/>
      <c r="P59" s="1076"/>
      <c r="Q59" s="282" t="s">
        <v>334</v>
      </c>
      <c r="R59" s="1075"/>
      <c r="S59" s="1076"/>
      <c r="T59" s="280" t="s">
        <v>149</v>
      </c>
      <c r="U59" s="1076"/>
      <c r="V59" s="1076"/>
      <c r="W59" s="282" t="s">
        <v>334</v>
      </c>
      <c r="X59" s="991" t="str">
        <f t="shared" si="2"/>
        <v/>
      </c>
      <c r="Y59" s="992" t="s">
        <v>149</v>
      </c>
      <c r="Z59" s="993" t="str">
        <f t="shared" si="3"/>
        <v/>
      </c>
      <c r="AA59" s="992" t="s">
        <v>333</v>
      </c>
      <c r="AB59" s="1077"/>
      <c r="AC59" s="1077"/>
      <c r="AD59" s="1077"/>
      <c r="AE59" s="1077"/>
      <c r="AF59" s="1077"/>
      <c r="AG59" s="1077"/>
      <c r="AH59" s="1078"/>
    </row>
    <row r="60" spans="3:34" ht="18" customHeight="1">
      <c r="C60" s="1212"/>
      <c r="D60" s="287">
        <v>36</v>
      </c>
      <c r="E60" s="1072"/>
      <c r="F60" s="1073"/>
      <c r="G60" s="1073"/>
      <c r="H60" s="1073"/>
      <c r="I60" s="1074"/>
      <c r="J60" s="1074"/>
      <c r="K60" s="1074"/>
      <c r="L60" s="1075"/>
      <c r="M60" s="1076"/>
      <c r="N60" s="280" t="s">
        <v>149</v>
      </c>
      <c r="O60" s="1076"/>
      <c r="P60" s="1076"/>
      <c r="Q60" s="282" t="s">
        <v>334</v>
      </c>
      <c r="R60" s="1075"/>
      <c r="S60" s="1076"/>
      <c r="T60" s="280" t="s">
        <v>149</v>
      </c>
      <c r="U60" s="1076"/>
      <c r="V60" s="1076"/>
      <c r="W60" s="282" t="s">
        <v>334</v>
      </c>
      <c r="X60" s="991" t="str">
        <f t="shared" si="2"/>
        <v/>
      </c>
      <c r="Y60" s="992" t="s">
        <v>149</v>
      </c>
      <c r="Z60" s="993" t="str">
        <f t="shared" si="3"/>
        <v/>
      </c>
      <c r="AA60" s="992" t="s">
        <v>333</v>
      </c>
      <c r="AB60" s="1077"/>
      <c r="AC60" s="1077"/>
      <c r="AD60" s="1077"/>
      <c r="AE60" s="1077"/>
      <c r="AF60" s="1077"/>
      <c r="AG60" s="1077"/>
      <c r="AH60" s="1078"/>
    </row>
    <row r="61" spans="3:34" ht="18" customHeight="1">
      <c r="C61" s="1212"/>
      <c r="D61" s="389">
        <v>37</v>
      </c>
      <c r="E61" s="1072"/>
      <c r="F61" s="1073"/>
      <c r="G61" s="1073"/>
      <c r="H61" s="1073"/>
      <c r="I61" s="1074"/>
      <c r="J61" s="1074"/>
      <c r="K61" s="1074"/>
      <c r="L61" s="1075"/>
      <c r="M61" s="1076"/>
      <c r="N61" s="280" t="s">
        <v>149</v>
      </c>
      <c r="O61" s="1076"/>
      <c r="P61" s="1076"/>
      <c r="Q61" s="282" t="s">
        <v>334</v>
      </c>
      <c r="R61" s="1075"/>
      <c r="S61" s="1076"/>
      <c r="T61" s="280" t="s">
        <v>149</v>
      </c>
      <c r="U61" s="1076"/>
      <c r="V61" s="1076"/>
      <c r="W61" s="282" t="s">
        <v>334</v>
      </c>
      <c r="X61" s="991" t="str">
        <f t="shared" si="2"/>
        <v/>
      </c>
      <c r="Y61" s="992" t="s">
        <v>149</v>
      </c>
      <c r="Z61" s="993" t="str">
        <f t="shared" si="3"/>
        <v/>
      </c>
      <c r="AA61" s="992" t="s">
        <v>333</v>
      </c>
      <c r="AB61" s="1077"/>
      <c r="AC61" s="1077"/>
      <c r="AD61" s="1077"/>
      <c r="AE61" s="1077"/>
      <c r="AF61" s="1077"/>
      <c r="AG61" s="1077"/>
      <c r="AH61" s="1078"/>
    </row>
    <row r="62" spans="3:34" ht="18" customHeight="1">
      <c r="C62" s="1212"/>
      <c r="D62" s="287">
        <v>38</v>
      </c>
      <c r="E62" s="1079"/>
      <c r="F62" s="1073"/>
      <c r="G62" s="1073"/>
      <c r="H62" s="1080"/>
      <c r="I62" s="1074"/>
      <c r="J62" s="1074"/>
      <c r="K62" s="1074"/>
      <c r="L62" s="1075"/>
      <c r="M62" s="1076"/>
      <c r="N62" s="280" t="s">
        <v>149</v>
      </c>
      <c r="O62" s="1076"/>
      <c r="P62" s="1076"/>
      <c r="Q62" s="282" t="s">
        <v>334</v>
      </c>
      <c r="R62" s="1075"/>
      <c r="S62" s="1076"/>
      <c r="T62" s="280" t="s">
        <v>149</v>
      </c>
      <c r="U62" s="1076"/>
      <c r="V62" s="1076"/>
      <c r="W62" s="282" t="s">
        <v>334</v>
      </c>
      <c r="X62" s="991" t="str">
        <f t="shared" si="2"/>
        <v/>
      </c>
      <c r="Y62" s="992" t="s">
        <v>149</v>
      </c>
      <c r="Z62" s="993" t="str">
        <f t="shared" si="3"/>
        <v/>
      </c>
      <c r="AA62" s="992" t="s">
        <v>333</v>
      </c>
      <c r="AB62" s="1077"/>
      <c r="AC62" s="1077"/>
      <c r="AD62" s="1077"/>
      <c r="AE62" s="1077"/>
      <c r="AF62" s="1077"/>
      <c r="AG62" s="1077"/>
      <c r="AH62" s="1078"/>
    </row>
    <row r="63" spans="3:34" ht="18" customHeight="1">
      <c r="C63" s="1212"/>
      <c r="D63" s="389">
        <v>39</v>
      </c>
      <c r="E63" s="1072"/>
      <c r="F63" s="1073"/>
      <c r="G63" s="1073"/>
      <c r="H63" s="1073"/>
      <c r="I63" s="1074"/>
      <c r="J63" s="1074"/>
      <c r="K63" s="1074"/>
      <c r="L63" s="1075"/>
      <c r="M63" s="1076"/>
      <c r="N63" s="280" t="s">
        <v>149</v>
      </c>
      <c r="O63" s="1076"/>
      <c r="P63" s="1076"/>
      <c r="Q63" s="282" t="s">
        <v>334</v>
      </c>
      <c r="R63" s="1075"/>
      <c r="S63" s="1076"/>
      <c r="T63" s="280" t="s">
        <v>149</v>
      </c>
      <c r="U63" s="1076"/>
      <c r="V63" s="1076"/>
      <c r="W63" s="282" t="s">
        <v>334</v>
      </c>
      <c r="X63" s="991" t="str">
        <f t="shared" si="2"/>
        <v/>
      </c>
      <c r="Y63" s="992" t="s">
        <v>149</v>
      </c>
      <c r="Z63" s="993" t="str">
        <f t="shared" si="3"/>
        <v/>
      </c>
      <c r="AA63" s="992" t="s">
        <v>333</v>
      </c>
      <c r="AB63" s="1077"/>
      <c r="AC63" s="1077"/>
      <c r="AD63" s="1077"/>
      <c r="AE63" s="1077"/>
      <c r="AF63" s="1077"/>
      <c r="AG63" s="1077"/>
      <c r="AH63" s="1078"/>
    </row>
    <row r="64" spans="3:34" ht="18" customHeight="1">
      <c r="C64" s="1212"/>
      <c r="D64" s="287">
        <v>40</v>
      </c>
      <c r="E64" s="1072"/>
      <c r="F64" s="1073"/>
      <c r="G64" s="1073"/>
      <c r="H64" s="1073"/>
      <c r="I64" s="1074"/>
      <c r="J64" s="1074"/>
      <c r="K64" s="1074"/>
      <c r="L64" s="1075"/>
      <c r="M64" s="1076"/>
      <c r="N64" s="280" t="s">
        <v>149</v>
      </c>
      <c r="O64" s="1076"/>
      <c r="P64" s="1076"/>
      <c r="Q64" s="282" t="s">
        <v>334</v>
      </c>
      <c r="R64" s="1075"/>
      <c r="S64" s="1076"/>
      <c r="T64" s="280" t="s">
        <v>149</v>
      </c>
      <c r="U64" s="1076"/>
      <c r="V64" s="1076"/>
      <c r="W64" s="282" t="s">
        <v>334</v>
      </c>
      <c r="X64" s="991" t="str">
        <f t="shared" si="2"/>
        <v/>
      </c>
      <c r="Y64" s="992" t="s">
        <v>149</v>
      </c>
      <c r="Z64" s="993" t="str">
        <f t="shared" si="3"/>
        <v/>
      </c>
      <c r="AA64" s="992" t="s">
        <v>333</v>
      </c>
      <c r="AB64" s="1077"/>
      <c r="AC64" s="1077"/>
      <c r="AD64" s="1077"/>
      <c r="AE64" s="1077"/>
      <c r="AF64" s="1077"/>
      <c r="AG64" s="1077"/>
      <c r="AH64" s="1078"/>
    </row>
    <row r="65" spans="3:34" ht="18" customHeight="1">
      <c r="C65" s="1212"/>
      <c r="D65" s="389">
        <v>41</v>
      </c>
      <c r="E65" s="1072"/>
      <c r="F65" s="1073"/>
      <c r="G65" s="1073"/>
      <c r="H65" s="1073"/>
      <c r="I65" s="1074"/>
      <c r="J65" s="1074"/>
      <c r="K65" s="1074"/>
      <c r="L65" s="1075"/>
      <c r="M65" s="1076"/>
      <c r="N65" s="280" t="s">
        <v>149</v>
      </c>
      <c r="O65" s="1076"/>
      <c r="P65" s="1076"/>
      <c r="Q65" s="282" t="s">
        <v>334</v>
      </c>
      <c r="R65" s="1075"/>
      <c r="S65" s="1076"/>
      <c r="T65" s="280" t="s">
        <v>149</v>
      </c>
      <c r="U65" s="1076"/>
      <c r="V65" s="1076"/>
      <c r="W65" s="282" t="s">
        <v>334</v>
      </c>
      <c r="X65" s="991" t="str">
        <f t="shared" si="2"/>
        <v/>
      </c>
      <c r="Y65" s="992" t="s">
        <v>149</v>
      </c>
      <c r="Z65" s="993" t="str">
        <f t="shared" si="3"/>
        <v/>
      </c>
      <c r="AA65" s="992" t="s">
        <v>333</v>
      </c>
      <c r="AB65" s="1077"/>
      <c r="AC65" s="1077"/>
      <c r="AD65" s="1077"/>
      <c r="AE65" s="1077"/>
      <c r="AF65" s="1077"/>
      <c r="AG65" s="1077"/>
      <c r="AH65" s="1078"/>
    </row>
    <row r="66" spans="3:34" ht="18" customHeight="1">
      <c r="C66" s="1212"/>
      <c r="D66" s="287">
        <v>42</v>
      </c>
      <c r="E66" s="1072"/>
      <c r="F66" s="1073"/>
      <c r="G66" s="1073"/>
      <c r="H66" s="1073"/>
      <c r="I66" s="1074"/>
      <c r="J66" s="1074"/>
      <c r="K66" s="1074"/>
      <c r="L66" s="1075"/>
      <c r="M66" s="1076"/>
      <c r="N66" s="280" t="s">
        <v>149</v>
      </c>
      <c r="O66" s="1076"/>
      <c r="P66" s="1076"/>
      <c r="Q66" s="282" t="s">
        <v>334</v>
      </c>
      <c r="R66" s="1075"/>
      <c r="S66" s="1076"/>
      <c r="T66" s="280" t="s">
        <v>149</v>
      </c>
      <c r="U66" s="1076"/>
      <c r="V66" s="1076"/>
      <c r="W66" s="282" t="s">
        <v>334</v>
      </c>
      <c r="X66" s="991" t="str">
        <f t="shared" si="2"/>
        <v/>
      </c>
      <c r="Y66" s="992" t="s">
        <v>149</v>
      </c>
      <c r="Z66" s="993" t="str">
        <f t="shared" si="3"/>
        <v/>
      </c>
      <c r="AA66" s="992" t="s">
        <v>333</v>
      </c>
      <c r="AB66" s="1077"/>
      <c r="AC66" s="1077"/>
      <c r="AD66" s="1077"/>
      <c r="AE66" s="1077"/>
      <c r="AF66" s="1077"/>
      <c r="AG66" s="1077"/>
      <c r="AH66" s="1078"/>
    </row>
    <row r="67" spans="3:34" ht="18" customHeight="1">
      <c r="C67" s="1212"/>
      <c r="D67" s="389">
        <v>43</v>
      </c>
      <c r="E67" s="1072"/>
      <c r="F67" s="1073"/>
      <c r="G67" s="1073"/>
      <c r="H67" s="1073"/>
      <c r="I67" s="1074"/>
      <c r="J67" s="1074"/>
      <c r="K67" s="1074"/>
      <c r="L67" s="1075"/>
      <c r="M67" s="1076"/>
      <c r="N67" s="280" t="s">
        <v>149</v>
      </c>
      <c r="O67" s="1076"/>
      <c r="P67" s="1076"/>
      <c r="Q67" s="282" t="s">
        <v>334</v>
      </c>
      <c r="R67" s="1075"/>
      <c r="S67" s="1076"/>
      <c r="T67" s="280" t="s">
        <v>149</v>
      </c>
      <c r="U67" s="1076"/>
      <c r="V67" s="1076"/>
      <c r="W67" s="282" t="s">
        <v>334</v>
      </c>
      <c r="X67" s="991" t="str">
        <f t="shared" si="2"/>
        <v/>
      </c>
      <c r="Y67" s="992" t="s">
        <v>149</v>
      </c>
      <c r="Z67" s="993" t="str">
        <f t="shared" si="3"/>
        <v/>
      </c>
      <c r="AA67" s="992" t="s">
        <v>333</v>
      </c>
      <c r="AB67" s="1077"/>
      <c r="AC67" s="1077"/>
      <c r="AD67" s="1077"/>
      <c r="AE67" s="1077"/>
      <c r="AF67" s="1077"/>
      <c r="AG67" s="1077"/>
      <c r="AH67" s="1078"/>
    </row>
    <row r="68" spans="3:34" ht="18" customHeight="1">
      <c r="C68" s="1212"/>
      <c r="D68" s="287">
        <v>44</v>
      </c>
      <c r="E68" s="1072"/>
      <c r="F68" s="1073"/>
      <c r="G68" s="1073"/>
      <c r="H68" s="1073"/>
      <c r="I68" s="1074"/>
      <c r="J68" s="1074"/>
      <c r="K68" s="1074"/>
      <c r="L68" s="1075"/>
      <c r="M68" s="1076"/>
      <c r="N68" s="280" t="s">
        <v>149</v>
      </c>
      <c r="O68" s="1076"/>
      <c r="P68" s="1076"/>
      <c r="Q68" s="282" t="s">
        <v>334</v>
      </c>
      <c r="R68" s="1075"/>
      <c r="S68" s="1076"/>
      <c r="T68" s="280" t="s">
        <v>149</v>
      </c>
      <c r="U68" s="1076"/>
      <c r="V68" s="1076"/>
      <c r="W68" s="282" t="s">
        <v>334</v>
      </c>
      <c r="X68" s="991" t="str">
        <f t="shared" si="2"/>
        <v/>
      </c>
      <c r="Y68" s="992" t="s">
        <v>149</v>
      </c>
      <c r="Z68" s="993" t="str">
        <f t="shared" si="3"/>
        <v/>
      </c>
      <c r="AA68" s="992" t="s">
        <v>333</v>
      </c>
      <c r="AB68" s="1077"/>
      <c r="AC68" s="1077"/>
      <c r="AD68" s="1077"/>
      <c r="AE68" s="1077"/>
      <c r="AF68" s="1077"/>
      <c r="AG68" s="1077"/>
      <c r="AH68" s="1078"/>
    </row>
    <row r="69" spans="3:34" ht="18" customHeight="1">
      <c r="C69" s="1212"/>
      <c r="D69" s="389">
        <v>45</v>
      </c>
      <c r="E69" s="1072"/>
      <c r="F69" s="1073"/>
      <c r="G69" s="1073"/>
      <c r="H69" s="1073"/>
      <c r="I69" s="1074"/>
      <c r="J69" s="1074"/>
      <c r="K69" s="1074"/>
      <c r="L69" s="1075"/>
      <c r="M69" s="1076"/>
      <c r="N69" s="280" t="s">
        <v>149</v>
      </c>
      <c r="O69" s="1076"/>
      <c r="P69" s="1076"/>
      <c r="Q69" s="282" t="s">
        <v>334</v>
      </c>
      <c r="R69" s="1075"/>
      <c r="S69" s="1076"/>
      <c r="T69" s="280" t="s">
        <v>149</v>
      </c>
      <c r="U69" s="1076"/>
      <c r="V69" s="1076"/>
      <c r="W69" s="282" t="s">
        <v>334</v>
      </c>
      <c r="X69" s="991" t="str">
        <f t="shared" si="2"/>
        <v/>
      </c>
      <c r="Y69" s="992" t="s">
        <v>149</v>
      </c>
      <c r="Z69" s="993" t="str">
        <f t="shared" si="3"/>
        <v/>
      </c>
      <c r="AA69" s="992" t="s">
        <v>333</v>
      </c>
      <c r="AB69" s="1077"/>
      <c r="AC69" s="1077"/>
      <c r="AD69" s="1077"/>
      <c r="AE69" s="1077"/>
      <c r="AF69" s="1077"/>
      <c r="AG69" s="1077"/>
      <c r="AH69" s="1078"/>
    </row>
    <row r="70" spans="3:34" ht="18" customHeight="1">
      <c r="C70" s="1212"/>
      <c r="D70" s="287">
        <v>46</v>
      </c>
      <c r="E70" s="1079"/>
      <c r="F70" s="1073"/>
      <c r="G70" s="1073"/>
      <c r="H70" s="1080"/>
      <c r="I70" s="1074"/>
      <c r="J70" s="1074"/>
      <c r="K70" s="1074"/>
      <c r="L70" s="1075"/>
      <c r="M70" s="1076"/>
      <c r="N70" s="280" t="s">
        <v>149</v>
      </c>
      <c r="O70" s="1076"/>
      <c r="P70" s="1076"/>
      <c r="Q70" s="282" t="s">
        <v>334</v>
      </c>
      <c r="R70" s="1075"/>
      <c r="S70" s="1076"/>
      <c r="T70" s="280" t="s">
        <v>149</v>
      </c>
      <c r="U70" s="1076"/>
      <c r="V70" s="1076"/>
      <c r="W70" s="282" t="s">
        <v>334</v>
      </c>
      <c r="X70" s="991" t="str">
        <f t="shared" si="2"/>
        <v/>
      </c>
      <c r="Y70" s="992" t="s">
        <v>149</v>
      </c>
      <c r="Z70" s="993" t="str">
        <f t="shared" si="3"/>
        <v/>
      </c>
      <c r="AA70" s="992" t="s">
        <v>333</v>
      </c>
      <c r="AB70" s="1077"/>
      <c r="AC70" s="1077"/>
      <c r="AD70" s="1077"/>
      <c r="AE70" s="1077"/>
      <c r="AF70" s="1077"/>
      <c r="AG70" s="1077"/>
      <c r="AH70" s="1078"/>
    </row>
    <row r="71" spans="3:34" ht="18" customHeight="1">
      <c r="C71" s="1212"/>
      <c r="D71" s="389">
        <v>47</v>
      </c>
      <c r="E71" s="1079"/>
      <c r="F71" s="1073"/>
      <c r="G71" s="1073"/>
      <c r="H71" s="1080"/>
      <c r="I71" s="1074"/>
      <c r="J71" s="1074"/>
      <c r="K71" s="1074"/>
      <c r="L71" s="1075"/>
      <c r="M71" s="1076"/>
      <c r="N71" s="280" t="s">
        <v>149</v>
      </c>
      <c r="O71" s="1076"/>
      <c r="P71" s="1076"/>
      <c r="Q71" s="282" t="s">
        <v>334</v>
      </c>
      <c r="R71" s="1075"/>
      <c r="S71" s="1076"/>
      <c r="T71" s="280" t="s">
        <v>149</v>
      </c>
      <c r="U71" s="1076"/>
      <c r="V71" s="1076"/>
      <c r="W71" s="282" t="s">
        <v>334</v>
      </c>
      <c r="X71" s="991" t="str">
        <f t="shared" si="2"/>
        <v/>
      </c>
      <c r="Y71" s="992" t="s">
        <v>149</v>
      </c>
      <c r="Z71" s="993" t="str">
        <f t="shared" si="3"/>
        <v/>
      </c>
      <c r="AA71" s="992" t="s">
        <v>333</v>
      </c>
      <c r="AB71" s="1077"/>
      <c r="AC71" s="1077"/>
      <c r="AD71" s="1077"/>
      <c r="AE71" s="1077"/>
      <c r="AF71" s="1077"/>
      <c r="AG71" s="1077"/>
      <c r="AH71" s="1078"/>
    </row>
    <row r="72" spans="3:34" ht="18" customHeight="1">
      <c r="C72" s="1212"/>
      <c r="D72" s="287">
        <v>48</v>
      </c>
      <c r="E72" s="1079"/>
      <c r="F72" s="1073"/>
      <c r="G72" s="1073"/>
      <c r="H72" s="1080"/>
      <c r="I72" s="1074"/>
      <c r="J72" s="1074"/>
      <c r="K72" s="1074"/>
      <c r="L72" s="1075"/>
      <c r="M72" s="1076"/>
      <c r="N72" s="280" t="s">
        <v>149</v>
      </c>
      <c r="O72" s="1076"/>
      <c r="P72" s="1076"/>
      <c r="Q72" s="282" t="s">
        <v>334</v>
      </c>
      <c r="R72" s="1075"/>
      <c r="S72" s="1076"/>
      <c r="T72" s="280" t="s">
        <v>149</v>
      </c>
      <c r="U72" s="1076"/>
      <c r="V72" s="1076"/>
      <c r="W72" s="282" t="s">
        <v>334</v>
      </c>
      <c r="X72" s="991" t="str">
        <f t="shared" si="2"/>
        <v/>
      </c>
      <c r="Y72" s="992" t="s">
        <v>149</v>
      </c>
      <c r="Z72" s="993" t="str">
        <f t="shared" si="3"/>
        <v/>
      </c>
      <c r="AA72" s="992" t="s">
        <v>333</v>
      </c>
      <c r="AB72" s="1077"/>
      <c r="AC72" s="1077"/>
      <c r="AD72" s="1077"/>
      <c r="AE72" s="1077"/>
      <c r="AF72" s="1077"/>
      <c r="AG72" s="1077"/>
      <c r="AH72" s="1078"/>
    </row>
    <row r="73" spans="3:34" ht="18" customHeight="1">
      <c r="C73" s="1212"/>
      <c r="D73" s="389">
        <v>49</v>
      </c>
      <c r="E73" s="1072"/>
      <c r="F73" s="1073"/>
      <c r="G73" s="1073"/>
      <c r="H73" s="1073"/>
      <c r="I73" s="1074"/>
      <c r="J73" s="1074"/>
      <c r="K73" s="1074"/>
      <c r="L73" s="1075"/>
      <c r="M73" s="1076"/>
      <c r="N73" s="280" t="s">
        <v>149</v>
      </c>
      <c r="O73" s="1076"/>
      <c r="P73" s="1076"/>
      <c r="Q73" s="282" t="s">
        <v>334</v>
      </c>
      <c r="R73" s="1075"/>
      <c r="S73" s="1076"/>
      <c r="T73" s="280" t="s">
        <v>149</v>
      </c>
      <c r="U73" s="1076"/>
      <c r="V73" s="1076"/>
      <c r="W73" s="282" t="s">
        <v>334</v>
      </c>
      <c r="X73" s="991" t="str">
        <f t="shared" si="2"/>
        <v/>
      </c>
      <c r="Y73" s="992" t="s">
        <v>149</v>
      </c>
      <c r="Z73" s="993" t="str">
        <f t="shared" si="3"/>
        <v/>
      </c>
      <c r="AA73" s="992" t="s">
        <v>333</v>
      </c>
      <c r="AB73" s="1077"/>
      <c r="AC73" s="1077"/>
      <c r="AD73" s="1077"/>
      <c r="AE73" s="1077"/>
      <c r="AF73" s="1077"/>
      <c r="AG73" s="1077"/>
      <c r="AH73" s="1078"/>
    </row>
    <row r="74" spans="3:34" ht="18" customHeight="1">
      <c r="C74" s="1212"/>
      <c r="D74" s="287">
        <v>50</v>
      </c>
      <c r="E74" s="1079"/>
      <c r="F74" s="1073"/>
      <c r="G74" s="1073"/>
      <c r="H74" s="1080"/>
      <c r="I74" s="1074"/>
      <c r="J74" s="1074"/>
      <c r="K74" s="1074"/>
      <c r="L74" s="1075"/>
      <c r="M74" s="1076"/>
      <c r="N74" s="280" t="s">
        <v>149</v>
      </c>
      <c r="O74" s="1076"/>
      <c r="P74" s="1076"/>
      <c r="Q74" s="282" t="s">
        <v>334</v>
      </c>
      <c r="R74" s="1075"/>
      <c r="S74" s="1076"/>
      <c r="T74" s="280" t="s">
        <v>149</v>
      </c>
      <c r="U74" s="1076"/>
      <c r="V74" s="1076"/>
      <c r="W74" s="282" t="s">
        <v>334</v>
      </c>
      <c r="X74" s="991" t="str">
        <f t="shared" si="0"/>
        <v/>
      </c>
      <c r="Y74" s="992" t="s">
        <v>149</v>
      </c>
      <c r="Z74" s="993" t="str">
        <f t="shared" si="1"/>
        <v/>
      </c>
      <c r="AA74" s="992" t="s">
        <v>333</v>
      </c>
      <c r="AB74" s="1077"/>
      <c r="AC74" s="1077"/>
      <c r="AD74" s="1077"/>
      <c r="AE74" s="1077"/>
      <c r="AF74" s="1077"/>
      <c r="AG74" s="1077"/>
      <c r="AH74" s="1078"/>
    </row>
    <row r="75" spans="3:34" ht="18" customHeight="1">
      <c r="C75" s="1212"/>
      <c r="D75" s="389">
        <v>51</v>
      </c>
      <c r="E75" s="1079"/>
      <c r="F75" s="1073"/>
      <c r="G75" s="1073"/>
      <c r="H75" s="1080"/>
      <c r="I75" s="1074"/>
      <c r="J75" s="1074"/>
      <c r="K75" s="1074"/>
      <c r="L75" s="1075"/>
      <c r="M75" s="1076"/>
      <c r="N75" s="280" t="s">
        <v>149</v>
      </c>
      <c r="O75" s="1076"/>
      <c r="P75" s="1076"/>
      <c r="Q75" s="282" t="s">
        <v>334</v>
      </c>
      <c r="R75" s="1075"/>
      <c r="S75" s="1076"/>
      <c r="T75" s="280" t="s">
        <v>149</v>
      </c>
      <c r="U75" s="1076"/>
      <c r="V75" s="1076"/>
      <c r="W75" s="282" t="s">
        <v>334</v>
      </c>
      <c r="X75" s="991" t="str">
        <f t="shared" si="0"/>
        <v/>
      </c>
      <c r="Y75" s="992" t="s">
        <v>149</v>
      </c>
      <c r="Z75" s="993" t="str">
        <f t="shared" si="1"/>
        <v/>
      </c>
      <c r="AA75" s="992" t="s">
        <v>333</v>
      </c>
      <c r="AB75" s="1077"/>
      <c r="AC75" s="1077"/>
      <c r="AD75" s="1077"/>
      <c r="AE75" s="1077"/>
      <c r="AF75" s="1077"/>
      <c r="AG75" s="1077"/>
      <c r="AH75" s="1078"/>
    </row>
    <row r="76" spans="3:34" ht="18" customHeight="1">
      <c r="C76" s="1212"/>
      <c r="D76" s="287">
        <v>52</v>
      </c>
      <c r="E76" s="1072"/>
      <c r="F76" s="1073"/>
      <c r="G76" s="1073"/>
      <c r="H76" s="1073"/>
      <c r="I76" s="1074"/>
      <c r="J76" s="1074"/>
      <c r="K76" s="1074"/>
      <c r="L76" s="1075"/>
      <c r="M76" s="1076"/>
      <c r="N76" s="280" t="s">
        <v>149</v>
      </c>
      <c r="O76" s="1076"/>
      <c r="P76" s="1076"/>
      <c r="Q76" s="282" t="s">
        <v>334</v>
      </c>
      <c r="R76" s="1075"/>
      <c r="S76" s="1076"/>
      <c r="T76" s="280" t="s">
        <v>149</v>
      </c>
      <c r="U76" s="1076"/>
      <c r="V76" s="1076"/>
      <c r="W76" s="282" t="s">
        <v>334</v>
      </c>
      <c r="X76" s="991" t="str">
        <f t="shared" si="0"/>
        <v/>
      </c>
      <c r="Y76" s="992" t="s">
        <v>149</v>
      </c>
      <c r="Z76" s="993" t="str">
        <f t="shared" si="1"/>
        <v/>
      </c>
      <c r="AA76" s="992" t="s">
        <v>333</v>
      </c>
      <c r="AB76" s="1077"/>
      <c r="AC76" s="1077"/>
      <c r="AD76" s="1077"/>
      <c r="AE76" s="1077"/>
      <c r="AF76" s="1077"/>
      <c r="AG76" s="1077"/>
      <c r="AH76" s="1078"/>
    </row>
    <row r="77" spans="3:34" ht="18" customHeight="1">
      <c r="C77" s="1212"/>
      <c r="D77" s="389">
        <v>53</v>
      </c>
      <c r="E77" s="1072"/>
      <c r="F77" s="1073"/>
      <c r="G77" s="1073"/>
      <c r="H77" s="1073"/>
      <c r="I77" s="1074"/>
      <c r="J77" s="1074"/>
      <c r="K77" s="1074"/>
      <c r="L77" s="1075"/>
      <c r="M77" s="1076"/>
      <c r="N77" s="280" t="s">
        <v>149</v>
      </c>
      <c r="O77" s="1076"/>
      <c r="P77" s="1076"/>
      <c r="Q77" s="282" t="s">
        <v>334</v>
      </c>
      <c r="R77" s="1075"/>
      <c r="S77" s="1076"/>
      <c r="T77" s="280" t="s">
        <v>149</v>
      </c>
      <c r="U77" s="1076"/>
      <c r="V77" s="1076"/>
      <c r="W77" s="282" t="s">
        <v>334</v>
      </c>
      <c r="X77" s="991" t="str">
        <f t="shared" si="0"/>
        <v/>
      </c>
      <c r="Y77" s="992" t="s">
        <v>149</v>
      </c>
      <c r="Z77" s="993" t="str">
        <f t="shared" si="1"/>
        <v/>
      </c>
      <c r="AA77" s="992" t="s">
        <v>333</v>
      </c>
      <c r="AB77" s="1077"/>
      <c r="AC77" s="1077"/>
      <c r="AD77" s="1077"/>
      <c r="AE77" s="1077"/>
      <c r="AF77" s="1077"/>
      <c r="AG77" s="1077"/>
      <c r="AH77" s="1078"/>
    </row>
    <row r="78" spans="3:34" ht="18" customHeight="1">
      <c r="C78" s="1212"/>
      <c r="D78" s="287">
        <v>54</v>
      </c>
      <c r="E78" s="1079"/>
      <c r="F78" s="1073"/>
      <c r="G78" s="1073"/>
      <c r="H78" s="1080"/>
      <c r="I78" s="1074"/>
      <c r="J78" s="1074"/>
      <c r="K78" s="1074"/>
      <c r="L78" s="1075"/>
      <c r="M78" s="1076"/>
      <c r="N78" s="280" t="s">
        <v>149</v>
      </c>
      <c r="O78" s="1076"/>
      <c r="P78" s="1076"/>
      <c r="Q78" s="282" t="s">
        <v>334</v>
      </c>
      <c r="R78" s="1075"/>
      <c r="S78" s="1076"/>
      <c r="T78" s="280" t="s">
        <v>149</v>
      </c>
      <c r="U78" s="1076"/>
      <c r="V78" s="1076"/>
      <c r="W78" s="282" t="s">
        <v>334</v>
      </c>
      <c r="X78" s="991" t="str">
        <f t="shared" si="0"/>
        <v/>
      </c>
      <c r="Y78" s="992" t="s">
        <v>149</v>
      </c>
      <c r="Z78" s="993" t="str">
        <f t="shared" si="1"/>
        <v/>
      </c>
      <c r="AA78" s="992" t="s">
        <v>333</v>
      </c>
      <c r="AB78" s="1077"/>
      <c r="AC78" s="1077"/>
      <c r="AD78" s="1077"/>
      <c r="AE78" s="1077"/>
      <c r="AF78" s="1077"/>
      <c r="AG78" s="1077"/>
      <c r="AH78" s="1078"/>
    </row>
    <row r="79" spans="3:34" ht="18" customHeight="1">
      <c r="C79" s="1212"/>
      <c r="D79" s="389">
        <v>55</v>
      </c>
      <c r="E79" s="1072"/>
      <c r="F79" s="1073"/>
      <c r="G79" s="1073"/>
      <c r="H79" s="1073"/>
      <c r="I79" s="1074"/>
      <c r="J79" s="1074"/>
      <c r="K79" s="1074"/>
      <c r="L79" s="1075"/>
      <c r="M79" s="1076"/>
      <c r="N79" s="280" t="s">
        <v>149</v>
      </c>
      <c r="O79" s="1076"/>
      <c r="P79" s="1076"/>
      <c r="Q79" s="282" t="s">
        <v>334</v>
      </c>
      <c r="R79" s="1075"/>
      <c r="S79" s="1076"/>
      <c r="T79" s="280" t="s">
        <v>149</v>
      </c>
      <c r="U79" s="1076"/>
      <c r="V79" s="1076"/>
      <c r="W79" s="282" t="s">
        <v>334</v>
      </c>
      <c r="X79" s="991" t="str">
        <f t="shared" si="0"/>
        <v/>
      </c>
      <c r="Y79" s="992" t="s">
        <v>149</v>
      </c>
      <c r="Z79" s="993" t="str">
        <f t="shared" si="1"/>
        <v/>
      </c>
      <c r="AA79" s="992" t="s">
        <v>333</v>
      </c>
      <c r="AB79" s="1077"/>
      <c r="AC79" s="1077"/>
      <c r="AD79" s="1077"/>
      <c r="AE79" s="1077"/>
      <c r="AF79" s="1077"/>
      <c r="AG79" s="1077"/>
      <c r="AH79" s="1078"/>
    </row>
    <row r="80" spans="3:34" ht="18" customHeight="1">
      <c r="C80" s="1212"/>
      <c r="D80" s="287">
        <v>56</v>
      </c>
      <c r="E80" s="1072"/>
      <c r="F80" s="1073"/>
      <c r="G80" s="1073"/>
      <c r="H80" s="1073"/>
      <c r="I80" s="1074"/>
      <c r="J80" s="1074"/>
      <c r="K80" s="1074"/>
      <c r="L80" s="1075"/>
      <c r="M80" s="1076"/>
      <c r="N80" s="280" t="s">
        <v>149</v>
      </c>
      <c r="O80" s="1076"/>
      <c r="P80" s="1076"/>
      <c r="Q80" s="282" t="s">
        <v>334</v>
      </c>
      <c r="R80" s="1075"/>
      <c r="S80" s="1076"/>
      <c r="T80" s="280" t="s">
        <v>149</v>
      </c>
      <c r="U80" s="1076"/>
      <c r="V80" s="1076"/>
      <c r="W80" s="282" t="s">
        <v>334</v>
      </c>
      <c r="X80" s="991" t="str">
        <f t="shared" si="0"/>
        <v/>
      </c>
      <c r="Y80" s="992" t="s">
        <v>149</v>
      </c>
      <c r="Z80" s="993" t="str">
        <f t="shared" si="1"/>
        <v/>
      </c>
      <c r="AA80" s="992" t="s">
        <v>333</v>
      </c>
      <c r="AB80" s="1077"/>
      <c r="AC80" s="1077"/>
      <c r="AD80" s="1077"/>
      <c r="AE80" s="1077"/>
      <c r="AF80" s="1077"/>
      <c r="AG80" s="1077"/>
      <c r="AH80" s="1078"/>
    </row>
    <row r="81" spans="3:34" ht="18" customHeight="1">
      <c r="C81" s="1212"/>
      <c r="D81" s="389">
        <v>57</v>
      </c>
      <c r="E81" s="1072"/>
      <c r="F81" s="1073"/>
      <c r="G81" s="1073"/>
      <c r="H81" s="1073"/>
      <c r="I81" s="1074"/>
      <c r="J81" s="1074"/>
      <c r="K81" s="1074"/>
      <c r="L81" s="1075"/>
      <c r="M81" s="1076"/>
      <c r="N81" s="280" t="s">
        <v>149</v>
      </c>
      <c r="O81" s="1076"/>
      <c r="P81" s="1076"/>
      <c r="Q81" s="282" t="s">
        <v>334</v>
      </c>
      <c r="R81" s="1075"/>
      <c r="S81" s="1076"/>
      <c r="T81" s="280" t="s">
        <v>149</v>
      </c>
      <c r="U81" s="1076"/>
      <c r="V81" s="1076"/>
      <c r="W81" s="282" t="s">
        <v>334</v>
      </c>
      <c r="X81" s="991" t="str">
        <f t="shared" si="0"/>
        <v/>
      </c>
      <c r="Y81" s="992" t="s">
        <v>149</v>
      </c>
      <c r="Z81" s="993" t="str">
        <f t="shared" si="1"/>
        <v/>
      </c>
      <c r="AA81" s="992" t="s">
        <v>333</v>
      </c>
      <c r="AB81" s="1077"/>
      <c r="AC81" s="1077"/>
      <c r="AD81" s="1077"/>
      <c r="AE81" s="1077"/>
      <c r="AF81" s="1077"/>
      <c r="AG81" s="1077"/>
      <c r="AH81" s="1078"/>
    </row>
    <row r="82" spans="3:34" ht="18" customHeight="1">
      <c r="C82" s="1212"/>
      <c r="D82" s="287">
        <v>58</v>
      </c>
      <c r="E82" s="1072"/>
      <c r="F82" s="1073"/>
      <c r="G82" s="1073"/>
      <c r="H82" s="1073"/>
      <c r="I82" s="1074"/>
      <c r="J82" s="1074"/>
      <c r="K82" s="1074"/>
      <c r="L82" s="1075"/>
      <c r="M82" s="1076"/>
      <c r="N82" s="280" t="s">
        <v>149</v>
      </c>
      <c r="O82" s="1076"/>
      <c r="P82" s="1076"/>
      <c r="Q82" s="282" t="s">
        <v>334</v>
      </c>
      <c r="R82" s="1075"/>
      <c r="S82" s="1076"/>
      <c r="T82" s="280" t="s">
        <v>149</v>
      </c>
      <c r="U82" s="1076"/>
      <c r="V82" s="1076"/>
      <c r="W82" s="282" t="s">
        <v>334</v>
      </c>
      <c r="X82" s="991" t="str">
        <f t="shared" si="0"/>
        <v/>
      </c>
      <c r="Y82" s="992" t="s">
        <v>149</v>
      </c>
      <c r="Z82" s="993" t="str">
        <f t="shared" si="1"/>
        <v/>
      </c>
      <c r="AA82" s="992" t="s">
        <v>333</v>
      </c>
      <c r="AB82" s="1077"/>
      <c r="AC82" s="1077"/>
      <c r="AD82" s="1077"/>
      <c r="AE82" s="1077"/>
      <c r="AF82" s="1077"/>
      <c r="AG82" s="1077"/>
      <c r="AH82" s="1078"/>
    </row>
    <row r="83" spans="3:34" ht="18" customHeight="1">
      <c r="C83" s="1212"/>
      <c r="D83" s="389">
        <v>59</v>
      </c>
      <c r="E83" s="1072"/>
      <c r="F83" s="1073"/>
      <c r="G83" s="1073"/>
      <c r="H83" s="1073"/>
      <c r="I83" s="1074"/>
      <c r="J83" s="1074"/>
      <c r="K83" s="1074"/>
      <c r="L83" s="1075"/>
      <c r="M83" s="1076"/>
      <c r="N83" s="280" t="s">
        <v>149</v>
      </c>
      <c r="O83" s="1076"/>
      <c r="P83" s="1076"/>
      <c r="Q83" s="282" t="s">
        <v>334</v>
      </c>
      <c r="R83" s="1075"/>
      <c r="S83" s="1076"/>
      <c r="T83" s="280" t="s">
        <v>149</v>
      </c>
      <c r="U83" s="1076"/>
      <c r="V83" s="1076"/>
      <c r="W83" s="282" t="s">
        <v>334</v>
      </c>
      <c r="X83" s="991" t="str">
        <f t="shared" si="0"/>
        <v/>
      </c>
      <c r="Y83" s="992" t="s">
        <v>149</v>
      </c>
      <c r="Z83" s="993" t="str">
        <f t="shared" si="1"/>
        <v/>
      </c>
      <c r="AA83" s="992" t="s">
        <v>333</v>
      </c>
      <c r="AB83" s="1077"/>
      <c r="AC83" s="1077"/>
      <c r="AD83" s="1077"/>
      <c r="AE83" s="1077"/>
      <c r="AF83" s="1077"/>
      <c r="AG83" s="1077"/>
      <c r="AH83" s="1078"/>
    </row>
    <row r="84" spans="3:34" ht="18" customHeight="1">
      <c r="C84" s="1212"/>
      <c r="D84" s="287">
        <v>60</v>
      </c>
      <c r="E84" s="1079"/>
      <c r="F84" s="1073"/>
      <c r="G84" s="1073"/>
      <c r="H84" s="1080"/>
      <c r="I84" s="1074"/>
      <c r="J84" s="1074"/>
      <c r="K84" s="1074"/>
      <c r="L84" s="1075"/>
      <c r="M84" s="1076"/>
      <c r="N84" s="280" t="s">
        <v>149</v>
      </c>
      <c r="O84" s="1076"/>
      <c r="P84" s="1076"/>
      <c r="Q84" s="282" t="s">
        <v>334</v>
      </c>
      <c r="R84" s="1075"/>
      <c r="S84" s="1076"/>
      <c r="T84" s="280" t="s">
        <v>149</v>
      </c>
      <c r="U84" s="1076"/>
      <c r="V84" s="1076"/>
      <c r="W84" s="282" t="s">
        <v>334</v>
      </c>
      <c r="X84" s="991" t="str">
        <f t="shared" si="0"/>
        <v/>
      </c>
      <c r="Y84" s="992" t="s">
        <v>149</v>
      </c>
      <c r="Z84" s="993" t="str">
        <f t="shared" si="1"/>
        <v/>
      </c>
      <c r="AA84" s="992" t="s">
        <v>333</v>
      </c>
      <c r="AB84" s="1077"/>
      <c r="AC84" s="1077"/>
      <c r="AD84" s="1077"/>
      <c r="AE84" s="1077"/>
      <c r="AF84" s="1077"/>
      <c r="AG84" s="1077"/>
      <c r="AH84" s="1078"/>
    </row>
    <row r="85" spans="3:34" ht="18" customHeight="1">
      <c r="C85" s="1212"/>
      <c r="D85" s="389">
        <v>61</v>
      </c>
      <c r="E85" s="1079"/>
      <c r="F85" s="1073"/>
      <c r="G85" s="1073"/>
      <c r="H85" s="1080"/>
      <c r="I85" s="1074"/>
      <c r="J85" s="1074"/>
      <c r="K85" s="1074"/>
      <c r="L85" s="1075"/>
      <c r="M85" s="1076"/>
      <c r="N85" s="280" t="s">
        <v>149</v>
      </c>
      <c r="O85" s="1076"/>
      <c r="P85" s="1076"/>
      <c r="Q85" s="282" t="s">
        <v>334</v>
      </c>
      <c r="R85" s="1075"/>
      <c r="S85" s="1076"/>
      <c r="T85" s="280" t="s">
        <v>149</v>
      </c>
      <c r="U85" s="1076"/>
      <c r="V85" s="1076"/>
      <c r="W85" s="282" t="s">
        <v>334</v>
      </c>
      <c r="X85" s="991" t="str">
        <f t="shared" si="0"/>
        <v/>
      </c>
      <c r="Y85" s="992" t="s">
        <v>149</v>
      </c>
      <c r="Z85" s="993" t="str">
        <f t="shared" si="1"/>
        <v/>
      </c>
      <c r="AA85" s="992" t="s">
        <v>333</v>
      </c>
      <c r="AB85" s="1077"/>
      <c r="AC85" s="1077"/>
      <c r="AD85" s="1077"/>
      <c r="AE85" s="1077"/>
      <c r="AF85" s="1077"/>
      <c r="AG85" s="1077"/>
      <c r="AH85" s="1078"/>
    </row>
    <row r="86" spans="3:34" ht="18" customHeight="1">
      <c r="C86" s="1212"/>
      <c r="D86" s="287">
        <v>62</v>
      </c>
      <c r="E86" s="1079"/>
      <c r="F86" s="1073"/>
      <c r="G86" s="1073"/>
      <c r="H86" s="1080"/>
      <c r="I86" s="1074"/>
      <c r="J86" s="1074"/>
      <c r="K86" s="1074"/>
      <c r="L86" s="1075"/>
      <c r="M86" s="1076"/>
      <c r="N86" s="280" t="s">
        <v>149</v>
      </c>
      <c r="O86" s="1076"/>
      <c r="P86" s="1076"/>
      <c r="Q86" s="282" t="s">
        <v>334</v>
      </c>
      <c r="R86" s="1075"/>
      <c r="S86" s="1076"/>
      <c r="T86" s="280" t="s">
        <v>149</v>
      </c>
      <c r="U86" s="1076"/>
      <c r="V86" s="1076"/>
      <c r="W86" s="282" t="s">
        <v>334</v>
      </c>
      <c r="X86" s="991" t="str">
        <f t="shared" si="0"/>
        <v/>
      </c>
      <c r="Y86" s="992" t="s">
        <v>149</v>
      </c>
      <c r="Z86" s="993" t="str">
        <f t="shared" si="1"/>
        <v/>
      </c>
      <c r="AA86" s="992" t="s">
        <v>333</v>
      </c>
      <c r="AB86" s="1077"/>
      <c r="AC86" s="1077"/>
      <c r="AD86" s="1077"/>
      <c r="AE86" s="1077"/>
      <c r="AF86" s="1077"/>
      <c r="AG86" s="1077"/>
      <c r="AH86" s="1078"/>
    </row>
    <row r="87" spans="3:34" ht="18" customHeight="1">
      <c r="C87" s="1212"/>
      <c r="D87" s="389">
        <v>63</v>
      </c>
      <c r="E87" s="1072"/>
      <c r="F87" s="1073"/>
      <c r="G87" s="1073"/>
      <c r="H87" s="1073"/>
      <c r="I87" s="1074"/>
      <c r="J87" s="1074"/>
      <c r="K87" s="1074"/>
      <c r="L87" s="1075"/>
      <c r="M87" s="1076"/>
      <c r="N87" s="280" t="s">
        <v>149</v>
      </c>
      <c r="O87" s="1076"/>
      <c r="P87" s="1076"/>
      <c r="Q87" s="282" t="s">
        <v>334</v>
      </c>
      <c r="R87" s="1075"/>
      <c r="S87" s="1076"/>
      <c r="T87" s="280" t="s">
        <v>149</v>
      </c>
      <c r="U87" s="1076"/>
      <c r="V87" s="1076"/>
      <c r="W87" s="282" t="s">
        <v>334</v>
      </c>
      <c r="X87" s="991" t="str">
        <f t="shared" si="0"/>
        <v/>
      </c>
      <c r="Y87" s="992" t="s">
        <v>149</v>
      </c>
      <c r="Z87" s="993" t="str">
        <f t="shared" si="1"/>
        <v/>
      </c>
      <c r="AA87" s="992" t="s">
        <v>333</v>
      </c>
      <c r="AB87" s="1077"/>
      <c r="AC87" s="1077"/>
      <c r="AD87" s="1077"/>
      <c r="AE87" s="1077"/>
      <c r="AF87" s="1077"/>
      <c r="AG87" s="1077"/>
      <c r="AH87" s="1078"/>
    </row>
    <row r="88" spans="3:34" ht="18" customHeight="1">
      <c r="C88" s="1212"/>
      <c r="D88" s="287">
        <v>64</v>
      </c>
      <c r="E88" s="1072"/>
      <c r="F88" s="1073"/>
      <c r="G88" s="1073"/>
      <c r="H88" s="1073"/>
      <c r="I88" s="1074"/>
      <c r="J88" s="1074"/>
      <c r="K88" s="1074"/>
      <c r="L88" s="1075"/>
      <c r="M88" s="1076"/>
      <c r="N88" s="280" t="s">
        <v>149</v>
      </c>
      <c r="O88" s="1076"/>
      <c r="P88" s="1076"/>
      <c r="Q88" s="282" t="s">
        <v>334</v>
      </c>
      <c r="R88" s="1075"/>
      <c r="S88" s="1076"/>
      <c r="T88" s="280" t="s">
        <v>149</v>
      </c>
      <c r="U88" s="1076"/>
      <c r="V88" s="1076"/>
      <c r="W88" s="282" t="s">
        <v>334</v>
      </c>
      <c r="X88" s="991" t="str">
        <f t="shared" si="0"/>
        <v/>
      </c>
      <c r="Y88" s="992" t="s">
        <v>149</v>
      </c>
      <c r="Z88" s="993" t="str">
        <f t="shared" si="1"/>
        <v/>
      </c>
      <c r="AA88" s="992" t="s">
        <v>333</v>
      </c>
      <c r="AB88" s="1077"/>
      <c r="AC88" s="1077"/>
      <c r="AD88" s="1077"/>
      <c r="AE88" s="1077"/>
      <c r="AF88" s="1077"/>
      <c r="AG88" s="1077"/>
      <c r="AH88" s="1078"/>
    </row>
    <row r="89" spans="3:34" ht="18" customHeight="1">
      <c r="C89" s="1212"/>
      <c r="D89" s="389">
        <v>65</v>
      </c>
      <c r="E89" s="1079"/>
      <c r="F89" s="1073"/>
      <c r="G89" s="1073"/>
      <c r="H89" s="1080"/>
      <c r="I89" s="1074"/>
      <c r="J89" s="1074"/>
      <c r="K89" s="1074"/>
      <c r="L89" s="1075"/>
      <c r="M89" s="1076"/>
      <c r="N89" s="280" t="s">
        <v>149</v>
      </c>
      <c r="O89" s="1076"/>
      <c r="P89" s="1076"/>
      <c r="Q89" s="282" t="s">
        <v>334</v>
      </c>
      <c r="R89" s="1075"/>
      <c r="S89" s="1076"/>
      <c r="T89" s="280" t="s">
        <v>149</v>
      </c>
      <c r="U89" s="1076"/>
      <c r="V89" s="1076"/>
      <c r="W89" s="282" t="s">
        <v>334</v>
      </c>
      <c r="X89" s="991" t="str">
        <f t="shared" si="0"/>
        <v/>
      </c>
      <c r="Y89" s="992" t="s">
        <v>149</v>
      </c>
      <c r="Z89" s="993" t="str">
        <f t="shared" si="1"/>
        <v/>
      </c>
      <c r="AA89" s="992" t="s">
        <v>333</v>
      </c>
      <c r="AB89" s="1077"/>
      <c r="AC89" s="1077"/>
      <c r="AD89" s="1077"/>
      <c r="AE89" s="1077"/>
      <c r="AF89" s="1077"/>
      <c r="AG89" s="1077"/>
      <c r="AH89" s="1078"/>
    </row>
    <row r="90" spans="3:34" ht="18" customHeight="1">
      <c r="C90" s="1212"/>
      <c r="D90" s="287">
        <v>66</v>
      </c>
      <c r="E90" s="1072"/>
      <c r="F90" s="1073"/>
      <c r="G90" s="1073"/>
      <c r="H90" s="1073"/>
      <c r="I90" s="1074"/>
      <c r="J90" s="1074"/>
      <c r="K90" s="1074"/>
      <c r="L90" s="1075"/>
      <c r="M90" s="1076"/>
      <c r="N90" s="280" t="s">
        <v>332</v>
      </c>
      <c r="O90" s="1076"/>
      <c r="P90" s="1076"/>
      <c r="Q90" s="282" t="s">
        <v>334</v>
      </c>
      <c r="R90" s="1075"/>
      <c r="S90" s="1076"/>
      <c r="T90" s="280" t="s">
        <v>332</v>
      </c>
      <c r="U90" s="1076"/>
      <c r="V90" s="1076"/>
      <c r="W90" s="282" t="s">
        <v>334</v>
      </c>
      <c r="X90" s="991" t="str">
        <f t="shared" si="0"/>
        <v/>
      </c>
      <c r="Y90" s="992" t="s">
        <v>332</v>
      </c>
      <c r="Z90" s="993" t="str">
        <f t="shared" si="1"/>
        <v/>
      </c>
      <c r="AA90" s="992" t="s">
        <v>333</v>
      </c>
      <c r="AB90" s="1077"/>
      <c r="AC90" s="1077"/>
      <c r="AD90" s="1077"/>
      <c r="AE90" s="1077"/>
      <c r="AF90" s="1077"/>
      <c r="AG90" s="1077"/>
      <c r="AH90" s="1078"/>
    </row>
    <row r="91" spans="3:34" ht="18" customHeight="1">
      <c r="C91" s="1212"/>
      <c r="D91" s="389">
        <v>67</v>
      </c>
      <c r="E91" s="1072"/>
      <c r="F91" s="1073"/>
      <c r="G91" s="1073"/>
      <c r="H91" s="1073"/>
      <c r="I91" s="1074"/>
      <c r="J91" s="1074"/>
      <c r="K91" s="1074"/>
      <c r="L91" s="1075"/>
      <c r="M91" s="1076"/>
      <c r="N91" s="280" t="s">
        <v>332</v>
      </c>
      <c r="O91" s="1076"/>
      <c r="P91" s="1076"/>
      <c r="Q91" s="282" t="s">
        <v>334</v>
      </c>
      <c r="R91" s="1075"/>
      <c r="S91" s="1076"/>
      <c r="T91" s="280" t="s">
        <v>332</v>
      </c>
      <c r="U91" s="1076"/>
      <c r="V91" s="1076"/>
      <c r="W91" s="282" t="s">
        <v>334</v>
      </c>
      <c r="X91" s="991" t="str">
        <f t="shared" si="0"/>
        <v/>
      </c>
      <c r="Y91" s="992" t="s">
        <v>332</v>
      </c>
      <c r="Z91" s="993" t="str">
        <f t="shared" si="1"/>
        <v/>
      </c>
      <c r="AA91" s="992" t="s">
        <v>333</v>
      </c>
      <c r="AB91" s="1077"/>
      <c r="AC91" s="1077"/>
      <c r="AD91" s="1077"/>
      <c r="AE91" s="1077"/>
      <c r="AF91" s="1077"/>
      <c r="AG91" s="1077"/>
      <c r="AH91" s="1078"/>
    </row>
    <row r="92" spans="3:34" ht="18" customHeight="1">
      <c r="C92" s="1212"/>
      <c r="D92" s="287">
        <v>68</v>
      </c>
      <c r="E92" s="1072"/>
      <c r="F92" s="1073"/>
      <c r="G92" s="1073"/>
      <c r="H92" s="1073"/>
      <c r="I92" s="1074"/>
      <c r="J92" s="1074"/>
      <c r="K92" s="1074"/>
      <c r="L92" s="1075"/>
      <c r="M92" s="1076"/>
      <c r="N92" s="280" t="s">
        <v>332</v>
      </c>
      <c r="O92" s="1076"/>
      <c r="P92" s="1076"/>
      <c r="Q92" s="282" t="s">
        <v>334</v>
      </c>
      <c r="R92" s="1075"/>
      <c r="S92" s="1076"/>
      <c r="T92" s="280" t="s">
        <v>332</v>
      </c>
      <c r="U92" s="1076"/>
      <c r="V92" s="1076"/>
      <c r="W92" s="282" t="s">
        <v>334</v>
      </c>
      <c r="X92" s="991" t="str">
        <f t="shared" si="0"/>
        <v/>
      </c>
      <c r="Y92" s="992" t="s">
        <v>332</v>
      </c>
      <c r="Z92" s="993" t="str">
        <f t="shared" si="1"/>
        <v/>
      </c>
      <c r="AA92" s="992" t="s">
        <v>333</v>
      </c>
      <c r="AB92" s="1077"/>
      <c r="AC92" s="1077"/>
      <c r="AD92" s="1077"/>
      <c r="AE92" s="1077"/>
      <c r="AF92" s="1077"/>
      <c r="AG92" s="1077"/>
      <c r="AH92" s="1078"/>
    </row>
    <row r="93" spans="3:34" ht="18" customHeight="1">
      <c r="C93" s="1212"/>
      <c r="D93" s="389">
        <v>69</v>
      </c>
      <c r="E93" s="1072"/>
      <c r="F93" s="1073"/>
      <c r="G93" s="1073"/>
      <c r="H93" s="1073"/>
      <c r="I93" s="1074"/>
      <c r="J93" s="1074"/>
      <c r="K93" s="1074"/>
      <c r="L93" s="1075"/>
      <c r="M93" s="1076"/>
      <c r="N93" s="280" t="s">
        <v>332</v>
      </c>
      <c r="O93" s="1076"/>
      <c r="P93" s="1076"/>
      <c r="Q93" s="282" t="s">
        <v>334</v>
      </c>
      <c r="R93" s="1075"/>
      <c r="S93" s="1076"/>
      <c r="T93" s="280" t="s">
        <v>332</v>
      </c>
      <c r="U93" s="1076"/>
      <c r="V93" s="1076"/>
      <c r="W93" s="282" t="s">
        <v>334</v>
      </c>
      <c r="X93" s="991" t="str">
        <f t="shared" si="0"/>
        <v/>
      </c>
      <c r="Y93" s="992" t="s">
        <v>332</v>
      </c>
      <c r="Z93" s="993" t="str">
        <f t="shared" si="1"/>
        <v/>
      </c>
      <c r="AA93" s="992" t="s">
        <v>333</v>
      </c>
      <c r="AB93" s="1077"/>
      <c r="AC93" s="1077"/>
      <c r="AD93" s="1077"/>
      <c r="AE93" s="1077"/>
      <c r="AF93" s="1077"/>
      <c r="AG93" s="1077"/>
      <c r="AH93" s="1078"/>
    </row>
    <row r="94" spans="3:34" ht="18" customHeight="1" thickBot="1">
      <c r="C94" s="1212"/>
      <c r="D94" s="287">
        <v>70</v>
      </c>
      <c r="E94" s="1072"/>
      <c r="F94" s="1073"/>
      <c r="G94" s="1073"/>
      <c r="H94" s="1073"/>
      <c r="I94" s="1074"/>
      <c r="J94" s="1074"/>
      <c r="K94" s="1074"/>
      <c r="L94" s="1075"/>
      <c r="M94" s="1076"/>
      <c r="N94" s="280" t="s">
        <v>332</v>
      </c>
      <c r="O94" s="1076"/>
      <c r="P94" s="1076"/>
      <c r="Q94" s="282" t="s">
        <v>334</v>
      </c>
      <c r="R94" s="1075"/>
      <c r="S94" s="1076"/>
      <c r="T94" s="280" t="s">
        <v>332</v>
      </c>
      <c r="U94" s="1076"/>
      <c r="V94" s="1076"/>
      <c r="W94" s="282" t="s">
        <v>334</v>
      </c>
      <c r="X94" s="991" t="str">
        <f t="shared" si="0"/>
        <v/>
      </c>
      <c r="Y94" s="992" t="s">
        <v>332</v>
      </c>
      <c r="Z94" s="993" t="str">
        <f t="shared" si="1"/>
        <v/>
      </c>
      <c r="AA94" s="992" t="s">
        <v>333</v>
      </c>
      <c r="AB94" s="1077"/>
      <c r="AC94" s="1077"/>
      <c r="AD94" s="1077"/>
      <c r="AE94" s="1077"/>
      <c r="AF94" s="1077"/>
      <c r="AG94" s="1077"/>
      <c r="AH94" s="1078"/>
    </row>
    <row r="95" spans="3:34" ht="18" customHeight="1">
      <c r="C95" s="1212"/>
      <c r="D95" s="1116" t="s">
        <v>265</v>
      </c>
      <c r="E95" s="1116"/>
      <c r="F95" s="1116"/>
      <c r="G95" s="1116"/>
      <c r="H95" s="1208"/>
      <c r="I95" s="989" t="s">
        <v>337</v>
      </c>
      <c r="J95" s="283"/>
      <c r="K95" s="284"/>
      <c r="L95" s="997"/>
      <c r="M95" s="990"/>
      <c r="N95" s="277" t="s">
        <v>149</v>
      </c>
      <c r="O95" s="277"/>
      <c r="P95" s="277"/>
      <c r="Q95" s="998" t="s">
        <v>333</v>
      </c>
      <c r="R95" s="997"/>
      <c r="S95" s="990"/>
      <c r="T95" s="277" t="s">
        <v>149</v>
      </c>
      <c r="U95" s="990"/>
      <c r="V95" s="990"/>
      <c r="W95" s="998" t="s">
        <v>333</v>
      </c>
      <c r="X95" s="994" t="s">
        <v>338</v>
      </c>
      <c r="Y95" s="995" t="s">
        <v>332</v>
      </c>
      <c r="Z95" s="995"/>
      <c r="AA95" s="995" t="s">
        <v>333</v>
      </c>
      <c r="AB95" s="1155"/>
      <c r="AC95" s="1156"/>
      <c r="AD95" s="1156"/>
      <c r="AE95" s="1156"/>
      <c r="AF95" s="1156"/>
      <c r="AG95" s="1156"/>
      <c r="AH95" s="1157"/>
    </row>
    <row r="96" spans="3:34" ht="27" customHeight="1" thickBot="1">
      <c r="C96" s="1212"/>
      <c r="D96" s="1209"/>
      <c r="E96" s="1209"/>
      <c r="F96" s="1209"/>
      <c r="G96" s="1209"/>
      <c r="H96" s="1210"/>
      <c r="I96" s="1135" t="str">
        <f>IF(E25="","",COUNTA(E25:H94))</f>
        <v/>
      </c>
      <c r="J96" s="1136"/>
      <c r="K96" s="220" t="s">
        <v>336</v>
      </c>
      <c r="L96" s="1137" t="str">
        <f>IF(AND(L25="",O25="",R25="",U25=""),"",SUM(L25:M94))</f>
        <v/>
      </c>
      <c r="M96" s="1138"/>
      <c r="N96" s="1138"/>
      <c r="O96" s="1138" t="str">
        <f>IF(AND(L25="",O25="",R25="",U25=""),"",SUM(O25:P94))</f>
        <v/>
      </c>
      <c r="P96" s="1138"/>
      <c r="Q96" s="1139"/>
      <c r="R96" s="1137" t="str">
        <f>IF(AND(L25="",O25="",R25="",U25=""),"",SUM(R25:S94))</f>
        <v/>
      </c>
      <c r="S96" s="1138"/>
      <c r="T96" s="1138"/>
      <c r="U96" s="1138" t="str">
        <f>IF(AND(L25="",O25="",R25="",U25=""),"",SUM(U25:V94))</f>
        <v/>
      </c>
      <c r="V96" s="1138"/>
      <c r="W96" s="1154"/>
      <c r="X96" s="996" t="str">
        <f>IF(AND(X25="",Z25=""),"",SUM(X25:X94))</f>
        <v/>
      </c>
      <c r="Y96" s="101" t="s">
        <v>332</v>
      </c>
      <c r="Z96" s="102" t="str">
        <f>IF(AND(X25="",Z25=""),"",SUM(Z25:Z94))</f>
        <v/>
      </c>
      <c r="AA96" s="101" t="s">
        <v>333</v>
      </c>
      <c r="AB96" s="1158"/>
      <c r="AC96" s="1159"/>
      <c r="AD96" s="1159"/>
      <c r="AE96" s="1159"/>
      <c r="AF96" s="1159"/>
      <c r="AG96" s="1159"/>
      <c r="AH96" s="1160"/>
    </row>
    <row r="97" spans="2:38" ht="36" customHeight="1" thickBot="1">
      <c r="C97" s="1213"/>
      <c r="D97" s="1214" t="s">
        <v>339</v>
      </c>
      <c r="E97" s="1215"/>
      <c r="F97" s="1215"/>
      <c r="G97" s="1215"/>
      <c r="H97" s="1216"/>
      <c r="I97" s="1214" t="s">
        <v>340</v>
      </c>
      <c r="J97" s="1215"/>
      <c r="K97" s="1215"/>
      <c r="L97" s="1215"/>
      <c r="M97" s="1215"/>
      <c r="N97" s="1215"/>
      <c r="O97" s="1215"/>
      <c r="P97" s="1215"/>
      <c r="Q97" s="1215"/>
      <c r="R97" s="1215"/>
      <c r="S97" s="1215"/>
      <c r="T97" s="1215"/>
      <c r="U97" s="1215"/>
      <c r="V97" s="1215"/>
      <c r="W97" s="1215"/>
      <c r="X97" s="1214" t="s">
        <v>341</v>
      </c>
      <c r="Y97" s="1215"/>
      <c r="Z97" s="1215"/>
      <c r="AA97" s="1216"/>
      <c r="AB97" s="1191" t="str">
        <f>IF(X96="","",ROUND((((X96*12)+Z96)/I96)/12,0))</f>
        <v/>
      </c>
      <c r="AC97" s="1217"/>
      <c r="AD97" s="1217"/>
      <c r="AE97" s="1217"/>
      <c r="AF97" s="1217"/>
      <c r="AG97" s="1217"/>
      <c r="AH97" s="999" t="s">
        <v>149</v>
      </c>
    </row>
    <row r="98" spans="2:38" ht="12" customHeight="1">
      <c r="C98" s="94" t="s">
        <v>1457</v>
      </c>
      <c r="D98" s="94"/>
      <c r="E98" s="95"/>
      <c r="F98" s="95"/>
      <c r="G98" s="96"/>
      <c r="H98" s="96"/>
      <c r="I98" s="96"/>
      <c r="J98" s="96"/>
      <c r="K98" s="96"/>
      <c r="L98" s="96"/>
      <c r="M98" s="96"/>
      <c r="N98" s="96"/>
      <c r="O98" s="96"/>
      <c r="P98" s="96"/>
      <c r="Q98" s="96"/>
      <c r="R98" s="96"/>
      <c r="S98" s="96"/>
      <c r="T98" s="96"/>
      <c r="U98" s="96"/>
      <c r="V98" s="96"/>
      <c r="W98" s="96"/>
      <c r="X98" s="96"/>
      <c r="Y98" s="96"/>
      <c r="Z98" s="96"/>
      <c r="AA98" s="94"/>
      <c r="AB98" s="96"/>
      <c r="AC98" s="96"/>
      <c r="AD98" s="96"/>
      <c r="AE98" s="96"/>
      <c r="AF98" s="96"/>
      <c r="AG98" s="96"/>
      <c r="AH98" s="96"/>
    </row>
    <row r="99" spans="2:38" ht="12" customHeight="1">
      <c r="C99" s="94" t="s">
        <v>21</v>
      </c>
      <c r="D99" s="94"/>
      <c r="E99" s="95"/>
      <c r="F99" s="95"/>
      <c r="G99" s="96"/>
      <c r="H99" s="96"/>
      <c r="I99" s="96"/>
      <c r="J99" s="96"/>
      <c r="K99" s="96"/>
      <c r="L99" s="96"/>
      <c r="M99" s="96"/>
      <c r="N99" s="96"/>
      <c r="O99" s="96"/>
      <c r="P99" s="96"/>
      <c r="Q99" s="96"/>
      <c r="R99" s="96"/>
      <c r="S99" s="96"/>
      <c r="T99" s="96"/>
      <c r="U99" s="96"/>
      <c r="V99" s="96"/>
      <c r="W99" s="96"/>
      <c r="X99" s="96"/>
      <c r="Y99" s="96"/>
      <c r="Z99" s="96"/>
      <c r="AA99" s="94"/>
      <c r="AB99" s="96"/>
      <c r="AC99" s="96"/>
      <c r="AD99" s="96"/>
      <c r="AE99" s="96"/>
      <c r="AF99" s="96"/>
      <c r="AG99" s="96"/>
      <c r="AH99" s="96"/>
    </row>
    <row r="100" spans="2:38" ht="9" customHeight="1">
      <c r="C100" s="247"/>
      <c r="D100" s="247"/>
    </row>
    <row r="101" spans="2:38" ht="18.75" hidden="1" customHeight="1">
      <c r="B101" s="87"/>
      <c r="C101" s="88"/>
      <c r="D101" s="88"/>
      <c r="E101" s="90"/>
      <c r="F101" s="60"/>
      <c r="G101" s="60"/>
      <c r="H101" s="91"/>
      <c r="I101" s="91"/>
      <c r="J101" s="91"/>
      <c r="K101" s="91"/>
      <c r="L101" s="92"/>
      <c r="M101" s="92"/>
      <c r="N101" s="92"/>
      <c r="O101" s="91"/>
      <c r="P101" s="91"/>
      <c r="Q101" s="91"/>
      <c r="R101" s="91"/>
      <c r="S101" s="91"/>
      <c r="T101" s="91"/>
      <c r="U101" s="91"/>
      <c r="V101" s="92"/>
    </row>
    <row r="102" spans="2:38" ht="18.75" hidden="1" customHeight="1">
      <c r="B102" s="87"/>
      <c r="C102" s="88"/>
      <c r="D102" s="88"/>
      <c r="E102" s="90"/>
      <c r="F102" s="60"/>
      <c r="G102" s="60"/>
      <c r="H102" s="91"/>
      <c r="I102" s="91"/>
      <c r="J102" s="91"/>
      <c r="K102" s="91"/>
      <c r="L102" s="92"/>
      <c r="M102" s="92"/>
      <c r="N102" s="92"/>
      <c r="O102" s="91"/>
      <c r="P102" s="91"/>
      <c r="Q102" s="91"/>
      <c r="R102" s="91"/>
      <c r="S102" s="91"/>
      <c r="T102" s="91"/>
      <c r="U102" s="91"/>
      <c r="V102" s="92"/>
    </row>
    <row r="103" spans="2:38" ht="18.75" hidden="1" customHeight="1" thickBot="1">
      <c r="B103" s="87" t="s">
        <v>23</v>
      </c>
      <c r="C103" s="91"/>
      <c r="D103" s="91"/>
      <c r="E103" s="91"/>
      <c r="F103" s="91"/>
      <c r="G103" s="91"/>
      <c r="H103" s="91"/>
      <c r="I103" s="91"/>
      <c r="J103" s="91"/>
      <c r="K103" s="91"/>
      <c r="L103" s="92"/>
      <c r="M103" s="92"/>
      <c r="N103" s="92"/>
      <c r="O103" s="91"/>
      <c r="P103" s="91"/>
      <c r="Q103" s="91"/>
      <c r="R103" s="91"/>
      <c r="S103" s="91"/>
      <c r="T103" s="91"/>
      <c r="U103" s="91"/>
      <c r="V103" s="92"/>
    </row>
    <row r="104" spans="2:38" ht="30" hidden="1" customHeight="1" thickBot="1">
      <c r="F104" s="91"/>
      <c r="G104" s="91"/>
      <c r="X104" s="1152" t="s">
        <v>24</v>
      </c>
      <c r="Y104" s="1152"/>
      <c r="Z104" s="1153"/>
      <c r="AB104" s="1152" t="s">
        <v>25</v>
      </c>
      <c r="AC104" s="1152"/>
      <c r="AD104" s="1153"/>
      <c r="AF104" s="1152" t="s">
        <v>26</v>
      </c>
      <c r="AG104" s="1152"/>
      <c r="AH104" s="1153"/>
      <c r="AJ104" s="1152" t="s">
        <v>27</v>
      </c>
      <c r="AK104" s="1152"/>
      <c r="AL104" s="1153"/>
    </row>
    <row r="105" spans="2:38" ht="25.4" hidden="1" customHeight="1" thickBot="1">
      <c r="C105" s="247"/>
      <c r="D105" s="247"/>
    </row>
    <row r="106" spans="2:38" ht="29.5" hidden="1" customHeight="1" thickBot="1">
      <c r="B106" s="1189" t="s">
        <v>28</v>
      </c>
      <c r="C106" s="1189"/>
      <c r="D106" s="1189"/>
      <c r="E106" s="1189"/>
      <c r="F106" s="1190"/>
      <c r="G106" s="1193" t="s">
        <v>29</v>
      </c>
      <c r="H106" s="1194"/>
      <c r="I106" s="13" t="s">
        <v>30</v>
      </c>
      <c r="J106" s="13"/>
      <c r="K106" s="13"/>
      <c r="L106" s="14"/>
      <c r="M106" s="14"/>
      <c r="N106" s="14"/>
      <c r="O106" s="14"/>
      <c r="P106" s="14"/>
      <c r="Q106" s="14"/>
      <c r="R106" s="14"/>
      <c r="S106" s="14"/>
      <c r="T106" s="15"/>
      <c r="U106" s="15"/>
      <c r="V106" s="201"/>
      <c r="W106" s="234"/>
      <c r="X106" s="1143" t="str">
        <f t="shared" ref="X106:X107" si="4">$G$15</f>
        <v/>
      </c>
      <c r="Y106" s="1143"/>
      <c r="Z106" s="1144"/>
      <c r="AA106" s="247" t="s">
        <v>31</v>
      </c>
      <c r="AB106" s="1143" t="str">
        <f>$R$15</f>
        <v/>
      </c>
      <c r="AC106" s="1143"/>
      <c r="AD106" s="1143"/>
      <c r="AE106" s="195" t="s">
        <v>32</v>
      </c>
      <c r="AF106" s="1145"/>
      <c r="AG106" s="1145"/>
      <c r="AH106" s="1145"/>
      <c r="AI106" s="196" t="s">
        <v>33</v>
      </c>
      <c r="AJ106" s="1143" t="e">
        <f t="shared" ref="AJ106:AJ107" si="5">X106+AB106+IF(AF106="-",0,AF106)</f>
        <v>#VALUE!</v>
      </c>
      <c r="AK106" s="1143"/>
      <c r="AL106" s="1144"/>
    </row>
    <row r="107" spans="2:38" ht="29.5" hidden="1" customHeight="1" thickBot="1">
      <c r="B107" s="1189"/>
      <c r="C107" s="1189"/>
      <c r="D107" s="1189"/>
      <c r="E107" s="1189"/>
      <c r="F107" s="1190"/>
      <c r="G107" s="1193"/>
      <c r="H107" s="1194"/>
      <c r="I107" s="16" t="s">
        <v>34</v>
      </c>
      <c r="J107" s="16"/>
      <c r="K107" s="16"/>
      <c r="L107" s="17"/>
      <c r="M107" s="17"/>
      <c r="N107" s="17"/>
      <c r="O107" s="17"/>
      <c r="P107" s="17"/>
      <c r="Q107" s="17"/>
      <c r="R107" s="17"/>
      <c r="S107" s="17"/>
      <c r="T107" s="18"/>
      <c r="U107" s="18"/>
      <c r="V107" s="199"/>
      <c r="W107" s="234"/>
      <c r="X107" s="1143" t="str">
        <f t="shared" si="4"/>
        <v/>
      </c>
      <c r="Y107" s="1143"/>
      <c r="Z107" s="1144"/>
      <c r="AA107" s="247" t="s">
        <v>31</v>
      </c>
      <c r="AB107" s="1143" t="str">
        <f t="shared" ref="AB107:AB124" si="6">$R$15</f>
        <v/>
      </c>
      <c r="AC107" s="1143"/>
      <c r="AD107" s="1143"/>
      <c r="AE107" s="195" t="s">
        <v>32</v>
      </c>
      <c r="AF107" s="1145"/>
      <c r="AG107" s="1145"/>
      <c r="AH107" s="1145"/>
      <c r="AI107" s="196" t="s">
        <v>33</v>
      </c>
      <c r="AJ107" s="1143" t="e">
        <f t="shared" si="5"/>
        <v>#VALUE!</v>
      </c>
      <c r="AK107" s="1143"/>
      <c r="AL107" s="1144"/>
    </row>
    <row r="108" spans="2:38" ht="29.5" hidden="1" customHeight="1" thickBot="1">
      <c r="B108" s="1189"/>
      <c r="C108" s="1189"/>
      <c r="D108" s="1189"/>
      <c r="E108" s="1189"/>
      <c r="F108" s="1190"/>
      <c r="G108" s="1193"/>
      <c r="H108" s="1194"/>
      <c r="I108" s="16" t="s">
        <v>35</v>
      </c>
      <c r="J108" s="16"/>
      <c r="K108" s="16"/>
      <c r="L108" s="17"/>
      <c r="M108" s="17"/>
      <c r="N108" s="17"/>
      <c r="O108" s="17"/>
      <c r="P108" s="17"/>
      <c r="Q108" s="17"/>
      <c r="R108" s="17"/>
      <c r="S108" s="17"/>
      <c r="T108" s="18"/>
      <c r="U108" s="18"/>
      <c r="V108" s="199"/>
      <c r="W108" s="234"/>
      <c r="X108" s="1143" t="str">
        <f>$G$15</f>
        <v/>
      </c>
      <c r="Y108" s="1143"/>
      <c r="Z108" s="1144"/>
      <c r="AA108" s="247" t="s">
        <v>31</v>
      </c>
      <c r="AB108" s="1143" t="str">
        <f t="shared" si="6"/>
        <v/>
      </c>
      <c r="AC108" s="1143"/>
      <c r="AD108" s="1143"/>
      <c r="AE108" s="195" t="s">
        <v>32</v>
      </c>
      <c r="AF108" s="1146" t="s">
        <v>36</v>
      </c>
      <c r="AG108" s="1146"/>
      <c r="AH108" s="1146"/>
      <c r="AI108" s="196" t="s">
        <v>33</v>
      </c>
      <c r="AJ108" s="1143" t="e">
        <f>X108+AB108+IF(AF108="-",0,AF108)</f>
        <v>#VALUE!</v>
      </c>
      <c r="AK108" s="1143"/>
      <c r="AL108" s="1144"/>
    </row>
    <row r="109" spans="2:38" ht="28.5" hidden="1" customHeight="1" thickBot="1">
      <c r="B109" s="1189"/>
      <c r="C109" s="1189"/>
      <c r="D109" s="1189"/>
      <c r="E109" s="1189"/>
      <c r="F109" s="1190"/>
      <c r="G109" s="1193"/>
      <c r="H109" s="1194"/>
      <c r="I109" s="16" t="s">
        <v>37</v>
      </c>
      <c r="J109" s="16"/>
      <c r="K109" s="16"/>
      <c r="L109" s="17"/>
      <c r="M109" s="17"/>
      <c r="N109" s="17"/>
      <c r="O109" s="17"/>
      <c r="P109" s="17"/>
      <c r="Q109" s="17"/>
      <c r="R109" s="17"/>
      <c r="S109" s="17"/>
      <c r="T109" s="18"/>
      <c r="U109" s="18"/>
      <c r="V109" s="199"/>
      <c r="W109" s="234"/>
      <c r="X109" s="1143" t="str">
        <f t="shared" ref="X109:X146" si="7">$G$15</f>
        <v/>
      </c>
      <c r="Y109" s="1143"/>
      <c r="Z109" s="1144"/>
      <c r="AA109" s="247" t="s">
        <v>31</v>
      </c>
      <c r="AB109" s="1143" t="str">
        <f t="shared" si="6"/>
        <v/>
      </c>
      <c r="AC109" s="1143"/>
      <c r="AD109" s="1143"/>
      <c r="AE109" s="195" t="s">
        <v>32</v>
      </c>
      <c r="AF109" s="1145"/>
      <c r="AG109" s="1145"/>
      <c r="AH109" s="1145"/>
      <c r="AI109" s="196" t="s">
        <v>33</v>
      </c>
      <c r="AJ109" s="1143" t="e">
        <f t="shared" ref="AJ109:AJ146" si="8">X109+AB109+IF(AF109="-",0,AF109)</f>
        <v>#VALUE!</v>
      </c>
      <c r="AK109" s="1143"/>
      <c r="AL109" s="1144"/>
    </row>
    <row r="110" spans="2:38" ht="28.5" hidden="1" customHeight="1" thickBot="1">
      <c r="B110" s="1189"/>
      <c r="C110" s="1189"/>
      <c r="D110" s="1189"/>
      <c r="E110" s="1189"/>
      <c r="F110" s="1190"/>
      <c r="G110" s="1193"/>
      <c r="H110" s="1194"/>
      <c r="I110" s="16" t="s">
        <v>38</v>
      </c>
      <c r="J110" s="16"/>
      <c r="K110" s="16"/>
      <c r="L110" s="17"/>
      <c r="M110" s="17"/>
      <c r="N110" s="17"/>
      <c r="O110" s="17"/>
      <c r="P110" s="17"/>
      <c r="Q110" s="17"/>
      <c r="R110" s="17"/>
      <c r="S110" s="17"/>
      <c r="T110" s="18"/>
      <c r="U110" s="18"/>
      <c r="V110" s="199"/>
      <c r="W110" s="234"/>
      <c r="X110" s="1143" t="str">
        <f t="shared" si="7"/>
        <v/>
      </c>
      <c r="Y110" s="1143"/>
      <c r="Z110" s="1144"/>
      <c r="AA110" s="247" t="s">
        <v>31</v>
      </c>
      <c r="AB110" s="1143" t="str">
        <f t="shared" si="6"/>
        <v/>
      </c>
      <c r="AC110" s="1143"/>
      <c r="AD110" s="1143"/>
      <c r="AE110" s="195" t="s">
        <v>32</v>
      </c>
      <c r="AF110" s="1145"/>
      <c r="AG110" s="1145"/>
      <c r="AH110" s="1145"/>
      <c r="AI110" s="196" t="s">
        <v>33</v>
      </c>
      <c r="AJ110" s="1143" t="e">
        <f t="shared" si="8"/>
        <v>#VALUE!</v>
      </c>
      <c r="AK110" s="1143"/>
      <c r="AL110" s="1144"/>
    </row>
    <row r="111" spans="2:38" ht="28.5" hidden="1" customHeight="1" thickBot="1">
      <c r="B111" s="1189"/>
      <c r="C111" s="1189"/>
      <c r="D111" s="1189"/>
      <c r="E111" s="1189"/>
      <c r="F111" s="1190"/>
      <c r="G111" s="1193"/>
      <c r="H111" s="1194"/>
      <c r="I111" s="16" t="s">
        <v>39</v>
      </c>
      <c r="J111" s="16"/>
      <c r="K111" s="16"/>
      <c r="L111" s="17"/>
      <c r="M111" s="17"/>
      <c r="N111" s="17"/>
      <c r="O111" s="17"/>
      <c r="P111" s="17"/>
      <c r="Q111" s="17"/>
      <c r="R111" s="17"/>
      <c r="S111" s="17"/>
      <c r="T111" s="18"/>
      <c r="U111" s="18"/>
      <c r="V111" s="199"/>
      <c r="W111" s="234"/>
      <c r="X111" s="1143" t="str">
        <f t="shared" si="7"/>
        <v/>
      </c>
      <c r="Y111" s="1143"/>
      <c r="Z111" s="1144"/>
      <c r="AA111" s="247" t="s">
        <v>31</v>
      </c>
      <c r="AB111" s="1143" t="str">
        <f t="shared" si="6"/>
        <v/>
      </c>
      <c r="AC111" s="1143"/>
      <c r="AD111" s="1143"/>
      <c r="AE111" s="195" t="s">
        <v>32</v>
      </c>
      <c r="AF111" s="1145"/>
      <c r="AG111" s="1180"/>
      <c r="AH111" s="1181"/>
      <c r="AI111" s="196" t="s">
        <v>33</v>
      </c>
      <c r="AJ111" s="1143" t="e">
        <f>X111+AB111+IF(AF111="-",0,AF111)</f>
        <v>#VALUE!</v>
      </c>
      <c r="AK111" s="1143"/>
      <c r="AL111" s="1144"/>
    </row>
    <row r="112" spans="2:38" ht="28.4" hidden="1" customHeight="1" thickBot="1">
      <c r="B112" s="1189"/>
      <c r="C112" s="1189"/>
      <c r="D112" s="1189"/>
      <c r="E112" s="1189"/>
      <c r="F112" s="1190"/>
      <c r="G112" s="1193"/>
      <c r="H112" s="1194"/>
      <c r="I112" s="16" t="s">
        <v>40</v>
      </c>
      <c r="J112" s="16"/>
      <c r="K112" s="16"/>
      <c r="L112" s="17"/>
      <c r="M112" s="17"/>
      <c r="N112" s="17"/>
      <c r="O112" s="17"/>
      <c r="P112" s="17"/>
      <c r="Q112" s="17"/>
      <c r="R112" s="17"/>
      <c r="S112" s="17"/>
      <c r="T112" s="18"/>
      <c r="U112" s="18"/>
      <c r="V112" s="199"/>
      <c r="W112" s="234"/>
      <c r="X112" s="1143" t="str">
        <f t="shared" si="7"/>
        <v/>
      </c>
      <c r="Y112" s="1143"/>
      <c r="Z112" s="1144"/>
      <c r="AA112" s="247" t="s">
        <v>31</v>
      </c>
      <c r="AB112" s="1143" t="str">
        <f t="shared" si="6"/>
        <v/>
      </c>
      <c r="AC112" s="1143"/>
      <c r="AD112" s="1143"/>
      <c r="AE112" s="195" t="s">
        <v>32</v>
      </c>
      <c r="AF112" s="1145"/>
      <c r="AG112" s="1145"/>
      <c r="AH112" s="1145"/>
      <c r="AI112" s="196" t="s">
        <v>33</v>
      </c>
      <c r="AJ112" s="1143" t="e">
        <f>X112+AB112+IF(AF112="-",0,AF112)</f>
        <v>#VALUE!</v>
      </c>
      <c r="AK112" s="1143"/>
      <c r="AL112" s="1144"/>
    </row>
    <row r="113" spans="2:38" ht="28.5" hidden="1" customHeight="1" thickBot="1">
      <c r="B113" s="1189"/>
      <c r="C113" s="1189"/>
      <c r="D113" s="1189"/>
      <c r="E113" s="1189"/>
      <c r="F113" s="1190"/>
      <c r="G113" s="1193"/>
      <c r="H113" s="1194"/>
      <c r="I113" s="16" t="s">
        <v>41</v>
      </c>
      <c r="J113" s="16"/>
      <c r="K113" s="16"/>
      <c r="L113" s="17"/>
      <c r="M113" s="17"/>
      <c r="N113" s="17"/>
      <c r="O113" s="17"/>
      <c r="P113" s="17"/>
      <c r="Q113" s="17"/>
      <c r="R113" s="17"/>
      <c r="S113" s="17"/>
      <c r="T113" s="18"/>
      <c r="U113" s="18"/>
      <c r="V113" s="199"/>
      <c r="W113" s="234"/>
      <c r="X113" s="1143" t="str">
        <f t="shared" si="7"/>
        <v/>
      </c>
      <c r="Y113" s="1143"/>
      <c r="Z113" s="1144"/>
      <c r="AA113" s="247" t="s">
        <v>31</v>
      </c>
      <c r="AB113" s="1143" t="str">
        <f t="shared" si="6"/>
        <v/>
      </c>
      <c r="AC113" s="1143"/>
      <c r="AD113" s="1143"/>
      <c r="AE113" s="195" t="s">
        <v>32</v>
      </c>
      <c r="AF113" s="1145"/>
      <c r="AG113" s="1145"/>
      <c r="AH113" s="1145"/>
      <c r="AI113" s="196" t="s">
        <v>33</v>
      </c>
      <c r="AJ113" s="1143" t="e">
        <f t="shared" si="8"/>
        <v>#VALUE!</v>
      </c>
      <c r="AK113" s="1143"/>
      <c r="AL113" s="1144"/>
    </row>
    <row r="114" spans="2:38" ht="28.5" hidden="1" customHeight="1" thickBot="1">
      <c r="B114" s="1189"/>
      <c r="C114" s="1189"/>
      <c r="D114" s="1189"/>
      <c r="E114" s="1189"/>
      <c r="F114" s="1190"/>
      <c r="G114" s="1193"/>
      <c r="H114" s="1194"/>
      <c r="I114" s="16" t="s">
        <v>42</v>
      </c>
      <c r="J114" s="16"/>
      <c r="K114" s="16"/>
      <c r="L114" s="17"/>
      <c r="M114" s="17"/>
      <c r="N114" s="17"/>
      <c r="O114" s="17"/>
      <c r="P114" s="17"/>
      <c r="Q114" s="17"/>
      <c r="R114" s="17"/>
      <c r="S114" s="17"/>
      <c r="T114" s="18"/>
      <c r="U114" s="18"/>
      <c r="V114" s="199"/>
      <c r="W114" s="234"/>
      <c r="X114" s="1143" t="str">
        <f t="shared" si="7"/>
        <v/>
      </c>
      <c r="Y114" s="1143"/>
      <c r="Z114" s="1144"/>
      <c r="AA114" s="247" t="s">
        <v>31</v>
      </c>
      <c r="AB114" s="1143" t="str">
        <f t="shared" si="6"/>
        <v/>
      </c>
      <c r="AC114" s="1143"/>
      <c r="AD114" s="1143"/>
      <c r="AE114" s="195" t="s">
        <v>32</v>
      </c>
      <c r="AF114" s="1145"/>
      <c r="AG114" s="1145"/>
      <c r="AH114" s="1145"/>
      <c r="AI114" s="196" t="s">
        <v>33</v>
      </c>
      <c r="AJ114" s="1143" t="e">
        <f t="shared" si="8"/>
        <v>#VALUE!</v>
      </c>
      <c r="AK114" s="1143"/>
      <c r="AL114" s="1144"/>
    </row>
    <row r="115" spans="2:38" ht="28.5" hidden="1" customHeight="1" thickBot="1">
      <c r="B115" s="1189"/>
      <c r="C115" s="1189"/>
      <c r="D115" s="1189"/>
      <c r="E115" s="1189"/>
      <c r="F115" s="1190"/>
      <c r="G115" s="1193"/>
      <c r="H115" s="1194"/>
      <c r="I115" s="16" t="s">
        <v>43</v>
      </c>
      <c r="J115" s="16"/>
      <c r="K115" s="16"/>
      <c r="L115" s="17"/>
      <c r="M115" s="17"/>
      <c r="N115" s="17"/>
      <c r="O115" s="17"/>
      <c r="P115" s="17"/>
      <c r="Q115" s="17"/>
      <c r="R115" s="17"/>
      <c r="S115" s="17"/>
      <c r="T115" s="18"/>
      <c r="U115" s="18"/>
      <c r="V115" s="199"/>
      <c r="W115" s="234"/>
      <c r="X115" s="1143" t="str">
        <f t="shared" si="7"/>
        <v/>
      </c>
      <c r="Y115" s="1143"/>
      <c r="Z115" s="1144"/>
      <c r="AA115" s="247" t="s">
        <v>31</v>
      </c>
      <c r="AB115" s="1143" t="str">
        <f t="shared" si="6"/>
        <v/>
      </c>
      <c r="AC115" s="1143"/>
      <c r="AD115" s="1143"/>
      <c r="AE115" s="195"/>
      <c r="AF115" s="1145"/>
      <c r="AG115" s="1145"/>
      <c r="AH115" s="1145"/>
      <c r="AI115" s="196"/>
      <c r="AJ115" s="1146" t="s">
        <v>36</v>
      </c>
      <c r="AK115" s="1146"/>
      <c r="AL115" s="1147"/>
    </row>
    <row r="116" spans="2:38" ht="28.5" hidden="1" customHeight="1" thickBot="1">
      <c r="B116" s="1189"/>
      <c r="C116" s="1189"/>
      <c r="D116" s="1189"/>
      <c r="E116" s="1189"/>
      <c r="F116" s="1190"/>
      <c r="G116" s="1193"/>
      <c r="H116" s="1194"/>
      <c r="I116" s="16" t="s">
        <v>44</v>
      </c>
      <c r="J116" s="16"/>
      <c r="K116" s="16"/>
      <c r="L116" s="17"/>
      <c r="M116" s="17"/>
      <c r="N116" s="17"/>
      <c r="O116" s="17"/>
      <c r="P116" s="17"/>
      <c r="Q116" s="17"/>
      <c r="R116" s="17"/>
      <c r="S116" s="17"/>
      <c r="T116" s="18"/>
      <c r="U116" s="18"/>
      <c r="V116" s="199"/>
      <c r="W116" s="234"/>
      <c r="X116" s="1143" t="str">
        <f t="shared" si="7"/>
        <v/>
      </c>
      <c r="Y116" s="1143"/>
      <c r="Z116" s="1144"/>
      <c r="AA116" s="247" t="s">
        <v>31</v>
      </c>
      <c r="AB116" s="1143" t="str">
        <f t="shared" si="6"/>
        <v/>
      </c>
      <c r="AC116" s="1143"/>
      <c r="AD116" s="1143"/>
      <c r="AE116" s="195" t="s">
        <v>32</v>
      </c>
      <c r="AF116" s="1145"/>
      <c r="AG116" s="1145"/>
      <c r="AH116" s="1145"/>
      <c r="AI116" s="196" t="s">
        <v>33</v>
      </c>
      <c r="AJ116" s="1143" t="e">
        <f t="shared" si="8"/>
        <v>#VALUE!</v>
      </c>
      <c r="AK116" s="1143"/>
      <c r="AL116" s="1144"/>
    </row>
    <row r="117" spans="2:38" ht="28.5" hidden="1" customHeight="1" thickBot="1">
      <c r="B117" s="1189"/>
      <c r="C117" s="1189"/>
      <c r="D117" s="1189"/>
      <c r="E117" s="1189"/>
      <c r="F117" s="1190"/>
      <c r="G117" s="1193"/>
      <c r="H117" s="1194"/>
      <c r="I117" s="16" t="s">
        <v>45</v>
      </c>
      <c r="J117" s="16"/>
      <c r="K117" s="16"/>
      <c r="L117" s="17"/>
      <c r="M117" s="17"/>
      <c r="N117" s="17"/>
      <c r="O117" s="17"/>
      <c r="P117" s="17"/>
      <c r="Q117" s="17"/>
      <c r="R117" s="17"/>
      <c r="S117" s="17"/>
      <c r="T117" s="18"/>
      <c r="U117" s="18"/>
      <c r="V117" s="199"/>
      <c r="W117" s="234"/>
      <c r="X117" s="1143" t="str">
        <f t="shared" si="7"/>
        <v/>
      </c>
      <c r="Y117" s="1143"/>
      <c r="Z117" s="1144"/>
      <c r="AA117" s="247" t="s">
        <v>31</v>
      </c>
      <c r="AB117" s="1143" t="str">
        <f t="shared" si="6"/>
        <v/>
      </c>
      <c r="AC117" s="1143"/>
      <c r="AD117" s="1143"/>
      <c r="AE117" s="195" t="s">
        <v>32</v>
      </c>
      <c r="AF117" s="1145"/>
      <c r="AG117" s="1145"/>
      <c r="AH117" s="1145"/>
      <c r="AI117" s="196" t="s">
        <v>33</v>
      </c>
      <c r="AJ117" s="1143" t="e">
        <f t="shared" si="8"/>
        <v>#VALUE!</v>
      </c>
      <c r="AK117" s="1143"/>
      <c r="AL117" s="1144"/>
    </row>
    <row r="118" spans="2:38" ht="28.5" hidden="1" customHeight="1" thickBot="1">
      <c r="B118" s="1189"/>
      <c r="C118" s="1189"/>
      <c r="D118" s="1189"/>
      <c r="E118" s="1189"/>
      <c r="F118" s="1190"/>
      <c r="G118" s="1193"/>
      <c r="H118" s="1194"/>
      <c r="I118" s="16" t="s">
        <v>46</v>
      </c>
      <c r="J118" s="16"/>
      <c r="K118" s="16"/>
      <c r="L118" s="17"/>
      <c r="M118" s="17"/>
      <c r="N118" s="17"/>
      <c r="O118" s="17"/>
      <c r="P118" s="17"/>
      <c r="Q118" s="17"/>
      <c r="R118" s="17"/>
      <c r="S118" s="17"/>
      <c r="T118" s="18"/>
      <c r="U118" s="18"/>
      <c r="V118" s="199"/>
      <c r="W118" s="234"/>
      <c r="X118" s="1143" t="str">
        <f t="shared" si="7"/>
        <v/>
      </c>
      <c r="Y118" s="1143"/>
      <c r="Z118" s="1144"/>
      <c r="AA118" s="247" t="s">
        <v>31</v>
      </c>
      <c r="AB118" s="1143" t="str">
        <f t="shared" si="6"/>
        <v/>
      </c>
      <c r="AC118" s="1143"/>
      <c r="AD118" s="1143"/>
      <c r="AE118" s="195" t="s">
        <v>32</v>
      </c>
      <c r="AF118" s="1146" t="s">
        <v>36</v>
      </c>
      <c r="AG118" s="1146"/>
      <c r="AH118" s="1146"/>
      <c r="AI118" s="196" t="s">
        <v>33</v>
      </c>
      <c r="AJ118" s="1143" t="e">
        <f t="shared" si="8"/>
        <v>#VALUE!</v>
      </c>
      <c r="AK118" s="1143"/>
      <c r="AL118" s="1144"/>
    </row>
    <row r="119" spans="2:38" ht="28.5" hidden="1" customHeight="1" thickBot="1">
      <c r="B119" s="1189"/>
      <c r="C119" s="1189"/>
      <c r="D119" s="1189"/>
      <c r="E119" s="1189"/>
      <c r="F119" s="1190"/>
      <c r="G119" s="1193"/>
      <c r="H119" s="1194"/>
      <c r="I119" s="16" t="s">
        <v>47</v>
      </c>
      <c r="J119" s="16"/>
      <c r="K119" s="16"/>
      <c r="L119" s="17"/>
      <c r="M119" s="17"/>
      <c r="N119" s="17"/>
      <c r="O119" s="17"/>
      <c r="P119" s="17"/>
      <c r="Q119" s="17"/>
      <c r="R119" s="17"/>
      <c r="S119" s="17"/>
      <c r="T119" s="18"/>
      <c r="U119" s="18"/>
      <c r="V119" s="199"/>
      <c r="W119" s="234"/>
      <c r="X119" s="1143" t="str">
        <f t="shared" si="7"/>
        <v/>
      </c>
      <c r="Y119" s="1143"/>
      <c r="Z119" s="1144"/>
      <c r="AA119" s="247" t="s">
        <v>31</v>
      </c>
      <c r="AB119" s="1143" t="str">
        <f t="shared" si="6"/>
        <v/>
      </c>
      <c r="AC119" s="1143"/>
      <c r="AD119" s="1143"/>
      <c r="AE119" s="195" t="s">
        <v>32</v>
      </c>
      <c r="AF119" s="1145"/>
      <c r="AG119" s="1145"/>
      <c r="AH119" s="1145"/>
      <c r="AI119" s="196" t="s">
        <v>33</v>
      </c>
      <c r="AJ119" s="1143" t="e">
        <f t="shared" si="8"/>
        <v>#VALUE!</v>
      </c>
      <c r="AK119" s="1143"/>
      <c r="AL119" s="1144"/>
    </row>
    <row r="120" spans="2:38" ht="28.5" hidden="1" customHeight="1" thickBot="1">
      <c r="B120" s="1189"/>
      <c r="C120" s="1189"/>
      <c r="D120" s="1189"/>
      <c r="E120" s="1189"/>
      <c r="F120" s="1190"/>
      <c r="G120" s="1193"/>
      <c r="H120" s="1194"/>
      <c r="I120" s="16" t="s">
        <v>48</v>
      </c>
      <c r="J120" s="16"/>
      <c r="K120" s="16"/>
      <c r="L120" s="17"/>
      <c r="M120" s="17"/>
      <c r="N120" s="17"/>
      <c r="O120" s="17"/>
      <c r="P120" s="17"/>
      <c r="Q120" s="17"/>
      <c r="R120" s="17"/>
      <c r="S120" s="17"/>
      <c r="T120" s="18"/>
      <c r="U120" s="18"/>
      <c r="V120" s="199"/>
      <c r="W120" s="234"/>
      <c r="X120" s="1143" t="str">
        <f t="shared" si="7"/>
        <v/>
      </c>
      <c r="Y120" s="1143"/>
      <c r="Z120" s="1144"/>
      <c r="AA120" s="247" t="s">
        <v>31</v>
      </c>
      <c r="AB120" s="1143" t="str">
        <f t="shared" si="6"/>
        <v/>
      </c>
      <c r="AC120" s="1143"/>
      <c r="AD120" s="1143"/>
      <c r="AE120" s="195" t="s">
        <v>32</v>
      </c>
      <c r="AF120" s="1145"/>
      <c r="AG120" s="1145"/>
      <c r="AH120" s="1145"/>
      <c r="AI120" s="196" t="s">
        <v>33</v>
      </c>
      <c r="AJ120" s="1143" t="e">
        <f t="shared" si="8"/>
        <v>#VALUE!</v>
      </c>
      <c r="AK120" s="1143"/>
      <c r="AL120" s="1144"/>
    </row>
    <row r="121" spans="2:38" ht="28.5" hidden="1" customHeight="1" thickBot="1">
      <c r="B121" s="1189"/>
      <c r="C121" s="1189"/>
      <c r="D121" s="1189"/>
      <c r="E121" s="1189"/>
      <c r="F121" s="1190"/>
      <c r="G121" s="1193"/>
      <c r="H121" s="1194"/>
      <c r="I121" s="16" t="s">
        <v>49</v>
      </c>
      <c r="J121" s="16"/>
      <c r="K121" s="16"/>
      <c r="L121" s="17"/>
      <c r="M121" s="17"/>
      <c r="N121" s="17"/>
      <c r="O121" s="17"/>
      <c r="P121" s="17"/>
      <c r="Q121" s="17"/>
      <c r="R121" s="17"/>
      <c r="S121" s="17"/>
      <c r="T121" s="18"/>
      <c r="U121" s="18"/>
      <c r="V121" s="199"/>
      <c r="W121" s="234"/>
      <c r="X121" s="1143" t="str">
        <f t="shared" si="7"/>
        <v/>
      </c>
      <c r="Y121" s="1143"/>
      <c r="Z121" s="1144"/>
      <c r="AA121" s="247" t="s">
        <v>31</v>
      </c>
      <c r="AB121" s="1143" t="str">
        <f t="shared" si="6"/>
        <v/>
      </c>
      <c r="AC121" s="1143"/>
      <c r="AD121" s="1143"/>
      <c r="AE121" s="195" t="s">
        <v>32</v>
      </c>
      <c r="AF121" s="1145"/>
      <c r="AG121" s="1145"/>
      <c r="AH121" s="1145"/>
      <c r="AI121" s="196" t="s">
        <v>33</v>
      </c>
      <c r="AJ121" s="1143" t="e">
        <f t="shared" si="8"/>
        <v>#VALUE!</v>
      </c>
      <c r="AK121" s="1143"/>
      <c r="AL121" s="1144"/>
    </row>
    <row r="122" spans="2:38" ht="28.5" hidden="1" customHeight="1" thickBot="1">
      <c r="B122" s="1189"/>
      <c r="C122" s="1189"/>
      <c r="D122" s="1189"/>
      <c r="E122" s="1189"/>
      <c r="F122" s="1190"/>
      <c r="G122" s="1193"/>
      <c r="H122" s="1194"/>
      <c r="I122" s="16" t="s">
        <v>50</v>
      </c>
      <c r="J122" s="16"/>
      <c r="K122" s="16"/>
      <c r="L122" s="17"/>
      <c r="M122" s="17"/>
      <c r="N122" s="17"/>
      <c r="O122" s="17"/>
      <c r="P122" s="17"/>
      <c r="Q122" s="17"/>
      <c r="R122" s="17"/>
      <c r="S122" s="17"/>
      <c r="T122" s="18"/>
      <c r="U122" s="18"/>
      <c r="V122" s="199"/>
      <c r="W122" s="234"/>
      <c r="X122" s="1143" t="str">
        <f t="shared" si="7"/>
        <v/>
      </c>
      <c r="Y122" s="1143"/>
      <c r="Z122" s="1144"/>
      <c r="AA122" s="247" t="s">
        <v>31</v>
      </c>
      <c r="AB122" s="1143" t="str">
        <f t="shared" si="6"/>
        <v/>
      </c>
      <c r="AC122" s="1143"/>
      <c r="AD122" s="1143"/>
      <c r="AE122" s="195" t="s">
        <v>32</v>
      </c>
      <c r="AF122" s="1145"/>
      <c r="AG122" s="1145"/>
      <c r="AH122" s="1145"/>
      <c r="AI122" s="196" t="s">
        <v>33</v>
      </c>
      <c r="AJ122" s="1143" t="e">
        <f t="shared" si="8"/>
        <v>#VALUE!</v>
      </c>
      <c r="AK122" s="1143"/>
      <c r="AL122" s="1144"/>
    </row>
    <row r="123" spans="2:38" ht="28.5" hidden="1" customHeight="1" thickBot="1">
      <c r="B123" s="1189"/>
      <c r="C123" s="1189"/>
      <c r="D123" s="1189"/>
      <c r="E123" s="1189"/>
      <c r="F123" s="1190"/>
      <c r="G123" s="1193"/>
      <c r="H123" s="1194"/>
      <c r="I123" s="16" t="s">
        <v>51</v>
      </c>
      <c r="J123" s="16"/>
      <c r="K123" s="16"/>
      <c r="L123" s="17"/>
      <c r="M123" s="17"/>
      <c r="N123" s="17"/>
      <c r="O123" s="17"/>
      <c r="P123" s="17"/>
      <c r="Q123" s="17"/>
      <c r="R123" s="17"/>
      <c r="S123" s="17"/>
      <c r="T123" s="18"/>
      <c r="U123" s="18"/>
      <c r="V123" s="199"/>
      <c r="W123" s="234"/>
      <c r="X123" s="1143" t="str">
        <f t="shared" si="7"/>
        <v/>
      </c>
      <c r="Y123" s="1143"/>
      <c r="Z123" s="1144"/>
      <c r="AA123" s="247" t="s">
        <v>31</v>
      </c>
      <c r="AB123" s="1143" t="str">
        <f t="shared" si="6"/>
        <v/>
      </c>
      <c r="AC123" s="1143"/>
      <c r="AD123" s="1143"/>
      <c r="AE123" s="195" t="s">
        <v>32</v>
      </c>
      <c r="AF123" s="1145"/>
      <c r="AG123" s="1145"/>
      <c r="AH123" s="1145"/>
      <c r="AI123" s="196" t="s">
        <v>33</v>
      </c>
      <c r="AJ123" s="1143" t="e">
        <f t="shared" si="8"/>
        <v>#VALUE!</v>
      </c>
      <c r="AK123" s="1143"/>
      <c r="AL123" s="1144"/>
    </row>
    <row r="124" spans="2:38" ht="28.5" hidden="1" customHeight="1" thickBot="1">
      <c r="B124" s="1191"/>
      <c r="C124" s="1191"/>
      <c r="D124" s="1191"/>
      <c r="E124" s="1191"/>
      <c r="F124" s="1192"/>
      <c r="G124" s="1195"/>
      <c r="H124" s="1196"/>
      <c r="I124" s="35" t="s">
        <v>52</v>
      </c>
      <c r="J124" s="35"/>
      <c r="K124" s="35"/>
      <c r="L124" s="37"/>
      <c r="M124" s="37"/>
      <c r="N124" s="37"/>
      <c r="O124" s="37"/>
      <c r="P124" s="37"/>
      <c r="Q124" s="37"/>
      <c r="R124" s="37"/>
      <c r="S124" s="37"/>
      <c r="T124" s="36"/>
      <c r="U124" s="36"/>
      <c r="V124" s="200"/>
      <c r="W124" s="234"/>
      <c r="X124" s="1143" t="str">
        <f t="shared" si="7"/>
        <v/>
      </c>
      <c r="Y124" s="1143"/>
      <c r="Z124" s="1144"/>
      <c r="AA124" s="247" t="s">
        <v>31</v>
      </c>
      <c r="AB124" s="1143" t="str">
        <f t="shared" si="6"/>
        <v/>
      </c>
      <c r="AC124" s="1143"/>
      <c r="AD124" s="1143"/>
      <c r="AE124" s="195" t="s">
        <v>32</v>
      </c>
      <c r="AF124" s="1146" t="s">
        <v>36</v>
      </c>
      <c r="AG124" s="1146"/>
      <c r="AH124" s="1146"/>
      <c r="AI124" s="196" t="s">
        <v>33</v>
      </c>
      <c r="AJ124" s="1143" t="e">
        <f t="shared" ref="AJ124:AJ128" si="9">X124+AB124+IF(AF124="-",0,AF124)</f>
        <v>#VALUE!</v>
      </c>
      <c r="AK124" s="1143"/>
      <c r="AL124" s="1144"/>
    </row>
    <row r="125" spans="2:38" customFormat="1" ht="10.4" hidden="1" customHeight="1"/>
    <row r="126" spans="2:38" customFormat="1" ht="10.4" hidden="1" customHeight="1" thickBot="1"/>
    <row r="127" spans="2:38" ht="29.5" hidden="1" customHeight="1" thickBot="1">
      <c r="B127" s="1189" t="s">
        <v>28</v>
      </c>
      <c r="C127" s="1197"/>
      <c r="D127" s="1197"/>
      <c r="E127" s="1197"/>
      <c r="F127" s="1198"/>
      <c r="G127" s="1193" t="s">
        <v>53</v>
      </c>
      <c r="H127" s="1194"/>
      <c r="I127" s="13" t="s">
        <v>54</v>
      </c>
      <c r="J127" s="13"/>
      <c r="K127" s="13"/>
      <c r="L127" s="14"/>
      <c r="M127" s="14"/>
      <c r="N127" s="14"/>
      <c r="O127" s="14"/>
      <c r="P127" s="14"/>
      <c r="Q127" s="14"/>
      <c r="R127" s="14"/>
      <c r="S127" s="14"/>
      <c r="T127" s="15"/>
      <c r="U127" s="15"/>
      <c r="V127" s="201"/>
      <c r="W127" s="234"/>
      <c r="X127" s="1143" t="str">
        <f t="shared" si="7"/>
        <v/>
      </c>
      <c r="Y127" s="1143"/>
      <c r="Z127" s="1144"/>
      <c r="AA127" s="247" t="s">
        <v>31</v>
      </c>
      <c r="AB127" s="1143" t="str">
        <f>$R$15</f>
        <v/>
      </c>
      <c r="AC127" s="1143"/>
      <c r="AD127" s="1143"/>
      <c r="AE127" s="195" t="s">
        <v>32</v>
      </c>
      <c r="AF127" s="1145"/>
      <c r="AG127" s="1145"/>
      <c r="AH127" s="1145"/>
      <c r="AI127" s="196" t="s">
        <v>33</v>
      </c>
      <c r="AJ127" s="1143" t="e">
        <f t="shared" si="9"/>
        <v>#VALUE!</v>
      </c>
      <c r="AK127" s="1143"/>
      <c r="AL127" s="1144"/>
    </row>
    <row r="128" spans="2:38" ht="29.5" hidden="1" customHeight="1" thickBot="1">
      <c r="B128" s="1199"/>
      <c r="C128" s="1200"/>
      <c r="D128" s="1200"/>
      <c r="E128" s="1200"/>
      <c r="F128" s="1201"/>
      <c r="G128" s="1193"/>
      <c r="H128" s="1194"/>
      <c r="I128" s="16" t="s">
        <v>55</v>
      </c>
      <c r="J128" s="16"/>
      <c r="K128" s="16"/>
      <c r="L128" s="17"/>
      <c r="M128" s="17"/>
      <c r="N128" s="17"/>
      <c r="O128" s="17"/>
      <c r="P128" s="17"/>
      <c r="Q128" s="17"/>
      <c r="R128" s="17"/>
      <c r="S128" s="17"/>
      <c r="T128" s="18"/>
      <c r="U128" s="18"/>
      <c r="V128" s="199"/>
      <c r="W128" s="234"/>
      <c r="X128" s="1143" t="str">
        <f t="shared" si="7"/>
        <v/>
      </c>
      <c r="Y128" s="1143"/>
      <c r="Z128" s="1144"/>
      <c r="AA128" s="247" t="s">
        <v>31</v>
      </c>
      <c r="AB128" s="1143" t="str">
        <f t="shared" ref="AB128:AB146" si="10">$R$15</f>
        <v/>
      </c>
      <c r="AC128" s="1143"/>
      <c r="AD128" s="1143"/>
      <c r="AE128" s="195" t="s">
        <v>32</v>
      </c>
      <c r="AF128" s="1145"/>
      <c r="AG128" s="1145"/>
      <c r="AH128" s="1145"/>
      <c r="AI128" s="196" t="s">
        <v>33</v>
      </c>
      <c r="AJ128" s="1143" t="e">
        <f t="shared" si="9"/>
        <v>#VALUE!</v>
      </c>
      <c r="AK128" s="1143"/>
      <c r="AL128" s="1144"/>
    </row>
    <row r="129" spans="2:49" ht="29.5" hidden="1" customHeight="1" thickBot="1">
      <c r="B129" s="1199"/>
      <c r="C129" s="1200"/>
      <c r="D129" s="1200"/>
      <c r="E129" s="1200"/>
      <c r="F129" s="1201"/>
      <c r="G129" s="1193"/>
      <c r="H129" s="1194"/>
      <c r="I129" s="21" t="s">
        <v>56</v>
      </c>
      <c r="J129" s="21"/>
      <c r="K129" s="21"/>
      <c r="L129" s="22"/>
      <c r="M129" s="22"/>
      <c r="N129" s="22"/>
      <c r="O129" s="22"/>
      <c r="P129" s="22"/>
      <c r="Q129" s="22"/>
      <c r="R129" s="22"/>
      <c r="S129" s="22"/>
      <c r="T129" s="23"/>
      <c r="U129" s="23"/>
      <c r="V129" s="198"/>
      <c r="W129" s="234"/>
      <c r="X129" s="1143" t="str">
        <f t="shared" si="7"/>
        <v/>
      </c>
      <c r="Y129" s="1143"/>
      <c r="Z129" s="1144"/>
      <c r="AA129" s="247" t="s">
        <v>31</v>
      </c>
      <c r="AB129" s="1143" t="str">
        <f t="shared" si="10"/>
        <v/>
      </c>
      <c r="AC129" s="1143"/>
      <c r="AD129" s="1143"/>
      <c r="AE129" s="195" t="s">
        <v>32</v>
      </c>
      <c r="AF129" s="1145"/>
      <c r="AG129" s="1145"/>
      <c r="AH129" s="1145"/>
      <c r="AI129" s="196" t="s">
        <v>33</v>
      </c>
      <c r="AJ129" s="1143" t="e">
        <f t="shared" ref="AJ129:AJ132" si="11">X129+AB129+IF(AF129="-",0,AF129)</f>
        <v>#VALUE!</v>
      </c>
      <c r="AK129" s="1143"/>
      <c r="AL129" s="1144"/>
    </row>
    <row r="130" spans="2:49" ht="29.5" hidden="1" customHeight="1" thickBot="1">
      <c r="B130" s="1199"/>
      <c r="C130" s="1200"/>
      <c r="D130" s="1200"/>
      <c r="E130" s="1200"/>
      <c r="F130" s="1201"/>
      <c r="G130" s="1193"/>
      <c r="H130" s="1194"/>
      <c r="I130" s="16" t="s">
        <v>57</v>
      </c>
      <c r="J130" s="16"/>
      <c r="K130" s="16"/>
      <c r="L130" s="17"/>
      <c r="M130" s="17"/>
      <c r="N130" s="17"/>
      <c r="O130" s="17"/>
      <c r="P130" s="17"/>
      <c r="Q130" s="17"/>
      <c r="R130" s="17"/>
      <c r="S130" s="17"/>
      <c r="T130" s="18"/>
      <c r="U130" s="18"/>
      <c r="V130" s="199"/>
      <c r="W130" s="234"/>
      <c r="X130" s="1143" t="str">
        <f t="shared" si="7"/>
        <v/>
      </c>
      <c r="Y130" s="1143"/>
      <c r="Z130" s="1144"/>
      <c r="AA130" s="247" t="s">
        <v>31</v>
      </c>
      <c r="AB130" s="1143" t="str">
        <f t="shared" si="10"/>
        <v/>
      </c>
      <c r="AC130" s="1143"/>
      <c r="AD130" s="1143"/>
      <c r="AE130" s="195" t="s">
        <v>32</v>
      </c>
      <c r="AF130" s="1145"/>
      <c r="AG130" s="1145"/>
      <c r="AH130" s="1145"/>
      <c r="AI130" s="196" t="s">
        <v>33</v>
      </c>
      <c r="AJ130" s="1143" t="e">
        <f t="shared" si="11"/>
        <v>#VALUE!</v>
      </c>
      <c r="AK130" s="1143"/>
      <c r="AL130" s="1144"/>
    </row>
    <row r="131" spans="2:49" ht="29.5" hidden="1" customHeight="1" thickBot="1">
      <c r="B131" s="1199"/>
      <c r="C131" s="1200"/>
      <c r="D131" s="1200"/>
      <c r="E131" s="1200"/>
      <c r="F131" s="1201"/>
      <c r="G131" s="1193"/>
      <c r="H131" s="1194"/>
      <c r="I131" s="21" t="s">
        <v>58</v>
      </c>
      <c r="J131" s="21"/>
      <c r="K131" s="21"/>
      <c r="L131" s="22"/>
      <c r="M131" s="22"/>
      <c r="N131" s="22"/>
      <c r="O131" s="22"/>
      <c r="P131" s="22"/>
      <c r="Q131" s="22"/>
      <c r="R131" s="22"/>
      <c r="S131" s="22"/>
      <c r="T131" s="23"/>
      <c r="U131" s="23"/>
      <c r="V131" s="198"/>
      <c r="W131" s="234"/>
      <c r="X131" s="1143" t="str">
        <f t="shared" si="7"/>
        <v/>
      </c>
      <c r="Y131" s="1143"/>
      <c r="Z131" s="1144"/>
      <c r="AA131" s="247" t="s">
        <v>31</v>
      </c>
      <c r="AB131" s="1143" t="str">
        <f t="shared" si="10"/>
        <v/>
      </c>
      <c r="AC131" s="1143"/>
      <c r="AD131" s="1143"/>
      <c r="AE131" s="195" t="s">
        <v>32</v>
      </c>
      <c r="AF131" s="1145"/>
      <c r="AG131" s="1145"/>
      <c r="AH131" s="1145"/>
      <c r="AI131" s="196" t="s">
        <v>33</v>
      </c>
      <c r="AJ131" s="1143" t="e">
        <f t="shared" si="11"/>
        <v>#VALUE!</v>
      </c>
      <c r="AK131" s="1143"/>
      <c r="AL131" s="1144"/>
    </row>
    <row r="132" spans="2:49" ht="29.5" hidden="1" customHeight="1" thickBot="1">
      <c r="B132" s="1199"/>
      <c r="C132" s="1200"/>
      <c r="D132" s="1200"/>
      <c r="E132" s="1200"/>
      <c r="F132" s="1201"/>
      <c r="G132" s="1193"/>
      <c r="H132" s="1194"/>
      <c r="I132" s="16" t="s">
        <v>59</v>
      </c>
      <c r="J132" s="16"/>
      <c r="K132" s="16"/>
      <c r="L132" s="17"/>
      <c r="M132" s="17"/>
      <c r="N132" s="17"/>
      <c r="O132" s="17"/>
      <c r="P132" s="17"/>
      <c r="Q132" s="17"/>
      <c r="R132" s="17"/>
      <c r="S132" s="17"/>
      <c r="T132" s="18"/>
      <c r="U132" s="18"/>
      <c r="V132" s="199"/>
      <c r="W132" s="234"/>
      <c r="X132" s="1143" t="str">
        <f t="shared" si="7"/>
        <v/>
      </c>
      <c r="Y132" s="1143"/>
      <c r="Z132" s="1144"/>
      <c r="AA132" s="247" t="s">
        <v>31</v>
      </c>
      <c r="AB132" s="1143" t="str">
        <f t="shared" si="10"/>
        <v/>
      </c>
      <c r="AC132" s="1143"/>
      <c r="AD132" s="1143"/>
      <c r="AE132" s="195" t="s">
        <v>32</v>
      </c>
      <c r="AF132" s="1145"/>
      <c r="AG132" s="1145"/>
      <c r="AH132" s="1145"/>
      <c r="AI132" s="196" t="s">
        <v>33</v>
      </c>
      <c r="AJ132" s="1143" t="e">
        <f t="shared" si="11"/>
        <v>#VALUE!</v>
      </c>
      <c r="AK132" s="1143"/>
      <c r="AL132" s="1144"/>
    </row>
    <row r="133" spans="2:49" ht="29.5" hidden="1" customHeight="1" thickBot="1">
      <c r="B133" s="1199"/>
      <c r="C133" s="1200"/>
      <c r="D133" s="1200"/>
      <c r="E133" s="1200"/>
      <c r="F133" s="1201"/>
      <c r="G133" s="1193"/>
      <c r="H133" s="1194"/>
      <c r="I133" s="21" t="s">
        <v>60</v>
      </c>
      <c r="J133" s="21"/>
      <c r="K133" s="21"/>
      <c r="L133" s="22"/>
      <c r="M133" s="22"/>
      <c r="N133" s="22"/>
      <c r="O133" s="22"/>
      <c r="P133" s="22"/>
      <c r="Q133" s="22"/>
      <c r="R133" s="22"/>
      <c r="S133" s="22"/>
      <c r="T133" s="23"/>
      <c r="U133" s="23"/>
      <c r="V133" s="198"/>
      <c r="W133" s="234"/>
      <c r="X133" s="1143" t="str">
        <f t="shared" si="7"/>
        <v/>
      </c>
      <c r="Y133" s="1143"/>
      <c r="Z133" s="1144"/>
      <c r="AA133" s="247" t="s">
        <v>31</v>
      </c>
      <c r="AB133" s="1143" t="str">
        <f t="shared" si="10"/>
        <v/>
      </c>
      <c r="AC133" s="1143"/>
      <c r="AD133" s="1143"/>
      <c r="AE133" s="195" t="s">
        <v>32</v>
      </c>
      <c r="AF133" s="1145"/>
      <c r="AG133" s="1145"/>
      <c r="AH133" s="1145"/>
      <c r="AI133" s="196" t="s">
        <v>33</v>
      </c>
      <c r="AJ133" s="1143" t="e">
        <f t="shared" ref="AJ133:AJ134" si="12">X133+AB133+IF(AF133="-",0,AF133)</f>
        <v>#VALUE!</v>
      </c>
      <c r="AK133" s="1143"/>
      <c r="AL133" s="1144"/>
    </row>
    <row r="134" spans="2:49" ht="29.5" hidden="1" customHeight="1" thickBot="1">
      <c r="B134" s="1199"/>
      <c r="C134" s="1200"/>
      <c r="D134" s="1200"/>
      <c r="E134" s="1200"/>
      <c r="F134" s="1201"/>
      <c r="G134" s="1193"/>
      <c r="H134" s="1194"/>
      <c r="I134" s="16" t="s">
        <v>61</v>
      </c>
      <c r="J134" s="16"/>
      <c r="K134" s="16"/>
      <c r="L134" s="17"/>
      <c r="M134" s="17"/>
      <c r="N134" s="17"/>
      <c r="O134" s="17"/>
      <c r="P134" s="17"/>
      <c r="Q134" s="17"/>
      <c r="R134" s="17"/>
      <c r="S134" s="17"/>
      <c r="T134" s="18"/>
      <c r="U134" s="18"/>
      <c r="V134" s="199"/>
      <c r="W134" s="234"/>
      <c r="X134" s="1143" t="str">
        <f t="shared" si="7"/>
        <v/>
      </c>
      <c r="Y134" s="1143"/>
      <c r="Z134" s="1144"/>
      <c r="AA134" s="247" t="s">
        <v>31</v>
      </c>
      <c r="AB134" s="1143" t="str">
        <f t="shared" si="10"/>
        <v/>
      </c>
      <c r="AC134" s="1143"/>
      <c r="AD134" s="1143"/>
      <c r="AE134" s="195" t="s">
        <v>32</v>
      </c>
      <c r="AF134" s="1145"/>
      <c r="AG134" s="1145"/>
      <c r="AH134" s="1145"/>
      <c r="AI134" s="196" t="s">
        <v>33</v>
      </c>
      <c r="AJ134" s="1143" t="e">
        <f t="shared" si="12"/>
        <v>#VALUE!</v>
      </c>
      <c r="AK134" s="1143"/>
      <c r="AL134" s="1144"/>
    </row>
    <row r="135" spans="2:49" ht="28.5" hidden="1" customHeight="1" thickBot="1">
      <c r="B135" s="1199"/>
      <c r="C135" s="1200"/>
      <c r="D135" s="1200"/>
      <c r="E135" s="1200"/>
      <c r="F135" s="1201"/>
      <c r="G135" s="1193"/>
      <c r="H135" s="1194"/>
      <c r="I135" s="16" t="s">
        <v>37</v>
      </c>
      <c r="J135" s="16"/>
      <c r="K135" s="16"/>
      <c r="L135" s="17"/>
      <c r="M135" s="17"/>
      <c r="N135" s="17"/>
      <c r="O135" s="17"/>
      <c r="P135" s="17"/>
      <c r="Q135" s="17"/>
      <c r="R135" s="17"/>
      <c r="S135" s="17"/>
      <c r="T135" s="18"/>
      <c r="U135" s="18"/>
      <c r="V135" s="199"/>
      <c r="W135" s="234"/>
      <c r="X135" s="1143" t="str">
        <f t="shared" si="7"/>
        <v/>
      </c>
      <c r="Y135" s="1143"/>
      <c r="Z135" s="1144"/>
      <c r="AA135" s="247" t="s">
        <v>31</v>
      </c>
      <c r="AB135" s="1143" t="str">
        <f t="shared" si="10"/>
        <v/>
      </c>
      <c r="AC135" s="1143"/>
      <c r="AD135" s="1143"/>
      <c r="AE135" s="195" t="s">
        <v>32</v>
      </c>
      <c r="AF135" s="1145"/>
      <c r="AG135" s="1145"/>
      <c r="AH135" s="1145"/>
      <c r="AI135" s="196" t="s">
        <v>33</v>
      </c>
      <c r="AJ135" s="1143" t="e">
        <f>X135+AB135+IF(AF135="-",0,AF135)</f>
        <v>#VALUE!</v>
      </c>
      <c r="AK135" s="1143"/>
      <c r="AL135" s="1144"/>
    </row>
    <row r="136" spans="2:49" ht="28.5" hidden="1" customHeight="1" thickBot="1">
      <c r="B136" s="1199"/>
      <c r="C136" s="1200"/>
      <c r="D136" s="1200"/>
      <c r="E136" s="1200"/>
      <c r="F136" s="1201"/>
      <c r="G136" s="1193"/>
      <c r="H136" s="1194"/>
      <c r="I136" s="16" t="s">
        <v>38</v>
      </c>
      <c r="J136" s="16"/>
      <c r="K136" s="16"/>
      <c r="L136" s="17"/>
      <c r="M136" s="17"/>
      <c r="N136" s="17"/>
      <c r="O136" s="17"/>
      <c r="P136" s="17"/>
      <c r="Q136" s="17"/>
      <c r="R136" s="17"/>
      <c r="S136" s="17"/>
      <c r="T136" s="18"/>
      <c r="U136" s="18"/>
      <c r="V136" s="199"/>
      <c r="W136" s="234"/>
      <c r="X136" s="1143" t="str">
        <f t="shared" si="7"/>
        <v/>
      </c>
      <c r="Y136" s="1143"/>
      <c r="Z136" s="1144"/>
      <c r="AA136" s="247" t="s">
        <v>31</v>
      </c>
      <c r="AB136" s="1143" t="str">
        <f t="shared" si="10"/>
        <v/>
      </c>
      <c r="AC136" s="1143"/>
      <c r="AD136" s="1143"/>
      <c r="AE136" s="195" t="s">
        <v>32</v>
      </c>
      <c r="AF136" s="1145"/>
      <c r="AG136" s="1145"/>
      <c r="AH136" s="1145"/>
      <c r="AI136" s="196" t="s">
        <v>33</v>
      </c>
      <c r="AJ136" s="1143" t="e">
        <f>X136+AB136+IF(AF136="-",0,AF136)</f>
        <v>#VALUE!</v>
      </c>
      <c r="AK136" s="1143"/>
      <c r="AL136" s="1144"/>
    </row>
    <row r="137" spans="2:49" ht="28.5" hidden="1" customHeight="1" thickBot="1">
      <c r="B137" s="1199"/>
      <c r="C137" s="1200"/>
      <c r="D137" s="1200"/>
      <c r="E137" s="1200"/>
      <c r="F137" s="1201"/>
      <c r="G137" s="1193"/>
      <c r="H137" s="1194"/>
      <c r="I137" s="16" t="s">
        <v>62</v>
      </c>
      <c r="J137" s="16"/>
      <c r="K137" s="16"/>
      <c r="L137" s="17"/>
      <c r="M137" s="17"/>
      <c r="N137" s="17"/>
      <c r="O137" s="17"/>
      <c r="P137" s="17"/>
      <c r="Q137" s="17"/>
      <c r="R137" s="17"/>
      <c r="S137" s="17"/>
      <c r="T137" s="18"/>
      <c r="U137" s="18"/>
      <c r="V137" s="199"/>
      <c r="W137" s="234"/>
      <c r="X137" s="1143" t="str">
        <f t="shared" si="7"/>
        <v/>
      </c>
      <c r="Y137" s="1143"/>
      <c r="Z137" s="1144"/>
      <c r="AA137" s="247" t="s">
        <v>31</v>
      </c>
      <c r="AB137" s="1143" t="str">
        <f t="shared" si="10"/>
        <v/>
      </c>
      <c r="AC137" s="1143"/>
      <c r="AD137" s="1143"/>
      <c r="AE137" s="195" t="s">
        <v>32</v>
      </c>
      <c r="AF137" s="1145"/>
      <c r="AG137" s="1145"/>
      <c r="AH137" s="1145"/>
      <c r="AI137" s="196" t="s">
        <v>33</v>
      </c>
      <c r="AJ137" s="1143" t="e">
        <f t="shared" si="8"/>
        <v>#VALUE!</v>
      </c>
      <c r="AK137" s="1143"/>
      <c r="AL137" s="1144"/>
    </row>
    <row r="138" spans="2:49" ht="28.5" hidden="1" customHeight="1" thickBot="1">
      <c r="B138" s="1199"/>
      <c r="C138" s="1200"/>
      <c r="D138" s="1200"/>
      <c r="E138" s="1200"/>
      <c r="F138" s="1201"/>
      <c r="G138" s="1193"/>
      <c r="H138" s="1194"/>
      <c r="I138" s="16" t="s">
        <v>63</v>
      </c>
      <c r="J138" s="16"/>
      <c r="K138" s="16"/>
      <c r="L138" s="17"/>
      <c r="M138" s="17"/>
      <c r="N138" s="17"/>
      <c r="O138" s="17"/>
      <c r="P138" s="17"/>
      <c r="Q138" s="17"/>
      <c r="R138" s="17"/>
      <c r="S138" s="17"/>
      <c r="T138" s="18"/>
      <c r="U138" s="18"/>
      <c r="V138" s="199"/>
      <c r="W138" s="234"/>
      <c r="X138" s="1143" t="str">
        <f t="shared" si="7"/>
        <v/>
      </c>
      <c r="Y138" s="1143"/>
      <c r="Z138" s="1144"/>
      <c r="AA138" s="247" t="s">
        <v>31</v>
      </c>
      <c r="AB138" s="1143" t="str">
        <f t="shared" si="10"/>
        <v/>
      </c>
      <c r="AC138" s="1143"/>
      <c r="AD138" s="1143"/>
      <c r="AE138" s="195" t="s">
        <v>32</v>
      </c>
      <c r="AF138" s="1145"/>
      <c r="AG138" s="1145"/>
      <c r="AH138" s="1145"/>
      <c r="AI138" s="196" t="s">
        <v>33</v>
      </c>
      <c r="AJ138" s="1143" t="e">
        <f>X138+AB138+IF(AF138="-",0,AF138)</f>
        <v>#VALUE!</v>
      </c>
      <c r="AK138" s="1143"/>
      <c r="AL138" s="1144"/>
    </row>
    <row r="139" spans="2:49" ht="28.5" hidden="1" customHeight="1" thickBot="1">
      <c r="B139" s="1199"/>
      <c r="C139" s="1200"/>
      <c r="D139" s="1200"/>
      <c r="E139" s="1200"/>
      <c r="F139" s="1201"/>
      <c r="G139" s="1193"/>
      <c r="H139" s="1194"/>
      <c r="I139" s="16" t="s">
        <v>64</v>
      </c>
      <c r="J139" s="16"/>
      <c r="K139" s="16"/>
      <c r="L139" s="17"/>
      <c r="M139" s="17"/>
      <c r="N139" s="17"/>
      <c r="O139" s="17"/>
      <c r="P139" s="17"/>
      <c r="Q139" s="17"/>
      <c r="R139" s="17"/>
      <c r="S139" s="17"/>
      <c r="T139" s="18"/>
      <c r="U139" s="18"/>
      <c r="V139" s="199"/>
      <c r="W139" s="234"/>
      <c r="X139" s="1143" t="str">
        <f t="shared" si="7"/>
        <v/>
      </c>
      <c r="Y139" s="1143"/>
      <c r="Z139" s="1144"/>
      <c r="AA139" s="247" t="s">
        <v>31</v>
      </c>
      <c r="AB139" s="1143" t="str">
        <f t="shared" si="10"/>
        <v/>
      </c>
      <c r="AC139" s="1143"/>
      <c r="AD139" s="1143"/>
      <c r="AE139" s="195" t="s">
        <v>32</v>
      </c>
      <c r="AF139" s="1145"/>
      <c r="AG139" s="1145"/>
      <c r="AH139" s="1145"/>
      <c r="AI139" s="196" t="s">
        <v>33</v>
      </c>
      <c r="AJ139" s="1143" t="e">
        <f t="shared" ref="AJ139" si="13">X139+AB139+IF(AF139="-",0,AF139)</f>
        <v>#VALUE!</v>
      </c>
      <c r="AK139" s="1143"/>
      <c r="AL139" s="1144"/>
      <c r="AU139" s="1188"/>
      <c r="AV139" s="1188"/>
      <c r="AW139" s="1188"/>
    </row>
    <row r="140" spans="2:49" ht="28.5" hidden="1" customHeight="1" thickBot="1">
      <c r="B140" s="1199"/>
      <c r="C140" s="1200"/>
      <c r="D140" s="1200"/>
      <c r="E140" s="1200"/>
      <c r="F140" s="1201"/>
      <c r="G140" s="1193"/>
      <c r="H140" s="1194"/>
      <c r="I140" s="16" t="s">
        <v>65</v>
      </c>
      <c r="J140" s="16"/>
      <c r="K140" s="16"/>
      <c r="L140" s="17"/>
      <c r="M140" s="17"/>
      <c r="N140" s="17"/>
      <c r="O140" s="17"/>
      <c r="P140" s="17"/>
      <c r="Q140" s="17"/>
      <c r="R140" s="17"/>
      <c r="S140" s="17"/>
      <c r="T140" s="18"/>
      <c r="U140" s="18"/>
      <c r="V140" s="199"/>
      <c r="W140" s="234"/>
      <c r="X140" s="1143" t="str">
        <f t="shared" si="7"/>
        <v/>
      </c>
      <c r="Y140" s="1143"/>
      <c r="Z140" s="1144"/>
      <c r="AA140" s="247" t="s">
        <v>31</v>
      </c>
      <c r="AB140" s="1143" t="str">
        <f t="shared" si="10"/>
        <v/>
      </c>
      <c r="AC140" s="1143"/>
      <c r="AD140" s="1143"/>
      <c r="AE140" s="195" t="s">
        <v>32</v>
      </c>
      <c r="AF140" s="1145"/>
      <c r="AG140" s="1145"/>
      <c r="AH140" s="1145"/>
      <c r="AI140" s="196" t="s">
        <v>33</v>
      </c>
      <c r="AJ140" s="1143" t="e">
        <f>X140+AB140+IF(AF140="-",0,AF140)</f>
        <v>#VALUE!</v>
      </c>
      <c r="AK140" s="1143"/>
      <c r="AL140" s="1144"/>
    </row>
    <row r="141" spans="2:49" ht="28.5" hidden="1" customHeight="1" thickBot="1">
      <c r="B141" s="1199"/>
      <c r="C141" s="1200"/>
      <c r="D141" s="1200"/>
      <c r="E141" s="1200"/>
      <c r="F141" s="1201"/>
      <c r="G141" s="1193"/>
      <c r="H141" s="1194"/>
      <c r="I141" s="16" t="s">
        <v>66</v>
      </c>
      <c r="J141" s="16"/>
      <c r="K141" s="16"/>
      <c r="L141" s="17"/>
      <c r="M141" s="17"/>
      <c r="N141" s="17"/>
      <c r="O141" s="17"/>
      <c r="P141" s="17"/>
      <c r="Q141" s="17"/>
      <c r="R141" s="17"/>
      <c r="S141" s="17"/>
      <c r="T141" s="18"/>
      <c r="U141" s="18"/>
      <c r="V141" s="199"/>
      <c r="W141" s="234"/>
      <c r="X141" s="1143" t="str">
        <f t="shared" si="7"/>
        <v/>
      </c>
      <c r="Y141" s="1143"/>
      <c r="Z141" s="1144"/>
      <c r="AA141" s="247" t="s">
        <v>31</v>
      </c>
      <c r="AB141" s="1143" t="str">
        <f t="shared" si="10"/>
        <v/>
      </c>
      <c r="AC141" s="1143"/>
      <c r="AD141" s="1143"/>
      <c r="AE141" s="195" t="s">
        <v>32</v>
      </c>
      <c r="AF141" s="1145"/>
      <c r="AG141" s="1145"/>
      <c r="AH141" s="1145"/>
      <c r="AI141" s="196" t="s">
        <v>33</v>
      </c>
      <c r="AJ141" s="1143" t="e">
        <f>X141+AB141+IF(AF141="-",0,AF141)</f>
        <v>#VALUE!</v>
      </c>
      <c r="AK141" s="1143"/>
      <c r="AL141" s="1144"/>
    </row>
    <row r="142" spans="2:49" ht="28.5" hidden="1" customHeight="1" thickBot="1">
      <c r="B142" s="1199"/>
      <c r="C142" s="1200"/>
      <c r="D142" s="1200"/>
      <c r="E142" s="1200"/>
      <c r="F142" s="1201"/>
      <c r="G142" s="1193"/>
      <c r="H142" s="1194"/>
      <c r="I142" s="16" t="s">
        <v>67</v>
      </c>
      <c r="J142" s="16"/>
      <c r="K142" s="16"/>
      <c r="L142" s="17"/>
      <c r="M142" s="17"/>
      <c r="N142" s="17"/>
      <c r="O142" s="17"/>
      <c r="P142" s="17"/>
      <c r="Q142" s="17"/>
      <c r="R142" s="17"/>
      <c r="S142" s="17"/>
      <c r="T142" s="18"/>
      <c r="U142" s="18"/>
      <c r="V142" s="199"/>
      <c r="W142" s="234"/>
      <c r="X142" s="1143" t="str">
        <f t="shared" si="7"/>
        <v/>
      </c>
      <c r="Y142" s="1143"/>
      <c r="Z142" s="1144"/>
      <c r="AA142" s="247" t="s">
        <v>31</v>
      </c>
      <c r="AB142" s="1143" t="str">
        <f t="shared" si="10"/>
        <v/>
      </c>
      <c r="AC142" s="1143"/>
      <c r="AD142" s="1143"/>
      <c r="AE142" s="195" t="s">
        <v>32</v>
      </c>
      <c r="AF142" s="1145"/>
      <c r="AG142" s="1145"/>
      <c r="AH142" s="1145"/>
      <c r="AI142" s="196" t="s">
        <v>33</v>
      </c>
      <c r="AJ142" s="1143" t="e">
        <f t="shared" ref="AJ142" si="14">X142+AB142+IF(AF142="-",0,AF142)</f>
        <v>#VALUE!</v>
      </c>
      <c r="AK142" s="1143"/>
      <c r="AL142" s="1144"/>
    </row>
    <row r="143" spans="2:49" ht="28.5" hidden="1" customHeight="1" thickBot="1">
      <c r="B143" s="1199"/>
      <c r="C143" s="1200"/>
      <c r="D143" s="1200"/>
      <c r="E143" s="1200"/>
      <c r="F143" s="1201"/>
      <c r="G143" s="1193"/>
      <c r="H143" s="1194"/>
      <c r="I143" s="16" t="s">
        <v>47</v>
      </c>
      <c r="J143" s="16"/>
      <c r="K143" s="16"/>
      <c r="L143" s="17"/>
      <c r="M143" s="17"/>
      <c r="N143" s="17"/>
      <c r="O143" s="17"/>
      <c r="P143" s="17"/>
      <c r="Q143" s="17"/>
      <c r="R143" s="17"/>
      <c r="S143" s="17"/>
      <c r="T143" s="18"/>
      <c r="U143" s="18"/>
      <c r="V143" s="199"/>
      <c r="W143" s="234"/>
      <c r="X143" s="1143" t="str">
        <f t="shared" si="7"/>
        <v/>
      </c>
      <c r="Y143" s="1143"/>
      <c r="Z143" s="1144"/>
      <c r="AA143" s="247" t="s">
        <v>31</v>
      </c>
      <c r="AB143" s="1143" t="str">
        <f t="shared" si="10"/>
        <v/>
      </c>
      <c r="AC143" s="1143"/>
      <c r="AD143" s="1143"/>
      <c r="AE143" s="195" t="s">
        <v>32</v>
      </c>
      <c r="AF143" s="1145"/>
      <c r="AG143" s="1145"/>
      <c r="AH143" s="1145"/>
      <c r="AI143" s="196" t="s">
        <v>33</v>
      </c>
      <c r="AJ143" s="1143" t="e">
        <f t="shared" si="8"/>
        <v>#VALUE!</v>
      </c>
      <c r="AK143" s="1143"/>
      <c r="AL143" s="1144"/>
    </row>
    <row r="144" spans="2:49" ht="28.5" hidden="1" customHeight="1" thickBot="1">
      <c r="B144" s="1199"/>
      <c r="C144" s="1200"/>
      <c r="D144" s="1200"/>
      <c r="E144" s="1200"/>
      <c r="F144" s="1201"/>
      <c r="G144" s="1193"/>
      <c r="H144" s="1194"/>
      <c r="I144" s="16" t="s">
        <v>68</v>
      </c>
      <c r="J144" s="16"/>
      <c r="K144" s="16"/>
      <c r="L144" s="17"/>
      <c r="M144" s="17"/>
      <c r="N144" s="17"/>
      <c r="O144" s="17"/>
      <c r="P144" s="17"/>
      <c r="Q144" s="17"/>
      <c r="R144" s="17"/>
      <c r="S144" s="17"/>
      <c r="T144" s="18"/>
      <c r="U144" s="18"/>
      <c r="V144" s="199"/>
      <c r="W144" s="234"/>
      <c r="X144" s="1143" t="str">
        <f t="shared" si="7"/>
        <v/>
      </c>
      <c r="Y144" s="1143"/>
      <c r="Z144" s="1144"/>
      <c r="AA144" s="247" t="s">
        <v>31</v>
      </c>
      <c r="AB144" s="1143" t="str">
        <f t="shared" si="10"/>
        <v/>
      </c>
      <c r="AC144" s="1143"/>
      <c r="AD144" s="1143"/>
      <c r="AE144" s="195" t="s">
        <v>32</v>
      </c>
      <c r="AF144" s="1145"/>
      <c r="AG144" s="1145"/>
      <c r="AH144" s="1145"/>
      <c r="AI144" s="196" t="s">
        <v>33</v>
      </c>
      <c r="AJ144" s="1143" t="e">
        <f t="shared" si="8"/>
        <v>#VALUE!</v>
      </c>
      <c r="AK144" s="1143"/>
      <c r="AL144" s="1144"/>
    </row>
    <row r="145" spans="2:38" ht="28.5" hidden="1" customHeight="1" thickBot="1">
      <c r="B145" s="1199"/>
      <c r="C145" s="1200"/>
      <c r="D145" s="1200"/>
      <c r="E145" s="1200"/>
      <c r="F145" s="1201"/>
      <c r="G145" s="1193"/>
      <c r="H145" s="1194"/>
      <c r="I145" s="16" t="s">
        <v>51</v>
      </c>
      <c r="J145" s="16"/>
      <c r="K145" s="16"/>
      <c r="L145" s="17"/>
      <c r="M145" s="17"/>
      <c r="N145" s="17"/>
      <c r="O145" s="17"/>
      <c r="P145" s="17"/>
      <c r="Q145" s="17"/>
      <c r="R145" s="17"/>
      <c r="S145" s="17"/>
      <c r="T145" s="18"/>
      <c r="U145" s="18"/>
      <c r="V145" s="199"/>
      <c r="W145" s="234"/>
      <c r="X145" s="1143" t="str">
        <f t="shared" si="7"/>
        <v/>
      </c>
      <c r="Y145" s="1143"/>
      <c r="Z145" s="1144"/>
      <c r="AA145" s="247" t="s">
        <v>31</v>
      </c>
      <c r="AB145" s="1143" t="str">
        <f t="shared" si="10"/>
        <v/>
      </c>
      <c r="AC145" s="1143"/>
      <c r="AD145" s="1143"/>
      <c r="AE145" s="195" t="s">
        <v>32</v>
      </c>
      <c r="AF145" s="1145"/>
      <c r="AG145" s="1145"/>
      <c r="AH145" s="1145"/>
      <c r="AI145" s="196" t="s">
        <v>33</v>
      </c>
      <c r="AJ145" s="1143" t="e">
        <f t="shared" si="8"/>
        <v>#VALUE!</v>
      </c>
      <c r="AK145" s="1143"/>
      <c r="AL145" s="1144"/>
    </row>
    <row r="146" spans="2:38" ht="28.5" hidden="1" customHeight="1" thickBot="1">
      <c r="B146" s="1202"/>
      <c r="C146" s="1203"/>
      <c r="D146" s="1203"/>
      <c r="E146" s="1203"/>
      <c r="F146" s="1204"/>
      <c r="G146" s="1195"/>
      <c r="H146" s="1196"/>
      <c r="I146" s="35" t="s">
        <v>52</v>
      </c>
      <c r="J146" s="35"/>
      <c r="K146" s="35"/>
      <c r="L146" s="37"/>
      <c r="M146" s="37"/>
      <c r="N146" s="37"/>
      <c r="O146" s="37"/>
      <c r="P146" s="37"/>
      <c r="Q146" s="37"/>
      <c r="R146" s="37"/>
      <c r="S146" s="37"/>
      <c r="T146" s="36"/>
      <c r="U146" s="36"/>
      <c r="V146" s="200"/>
      <c r="W146" s="234"/>
      <c r="X146" s="1143" t="str">
        <f t="shared" si="7"/>
        <v/>
      </c>
      <c r="Y146" s="1143"/>
      <c r="Z146" s="1144"/>
      <c r="AA146" s="247" t="s">
        <v>31</v>
      </c>
      <c r="AB146" s="1143" t="str">
        <f t="shared" si="10"/>
        <v/>
      </c>
      <c r="AC146" s="1143"/>
      <c r="AD146" s="1143"/>
      <c r="AE146" s="195" t="s">
        <v>32</v>
      </c>
      <c r="AF146" s="1146" t="s">
        <v>36</v>
      </c>
      <c r="AG146" s="1146"/>
      <c r="AH146" s="1146"/>
      <c r="AI146" s="196" t="s">
        <v>33</v>
      </c>
      <c r="AJ146" s="1143" t="e">
        <f t="shared" si="8"/>
        <v>#VALUE!</v>
      </c>
      <c r="AK146" s="1143"/>
      <c r="AL146" s="1144"/>
    </row>
    <row r="147" spans="2:38" ht="6" hidden="1" customHeight="1">
      <c r="B147" s="234"/>
      <c r="C147" s="234"/>
      <c r="D147" s="234"/>
      <c r="E147" s="234"/>
      <c r="F147" s="234"/>
      <c r="G147" s="122"/>
      <c r="H147" s="122"/>
      <c r="L147" s="234"/>
      <c r="M147" s="234"/>
      <c r="N147" s="234"/>
      <c r="O147" s="234"/>
      <c r="P147" s="234"/>
      <c r="Q147" s="234"/>
      <c r="R147" s="234"/>
      <c r="S147" s="234"/>
      <c r="T147" s="85"/>
      <c r="U147" s="85"/>
      <c r="V147" s="85"/>
      <c r="W147" s="234"/>
      <c r="X147" s="234"/>
      <c r="Y147" s="234"/>
      <c r="Z147" s="234"/>
      <c r="AA147" s="247"/>
      <c r="AB147" s="234"/>
      <c r="AC147" s="234"/>
      <c r="AD147" s="234"/>
      <c r="AE147" s="234"/>
      <c r="AF147" s="234"/>
      <c r="AG147" s="234"/>
      <c r="AH147" s="234"/>
      <c r="AI147" s="234"/>
      <c r="AJ147" s="233"/>
      <c r="AK147" s="233"/>
      <c r="AL147" s="233"/>
    </row>
    <row r="148" spans="2:38" ht="6" hidden="1" customHeight="1" thickBot="1">
      <c r="B148" s="234"/>
      <c r="C148" s="234"/>
      <c r="D148" s="234"/>
      <c r="E148" s="234"/>
      <c r="F148" s="234"/>
      <c r="G148" s="122"/>
      <c r="H148" s="122"/>
      <c r="L148" s="234"/>
      <c r="M148" s="234"/>
      <c r="N148" s="234"/>
      <c r="O148" s="234"/>
      <c r="P148" s="234"/>
      <c r="Q148" s="234"/>
      <c r="R148" s="234"/>
      <c r="S148" s="234"/>
      <c r="T148" s="85"/>
      <c r="U148" s="85"/>
      <c r="V148" s="85"/>
      <c r="W148" s="234"/>
      <c r="X148" s="234"/>
      <c r="Y148" s="234"/>
      <c r="Z148" s="234"/>
      <c r="AA148" s="247"/>
      <c r="AB148" s="234"/>
      <c r="AC148" s="234"/>
      <c r="AD148" s="234"/>
      <c r="AE148" s="234"/>
      <c r="AF148" s="234"/>
      <c r="AG148" s="234"/>
      <c r="AH148" s="234"/>
      <c r="AI148" s="234"/>
      <c r="AJ148" s="233"/>
      <c r="AK148" s="233"/>
      <c r="AL148" s="233"/>
    </row>
    <row r="149" spans="2:38" ht="29.5" hidden="1" customHeight="1" thickBot="1">
      <c r="B149" s="1189" t="s">
        <v>69</v>
      </c>
      <c r="C149" s="1197"/>
      <c r="D149" s="1197"/>
      <c r="E149" s="1197"/>
      <c r="F149" s="1198"/>
      <c r="G149" s="1148" t="s">
        <v>70</v>
      </c>
      <c r="H149" s="1205"/>
      <c r="I149" s="214" t="s">
        <v>71</v>
      </c>
      <c r="J149" s="13"/>
      <c r="K149" s="13"/>
      <c r="L149" s="14"/>
      <c r="M149" s="14"/>
      <c r="N149" s="14"/>
      <c r="O149" s="14"/>
      <c r="P149" s="14"/>
      <c r="Q149" s="14"/>
      <c r="R149" s="14"/>
      <c r="S149" s="14"/>
      <c r="T149" s="15"/>
      <c r="U149" s="15"/>
      <c r="V149" s="201"/>
      <c r="W149" s="234"/>
      <c r="X149" s="1143" t="str">
        <f t="shared" ref="X149:X150" si="15">$G$15</f>
        <v/>
      </c>
      <c r="Y149" s="1143"/>
      <c r="Z149" s="1144"/>
      <c r="AA149" s="247" t="s">
        <v>31</v>
      </c>
      <c r="AB149" s="1143" t="str">
        <f>$R$15</f>
        <v/>
      </c>
      <c r="AC149" s="1143"/>
      <c r="AD149" s="1143"/>
      <c r="AE149" s="195" t="s">
        <v>32</v>
      </c>
      <c r="AF149" s="1145"/>
      <c r="AG149" s="1145"/>
      <c r="AH149" s="1145"/>
      <c r="AI149" s="196" t="s">
        <v>33</v>
      </c>
      <c r="AJ149" s="1143" t="e">
        <f t="shared" ref="AJ149:AJ150" si="16">X149+AB149+IF(AF149="-",0,AF149)</f>
        <v>#VALUE!</v>
      </c>
      <c r="AK149" s="1143"/>
      <c r="AL149" s="1144"/>
    </row>
    <row r="150" spans="2:38" ht="29.5" hidden="1" customHeight="1" thickBot="1">
      <c r="B150" s="1199"/>
      <c r="C150" s="1200"/>
      <c r="D150" s="1200"/>
      <c r="E150" s="1200"/>
      <c r="F150" s="1201"/>
      <c r="G150" s="1150"/>
      <c r="H150" s="1151"/>
      <c r="I150" s="224" t="s">
        <v>72</v>
      </c>
      <c r="J150" s="21"/>
      <c r="K150" s="21"/>
      <c r="L150" s="22"/>
      <c r="M150" s="22"/>
      <c r="N150" s="22"/>
      <c r="O150" s="22"/>
      <c r="P150" s="22"/>
      <c r="Q150" s="22"/>
      <c r="R150" s="22"/>
      <c r="S150" s="22"/>
      <c r="T150" s="23"/>
      <c r="U150" s="23"/>
      <c r="V150" s="198"/>
      <c r="W150" s="234"/>
      <c r="X150" s="1143" t="str">
        <f t="shared" si="15"/>
        <v/>
      </c>
      <c r="Y150" s="1143"/>
      <c r="Z150" s="1144"/>
      <c r="AA150" s="247" t="s">
        <v>31</v>
      </c>
      <c r="AB150" s="1143" t="str">
        <f t="shared" ref="AB150:AB180" si="17">$R$15</f>
        <v/>
      </c>
      <c r="AC150" s="1143"/>
      <c r="AD150" s="1143"/>
      <c r="AE150" s="195" t="s">
        <v>32</v>
      </c>
      <c r="AF150" s="1145"/>
      <c r="AG150" s="1145"/>
      <c r="AH150" s="1145"/>
      <c r="AI150" s="196" t="s">
        <v>33</v>
      </c>
      <c r="AJ150" s="1143" t="e">
        <f t="shared" si="16"/>
        <v>#VALUE!</v>
      </c>
      <c r="AK150" s="1143"/>
      <c r="AL150" s="1144"/>
    </row>
    <row r="151" spans="2:38" ht="29.5" hidden="1" customHeight="1" thickBot="1">
      <c r="B151" s="1199"/>
      <c r="C151" s="1200"/>
      <c r="D151" s="1200"/>
      <c r="E151" s="1200"/>
      <c r="F151" s="1201"/>
      <c r="G151" s="1150"/>
      <c r="H151" s="1151"/>
      <c r="I151" s="224" t="s">
        <v>54</v>
      </c>
      <c r="J151" s="21"/>
      <c r="K151" s="21"/>
      <c r="L151" s="22"/>
      <c r="M151" s="22"/>
      <c r="N151" s="22"/>
      <c r="O151" s="22"/>
      <c r="P151" s="22"/>
      <c r="Q151" s="22"/>
      <c r="R151" s="22"/>
      <c r="S151" s="22"/>
      <c r="T151" s="23"/>
      <c r="U151" s="23"/>
      <c r="V151" s="198"/>
      <c r="W151" s="234"/>
      <c r="X151" s="1143" t="str">
        <f t="shared" ref="X151:X180" si="18">$G$15</f>
        <v/>
      </c>
      <c r="Y151" s="1143"/>
      <c r="Z151" s="1144"/>
      <c r="AA151" s="247" t="s">
        <v>31</v>
      </c>
      <c r="AB151" s="1143" t="str">
        <f t="shared" si="17"/>
        <v/>
      </c>
      <c r="AC151" s="1143"/>
      <c r="AD151" s="1143"/>
      <c r="AE151" s="195" t="s">
        <v>32</v>
      </c>
      <c r="AF151" s="1145"/>
      <c r="AG151" s="1145"/>
      <c r="AH151" s="1145"/>
      <c r="AI151" s="196" t="s">
        <v>33</v>
      </c>
      <c r="AJ151" s="1143" t="e">
        <f t="shared" ref="AJ151:AJ158" si="19">X151+AB151+IF(AF151="-",0,AF151)</f>
        <v>#VALUE!</v>
      </c>
      <c r="AK151" s="1143"/>
      <c r="AL151" s="1144"/>
    </row>
    <row r="152" spans="2:38" ht="29.5" hidden="1" customHeight="1" thickBot="1">
      <c r="B152" s="1199"/>
      <c r="C152" s="1200"/>
      <c r="D152" s="1200"/>
      <c r="E152" s="1200"/>
      <c r="F152" s="1201"/>
      <c r="G152" s="1150"/>
      <c r="H152" s="1151"/>
      <c r="I152" s="224" t="s">
        <v>55</v>
      </c>
      <c r="J152" s="21"/>
      <c r="K152" s="21"/>
      <c r="L152" s="22"/>
      <c r="M152" s="22"/>
      <c r="N152" s="22"/>
      <c r="O152" s="22"/>
      <c r="P152" s="22"/>
      <c r="Q152" s="22"/>
      <c r="R152" s="22"/>
      <c r="S152" s="22"/>
      <c r="T152" s="23"/>
      <c r="U152" s="23"/>
      <c r="V152" s="198"/>
      <c r="W152" s="234"/>
      <c r="X152" s="1143" t="str">
        <f t="shared" si="18"/>
        <v/>
      </c>
      <c r="Y152" s="1143"/>
      <c r="Z152" s="1144"/>
      <c r="AA152" s="247" t="s">
        <v>31</v>
      </c>
      <c r="AB152" s="1143" t="str">
        <f t="shared" si="17"/>
        <v/>
      </c>
      <c r="AC152" s="1143"/>
      <c r="AD152" s="1143"/>
      <c r="AE152" s="195" t="s">
        <v>32</v>
      </c>
      <c r="AF152" s="1145"/>
      <c r="AG152" s="1145"/>
      <c r="AH152" s="1145"/>
      <c r="AI152" s="196" t="s">
        <v>33</v>
      </c>
      <c r="AJ152" s="1143" t="e">
        <f t="shared" si="19"/>
        <v>#VALUE!</v>
      </c>
      <c r="AK152" s="1143"/>
      <c r="AL152" s="1144"/>
    </row>
    <row r="153" spans="2:38" ht="29.5" hidden="1" customHeight="1" thickBot="1">
      <c r="B153" s="1199"/>
      <c r="C153" s="1200"/>
      <c r="D153" s="1200"/>
      <c r="E153" s="1200"/>
      <c r="F153" s="1201"/>
      <c r="G153" s="1150"/>
      <c r="H153" s="1151"/>
      <c r="I153" s="224" t="s">
        <v>56</v>
      </c>
      <c r="J153" s="21"/>
      <c r="K153" s="21"/>
      <c r="L153" s="22"/>
      <c r="M153" s="22"/>
      <c r="N153" s="22"/>
      <c r="O153" s="22"/>
      <c r="P153" s="22"/>
      <c r="Q153" s="22"/>
      <c r="R153" s="22"/>
      <c r="S153" s="22"/>
      <c r="T153" s="23"/>
      <c r="U153" s="23"/>
      <c r="V153" s="198"/>
      <c r="W153" s="234"/>
      <c r="X153" s="1143" t="str">
        <f t="shared" si="18"/>
        <v/>
      </c>
      <c r="Y153" s="1143"/>
      <c r="Z153" s="1144"/>
      <c r="AA153" s="247" t="s">
        <v>31</v>
      </c>
      <c r="AB153" s="1143" t="str">
        <f t="shared" si="17"/>
        <v/>
      </c>
      <c r="AC153" s="1143"/>
      <c r="AD153" s="1143"/>
      <c r="AE153" s="195" t="s">
        <v>32</v>
      </c>
      <c r="AF153" s="1145"/>
      <c r="AG153" s="1145"/>
      <c r="AH153" s="1145"/>
      <c r="AI153" s="196" t="s">
        <v>33</v>
      </c>
      <c r="AJ153" s="1143" t="e">
        <f t="shared" si="19"/>
        <v>#VALUE!</v>
      </c>
      <c r="AK153" s="1143"/>
      <c r="AL153" s="1144"/>
    </row>
    <row r="154" spans="2:38" ht="29.5" hidden="1" customHeight="1" thickBot="1">
      <c r="B154" s="1199"/>
      <c r="C154" s="1200"/>
      <c r="D154" s="1200"/>
      <c r="E154" s="1200"/>
      <c r="F154" s="1201"/>
      <c r="G154" s="1150"/>
      <c r="H154" s="1151"/>
      <c r="I154" s="224" t="s">
        <v>57</v>
      </c>
      <c r="J154" s="21"/>
      <c r="K154" s="21"/>
      <c r="L154" s="22"/>
      <c r="M154" s="22"/>
      <c r="N154" s="22"/>
      <c r="O154" s="22"/>
      <c r="P154" s="22"/>
      <c r="Q154" s="22"/>
      <c r="R154" s="22"/>
      <c r="S154" s="22"/>
      <c r="T154" s="23"/>
      <c r="U154" s="23"/>
      <c r="V154" s="198"/>
      <c r="W154" s="234"/>
      <c r="X154" s="1143" t="str">
        <f t="shared" si="18"/>
        <v/>
      </c>
      <c r="Y154" s="1143"/>
      <c r="Z154" s="1144"/>
      <c r="AA154" s="247" t="s">
        <v>31</v>
      </c>
      <c r="AB154" s="1143" t="str">
        <f t="shared" si="17"/>
        <v/>
      </c>
      <c r="AC154" s="1143"/>
      <c r="AD154" s="1143"/>
      <c r="AE154" s="195" t="s">
        <v>32</v>
      </c>
      <c r="AF154" s="1145"/>
      <c r="AG154" s="1145"/>
      <c r="AH154" s="1145"/>
      <c r="AI154" s="196" t="s">
        <v>33</v>
      </c>
      <c r="AJ154" s="1143" t="e">
        <f t="shared" si="19"/>
        <v>#VALUE!</v>
      </c>
      <c r="AK154" s="1143"/>
      <c r="AL154" s="1144"/>
    </row>
    <row r="155" spans="2:38" ht="29.5" hidden="1" customHeight="1" thickBot="1">
      <c r="B155" s="1199"/>
      <c r="C155" s="1200"/>
      <c r="D155" s="1200"/>
      <c r="E155" s="1200"/>
      <c r="F155" s="1201"/>
      <c r="G155" s="1150"/>
      <c r="H155" s="1151"/>
      <c r="I155" s="224" t="s">
        <v>58</v>
      </c>
      <c r="J155" s="21"/>
      <c r="K155" s="21"/>
      <c r="L155" s="22"/>
      <c r="M155" s="22"/>
      <c r="N155" s="22"/>
      <c r="O155" s="22"/>
      <c r="P155" s="22"/>
      <c r="Q155" s="22"/>
      <c r="R155" s="22"/>
      <c r="S155" s="22"/>
      <c r="T155" s="23"/>
      <c r="U155" s="23"/>
      <c r="V155" s="198"/>
      <c r="W155" s="234"/>
      <c r="X155" s="1143" t="str">
        <f t="shared" si="18"/>
        <v/>
      </c>
      <c r="Y155" s="1143"/>
      <c r="Z155" s="1144"/>
      <c r="AA155" s="247" t="s">
        <v>31</v>
      </c>
      <c r="AB155" s="1143" t="str">
        <f t="shared" si="17"/>
        <v/>
      </c>
      <c r="AC155" s="1143"/>
      <c r="AD155" s="1143"/>
      <c r="AE155" s="195" t="s">
        <v>32</v>
      </c>
      <c r="AF155" s="1145"/>
      <c r="AG155" s="1145"/>
      <c r="AH155" s="1145"/>
      <c r="AI155" s="196" t="s">
        <v>33</v>
      </c>
      <c r="AJ155" s="1143" t="e">
        <f t="shared" si="19"/>
        <v>#VALUE!</v>
      </c>
      <c r="AK155" s="1143"/>
      <c r="AL155" s="1144"/>
    </row>
    <row r="156" spans="2:38" ht="29.5" hidden="1" customHeight="1" thickBot="1">
      <c r="B156" s="1199"/>
      <c r="C156" s="1200"/>
      <c r="D156" s="1200"/>
      <c r="E156" s="1200"/>
      <c r="F156" s="1201"/>
      <c r="G156" s="1150"/>
      <c r="H156" s="1151"/>
      <c r="I156" s="224" t="s">
        <v>59</v>
      </c>
      <c r="J156" s="21"/>
      <c r="K156" s="21"/>
      <c r="L156" s="22"/>
      <c r="M156" s="22"/>
      <c r="N156" s="22"/>
      <c r="O156" s="22"/>
      <c r="P156" s="22"/>
      <c r="Q156" s="22"/>
      <c r="R156" s="22"/>
      <c r="S156" s="22"/>
      <c r="T156" s="23"/>
      <c r="U156" s="23"/>
      <c r="V156" s="198"/>
      <c r="W156" s="234"/>
      <c r="X156" s="1143" t="str">
        <f t="shared" si="18"/>
        <v/>
      </c>
      <c r="Y156" s="1143"/>
      <c r="Z156" s="1144"/>
      <c r="AA156" s="247" t="s">
        <v>31</v>
      </c>
      <c r="AB156" s="1143" t="str">
        <f t="shared" si="17"/>
        <v/>
      </c>
      <c r="AC156" s="1143"/>
      <c r="AD156" s="1143"/>
      <c r="AE156" s="195" t="s">
        <v>32</v>
      </c>
      <c r="AF156" s="1145"/>
      <c r="AG156" s="1145"/>
      <c r="AH156" s="1145"/>
      <c r="AI156" s="196" t="s">
        <v>33</v>
      </c>
      <c r="AJ156" s="1143" t="e">
        <f t="shared" si="19"/>
        <v>#VALUE!</v>
      </c>
      <c r="AK156" s="1143"/>
      <c r="AL156" s="1144"/>
    </row>
    <row r="157" spans="2:38" ht="29.5" hidden="1" customHeight="1" thickBot="1">
      <c r="B157" s="1199"/>
      <c r="C157" s="1200"/>
      <c r="D157" s="1200"/>
      <c r="E157" s="1200"/>
      <c r="F157" s="1201"/>
      <c r="G157" s="1150"/>
      <c r="H157" s="1151"/>
      <c r="I157" s="224" t="s">
        <v>60</v>
      </c>
      <c r="J157" s="21"/>
      <c r="K157" s="21"/>
      <c r="L157" s="22"/>
      <c r="M157" s="22"/>
      <c r="N157" s="22"/>
      <c r="O157" s="22"/>
      <c r="P157" s="22"/>
      <c r="Q157" s="22"/>
      <c r="R157" s="22"/>
      <c r="S157" s="22"/>
      <c r="T157" s="23"/>
      <c r="U157" s="23"/>
      <c r="V157" s="198"/>
      <c r="W157" s="234"/>
      <c r="X157" s="1143" t="str">
        <f t="shared" si="18"/>
        <v/>
      </c>
      <c r="Y157" s="1143"/>
      <c r="Z157" s="1144"/>
      <c r="AA157" s="247" t="s">
        <v>31</v>
      </c>
      <c r="AB157" s="1143" t="str">
        <f t="shared" si="17"/>
        <v/>
      </c>
      <c r="AC157" s="1143"/>
      <c r="AD157" s="1143"/>
      <c r="AE157" s="195" t="s">
        <v>32</v>
      </c>
      <c r="AF157" s="1145"/>
      <c r="AG157" s="1145"/>
      <c r="AH157" s="1145"/>
      <c r="AI157" s="196" t="s">
        <v>33</v>
      </c>
      <c r="AJ157" s="1143" t="e">
        <f t="shared" si="19"/>
        <v>#VALUE!</v>
      </c>
      <c r="AK157" s="1143"/>
      <c r="AL157" s="1144"/>
    </row>
    <row r="158" spans="2:38" ht="29.5" hidden="1" customHeight="1" thickBot="1">
      <c r="B158" s="1199"/>
      <c r="C158" s="1200"/>
      <c r="D158" s="1200"/>
      <c r="E158" s="1200"/>
      <c r="F158" s="1201"/>
      <c r="G158" s="1150"/>
      <c r="H158" s="1151"/>
      <c r="I158" s="224" t="s">
        <v>61</v>
      </c>
      <c r="J158" s="21"/>
      <c r="K158" s="21"/>
      <c r="L158" s="22"/>
      <c r="M158" s="22"/>
      <c r="N158" s="22"/>
      <c r="O158" s="22"/>
      <c r="P158" s="22"/>
      <c r="Q158" s="22"/>
      <c r="R158" s="22"/>
      <c r="S158" s="22"/>
      <c r="T158" s="23"/>
      <c r="U158" s="23"/>
      <c r="V158" s="198"/>
      <c r="W158" s="234"/>
      <c r="X158" s="1143" t="str">
        <f t="shared" si="18"/>
        <v/>
      </c>
      <c r="Y158" s="1143"/>
      <c r="Z158" s="1144"/>
      <c r="AA158" s="247" t="s">
        <v>31</v>
      </c>
      <c r="AB158" s="1143" t="str">
        <f t="shared" si="17"/>
        <v/>
      </c>
      <c r="AC158" s="1143"/>
      <c r="AD158" s="1143"/>
      <c r="AE158" s="195" t="s">
        <v>32</v>
      </c>
      <c r="AF158" s="1145"/>
      <c r="AG158" s="1145"/>
      <c r="AH158" s="1145"/>
      <c r="AI158" s="196" t="s">
        <v>33</v>
      </c>
      <c r="AJ158" s="1143" t="e">
        <f t="shared" si="19"/>
        <v>#VALUE!</v>
      </c>
      <c r="AK158" s="1143"/>
      <c r="AL158" s="1144"/>
    </row>
    <row r="159" spans="2:38" ht="29.5" hidden="1" customHeight="1" thickBot="1">
      <c r="B159" s="1199"/>
      <c r="C159" s="1200"/>
      <c r="D159" s="1200"/>
      <c r="E159" s="1200"/>
      <c r="F159" s="1201"/>
      <c r="G159" s="1150"/>
      <c r="H159" s="1151"/>
      <c r="I159" s="224" t="s">
        <v>35</v>
      </c>
      <c r="J159" s="21"/>
      <c r="K159" s="21"/>
      <c r="L159" s="22"/>
      <c r="M159" s="22"/>
      <c r="N159" s="22"/>
      <c r="O159" s="22"/>
      <c r="P159" s="22"/>
      <c r="Q159" s="22"/>
      <c r="R159" s="22"/>
      <c r="S159" s="22"/>
      <c r="T159" s="23"/>
      <c r="U159" s="23"/>
      <c r="V159" s="198"/>
      <c r="W159" s="234"/>
      <c r="X159" s="1143" t="str">
        <f t="shared" si="18"/>
        <v/>
      </c>
      <c r="Y159" s="1143"/>
      <c r="Z159" s="1144"/>
      <c r="AA159" s="247" t="s">
        <v>31</v>
      </c>
      <c r="AB159" s="1143" t="str">
        <f t="shared" si="17"/>
        <v/>
      </c>
      <c r="AC159" s="1143"/>
      <c r="AD159" s="1143"/>
      <c r="AE159" s="195" t="s">
        <v>32</v>
      </c>
      <c r="AF159" s="1146" t="s">
        <v>36</v>
      </c>
      <c r="AG159" s="1146"/>
      <c r="AH159" s="1146"/>
      <c r="AI159" s="196" t="s">
        <v>33</v>
      </c>
      <c r="AJ159" s="1143" t="e">
        <f t="shared" ref="AJ159" si="20">X159+AB159+IF(AF159="-",0,AF159)</f>
        <v>#VALUE!</v>
      </c>
      <c r="AK159" s="1143"/>
      <c r="AL159" s="1144"/>
    </row>
    <row r="160" spans="2:38" ht="29.5" hidden="1" customHeight="1" thickBot="1">
      <c r="B160" s="1199"/>
      <c r="C160" s="1200"/>
      <c r="D160" s="1200"/>
      <c r="E160" s="1200"/>
      <c r="F160" s="1201"/>
      <c r="G160" s="1150"/>
      <c r="H160" s="1151"/>
      <c r="I160" s="224" t="s">
        <v>73</v>
      </c>
      <c r="J160" s="21"/>
      <c r="K160" s="21"/>
      <c r="L160" s="22"/>
      <c r="M160" s="22"/>
      <c r="N160" s="22"/>
      <c r="O160" s="22"/>
      <c r="P160" s="22"/>
      <c r="Q160" s="22"/>
      <c r="R160" s="22"/>
      <c r="S160" s="22"/>
      <c r="T160" s="23"/>
      <c r="U160" s="23"/>
      <c r="V160" s="198"/>
      <c r="W160" s="234"/>
      <c r="X160" s="1143" t="str">
        <f t="shared" si="18"/>
        <v/>
      </c>
      <c r="Y160" s="1143"/>
      <c r="Z160" s="1144"/>
      <c r="AA160" s="247" t="s">
        <v>31</v>
      </c>
      <c r="AB160" s="1143" t="str">
        <f t="shared" si="17"/>
        <v/>
      </c>
      <c r="AC160" s="1143"/>
      <c r="AD160" s="1143"/>
      <c r="AE160" s="195" t="s">
        <v>32</v>
      </c>
      <c r="AF160" s="1145"/>
      <c r="AG160" s="1145"/>
      <c r="AH160" s="1145"/>
      <c r="AI160" s="196" t="s">
        <v>33</v>
      </c>
      <c r="AJ160" s="1143" t="e">
        <f t="shared" ref="AJ160:AJ173" si="21">X160+AB160+IF(AF160="-",0,AF160)</f>
        <v>#VALUE!</v>
      </c>
      <c r="AK160" s="1143"/>
      <c r="AL160" s="1144"/>
    </row>
    <row r="161" spans="2:38" ht="28.5" hidden="1" customHeight="1" thickBot="1">
      <c r="B161" s="1199"/>
      <c r="C161" s="1200"/>
      <c r="D161" s="1200"/>
      <c r="E161" s="1200"/>
      <c r="F161" s="1201"/>
      <c r="G161" s="1150"/>
      <c r="H161" s="1151"/>
      <c r="I161" s="224" t="s">
        <v>37</v>
      </c>
      <c r="J161" s="21"/>
      <c r="K161" s="21"/>
      <c r="L161" s="22"/>
      <c r="M161" s="22"/>
      <c r="N161" s="22"/>
      <c r="O161" s="22"/>
      <c r="P161" s="22"/>
      <c r="Q161" s="22"/>
      <c r="R161" s="22"/>
      <c r="S161" s="22"/>
      <c r="T161" s="23"/>
      <c r="U161" s="23"/>
      <c r="V161" s="198"/>
      <c r="W161" s="234"/>
      <c r="X161" s="1143" t="str">
        <f t="shared" si="18"/>
        <v/>
      </c>
      <c r="Y161" s="1143"/>
      <c r="Z161" s="1144"/>
      <c r="AA161" s="247" t="s">
        <v>31</v>
      </c>
      <c r="AB161" s="1143" t="str">
        <f t="shared" si="17"/>
        <v/>
      </c>
      <c r="AC161" s="1143"/>
      <c r="AD161" s="1143"/>
      <c r="AE161" s="195" t="s">
        <v>32</v>
      </c>
      <c r="AF161" s="1145"/>
      <c r="AG161" s="1145"/>
      <c r="AH161" s="1145"/>
      <c r="AI161" s="196" t="s">
        <v>33</v>
      </c>
      <c r="AJ161" s="1143" t="e">
        <f t="shared" si="21"/>
        <v>#VALUE!</v>
      </c>
      <c r="AK161" s="1143"/>
      <c r="AL161" s="1144"/>
    </row>
    <row r="162" spans="2:38" ht="28.5" hidden="1" customHeight="1" thickBot="1">
      <c r="B162" s="1199"/>
      <c r="C162" s="1200"/>
      <c r="D162" s="1200"/>
      <c r="E162" s="1200"/>
      <c r="F162" s="1201"/>
      <c r="G162" s="1150"/>
      <c r="H162" s="1151"/>
      <c r="I162" s="215" t="s">
        <v>38</v>
      </c>
      <c r="J162" s="21"/>
      <c r="K162" s="21"/>
      <c r="L162" s="22"/>
      <c r="M162" s="22"/>
      <c r="N162" s="22"/>
      <c r="O162" s="22"/>
      <c r="P162" s="22"/>
      <c r="Q162" s="22"/>
      <c r="R162" s="22"/>
      <c r="S162" s="22"/>
      <c r="T162" s="23"/>
      <c r="U162" s="23"/>
      <c r="V162" s="198"/>
      <c r="W162" s="234"/>
      <c r="X162" s="1143" t="str">
        <f t="shared" si="18"/>
        <v/>
      </c>
      <c r="Y162" s="1143"/>
      <c r="Z162" s="1144"/>
      <c r="AA162" s="247" t="s">
        <v>31</v>
      </c>
      <c r="AB162" s="1143" t="str">
        <f t="shared" si="17"/>
        <v/>
      </c>
      <c r="AC162" s="1143"/>
      <c r="AD162" s="1143"/>
      <c r="AE162" s="195" t="s">
        <v>32</v>
      </c>
      <c r="AF162" s="1145"/>
      <c r="AG162" s="1145"/>
      <c r="AH162" s="1145"/>
      <c r="AI162" s="196" t="s">
        <v>33</v>
      </c>
      <c r="AJ162" s="1143" t="e">
        <f t="shared" si="21"/>
        <v>#VALUE!</v>
      </c>
      <c r="AK162" s="1143"/>
      <c r="AL162" s="1144"/>
    </row>
    <row r="163" spans="2:38" ht="28.5" hidden="1" customHeight="1" thickBot="1">
      <c r="B163" s="1199"/>
      <c r="C163" s="1200"/>
      <c r="D163" s="1200"/>
      <c r="E163" s="1200"/>
      <c r="F163" s="1201"/>
      <c r="G163" s="1150"/>
      <c r="H163" s="1151"/>
      <c r="I163" s="224" t="s">
        <v>62</v>
      </c>
      <c r="J163" s="21"/>
      <c r="K163" s="21"/>
      <c r="L163" s="22"/>
      <c r="M163" s="22"/>
      <c r="N163" s="22"/>
      <c r="O163" s="22"/>
      <c r="P163" s="22"/>
      <c r="Q163" s="22"/>
      <c r="R163" s="22"/>
      <c r="S163" s="22"/>
      <c r="T163" s="23"/>
      <c r="U163" s="23"/>
      <c r="V163" s="41"/>
      <c r="W163" s="234"/>
      <c r="X163" s="1143" t="str">
        <f t="shared" si="18"/>
        <v/>
      </c>
      <c r="Y163" s="1143"/>
      <c r="Z163" s="1144"/>
      <c r="AA163" s="247" t="s">
        <v>31</v>
      </c>
      <c r="AB163" s="1143" t="str">
        <f t="shared" si="17"/>
        <v/>
      </c>
      <c r="AC163" s="1143"/>
      <c r="AD163" s="1143"/>
      <c r="AE163" s="195" t="s">
        <v>32</v>
      </c>
      <c r="AF163" s="1145"/>
      <c r="AG163" s="1145"/>
      <c r="AH163" s="1145"/>
      <c r="AI163" s="196" t="s">
        <v>33</v>
      </c>
      <c r="AJ163" s="1143" t="e">
        <f t="shared" si="21"/>
        <v>#VALUE!</v>
      </c>
      <c r="AK163" s="1143"/>
      <c r="AL163" s="1144"/>
    </row>
    <row r="164" spans="2:38" ht="28.5" hidden="1" customHeight="1" thickBot="1">
      <c r="B164" s="1199"/>
      <c r="C164" s="1200"/>
      <c r="D164" s="1200"/>
      <c r="E164" s="1200"/>
      <c r="F164" s="1201"/>
      <c r="G164" s="1150"/>
      <c r="H164" s="1151"/>
      <c r="I164" s="224" t="s">
        <v>39</v>
      </c>
      <c r="J164" s="16"/>
      <c r="K164" s="16"/>
      <c r="L164" s="17"/>
      <c r="M164" s="17"/>
      <c r="N164" s="17"/>
      <c r="O164" s="17"/>
      <c r="P164" s="17"/>
      <c r="Q164" s="17"/>
      <c r="R164" s="17"/>
      <c r="S164" s="17"/>
      <c r="T164" s="18"/>
      <c r="U164" s="18"/>
      <c r="V164" s="199"/>
      <c r="W164" s="234"/>
      <c r="X164" s="1143" t="str">
        <f t="shared" si="18"/>
        <v/>
      </c>
      <c r="Y164" s="1143"/>
      <c r="Z164" s="1144"/>
      <c r="AA164" s="247" t="s">
        <v>31</v>
      </c>
      <c r="AB164" s="1143" t="str">
        <f t="shared" si="17"/>
        <v/>
      </c>
      <c r="AC164" s="1143"/>
      <c r="AD164" s="1143"/>
      <c r="AE164" s="195" t="s">
        <v>32</v>
      </c>
      <c r="AF164" s="1145"/>
      <c r="AG164" s="1145"/>
      <c r="AH164" s="1145"/>
      <c r="AI164" s="196" t="s">
        <v>33</v>
      </c>
      <c r="AJ164" s="1143" t="e">
        <f t="shared" si="21"/>
        <v>#VALUE!</v>
      </c>
      <c r="AK164" s="1143"/>
      <c r="AL164" s="1144"/>
    </row>
    <row r="165" spans="2:38" ht="28.5" hidden="1" customHeight="1" thickBot="1">
      <c r="B165" s="1199"/>
      <c r="C165" s="1200"/>
      <c r="D165" s="1200"/>
      <c r="E165" s="1200"/>
      <c r="F165" s="1201"/>
      <c r="G165" s="1150"/>
      <c r="H165" s="1151"/>
      <c r="I165" s="224" t="s">
        <v>74</v>
      </c>
      <c r="J165" s="16"/>
      <c r="K165" s="16"/>
      <c r="L165" s="17"/>
      <c r="M165" s="17"/>
      <c r="N165" s="17"/>
      <c r="O165" s="17"/>
      <c r="P165" s="17"/>
      <c r="Q165" s="17"/>
      <c r="R165" s="17"/>
      <c r="S165" s="17"/>
      <c r="T165" s="18"/>
      <c r="U165" s="18"/>
      <c r="V165" s="199"/>
      <c r="W165" s="234"/>
      <c r="X165" s="1143" t="str">
        <f t="shared" si="18"/>
        <v/>
      </c>
      <c r="Y165" s="1143"/>
      <c r="Z165" s="1144"/>
      <c r="AA165" s="247" t="s">
        <v>31</v>
      </c>
      <c r="AB165" s="1143" t="str">
        <f t="shared" si="17"/>
        <v/>
      </c>
      <c r="AC165" s="1143"/>
      <c r="AD165" s="1143"/>
      <c r="AE165" s="195" t="s">
        <v>32</v>
      </c>
      <c r="AF165" s="1145"/>
      <c r="AG165" s="1145"/>
      <c r="AH165" s="1145"/>
      <c r="AI165" s="196" t="s">
        <v>33</v>
      </c>
      <c r="AJ165" s="1143" t="e">
        <f t="shared" si="21"/>
        <v>#VALUE!</v>
      </c>
      <c r="AK165" s="1143"/>
      <c r="AL165" s="1144"/>
    </row>
    <row r="166" spans="2:38" ht="28.5" hidden="1" customHeight="1" thickBot="1">
      <c r="B166" s="1199"/>
      <c r="C166" s="1200"/>
      <c r="D166" s="1200"/>
      <c r="E166" s="1200"/>
      <c r="F166" s="1201"/>
      <c r="G166" s="1150"/>
      <c r="H166" s="1151"/>
      <c r="I166" s="224" t="s">
        <v>63</v>
      </c>
      <c r="J166" s="16"/>
      <c r="K166" s="16"/>
      <c r="L166" s="17"/>
      <c r="M166" s="17"/>
      <c r="N166" s="17"/>
      <c r="O166" s="17"/>
      <c r="P166" s="17"/>
      <c r="Q166" s="17"/>
      <c r="R166" s="17"/>
      <c r="S166" s="17"/>
      <c r="T166" s="18"/>
      <c r="U166" s="18"/>
      <c r="V166" s="199"/>
      <c r="W166" s="234"/>
      <c r="X166" s="1143" t="str">
        <f t="shared" si="18"/>
        <v/>
      </c>
      <c r="Y166" s="1143"/>
      <c r="Z166" s="1144"/>
      <c r="AA166" s="247" t="s">
        <v>31</v>
      </c>
      <c r="AB166" s="1143" t="str">
        <f t="shared" si="17"/>
        <v/>
      </c>
      <c r="AC166" s="1143"/>
      <c r="AD166" s="1143"/>
      <c r="AE166" s="195" t="s">
        <v>32</v>
      </c>
      <c r="AF166" s="1145"/>
      <c r="AG166" s="1145"/>
      <c r="AH166" s="1145"/>
      <c r="AI166" s="196" t="s">
        <v>33</v>
      </c>
      <c r="AJ166" s="1143" t="e">
        <f>X166+AB166+IF(AF166="-",0,AF166)</f>
        <v>#VALUE!</v>
      </c>
      <c r="AK166" s="1143"/>
      <c r="AL166" s="1144"/>
    </row>
    <row r="167" spans="2:38" ht="28.5" hidden="1" customHeight="1" thickBot="1">
      <c r="B167" s="1199"/>
      <c r="C167" s="1200"/>
      <c r="D167" s="1200"/>
      <c r="E167" s="1200"/>
      <c r="F167" s="1201"/>
      <c r="G167" s="1150"/>
      <c r="H167" s="1151"/>
      <c r="I167" s="226" t="s">
        <v>64</v>
      </c>
      <c r="J167" s="24"/>
      <c r="K167" s="24"/>
      <c r="L167" s="25"/>
      <c r="M167" s="25"/>
      <c r="N167" s="25"/>
      <c r="O167" s="25"/>
      <c r="P167" s="25"/>
      <c r="Q167" s="25"/>
      <c r="R167" s="25"/>
      <c r="S167" s="25"/>
      <c r="T167" s="26"/>
      <c r="U167" s="26"/>
      <c r="V167" s="221"/>
      <c r="W167" s="234"/>
      <c r="X167" s="1143" t="str">
        <f t="shared" si="18"/>
        <v/>
      </c>
      <c r="Y167" s="1143"/>
      <c r="Z167" s="1144"/>
      <c r="AA167" s="247" t="s">
        <v>31</v>
      </c>
      <c r="AB167" s="1143" t="str">
        <f t="shared" si="17"/>
        <v/>
      </c>
      <c r="AC167" s="1143"/>
      <c r="AD167" s="1143"/>
      <c r="AE167" s="195" t="s">
        <v>32</v>
      </c>
      <c r="AF167" s="1145"/>
      <c r="AG167" s="1145"/>
      <c r="AH167" s="1145"/>
      <c r="AI167" s="196" t="s">
        <v>33</v>
      </c>
      <c r="AJ167" s="1143" t="e">
        <f>X167+AB167+IF(AF167="-",0,AF167)</f>
        <v>#VALUE!</v>
      </c>
      <c r="AK167" s="1143"/>
      <c r="AL167" s="1144"/>
    </row>
    <row r="168" spans="2:38" ht="28.5" hidden="1" customHeight="1" thickBot="1">
      <c r="B168" s="1199"/>
      <c r="C168" s="1200"/>
      <c r="D168" s="1200"/>
      <c r="E168" s="1200"/>
      <c r="F168" s="1201"/>
      <c r="G168" s="1150"/>
      <c r="H168" s="1151"/>
      <c r="I168" s="224" t="s">
        <v>41</v>
      </c>
      <c r="J168" s="16"/>
      <c r="K168" s="16"/>
      <c r="L168" s="17"/>
      <c r="M168" s="17"/>
      <c r="N168" s="17"/>
      <c r="O168" s="17"/>
      <c r="P168" s="17"/>
      <c r="Q168" s="17"/>
      <c r="R168" s="17"/>
      <c r="S168" s="17"/>
      <c r="T168" s="18"/>
      <c r="U168" s="18"/>
      <c r="V168" s="199"/>
      <c r="W168" s="234"/>
      <c r="X168" s="1143" t="str">
        <f t="shared" si="18"/>
        <v/>
      </c>
      <c r="Y168" s="1143"/>
      <c r="Z168" s="1144"/>
      <c r="AA168" s="247" t="s">
        <v>31</v>
      </c>
      <c r="AB168" s="1143" t="str">
        <f t="shared" si="17"/>
        <v/>
      </c>
      <c r="AC168" s="1143"/>
      <c r="AD168" s="1143"/>
      <c r="AE168" s="195" t="s">
        <v>32</v>
      </c>
      <c r="AF168" s="1145"/>
      <c r="AG168" s="1145"/>
      <c r="AH168" s="1145"/>
      <c r="AI168" s="196" t="s">
        <v>33</v>
      </c>
      <c r="AJ168" s="1143" t="e">
        <f t="shared" si="21"/>
        <v>#VALUE!</v>
      </c>
      <c r="AK168" s="1143"/>
      <c r="AL168" s="1144"/>
    </row>
    <row r="169" spans="2:38" ht="28.5" hidden="1" customHeight="1" thickBot="1">
      <c r="B169" s="1199"/>
      <c r="C169" s="1200"/>
      <c r="D169" s="1200"/>
      <c r="E169" s="1200"/>
      <c r="F169" s="1201"/>
      <c r="G169" s="1150"/>
      <c r="H169" s="1151"/>
      <c r="I169" s="224" t="s">
        <v>42</v>
      </c>
      <c r="J169" s="16"/>
      <c r="K169" s="16"/>
      <c r="L169" s="17"/>
      <c r="M169" s="17"/>
      <c r="N169" s="17"/>
      <c r="O169" s="17"/>
      <c r="P169" s="17"/>
      <c r="Q169" s="17"/>
      <c r="R169" s="17"/>
      <c r="S169" s="17"/>
      <c r="T169" s="18"/>
      <c r="U169" s="18"/>
      <c r="V169" s="199"/>
      <c r="W169" s="234"/>
      <c r="X169" s="1143" t="str">
        <f t="shared" si="18"/>
        <v/>
      </c>
      <c r="Y169" s="1143"/>
      <c r="Z169" s="1144"/>
      <c r="AA169" s="247" t="s">
        <v>31</v>
      </c>
      <c r="AB169" s="1143" t="str">
        <f t="shared" si="17"/>
        <v/>
      </c>
      <c r="AC169" s="1143"/>
      <c r="AD169" s="1143"/>
      <c r="AE169" s="195" t="s">
        <v>32</v>
      </c>
      <c r="AF169" s="1145"/>
      <c r="AG169" s="1145"/>
      <c r="AH169" s="1145"/>
      <c r="AI169" s="196" t="s">
        <v>33</v>
      </c>
      <c r="AJ169" s="1143" t="e">
        <f t="shared" si="21"/>
        <v>#VALUE!</v>
      </c>
      <c r="AK169" s="1143"/>
      <c r="AL169" s="1144"/>
    </row>
    <row r="170" spans="2:38" ht="28.5" hidden="1" customHeight="1" thickBot="1">
      <c r="B170" s="1199"/>
      <c r="C170" s="1200"/>
      <c r="D170" s="1200"/>
      <c r="E170" s="1200"/>
      <c r="F170" s="1201"/>
      <c r="G170" s="1150"/>
      <c r="H170" s="1151"/>
      <c r="I170" s="226" t="s">
        <v>43</v>
      </c>
      <c r="J170" s="24"/>
      <c r="K170" s="24"/>
      <c r="L170" s="25"/>
      <c r="M170" s="25"/>
      <c r="N170" s="25"/>
      <c r="O170" s="17"/>
      <c r="P170" s="16"/>
      <c r="Q170" s="51"/>
      <c r="R170" s="51"/>
      <c r="S170" s="51"/>
      <c r="T170" s="16"/>
      <c r="U170" s="16"/>
      <c r="V170" s="222"/>
      <c r="W170" s="234"/>
      <c r="X170" s="1143" t="str">
        <f t="shared" si="18"/>
        <v/>
      </c>
      <c r="Y170" s="1143"/>
      <c r="Z170" s="1144"/>
      <c r="AA170" s="247" t="s">
        <v>31</v>
      </c>
      <c r="AB170" s="1143" t="str">
        <f t="shared" si="17"/>
        <v/>
      </c>
      <c r="AC170" s="1143"/>
      <c r="AD170" s="1143"/>
      <c r="AE170" s="195"/>
      <c r="AF170" s="1145"/>
      <c r="AG170" s="1145"/>
      <c r="AH170" s="1145"/>
      <c r="AI170" s="196"/>
      <c r="AJ170" s="1146" t="s">
        <v>36</v>
      </c>
      <c r="AK170" s="1146"/>
      <c r="AL170" s="1147"/>
    </row>
    <row r="171" spans="2:38" ht="28.5" hidden="1" customHeight="1" thickBot="1">
      <c r="B171" s="1199"/>
      <c r="C171" s="1200"/>
      <c r="D171" s="1200"/>
      <c r="E171" s="1200"/>
      <c r="F171" s="1201"/>
      <c r="G171" s="1150"/>
      <c r="H171" s="1151"/>
      <c r="I171" s="1182" t="s">
        <v>75</v>
      </c>
      <c r="J171" s="1183"/>
      <c r="K171" s="1183"/>
      <c r="L171" s="1183"/>
      <c r="M171" s="1183"/>
      <c r="N171" s="1183"/>
      <c r="O171" s="1183"/>
      <c r="P171" s="1183"/>
      <c r="Q171" s="1183"/>
      <c r="R171" s="1183"/>
      <c r="S171" s="1183"/>
      <c r="T171" s="1183"/>
      <c r="U171" s="1183"/>
      <c r="V171" s="1184"/>
      <c r="W171" s="234"/>
      <c r="X171" s="1143" t="str">
        <f t="shared" si="18"/>
        <v/>
      </c>
      <c r="Y171" s="1143"/>
      <c r="Z171" s="1144"/>
      <c r="AA171" s="247" t="s">
        <v>31</v>
      </c>
      <c r="AB171" s="1143" t="str">
        <f t="shared" si="17"/>
        <v/>
      </c>
      <c r="AC171" s="1143"/>
      <c r="AD171" s="1143"/>
      <c r="AE171" s="195" t="s">
        <v>32</v>
      </c>
      <c r="AF171" s="1145"/>
      <c r="AG171" s="1145"/>
      <c r="AH171" s="1145"/>
      <c r="AI171" s="196" t="s">
        <v>33</v>
      </c>
      <c r="AJ171" s="1143" t="e">
        <f>X171+AB171+IF(AF171="-",0,AF171)</f>
        <v>#VALUE!</v>
      </c>
      <c r="AK171" s="1143"/>
      <c r="AL171" s="1144"/>
    </row>
    <row r="172" spans="2:38" ht="39.75" hidden="1" customHeight="1" thickBot="1">
      <c r="B172" s="1199"/>
      <c r="C172" s="1200"/>
      <c r="D172" s="1200"/>
      <c r="E172" s="1200"/>
      <c r="F172" s="1201"/>
      <c r="G172" s="1150"/>
      <c r="H172" s="1151"/>
      <c r="I172" s="1185" t="s">
        <v>76</v>
      </c>
      <c r="J172" s="1186"/>
      <c r="K172" s="1186"/>
      <c r="L172" s="1186"/>
      <c r="M172" s="1186"/>
      <c r="N172" s="1186"/>
      <c r="O172" s="1186"/>
      <c r="P172" s="1186"/>
      <c r="Q172" s="1186"/>
      <c r="R172" s="1186"/>
      <c r="S172" s="1186"/>
      <c r="T172" s="1186"/>
      <c r="U172" s="1186"/>
      <c r="V172" s="1187"/>
      <c r="W172" s="234"/>
      <c r="X172" s="1143" t="str">
        <f t="shared" si="18"/>
        <v/>
      </c>
      <c r="Y172" s="1143"/>
      <c r="Z172" s="1144"/>
      <c r="AA172" s="247" t="s">
        <v>31</v>
      </c>
      <c r="AB172" s="1143" t="str">
        <f t="shared" si="17"/>
        <v/>
      </c>
      <c r="AC172" s="1143"/>
      <c r="AD172" s="1143"/>
      <c r="AE172" s="195" t="s">
        <v>32</v>
      </c>
      <c r="AF172" s="1145"/>
      <c r="AG172" s="1145"/>
      <c r="AH172" s="1145"/>
      <c r="AI172" s="196" t="s">
        <v>33</v>
      </c>
      <c r="AJ172" s="1143" t="e">
        <f t="shared" si="21"/>
        <v>#VALUE!</v>
      </c>
      <c r="AK172" s="1143"/>
      <c r="AL172" s="1144"/>
    </row>
    <row r="173" spans="2:38" ht="28.5" hidden="1" customHeight="1" thickBot="1">
      <c r="B173" s="1199"/>
      <c r="C173" s="1200"/>
      <c r="D173" s="1200"/>
      <c r="E173" s="1200"/>
      <c r="F173" s="1201"/>
      <c r="G173" s="1150"/>
      <c r="H173" s="1151"/>
      <c r="I173" s="226" t="s">
        <v>44</v>
      </c>
      <c r="J173" s="24"/>
      <c r="K173" s="24"/>
      <c r="L173" s="25"/>
      <c r="M173" s="25"/>
      <c r="N173" s="25"/>
      <c r="O173" s="25"/>
      <c r="P173" s="25"/>
      <c r="Q173" s="25"/>
      <c r="R173" s="25"/>
      <c r="S173" s="25"/>
      <c r="T173" s="26"/>
      <c r="U173" s="26"/>
      <c r="V173" s="221"/>
      <c r="W173" s="234"/>
      <c r="X173" s="1143" t="str">
        <f t="shared" si="18"/>
        <v/>
      </c>
      <c r="Y173" s="1143"/>
      <c r="Z173" s="1144"/>
      <c r="AA173" s="247" t="s">
        <v>31</v>
      </c>
      <c r="AB173" s="1143" t="str">
        <f t="shared" si="17"/>
        <v/>
      </c>
      <c r="AC173" s="1143"/>
      <c r="AD173" s="1143"/>
      <c r="AE173" s="195" t="s">
        <v>32</v>
      </c>
      <c r="AF173" s="1145"/>
      <c r="AG173" s="1145"/>
      <c r="AH173" s="1145"/>
      <c r="AI173" s="196" t="s">
        <v>33</v>
      </c>
      <c r="AJ173" s="1143" t="e">
        <f t="shared" si="21"/>
        <v>#VALUE!</v>
      </c>
      <c r="AK173" s="1143"/>
      <c r="AL173" s="1144"/>
    </row>
    <row r="174" spans="2:38" ht="28.5" hidden="1" customHeight="1" thickBot="1">
      <c r="B174" s="1199"/>
      <c r="C174" s="1200"/>
      <c r="D174" s="1200"/>
      <c r="E174" s="1200"/>
      <c r="F174" s="1201"/>
      <c r="G174" s="1150"/>
      <c r="H174" s="1151"/>
      <c r="I174" s="226" t="s">
        <v>77</v>
      </c>
      <c r="J174" s="24"/>
      <c r="K174" s="24"/>
      <c r="L174" s="223"/>
      <c r="M174" s="223"/>
      <c r="N174" s="223"/>
      <c r="O174" s="223"/>
      <c r="P174" s="223"/>
      <c r="Q174" s="223"/>
      <c r="R174" s="223"/>
      <c r="S174" s="223"/>
      <c r="T174" s="26"/>
      <c r="U174" s="26"/>
      <c r="V174" s="221"/>
      <c r="W174" s="234"/>
      <c r="X174" s="1143" t="str">
        <f t="shared" si="18"/>
        <v/>
      </c>
      <c r="Y174" s="1143"/>
      <c r="Z174" s="1144"/>
      <c r="AA174" s="247" t="s">
        <v>31</v>
      </c>
      <c r="AB174" s="1143" t="str">
        <f t="shared" si="17"/>
        <v/>
      </c>
      <c r="AC174" s="1143"/>
      <c r="AD174" s="1143"/>
      <c r="AE174" s="195" t="s">
        <v>32</v>
      </c>
      <c r="AF174" s="1146" t="s">
        <v>36</v>
      </c>
      <c r="AG174" s="1146"/>
      <c r="AH174" s="1146"/>
      <c r="AI174" s="196" t="s">
        <v>33</v>
      </c>
      <c r="AJ174" s="1143" t="e">
        <f t="shared" ref="AJ174" si="22">X174+AB174+IF(AF174="-",0,AF174)</f>
        <v>#VALUE!</v>
      </c>
      <c r="AK174" s="1143"/>
      <c r="AL174" s="1144"/>
    </row>
    <row r="175" spans="2:38" ht="28.5" hidden="1" customHeight="1" thickBot="1">
      <c r="B175" s="1199"/>
      <c r="C175" s="1200"/>
      <c r="D175" s="1200"/>
      <c r="E175" s="1200"/>
      <c r="F175" s="1201"/>
      <c r="G175" s="1150"/>
      <c r="H175" s="1151"/>
      <c r="I175" s="224" t="s">
        <v>47</v>
      </c>
      <c r="J175" s="16"/>
      <c r="K175" s="16"/>
      <c r="L175" s="17"/>
      <c r="M175" s="17"/>
      <c r="N175" s="17"/>
      <c r="O175" s="17"/>
      <c r="P175" s="17"/>
      <c r="Q175" s="17"/>
      <c r="R175" s="17"/>
      <c r="S175" s="17"/>
      <c r="T175" s="18"/>
      <c r="U175" s="18"/>
      <c r="V175" s="199"/>
      <c r="W175" s="234"/>
      <c r="X175" s="1143" t="str">
        <f t="shared" si="18"/>
        <v/>
      </c>
      <c r="Y175" s="1143"/>
      <c r="Z175" s="1144"/>
      <c r="AA175" s="247" t="s">
        <v>31</v>
      </c>
      <c r="AB175" s="1143" t="str">
        <f t="shared" si="17"/>
        <v/>
      </c>
      <c r="AC175" s="1143"/>
      <c r="AD175" s="1143"/>
      <c r="AE175" s="195" t="s">
        <v>32</v>
      </c>
      <c r="AF175" s="1145"/>
      <c r="AG175" s="1145"/>
      <c r="AH175" s="1145"/>
      <c r="AI175" s="196" t="s">
        <v>33</v>
      </c>
      <c r="AJ175" s="1143" t="e">
        <f>X175+AB175+IF(AF175="-",0,AF175)</f>
        <v>#VALUE!</v>
      </c>
      <c r="AK175" s="1143"/>
      <c r="AL175" s="1144"/>
    </row>
    <row r="176" spans="2:38" ht="28.5" hidden="1" customHeight="1" thickBot="1">
      <c r="B176" s="1199"/>
      <c r="C176" s="1200"/>
      <c r="D176" s="1200"/>
      <c r="E176" s="1200"/>
      <c r="F176" s="1201"/>
      <c r="G176" s="1150"/>
      <c r="H176" s="1151"/>
      <c r="I176" s="224" t="s">
        <v>48</v>
      </c>
      <c r="J176" s="24"/>
      <c r="K176" s="24"/>
      <c r="L176" s="25"/>
      <c r="M176" s="25"/>
      <c r="N176" s="25"/>
      <c r="O176" s="25"/>
      <c r="P176" s="25"/>
      <c r="Q176" s="25"/>
      <c r="R176" s="25"/>
      <c r="S176" s="25"/>
      <c r="T176" s="26"/>
      <c r="U176" s="26"/>
      <c r="V176" s="221"/>
      <c r="W176" s="234"/>
      <c r="X176" s="1143" t="str">
        <f t="shared" si="18"/>
        <v/>
      </c>
      <c r="Y176" s="1143"/>
      <c r="Z176" s="1144"/>
      <c r="AA176" s="247" t="s">
        <v>31</v>
      </c>
      <c r="AB176" s="1143" t="str">
        <f t="shared" si="17"/>
        <v/>
      </c>
      <c r="AC176" s="1143"/>
      <c r="AD176" s="1143"/>
      <c r="AE176" s="195" t="s">
        <v>32</v>
      </c>
      <c r="AF176" s="1145"/>
      <c r="AG176" s="1145"/>
      <c r="AH176" s="1145"/>
      <c r="AI176" s="196" t="s">
        <v>33</v>
      </c>
      <c r="AJ176" s="1143" t="e">
        <f>X176+AB176+IF(AF176="-",0,AF176)</f>
        <v>#VALUE!</v>
      </c>
      <c r="AK176" s="1143"/>
      <c r="AL176" s="1144"/>
    </row>
    <row r="177" spans="2:38" ht="28.5" hidden="1" customHeight="1" thickBot="1">
      <c r="B177" s="1199"/>
      <c r="C177" s="1200"/>
      <c r="D177" s="1200"/>
      <c r="E177" s="1200"/>
      <c r="F177" s="1201"/>
      <c r="G177" s="1150"/>
      <c r="H177" s="1151"/>
      <c r="I177" s="224" t="s">
        <v>49</v>
      </c>
      <c r="J177" s="16"/>
      <c r="K177" s="16"/>
      <c r="L177" s="17"/>
      <c r="M177" s="17"/>
      <c r="N177" s="17"/>
      <c r="O177" s="17"/>
      <c r="P177" s="17"/>
      <c r="Q177" s="17"/>
      <c r="R177" s="17"/>
      <c r="S177" s="17"/>
      <c r="T177" s="18"/>
      <c r="U177" s="18"/>
      <c r="V177" s="199"/>
      <c r="W177" s="234"/>
      <c r="X177" s="1143" t="str">
        <f t="shared" si="18"/>
        <v/>
      </c>
      <c r="Y177" s="1143"/>
      <c r="Z177" s="1144"/>
      <c r="AA177" s="247" t="s">
        <v>31</v>
      </c>
      <c r="AB177" s="1143" t="str">
        <f t="shared" si="17"/>
        <v/>
      </c>
      <c r="AC177" s="1143"/>
      <c r="AD177" s="1143"/>
      <c r="AE177" s="195" t="s">
        <v>32</v>
      </c>
      <c r="AF177" s="1145"/>
      <c r="AG177" s="1145"/>
      <c r="AH177" s="1145"/>
      <c r="AI177" s="196" t="s">
        <v>33</v>
      </c>
      <c r="AJ177" s="1143" t="e">
        <f>X177+AB177+IF(AF177="-",0,AF177)</f>
        <v>#VALUE!</v>
      </c>
      <c r="AK177" s="1143"/>
      <c r="AL177" s="1144"/>
    </row>
    <row r="178" spans="2:38" ht="28.5" hidden="1" customHeight="1" thickBot="1">
      <c r="B178" s="1199"/>
      <c r="C178" s="1200"/>
      <c r="D178" s="1200"/>
      <c r="E178" s="1200"/>
      <c r="F178" s="1201"/>
      <c r="G178" s="1150"/>
      <c r="H178" s="1151"/>
      <c r="I178" s="224" t="s">
        <v>50</v>
      </c>
      <c r="J178" s="24"/>
      <c r="K178" s="24"/>
      <c r="L178" s="25"/>
      <c r="M178" s="25"/>
      <c r="N178" s="25"/>
      <c r="O178" s="25"/>
      <c r="P178" s="25"/>
      <c r="Q178" s="25"/>
      <c r="R178" s="25"/>
      <c r="S178" s="25"/>
      <c r="T178" s="26"/>
      <c r="U178" s="26"/>
      <c r="V178" s="221"/>
      <c r="W178" s="234"/>
      <c r="X178" s="1143" t="str">
        <f t="shared" si="18"/>
        <v/>
      </c>
      <c r="Y178" s="1143"/>
      <c r="Z178" s="1144"/>
      <c r="AA178" s="247" t="s">
        <v>31</v>
      </c>
      <c r="AB178" s="1143" t="str">
        <f t="shared" si="17"/>
        <v/>
      </c>
      <c r="AC178" s="1143"/>
      <c r="AD178" s="1143"/>
      <c r="AE178" s="195" t="s">
        <v>32</v>
      </c>
      <c r="AF178" s="1145"/>
      <c r="AG178" s="1145"/>
      <c r="AH178" s="1145"/>
      <c r="AI178" s="196" t="s">
        <v>33</v>
      </c>
      <c r="AJ178" s="1143" t="e">
        <f>X178+AB178+IF(AF178="-",0,AF178)</f>
        <v>#VALUE!</v>
      </c>
      <c r="AK178" s="1143"/>
      <c r="AL178" s="1144"/>
    </row>
    <row r="179" spans="2:38" ht="28.5" hidden="1" customHeight="1" thickBot="1">
      <c r="B179" s="1199"/>
      <c r="C179" s="1200"/>
      <c r="D179" s="1200"/>
      <c r="E179" s="1200"/>
      <c r="F179" s="1201"/>
      <c r="G179" s="1150"/>
      <c r="H179" s="1151"/>
      <c r="I179" s="224" t="s">
        <v>51</v>
      </c>
      <c r="J179" s="16"/>
      <c r="K179" s="16"/>
      <c r="L179" s="17"/>
      <c r="M179" s="17"/>
      <c r="N179" s="17"/>
      <c r="O179" s="17"/>
      <c r="P179" s="17"/>
      <c r="Q179" s="17"/>
      <c r="R179" s="17"/>
      <c r="S179" s="17"/>
      <c r="T179" s="18"/>
      <c r="U179" s="18"/>
      <c r="V179" s="199"/>
      <c r="W179" s="234"/>
      <c r="X179" s="1143" t="str">
        <f t="shared" si="18"/>
        <v/>
      </c>
      <c r="Y179" s="1143"/>
      <c r="Z179" s="1144"/>
      <c r="AA179" s="247" t="s">
        <v>31</v>
      </c>
      <c r="AB179" s="1143" t="str">
        <f t="shared" si="17"/>
        <v/>
      </c>
      <c r="AC179" s="1143"/>
      <c r="AD179" s="1143"/>
      <c r="AE179" s="195" t="s">
        <v>32</v>
      </c>
      <c r="AF179" s="1145"/>
      <c r="AG179" s="1145"/>
      <c r="AH179" s="1145"/>
      <c r="AI179" s="196" t="s">
        <v>33</v>
      </c>
      <c r="AJ179" s="1143" t="e">
        <f t="shared" ref="AJ179:AJ180" si="23">X179+AB179+IF(AF179="-",0,AF179)</f>
        <v>#VALUE!</v>
      </c>
      <c r="AK179" s="1143"/>
      <c r="AL179" s="1144"/>
    </row>
    <row r="180" spans="2:38" ht="28.5" hidden="1" customHeight="1" thickBot="1">
      <c r="B180" s="1202"/>
      <c r="C180" s="1203"/>
      <c r="D180" s="1203"/>
      <c r="E180" s="1203"/>
      <c r="F180" s="1204"/>
      <c r="G180" s="1206"/>
      <c r="H180" s="1207"/>
      <c r="I180" s="225" t="s">
        <v>52</v>
      </c>
      <c r="J180" s="35"/>
      <c r="K180" s="35"/>
      <c r="L180" s="37"/>
      <c r="M180" s="37"/>
      <c r="N180" s="37"/>
      <c r="O180" s="37"/>
      <c r="P180" s="37"/>
      <c r="Q180" s="37"/>
      <c r="R180" s="37"/>
      <c r="S180" s="37"/>
      <c r="T180" s="36"/>
      <c r="U180" s="36"/>
      <c r="V180" s="200"/>
      <c r="W180" s="234"/>
      <c r="X180" s="1143" t="str">
        <f t="shared" si="18"/>
        <v/>
      </c>
      <c r="Y180" s="1143"/>
      <c r="Z180" s="1144"/>
      <c r="AA180" s="247" t="s">
        <v>31</v>
      </c>
      <c r="AB180" s="1143" t="str">
        <f t="shared" si="17"/>
        <v/>
      </c>
      <c r="AC180" s="1143"/>
      <c r="AD180" s="1143"/>
      <c r="AE180" s="195" t="s">
        <v>32</v>
      </c>
      <c r="AF180" s="1146" t="s">
        <v>36</v>
      </c>
      <c r="AG180" s="1146"/>
      <c r="AH180" s="1146"/>
      <c r="AI180" s="196" t="s">
        <v>33</v>
      </c>
      <c r="AJ180" s="1143" t="e">
        <f t="shared" si="23"/>
        <v>#VALUE!</v>
      </c>
      <c r="AK180" s="1143"/>
      <c r="AL180" s="1144"/>
    </row>
    <row r="181" spans="2:38" customFormat="1" ht="9.65" hidden="1" customHeight="1"/>
    <row r="182" spans="2:38" customFormat="1" ht="9.65" hidden="1" customHeight="1" thickBot="1"/>
    <row r="183" spans="2:38" ht="28.5" hidden="1" customHeight="1" thickBot="1">
      <c r="B183" s="1189" t="s">
        <v>69</v>
      </c>
      <c r="C183" s="1197"/>
      <c r="D183" s="1197"/>
      <c r="E183" s="1197"/>
      <c r="F183" s="1198"/>
      <c r="G183" s="1148" t="s">
        <v>78</v>
      </c>
      <c r="H183" s="1149"/>
      <c r="I183" s="214" t="s">
        <v>79</v>
      </c>
      <c r="J183" s="13"/>
      <c r="K183" s="13"/>
      <c r="L183" s="14"/>
      <c r="M183" s="14"/>
      <c r="N183" s="14"/>
      <c r="O183" s="14"/>
      <c r="P183" s="14"/>
      <c r="Q183" s="14"/>
      <c r="R183" s="14"/>
      <c r="S183" s="14"/>
      <c r="T183" s="15"/>
      <c r="U183" s="15"/>
      <c r="V183" s="201"/>
      <c r="W183" s="234"/>
      <c r="X183" s="1143" t="str">
        <f t="shared" ref="X183:X192" si="24">$G$15</f>
        <v/>
      </c>
      <c r="Y183" s="1143"/>
      <c r="Z183" s="1144"/>
      <c r="AA183" s="247" t="s">
        <v>31</v>
      </c>
      <c r="AB183" s="1143" t="str">
        <f>$R$15</f>
        <v/>
      </c>
      <c r="AC183" s="1143"/>
      <c r="AD183" s="1143"/>
      <c r="AE183" s="195" t="s">
        <v>32</v>
      </c>
      <c r="AF183" s="1145"/>
      <c r="AG183" s="1145"/>
      <c r="AH183" s="1145"/>
      <c r="AI183" s="196" t="s">
        <v>33</v>
      </c>
      <c r="AJ183" s="1143" t="e">
        <f>X183+AB183+IF(AF183="-",0,AF183)</f>
        <v>#VALUE!</v>
      </c>
      <c r="AK183" s="1143"/>
      <c r="AL183" s="1144"/>
    </row>
    <row r="184" spans="2:38" ht="28.5" hidden="1" customHeight="1" thickBot="1">
      <c r="B184" s="1199"/>
      <c r="C184" s="1200"/>
      <c r="D184" s="1200"/>
      <c r="E184" s="1200"/>
      <c r="F184" s="1201"/>
      <c r="G184" s="1148"/>
      <c r="H184" s="1149"/>
      <c r="I184" s="224" t="s">
        <v>80</v>
      </c>
      <c r="J184" s="21"/>
      <c r="K184" s="21"/>
      <c r="L184" s="22"/>
      <c r="M184" s="22"/>
      <c r="N184" s="22"/>
      <c r="O184" s="22"/>
      <c r="P184" s="22"/>
      <c r="Q184" s="22"/>
      <c r="R184" s="22"/>
      <c r="S184" s="22"/>
      <c r="T184" s="23"/>
      <c r="U184" s="23"/>
      <c r="V184" s="198"/>
      <c r="W184" s="234"/>
      <c r="X184" s="1143" t="str">
        <f t="shared" si="24"/>
        <v/>
      </c>
      <c r="Y184" s="1143"/>
      <c r="Z184" s="1144"/>
      <c r="AA184" s="247" t="s">
        <v>31</v>
      </c>
      <c r="AB184" s="1143" t="str">
        <f t="shared" ref="AB184:AB203" si="25">$R$15</f>
        <v/>
      </c>
      <c r="AC184" s="1143"/>
      <c r="AD184" s="1143"/>
      <c r="AE184" s="195" t="s">
        <v>32</v>
      </c>
      <c r="AF184" s="1145"/>
      <c r="AG184" s="1145"/>
      <c r="AH184" s="1145"/>
      <c r="AI184" s="196" t="s">
        <v>33</v>
      </c>
      <c r="AJ184" s="1143" t="e">
        <f t="shared" ref="AJ184:AJ192" si="26">X184+AB184+IF(AF184="-",0,AF184)</f>
        <v>#VALUE!</v>
      </c>
      <c r="AK184" s="1143"/>
      <c r="AL184" s="1144"/>
    </row>
    <row r="185" spans="2:38" ht="28.5" hidden="1" customHeight="1" thickBot="1">
      <c r="B185" s="1199"/>
      <c r="C185" s="1200"/>
      <c r="D185" s="1200"/>
      <c r="E185" s="1200"/>
      <c r="F185" s="1201"/>
      <c r="G185" s="1150"/>
      <c r="H185" s="1151"/>
      <c r="I185" s="224" t="s">
        <v>81</v>
      </c>
      <c r="J185" s="21"/>
      <c r="K185" s="21"/>
      <c r="L185" s="22"/>
      <c r="M185" s="22"/>
      <c r="N185" s="22"/>
      <c r="O185" s="22"/>
      <c r="P185" s="22"/>
      <c r="Q185" s="22"/>
      <c r="R185" s="22"/>
      <c r="S185" s="22"/>
      <c r="T185" s="23"/>
      <c r="U185" s="23"/>
      <c r="V185" s="198"/>
      <c r="W185" s="234"/>
      <c r="X185" s="1143" t="str">
        <f t="shared" si="24"/>
        <v/>
      </c>
      <c r="Y185" s="1143"/>
      <c r="Z185" s="1144"/>
      <c r="AA185" s="247" t="s">
        <v>31</v>
      </c>
      <c r="AB185" s="1143" t="str">
        <f t="shared" si="25"/>
        <v/>
      </c>
      <c r="AC185" s="1143"/>
      <c r="AD185" s="1143"/>
      <c r="AE185" s="195" t="s">
        <v>32</v>
      </c>
      <c r="AF185" s="1145"/>
      <c r="AG185" s="1145"/>
      <c r="AH185" s="1145"/>
      <c r="AI185" s="196" t="s">
        <v>33</v>
      </c>
      <c r="AJ185" s="1143" t="e">
        <f t="shared" si="26"/>
        <v>#VALUE!</v>
      </c>
      <c r="AK185" s="1143"/>
      <c r="AL185" s="1144"/>
    </row>
    <row r="186" spans="2:38" ht="28.5" hidden="1" customHeight="1" thickBot="1">
      <c r="B186" s="1199"/>
      <c r="C186" s="1200"/>
      <c r="D186" s="1200"/>
      <c r="E186" s="1200"/>
      <c r="F186" s="1201"/>
      <c r="G186" s="1150"/>
      <c r="H186" s="1151"/>
      <c r="I186" s="224" t="s">
        <v>82</v>
      </c>
      <c r="J186" s="16"/>
      <c r="K186" s="16"/>
      <c r="L186" s="17"/>
      <c r="M186" s="17"/>
      <c r="N186" s="17"/>
      <c r="O186" s="17"/>
      <c r="P186" s="17"/>
      <c r="Q186" s="17"/>
      <c r="R186" s="17"/>
      <c r="S186" s="17"/>
      <c r="T186" s="18"/>
      <c r="U186" s="18"/>
      <c r="V186" s="199"/>
      <c r="W186" s="234"/>
      <c r="X186" s="1143" t="str">
        <f t="shared" si="24"/>
        <v/>
      </c>
      <c r="Y186" s="1143"/>
      <c r="Z186" s="1144"/>
      <c r="AA186" s="247" t="s">
        <v>31</v>
      </c>
      <c r="AB186" s="1143" t="str">
        <f t="shared" si="25"/>
        <v/>
      </c>
      <c r="AC186" s="1143"/>
      <c r="AD186" s="1143"/>
      <c r="AE186" s="195" t="s">
        <v>32</v>
      </c>
      <c r="AF186" s="1145"/>
      <c r="AG186" s="1145"/>
      <c r="AH186" s="1145"/>
      <c r="AI186" s="196" t="s">
        <v>33</v>
      </c>
      <c r="AJ186" s="1143" t="e">
        <f t="shared" si="26"/>
        <v>#VALUE!</v>
      </c>
      <c r="AK186" s="1143"/>
      <c r="AL186" s="1144"/>
    </row>
    <row r="187" spans="2:38" ht="28.5" hidden="1" customHeight="1" thickBot="1">
      <c r="B187" s="1199"/>
      <c r="C187" s="1200"/>
      <c r="D187" s="1200"/>
      <c r="E187" s="1200"/>
      <c r="F187" s="1201"/>
      <c r="G187" s="1150"/>
      <c r="H187" s="1151"/>
      <c r="I187" s="268" t="s">
        <v>83</v>
      </c>
      <c r="L187" s="234"/>
      <c r="M187" s="234"/>
      <c r="N187" s="234"/>
      <c r="O187" s="234"/>
      <c r="P187" s="234"/>
      <c r="Q187" s="234"/>
      <c r="R187" s="234"/>
      <c r="S187" s="234"/>
      <c r="T187" s="85"/>
      <c r="U187" s="85"/>
      <c r="V187" s="232"/>
      <c r="W187" s="234"/>
      <c r="X187" s="1143" t="str">
        <f t="shared" si="24"/>
        <v/>
      </c>
      <c r="Y187" s="1143"/>
      <c r="Z187" s="1144"/>
      <c r="AA187" s="247" t="s">
        <v>31</v>
      </c>
      <c r="AB187" s="1143" t="str">
        <f t="shared" si="25"/>
        <v/>
      </c>
      <c r="AC187" s="1143"/>
      <c r="AD187" s="1143"/>
      <c r="AE187" s="195" t="s">
        <v>32</v>
      </c>
      <c r="AF187" s="1145"/>
      <c r="AG187" s="1145"/>
      <c r="AH187" s="1145"/>
      <c r="AI187" s="196" t="s">
        <v>33</v>
      </c>
      <c r="AJ187" s="1143" t="e">
        <f t="shared" ref="AJ187" si="27">X187+AB187+IF(AF187="-",0,AF187)</f>
        <v>#VALUE!</v>
      </c>
      <c r="AK187" s="1143"/>
      <c r="AL187" s="1144"/>
    </row>
    <row r="188" spans="2:38" ht="28.5" hidden="1" customHeight="1" thickBot="1">
      <c r="B188" s="1199"/>
      <c r="C188" s="1200"/>
      <c r="D188" s="1200"/>
      <c r="E188" s="1200"/>
      <c r="F188" s="1201"/>
      <c r="G188" s="1148"/>
      <c r="H188" s="1149"/>
      <c r="I188" s="224" t="s">
        <v>84</v>
      </c>
      <c r="J188" s="16"/>
      <c r="K188" s="16"/>
      <c r="L188" s="17"/>
      <c r="M188" s="17"/>
      <c r="N188" s="17"/>
      <c r="O188" s="17"/>
      <c r="P188" s="17"/>
      <c r="Q188" s="17"/>
      <c r="R188" s="17"/>
      <c r="S188" s="17"/>
      <c r="T188" s="18"/>
      <c r="U188" s="18"/>
      <c r="V188" s="199"/>
      <c r="W188" s="234"/>
      <c r="X188" s="1143" t="str">
        <f t="shared" si="24"/>
        <v/>
      </c>
      <c r="Y188" s="1143"/>
      <c r="Z188" s="1144"/>
      <c r="AA188" s="247" t="s">
        <v>31</v>
      </c>
      <c r="AB188" s="1143" t="str">
        <f t="shared" si="25"/>
        <v/>
      </c>
      <c r="AC188" s="1143"/>
      <c r="AD188" s="1143"/>
      <c r="AE188" s="195" t="s">
        <v>32</v>
      </c>
      <c r="AF188" s="1145"/>
      <c r="AG188" s="1145"/>
      <c r="AH188" s="1145"/>
      <c r="AI188" s="196" t="s">
        <v>33</v>
      </c>
      <c r="AJ188" s="1143" t="e">
        <f t="shared" si="26"/>
        <v>#VALUE!</v>
      </c>
      <c r="AK188" s="1143"/>
      <c r="AL188" s="1144"/>
    </row>
    <row r="189" spans="2:38" ht="28.5" hidden="1" customHeight="1" thickBot="1">
      <c r="B189" s="1199"/>
      <c r="C189" s="1200"/>
      <c r="D189" s="1200"/>
      <c r="E189" s="1200"/>
      <c r="F189" s="1201"/>
      <c r="G189" s="1148"/>
      <c r="H189" s="1149"/>
      <c r="I189" s="215" t="s">
        <v>85</v>
      </c>
      <c r="J189" s="21"/>
      <c r="K189" s="21"/>
      <c r="L189" s="22"/>
      <c r="M189" s="22"/>
      <c r="N189" s="22"/>
      <c r="O189" s="22"/>
      <c r="P189" s="22"/>
      <c r="Q189" s="22"/>
      <c r="R189" s="22"/>
      <c r="S189" s="22"/>
      <c r="T189" s="23"/>
      <c r="U189" s="23"/>
      <c r="V189" s="198"/>
      <c r="W189" s="234"/>
      <c r="X189" s="1143" t="str">
        <f t="shared" si="24"/>
        <v/>
      </c>
      <c r="Y189" s="1143"/>
      <c r="Z189" s="1144"/>
      <c r="AA189" s="247" t="s">
        <v>31</v>
      </c>
      <c r="AB189" s="1143" t="str">
        <f t="shared" si="25"/>
        <v/>
      </c>
      <c r="AC189" s="1143"/>
      <c r="AD189" s="1143"/>
      <c r="AE189" s="195" t="s">
        <v>32</v>
      </c>
      <c r="AF189" s="1145"/>
      <c r="AG189" s="1145"/>
      <c r="AH189" s="1145"/>
      <c r="AI189" s="196" t="s">
        <v>33</v>
      </c>
      <c r="AJ189" s="1143" t="e">
        <f t="shared" si="26"/>
        <v>#VALUE!</v>
      </c>
      <c r="AK189" s="1143"/>
      <c r="AL189" s="1144"/>
    </row>
    <row r="190" spans="2:38" ht="28.5" hidden="1" customHeight="1" thickBot="1">
      <c r="B190" s="1199"/>
      <c r="C190" s="1200"/>
      <c r="D190" s="1200"/>
      <c r="E190" s="1200"/>
      <c r="F190" s="1201"/>
      <c r="G190" s="1148"/>
      <c r="H190" s="1149"/>
      <c r="I190" s="268" t="s">
        <v>63</v>
      </c>
      <c r="L190" s="234"/>
      <c r="M190" s="234"/>
      <c r="N190" s="234"/>
      <c r="O190" s="234"/>
      <c r="P190" s="234"/>
      <c r="Q190" s="234"/>
      <c r="R190" s="234"/>
      <c r="S190" s="234"/>
      <c r="T190" s="85"/>
      <c r="U190" s="85"/>
      <c r="V190" s="232"/>
      <c r="W190" s="234"/>
      <c r="X190" s="1143" t="str">
        <f t="shared" si="24"/>
        <v/>
      </c>
      <c r="Y190" s="1143"/>
      <c r="Z190" s="1144"/>
      <c r="AA190" s="247" t="s">
        <v>31</v>
      </c>
      <c r="AB190" s="1143" t="str">
        <f t="shared" si="25"/>
        <v/>
      </c>
      <c r="AC190" s="1143"/>
      <c r="AD190" s="1143"/>
      <c r="AE190" s="195" t="s">
        <v>32</v>
      </c>
      <c r="AF190" s="1145"/>
      <c r="AG190" s="1145"/>
      <c r="AH190" s="1145"/>
      <c r="AI190" s="196" t="s">
        <v>33</v>
      </c>
      <c r="AJ190" s="1143" t="e">
        <f t="shared" si="26"/>
        <v>#VALUE!</v>
      </c>
      <c r="AK190" s="1143"/>
      <c r="AL190" s="1144"/>
    </row>
    <row r="191" spans="2:38" ht="28.5" hidden="1" customHeight="1" thickBot="1">
      <c r="B191" s="1199"/>
      <c r="C191" s="1200"/>
      <c r="D191" s="1200"/>
      <c r="E191" s="1200"/>
      <c r="F191" s="1201"/>
      <c r="G191" s="1148"/>
      <c r="H191" s="1149"/>
      <c r="I191" s="226" t="s">
        <v>64</v>
      </c>
      <c r="J191" s="24"/>
      <c r="K191" s="24"/>
      <c r="L191" s="25"/>
      <c r="M191" s="25"/>
      <c r="N191" s="25"/>
      <c r="O191" s="25"/>
      <c r="P191" s="25"/>
      <c r="Q191" s="25"/>
      <c r="R191" s="25"/>
      <c r="S191" s="25"/>
      <c r="T191" s="26"/>
      <c r="U191" s="26"/>
      <c r="V191" s="221"/>
      <c r="W191" s="234"/>
      <c r="X191" s="1143" t="str">
        <f t="shared" si="24"/>
        <v/>
      </c>
      <c r="Y191" s="1143"/>
      <c r="Z191" s="1144"/>
      <c r="AA191" s="247" t="s">
        <v>31</v>
      </c>
      <c r="AB191" s="1143" t="str">
        <f t="shared" si="25"/>
        <v/>
      </c>
      <c r="AC191" s="1143"/>
      <c r="AD191" s="1143"/>
      <c r="AE191" s="195" t="s">
        <v>32</v>
      </c>
      <c r="AF191" s="1145"/>
      <c r="AG191" s="1145"/>
      <c r="AH191" s="1145"/>
      <c r="AI191" s="196" t="s">
        <v>33</v>
      </c>
      <c r="AJ191" s="1143" t="e">
        <f t="shared" si="26"/>
        <v>#VALUE!</v>
      </c>
      <c r="AK191" s="1143"/>
      <c r="AL191" s="1144"/>
    </row>
    <row r="192" spans="2:38" ht="28.5" hidden="1" customHeight="1" thickBot="1">
      <c r="B192" s="1199"/>
      <c r="C192" s="1200"/>
      <c r="D192" s="1200"/>
      <c r="E192" s="1200"/>
      <c r="F192" s="1201"/>
      <c r="G192" s="1148"/>
      <c r="H192" s="1149"/>
      <c r="I192" s="226" t="s">
        <v>86</v>
      </c>
      <c r="J192" s="24"/>
      <c r="K192" s="24"/>
      <c r="L192" s="25"/>
      <c r="M192" s="25"/>
      <c r="N192" s="25"/>
      <c r="O192" s="25"/>
      <c r="P192" s="25"/>
      <c r="Q192" s="25"/>
      <c r="R192" s="25"/>
      <c r="S192" s="25"/>
      <c r="T192" s="26"/>
      <c r="U192" s="26"/>
      <c r="V192" s="221"/>
      <c r="W192" s="234"/>
      <c r="X192" s="1143" t="str">
        <f t="shared" si="24"/>
        <v/>
      </c>
      <c r="Y192" s="1143"/>
      <c r="Z192" s="1144"/>
      <c r="AA192" s="247" t="s">
        <v>31</v>
      </c>
      <c r="AB192" s="1143" t="str">
        <f t="shared" si="25"/>
        <v/>
      </c>
      <c r="AC192" s="1143"/>
      <c r="AD192" s="1143"/>
      <c r="AE192" s="195" t="s">
        <v>32</v>
      </c>
      <c r="AF192" s="1145"/>
      <c r="AG192" s="1145"/>
      <c r="AH192" s="1145"/>
      <c r="AI192" s="196" t="s">
        <v>33</v>
      </c>
      <c r="AJ192" s="1143" t="e">
        <f t="shared" si="26"/>
        <v>#VALUE!</v>
      </c>
      <c r="AK192" s="1143"/>
      <c r="AL192" s="1144"/>
    </row>
    <row r="193" spans="2:38" ht="28.5" hidden="1" customHeight="1" thickBot="1">
      <c r="B193" s="1199"/>
      <c r="C193" s="1200"/>
      <c r="D193" s="1200"/>
      <c r="E193" s="1200"/>
      <c r="F193" s="1201"/>
      <c r="G193" s="1148"/>
      <c r="H193" s="1149"/>
      <c r="I193" s="224" t="s">
        <v>51</v>
      </c>
      <c r="J193" s="16"/>
      <c r="K193" s="16"/>
      <c r="L193" s="17"/>
      <c r="M193" s="17"/>
      <c r="N193" s="17"/>
      <c r="O193" s="17"/>
      <c r="P193" s="17"/>
      <c r="Q193" s="17"/>
      <c r="R193" s="17"/>
      <c r="S193" s="17"/>
      <c r="T193" s="18"/>
      <c r="U193" s="18"/>
      <c r="V193" s="199"/>
      <c r="W193" s="234"/>
      <c r="X193" s="1143" t="str">
        <f t="shared" ref="X193:X214" si="28">$G$15</f>
        <v/>
      </c>
      <c r="Y193" s="1143"/>
      <c r="Z193" s="1144"/>
      <c r="AA193" s="247" t="s">
        <v>31</v>
      </c>
      <c r="AB193" s="1143" t="str">
        <f t="shared" si="25"/>
        <v/>
      </c>
      <c r="AC193" s="1143"/>
      <c r="AD193" s="1143"/>
      <c r="AE193" s="195" t="s">
        <v>32</v>
      </c>
      <c r="AF193" s="1145"/>
      <c r="AG193" s="1145"/>
      <c r="AH193" s="1145"/>
      <c r="AI193" s="196" t="s">
        <v>33</v>
      </c>
      <c r="AJ193" s="1143" t="e">
        <f t="shared" ref="AJ193:AJ194" si="29">X193+AB193+IF(AF193="-",0,AF193)</f>
        <v>#VALUE!</v>
      </c>
      <c r="AK193" s="1143"/>
      <c r="AL193" s="1144"/>
    </row>
    <row r="194" spans="2:38" ht="28.5" hidden="1" customHeight="1" thickBot="1">
      <c r="B194" s="1199"/>
      <c r="C194" s="1200"/>
      <c r="D194" s="1200"/>
      <c r="E194" s="1200"/>
      <c r="F194" s="1201"/>
      <c r="G194" s="1148"/>
      <c r="H194" s="1149"/>
      <c r="I194" s="225" t="s">
        <v>52</v>
      </c>
      <c r="J194" s="35"/>
      <c r="K194" s="35"/>
      <c r="L194" s="37"/>
      <c r="M194" s="37"/>
      <c r="N194" s="37"/>
      <c r="O194" s="37"/>
      <c r="P194" s="37"/>
      <c r="Q194" s="37"/>
      <c r="R194" s="37"/>
      <c r="S194" s="37"/>
      <c r="T194" s="36"/>
      <c r="U194" s="36"/>
      <c r="V194" s="200"/>
      <c r="W194" s="234"/>
      <c r="X194" s="1143" t="str">
        <f t="shared" si="28"/>
        <v/>
      </c>
      <c r="Y194" s="1143"/>
      <c r="Z194" s="1144"/>
      <c r="AA194" s="247" t="s">
        <v>31</v>
      </c>
      <c r="AB194" s="1143" t="str">
        <f t="shared" si="25"/>
        <v/>
      </c>
      <c r="AC194" s="1143"/>
      <c r="AD194" s="1143"/>
      <c r="AE194" s="195" t="s">
        <v>32</v>
      </c>
      <c r="AF194" s="1146" t="s">
        <v>36</v>
      </c>
      <c r="AG194" s="1146"/>
      <c r="AH194" s="1146"/>
      <c r="AI194" s="196" t="s">
        <v>33</v>
      </c>
      <c r="AJ194" s="1143" t="e">
        <f t="shared" si="29"/>
        <v>#VALUE!</v>
      </c>
      <c r="AK194" s="1143"/>
      <c r="AL194" s="1144"/>
    </row>
    <row r="195" spans="2:38" ht="28.5" hidden="1" customHeight="1" thickBot="1">
      <c r="B195" s="1199"/>
      <c r="C195" s="1200"/>
      <c r="D195" s="1200"/>
      <c r="E195" s="1200"/>
      <c r="F195" s="1201"/>
      <c r="G195" s="1148" t="s">
        <v>87</v>
      </c>
      <c r="H195" s="1205"/>
      <c r="I195" s="214" t="s">
        <v>79</v>
      </c>
      <c r="J195" s="13"/>
      <c r="K195" s="13"/>
      <c r="L195" s="14"/>
      <c r="M195" s="14"/>
      <c r="N195" s="14"/>
      <c r="O195" s="14"/>
      <c r="P195" s="14"/>
      <c r="Q195" s="14"/>
      <c r="R195" s="14"/>
      <c r="S195" s="14"/>
      <c r="T195" s="15"/>
      <c r="U195" s="15"/>
      <c r="V195" s="201"/>
      <c r="W195" s="234"/>
      <c r="X195" s="1143" t="str">
        <f t="shared" si="28"/>
        <v/>
      </c>
      <c r="Y195" s="1143"/>
      <c r="Z195" s="1144"/>
      <c r="AA195" s="247" t="s">
        <v>31</v>
      </c>
      <c r="AB195" s="1143" t="str">
        <f t="shared" si="25"/>
        <v/>
      </c>
      <c r="AC195" s="1143"/>
      <c r="AD195" s="1143"/>
      <c r="AE195" s="195" t="s">
        <v>32</v>
      </c>
      <c r="AF195" s="1145"/>
      <c r="AG195" s="1145"/>
      <c r="AH195" s="1145"/>
      <c r="AI195" s="196" t="s">
        <v>33</v>
      </c>
      <c r="AJ195" s="1143" t="e">
        <f>X195+AB195+IF(AF195="-",0,AF195)</f>
        <v>#VALUE!</v>
      </c>
      <c r="AK195" s="1143"/>
      <c r="AL195" s="1144"/>
    </row>
    <row r="196" spans="2:38" ht="28.5" hidden="1" customHeight="1" thickBot="1">
      <c r="B196" s="1199"/>
      <c r="C196" s="1200"/>
      <c r="D196" s="1200"/>
      <c r="E196" s="1200"/>
      <c r="F196" s="1201"/>
      <c r="G196" s="1150"/>
      <c r="H196" s="1151"/>
      <c r="I196" s="224" t="s">
        <v>80</v>
      </c>
      <c r="J196" s="21"/>
      <c r="K196" s="21"/>
      <c r="L196" s="22"/>
      <c r="M196" s="22"/>
      <c r="N196" s="22"/>
      <c r="O196" s="22"/>
      <c r="P196" s="22"/>
      <c r="Q196" s="22"/>
      <c r="R196" s="22"/>
      <c r="S196" s="22"/>
      <c r="T196" s="23"/>
      <c r="U196" s="23"/>
      <c r="V196" s="198"/>
      <c r="W196" s="234"/>
      <c r="X196" s="1143" t="str">
        <f t="shared" si="28"/>
        <v/>
      </c>
      <c r="Y196" s="1143"/>
      <c r="Z196" s="1144"/>
      <c r="AA196" s="247" t="s">
        <v>31</v>
      </c>
      <c r="AB196" s="1143" t="str">
        <f t="shared" si="25"/>
        <v/>
      </c>
      <c r="AC196" s="1143"/>
      <c r="AD196" s="1143"/>
      <c r="AE196" s="195" t="s">
        <v>32</v>
      </c>
      <c r="AF196" s="1145"/>
      <c r="AG196" s="1145"/>
      <c r="AH196" s="1145"/>
      <c r="AI196" s="196" t="s">
        <v>33</v>
      </c>
      <c r="AJ196" s="1143" t="e">
        <f t="shared" ref="AJ196:AJ199" si="30">X196+AB196+IF(AF196="-",0,AF196)</f>
        <v>#VALUE!</v>
      </c>
      <c r="AK196" s="1143"/>
      <c r="AL196" s="1144"/>
    </row>
    <row r="197" spans="2:38" ht="28.5" hidden="1" customHeight="1" thickBot="1">
      <c r="B197" s="1199"/>
      <c r="C197" s="1200"/>
      <c r="D197" s="1200"/>
      <c r="E197" s="1200"/>
      <c r="F197" s="1201"/>
      <c r="G197" s="1150"/>
      <c r="H197" s="1151"/>
      <c r="I197" s="224" t="s">
        <v>81</v>
      </c>
      <c r="J197" s="21"/>
      <c r="K197" s="21"/>
      <c r="L197" s="22"/>
      <c r="M197" s="22"/>
      <c r="N197" s="22"/>
      <c r="O197" s="22"/>
      <c r="P197" s="22"/>
      <c r="Q197" s="22"/>
      <c r="R197" s="22"/>
      <c r="S197" s="22"/>
      <c r="T197" s="23"/>
      <c r="U197" s="23"/>
      <c r="V197" s="198"/>
      <c r="W197" s="234"/>
      <c r="X197" s="1143" t="str">
        <f t="shared" si="28"/>
        <v/>
      </c>
      <c r="Y197" s="1143"/>
      <c r="Z197" s="1144"/>
      <c r="AA197" s="247" t="s">
        <v>31</v>
      </c>
      <c r="AB197" s="1143" t="str">
        <f t="shared" si="25"/>
        <v/>
      </c>
      <c r="AC197" s="1143"/>
      <c r="AD197" s="1143"/>
      <c r="AE197" s="195" t="s">
        <v>32</v>
      </c>
      <c r="AF197" s="1145"/>
      <c r="AG197" s="1145"/>
      <c r="AH197" s="1145"/>
      <c r="AI197" s="196" t="s">
        <v>33</v>
      </c>
      <c r="AJ197" s="1143" t="e">
        <f t="shared" si="30"/>
        <v>#VALUE!</v>
      </c>
      <c r="AK197" s="1143"/>
      <c r="AL197" s="1144"/>
    </row>
    <row r="198" spans="2:38" ht="28.5" hidden="1" customHeight="1" thickBot="1">
      <c r="B198" s="1199"/>
      <c r="C198" s="1200"/>
      <c r="D198" s="1200"/>
      <c r="E198" s="1200"/>
      <c r="F198" s="1201"/>
      <c r="G198" s="1150"/>
      <c r="H198" s="1151"/>
      <c r="I198" s="224" t="s">
        <v>82</v>
      </c>
      <c r="J198" s="16"/>
      <c r="K198" s="16"/>
      <c r="L198" s="17"/>
      <c r="M198" s="17"/>
      <c r="N198" s="17"/>
      <c r="O198" s="17"/>
      <c r="P198" s="17"/>
      <c r="Q198" s="17"/>
      <c r="R198" s="17"/>
      <c r="S198" s="17"/>
      <c r="T198" s="18"/>
      <c r="U198" s="18"/>
      <c r="V198" s="199"/>
      <c r="W198" s="234"/>
      <c r="X198" s="1143" t="str">
        <f t="shared" si="28"/>
        <v/>
      </c>
      <c r="Y198" s="1143"/>
      <c r="Z198" s="1144"/>
      <c r="AA198" s="247" t="s">
        <v>31</v>
      </c>
      <c r="AB198" s="1143" t="str">
        <f t="shared" si="25"/>
        <v/>
      </c>
      <c r="AC198" s="1143"/>
      <c r="AD198" s="1143"/>
      <c r="AE198" s="195" t="s">
        <v>32</v>
      </c>
      <c r="AF198" s="1145"/>
      <c r="AG198" s="1145"/>
      <c r="AH198" s="1145"/>
      <c r="AI198" s="196" t="s">
        <v>33</v>
      </c>
      <c r="AJ198" s="1143" t="e">
        <f t="shared" si="30"/>
        <v>#VALUE!</v>
      </c>
      <c r="AK198" s="1143"/>
      <c r="AL198" s="1144"/>
    </row>
    <row r="199" spans="2:38" ht="28.5" hidden="1" customHeight="1" thickBot="1">
      <c r="B199" s="1199"/>
      <c r="C199" s="1200"/>
      <c r="D199" s="1200"/>
      <c r="E199" s="1200"/>
      <c r="F199" s="1201"/>
      <c r="G199" s="1150"/>
      <c r="H199" s="1151"/>
      <c r="I199" s="16" t="s">
        <v>88</v>
      </c>
      <c r="J199" s="16"/>
      <c r="K199" s="16"/>
      <c r="L199" s="17"/>
      <c r="M199" s="17"/>
      <c r="N199" s="17"/>
      <c r="O199" s="17"/>
      <c r="P199" s="17"/>
      <c r="Q199" s="17"/>
      <c r="R199" s="17"/>
      <c r="S199" s="17"/>
      <c r="T199" s="18"/>
      <c r="U199" s="18"/>
      <c r="V199" s="199"/>
      <c r="W199" s="234"/>
      <c r="X199" s="1143" t="str">
        <f t="shared" si="28"/>
        <v/>
      </c>
      <c r="Y199" s="1143"/>
      <c r="Z199" s="1144"/>
      <c r="AA199" s="247" t="s">
        <v>31</v>
      </c>
      <c r="AB199" s="1143" t="str">
        <f t="shared" si="25"/>
        <v/>
      </c>
      <c r="AC199" s="1143"/>
      <c r="AD199" s="1143"/>
      <c r="AE199" s="195" t="s">
        <v>32</v>
      </c>
      <c r="AF199" s="1146" t="s">
        <v>36</v>
      </c>
      <c r="AG199" s="1146"/>
      <c r="AH199" s="1146"/>
      <c r="AI199" s="196" t="s">
        <v>33</v>
      </c>
      <c r="AJ199" s="1143" t="e">
        <f t="shared" si="30"/>
        <v>#VALUE!</v>
      </c>
      <c r="AK199" s="1143"/>
      <c r="AL199" s="1144"/>
    </row>
    <row r="200" spans="2:38" ht="28.5" hidden="1" customHeight="1" thickBot="1">
      <c r="B200" s="1199"/>
      <c r="C200" s="1200"/>
      <c r="D200" s="1200"/>
      <c r="E200" s="1200"/>
      <c r="F200" s="1201"/>
      <c r="G200" s="1150"/>
      <c r="H200" s="1151"/>
      <c r="I200" s="21" t="s">
        <v>84</v>
      </c>
      <c r="J200" s="21"/>
      <c r="K200" s="21"/>
      <c r="L200" s="22"/>
      <c r="M200" s="22"/>
      <c r="N200" s="22"/>
      <c r="O200" s="22"/>
      <c r="P200" s="22"/>
      <c r="Q200" s="22"/>
      <c r="R200" s="22"/>
      <c r="S200" s="22"/>
      <c r="T200" s="23"/>
      <c r="U200" s="23"/>
      <c r="V200" s="198"/>
      <c r="W200" s="234"/>
      <c r="X200" s="1143" t="str">
        <f t="shared" si="28"/>
        <v/>
      </c>
      <c r="Y200" s="1143"/>
      <c r="Z200" s="1144"/>
      <c r="AA200" s="247" t="s">
        <v>31</v>
      </c>
      <c r="AB200" s="1143" t="str">
        <f t="shared" si="25"/>
        <v/>
      </c>
      <c r="AC200" s="1143"/>
      <c r="AD200" s="1143"/>
      <c r="AE200" s="195" t="s">
        <v>32</v>
      </c>
      <c r="AF200" s="1145"/>
      <c r="AG200" s="1145"/>
      <c r="AH200" s="1145"/>
      <c r="AI200" s="196" t="s">
        <v>33</v>
      </c>
      <c r="AJ200" s="1143" t="e">
        <f t="shared" ref="AJ200:AJ202" si="31">X200+AB200+IF(AF200="-",0,AF200)</f>
        <v>#VALUE!</v>
      </c>
      <c r="AK200" s="1143"/>
      <c r="AL200" s="1144"/>
    </row>
    <row r="201" spans="2:38" ht="28.5" hidden="1" customHeight="1" thickBot="1">
      <c r="B201" s="1199"/>
      <c r="C201" s="1200"/>
      <c r="D201" s="1200"/>
      <c r="E201" s="1200"/>
      <c r="F201" s="1201"/>
      <c r="G201" s="1150"/>
      <c r="H201" s="1151"/>
      <c r="I201" s="226" t="s">
        <v>86</v>
      </c>
      <c r="J201" s="24"/>
      <c r="K201" s="24"/>
      <c r="L201" s="25"/>
      <c r="M201" s="25"/>
      <c r="N201" s="25"/>
      <c r="O201" s="25"/>
      <c r="P201" s="25"/>
      <c r="Q201" s="25"/>
      <c r="R201" s="25"/>
      <c r="S201" s="25"/>
      <c r="T201" s="26"/>
      <c r="U201" s="26"/>
      <c r="V201" s="221"/>
      <c r="W201" s="234"/>
      <c r="X201" s="1143" t="str">
        <f t="shared" si="28"/>
        <v/>
      </c>
      <c r="Y201" s="1143"/>
      <c r="Z201" s="1144"/>
      <c r="AA201" s="247" t="s">
        <v>31</v>
      </c>
      <c r="AB201" s="1143" t="str">
        <f t="shared" si="25"/>
        <v/>
      </c>
      <c r="AC201" s="1143"/>
      <c r="AD201" s="1143"/>
      <c r="AE201" s="195" t="s">
        <v>32</v>
      </c>
      <c r="AF201" s="1145"/>
      <c r="AG201" s="1145"/>
      <c r="AH201" s="1145"/>
      <c r="AI201" s="196" t="s">
        <v>33</v>
      </c>
      <c r="AJ201" s="1143" t="e">
        <f t="shared" si="31"/>
        <v>#VALUE!</v>
      </c>
      <c r="AK201" s="1143"/>
      <c r="AL201" s="1144"/>
    </row>
    <row r="202" spans="2:38" ht="28.5" hidden="1" customHeight="1" thickBot="1">
      <c r="B202" s="1199"/>
      <c r="C202" s="1200"/>
      <c r="D202" s="1200"/>
      <c r="E202" s="1200"/>
      <c r="F202" s="1201"/>
      <c r="G202" s="1150"/>
      <c r="H202" s="1151"/>
      <c r="I202" s="224" t="s">
        <v>51</v>
      </c>
      <c r="J202" s="16"/>
      <c r="K202" s="16"/>
      <c r="L202" s="17"/>
      <c r="M202" s="17"/>
      <c r="N202" s="17"/>
      <c r="O202" s="17"/>
      <c r="P202" s="17"/>
      <c r="Q202" s="17"/>
      <c r="R202" s="17"/>
      <c r="S202" s="17"/>
      <c r="T202" s="18"/>
      <c r="U202" s="18"/>
      <c r="V202" s="199"/>
      <c r="W202" s="234"/>
      <c r="X202" s="1143" t="str">
        <f t="shared" si="28"/>
        <v/>
      </c>
      <c r="Y202" s="1143"/>
      <c r="Z202" s="1144"/>
      <c r="AA202" s="247" t="s">
        <v>31</v>
      </c>
      <c r="AB202" s="1143" t="str">
        <f t="shared" si="25"/>
        <v/>
      </c>
      <c r="AC202" s="1143"/>
      <c r="AD202" s="1143"/>
      <c r="AE202" s="195" t="s">
        <v>32</v>
      </c>
      <c r="AF202" s="1145"/>
      <c r="AG202" s="1145"/>
      <c r="AH202" s="1145"/>
      <c r="AI202" s="196" t="s">
        <v>33</v>
      </c>
      <c r="AJ202" s="1143" t="e">
        <f t="shared" si="31"/>
        <v>#VALUE!</v>
      </c>
      <c r="AK202" s="1143"/>
      <c r="AL202" s="1144"/>
    </row>
    <row r="203" spans="2:38" ht="28.5" hidden="1" customHeight="1" thickBot="1">
      <c r="B203" s="1202"/>
      <c r="C203" s="1203"/>
      <c r="D203" s="1203"/>
      <c r="E203" s="1203"/>
      <c r="F203" s="1204"/>
      <c r="G203" s="1206"/>
      <c r="H203" s="1207"/>
      <c r="I203" s="225" t="s">
        <v>52</v>
      </c>
      <c r="J203" s="35"/>
      <c r="K203" s="35"/>
      <c r="L203" s="37"/>
      <c r="M203" s="37"/>
      <c r="N203" s="37"/>
      <c r="O203" s="37"/>
      <c r="P203" s="37"/>
      <c r="Q203" s="37"/>
      <c r="R203" s="37"/>
      <c r="S203" s="37"/>
      <c r="T203" s="36"/>
      <c r="U203" s="36"/>
      <c r="V203" s="200"/>
      <c r="W203" s="234"/>
      <c r="X203" s="1143" t="str">
        <f t="shared" ref="X203" si="32">$G$15</f>
        <v/>
      </c>
      <c r="Y203" s="1143"/>
      <c r="Z203" s="1144"/>
      <c r="AA203" s="247" t="s">
        <v>31</v>
      </c>
      <c r="AB203" s="1143" t="str">
        <f t="shared" si="25"/>
        <v/>
      </c>
      <c r="AC203" s="1143"/>
      <c r="AD203" s="1143"/>
      <c r="AE203" s="195" t="s">
        <v>32</v>
      </c>
      <c r="AF203" s="1146" t="s">
        <v>36</v>
      </c>
      <c r="AG203" s="1146"/>
      <c r="AH203" s="1146"/>
      <c r="AI203" s="196" t="s">
        <v>33</v>
      </c>
      <c r="AJ203" s="1143" t="e">
        <f t="shared" ref="AJ203" si="33">X203+AB203+IF(AF203="-",0,AF203)</f>
        <v>#VALUE!</v>
      </c>
      <c r="AK203" s="1143"/>
      <c r="AL203" s="1144"/>
    </row>
    <row r="204" spans="2:38" customFormat="1" ht="12" hidden="1" customHeight="1"/>
    <row r="205" spans="2:38" customFormat="1" ht="12" hidden="1" customHeight="1" thickBot="1"/>
    <row r="206" spans="2:38" ht="28.5" hidden="1" customHeight="1" thickBot="1">
      <c r="B206" s="1189" t="s">
        <v>69</v>
      </c>
      <c r="C206" s="1197"/>
      <c r="D206" s="1197"/>
      <c r="E206" s="1197"/>
      <c r="F206" s="1198"/>
      <c r="G206" s="1148" t="s">
        <v>89</v>
      </c>
      <c r="H206" s="1205"/>
      <c r="I206" s="214" t="s">
        <v>79</v>
      </c>
      <c r="J206" s="13"/>
      <c r="K206" s="13"/>
      <c r="L206" s="14"/>
      <c r="M206" s="14"/>
      <c r="N206" s="14"/>
      <c r="O206" s="14"/>
      <c r="P206" s="14"/>
      <c r="Q206" s="14"/>
      <c r="R206" s="14"/>
      <c r="S206" s="14"/>
      <c r="T206" s="15"/>
      <c r="U206" s="15"/>
      <c r="V206" s="201"/>
      <c r="W206" s="234"/>
      <c r="X206" s="1143" t="str">
        <f t="shared" si="28"/>
        <v/>
      </c>
      <c r="Y206" s="1143"/>
      <c r="Z206" s="1144"/>
      <c r="AA206" s="247" t="s">
        <v>31</v>
      </c>
      <c r="AB206" s="1143" t="str">
        <f>$R$15</f>
        <v/>
      </c>
      <c r="AC206" s="1143"/>
      <c r="AD206" s="1143"/>
      <c r="AE206" s="195" t="s">
        <v>32</v>
      </c>
      <c r="AF206" s="1145"/>
      <c r="AG206" s="1145"/>
      <c r="AH206" s="1145"/>
      <c r="AI206" s="196" t="s">
        <v>33</v>
      </c>
      <c r="AJ206" s="1143" t="e">
        <f>X206+AB206+IF(AF206="-",0,AF206)</f>
        <v>#VALUE!</v>
      </c>
      <c r="AK206" s="1143"/>
      <c r="AL206" s="1144"/>
    </row>
    <row r="207" spans="2:38" ht="28.5" hidden="1" customHeight="1" thickBot="1">
      <c r="B207" s="1199"/>
      <c r="C207" s="1200"/>
      <c r="D207" s="1200"/>
      <c r="E207" s="1200"/>
      <c r="F207" s="1201"/>
      <c r="G207" s="1150"/>
      <c r="H207" s="1151"/>
      <c r="I207" s="224" t="s">
        <v>80</v>
      </c>
      <c r="J207" s="21"/>
      <c r="K207" s="21"/>
      <c r="L207" s="22"/>
      <c r="M207" s="22"/>
      <c r="N207" s="22"/>
      <c r="O207" s="22"/>
      <c r="P207" s="22"/>
      <c r="Q207" s="22"/>
      <c r="R207" s="22"/>
      <c r="S207" s="22"/>
      <c r="T207" s="23"/>
      <c r="U207" s="23"/>
      <c r="V207" s="198"/>
      <c r="W207" s="234"/>
      <c r="X207" s="1143" t="str">
        <f t="shared" si="28"/>
        <v/>
      </c>
      <c r="Y207" s="1143"/>
      <c r="Z207" s="1144"/>
      <c r="AA207" s="247" t="s">
        <v>31</v>
      </c>
      <c r="AB207" s="1143" t="str">
        <f t="shared" ref="AB207:AB229" si="34">$R$15</f>
        <v/>
      </c>
      <c r="AC207" s="1143"/>
      <c r="AD207" s="1143"/>
      <c r="AE207" s="195" t="s">
        <v>32</v>
      </c>
      <c r="AF207" s="1145"/>
      <c r="AG207" s="1145"/>
      <c r="AH207" s="1145"/>
      <c r="AI207" s="196" t="s">
        <v>33</v>
      </c>
      <c r="AJ207" s="1143" t="e">
        <f t="shared" ref="AJ207:AJ210" si="35">X207+AB207+IF(AF207="-",0,AF207)</f>
        <v>#VALUE!</v>
      </c>
      <c r="AK207" s="1143"/>
      <c r="AL207" s="1144"/>
    </row>
    <row r="208" spans="2:38" ht="28.5" hidden="1" customHeight="1" thickBot="1">
      <c r="B208" s="1199"/>
      <c r="C208" s="1200"/>
      <c r="D208" s="1200"/>
      <c r="E208" s="1200"/>
      <c r="F208" s="1201"/>
      <c r="G208" s="1150"/>
      <c r="H208" s="1151"/>
      <c r="I208" s="224" t="s">
        <v>81</v>
      </c>
      <c r="J208" s="21"/>
      <c r="K208" s="21"/>
      <c r="L208" s="22"/>
      <c r="M208" s="22"/>
      <c r="N208" s="22"/>
      <c r="O208" s="22"/>
      <c r="P208" s="22"/>
      <c r="Q208" s="22"/>
      <c r="R208" s="22"/>
      <c r="S208" s="22"/>
      <c r="T208" s="23"/>
      <c r="U208" s="23"/>
      <c r="V208" s="198"/>
      <c r="W208" s="234"/>
      <c r="X208" s="1143" t="str">
        <f t="shared" si="28"/>
        <v/>
      </c>
      <c r="Y208" s="1143"/>
      <c r="Z208" s="1144"/>
      <c r="AA208" s="247" t="s">
        <v>31</v>
      </c>
      <c r="AB208" s="1143" t="str">
        <f t="shared" si="34"/>
        <v/>
      </c>
      <c r="AC208" s="1143"/>
      <c r="AD208" s="1143"/>
      <c r="AE208" s="195" t="s">
        <v>32</v>
      </c>
      <c r="AF208" s="1145"/>
      <c r="AG208" s="1145"/>
      <c r="AH208" s="1145"/>
      <c r="AI208" s="196" t="s">
        <v>33</v>
      </c>
      <c r="AJ208" s="1143" t="e">
        <f t="shared" si="35"/>
        <v>#VALUE!</v>
      </c>
      <c r="AK208" s="1143"/>
      <c r="AL208" s="1144"/>
    </row>
    <row r="209" spans="2:38" ht="28.5" hidden="1" customHeight="1" thickBot="1">
      <c r="B209" s="1199"/>
      <c r="C209" s="1200"/>
      <c r="D209" s="1200"/>
      <c r="E209" s="1200"/>
      <c r="F209" s="1201"/>
      <c r="G209" s="1150"/>
      <c r="H209" s="1151"/>
      <c r="I209" s="224" t="s">
        <v>82</v>
      </c>
      <c r="J209" s="16"/>
      <c r="K209" s="16"/>
      <c r="L209" s="17"/>
      <c r="M209" s="17"/>
      <c r="N209" s="17"/>
      <c r="O209" s="17"/>
      <c r="P209" s="17"/>
      <c r="Q209" s="17"/>
      <c r="R209" s="17"/>
      <c r="S209" s="17"/>
      <c r="T209" s="18"/>
      <c r="U209" s="18"/>
      <c r="V209" s="199"/>
      <c r="W209" s="234"/>
      <c r="X209" s="1143" t="str">
        <f t="shared" si="28"/>
        <v/>
      </c>
      <c r="Y209" s="1143"/>
      <c r="Z209" s="1144"/>
      <c r="AA209" s="247" t="s">
        <v>31</v>
      </c>
      <c r="AB209" s="1143" t="str">
        <f t="shared" si="34"/>
        <v/>
      </c>
      <c r="AC209" s="1143"/>
      <c r="AD209" s="1143"/>
      <c r="AE209" s="195" t="s">
        <v>32</v>
      </c>
      <c r="AF209" s="1145"/>
      <c r="AG209" s="1145"/>
      <c r="AH209" s="1145"/>
      <c r="AI209" s="196" t="s">
        <v>33</v>
      </c>
      <c r="AJ209" s="1143" t="e">
        <f t="shared" si="35"/>
        <v>#VALUE!</v>
      </c>
      <c r="AK209" s="1143"/>
      <c r="AL209" s="1144"/>
    </row>
    <row r="210" spans="2:38" ht="30.65" hidden="1" customHeight="1" thickBot="1">
      <c r="B210" s="1199"/>
      <c r="C210" s="1200"/>
      <c r="D210" s="1200"/>
      <c r="E210" s="1200"/>
      <c r="F210" s="1201"/>
      <c r="G210" s="1150"/>
      <c r="H210" s="1151"/>
      <c r="I210" s="224" t="s">
        <v>83</v>
      </c>
      <c r="J210" s="21"/>
      <c r="K210" s="21"/>
      <c r="L210" s="22"/>
      <c r="M210" s="22"/>
      <c r="N210" s="22"/>
      <c r="O210" s="22"/>
      <c r="P210" s="22"/>
      <c r="Q210" s="22"/>
      <c r="R210" s="22"/>
      <c r="S210" s="22"/>
      <c r="T210" s="23"/>
      <c r="U210" s="23"/>
      <c r="V210" s="198"/>
      <c r="W210" s="234"/>
      <c r="X210" s="1143" t="str">
        <f t="shared" si="28"/>
        <v/>
      </c>
      <c r="Y210" s="1143"/>
      <c r="Z210" s="1144"/>
      <c r="AA210" s="247" t="s">
        <v>31</v>
      </c>
      <c r="AB210" s="1143" t="str">
        <f t="shared" si="34"/>
        <v/>
      </c>
      <c r="AC210" s="1143"/>
      <c r="AD210" s="1143"/>
      <c r="AE210" s="195" t="s">
        <v>32</v>
      </c>
      <c r="AF210" s="1146" t="s">
        <v>36</v>
      </c>
      <c r="AG210" s="1146"/>
      <c r="AH210" s="1146"/>
      <c r="AI210" s="196" t="s">
        <v>33</v>
      </c>
      <c r="AJ210" s="1143" t="e">
        <f t="shared" si="35"/>
        <v>#VALUE!</v>
      </c>
      <c r="AK210" s="1143"/>
      <c r="AL210" s="1144"/>
    </row>
    <row r="211" spans="2:38" ht="28.5" hidden="1" customHeight="1" thickBot="1">
      <c r="B211" s="1199"/>
      <c r="C211" s="1200"/>
      <c r="D211" s="1200"/>
      <c r="E211" s="1200"/>
      <c r="F211" s="1201"/>
      <c r="G211" s="1150"/>
      <c r="H211" s="1151"/>
      <c r="I211" s="21" t="s">
        <v>84</v>
      </c>
      <c r="J211" s="21"/>
      <c r="K211" s="21"/>
      <c r="L211" s="22"/>
      <c r="M211" s="22"/>
      <c r="N211" s="22"/>
      <c r="O211" s="22"/>
      <c r="P211" s="22"/>
      <c r="Q211" s="22"/>
      <c r="R211" s="22"/>
      <c r="S211" s="22"/>
      <c r="T211" s="23"/>
      <c r="U211" s="23"/>
      <c r="V211" s="198"/>
      <c r="W211" s="234"/>
      <c r="X211" s="1143" t="str">
        <f t="shared" si="28"/>
        <v/>
      </c>
      <c r="Y211" s="1143"/>
      <c r="Z211" s="1144"/>
      <c r="AA211" s="247" t="s">
        <v>31</v>
      </c>
      <c r="AB211" s="1143" t="str">
        <f t="shared" si="34"/>
        <v/>
      </c>
      <c r="AC211" s="1143"/>
      <c r="AD211" s="1143"/>
      <c r="AE211" s="195" t="s">
        <v>32</v>
      </c>
      <c r="AF211" s="1145"/>
      <c r="AG211" s="1145"/>
      <c r="AH211" s="1145"/>
      <c r="AI211" s="196" t="s">
        <v>33</v>
      </c>
      <c r="AJ211" s="1143" t="e">
        <f t="shared" ref="AJ211:AJ214" si="36">X211+AB211+IF(AF211="-",0,AF211)</f>
        <v>#VALUE!</v>
      </c>
      <c r="AK211" s="1143"/>
      <c r="AL211" s="1144"/>
    </row>
    <row r="212" spans="2:38" ht="28.5" hidden="1" customHeight="1" thickBot="1">
      <c r="B212" s="1199"/>
      <c r="C212" s="1200"/>
      <c r="D212" s="1200"/>
      <c r="E212" s="1200"/>
      <c r="F212" s="1201"/>
      <c r="G212" s="1150"/>
      <c r="H212" s="1151"/>
      <c r="I212" s="21" t="s">
        <v>90</v>
      </c>
      <c r="J212" s="21"/>
      <c r="K212" s="21"/>
      <c r="L212" s="22"/>
      <c r="M212" s="22"/>
      <c r="N212" s="22"/>
      <c r="O212" s="22"/>
      <c r="P212" s="22"/>
      <c r="Q212" s="22"/>
      <c r="R212" s="22"/>
      <c r="S212" s="22"/>
      <c r="T212" s="23"/>
      <c r="U212" s="23"/>
      <c r="V212" s="198"/>
      <c r="W212" s="234"/>
      <c r="X212" s="1143" t="str">
        <f t="shared" si="28"/>
        <v/>
      </c>
      <c r="Y212" s="1143"/>
      <c r="Z212" s="1144"/>
      <c r="AA212" s="247" t="s">
        <v>31</v>
      </c>
      <c r="AB212" s="1143" t="str">
        <f t="shared" si="34"/>
        <v/>
      </c>
      <c r="AC212" s="1143"/>
      <c r="AD212" s="1143"/>
      <c r="AE212" s="195" t="s">
        <v>32</v>
      </c>
      <c r="AF212" s="1145"/>
      <c r="AG212" s="1145"/>
      <c r="AH212" s="1145"/>
      <c r="AI212" s="196" t="s">
        <v>33</v>
      </c>
      <c r="AJ212" s="1143" t="e">
        <f t="shared" si="36"/>
        <v>#VALUE!</v>
      </c>
      <c r="AK212" s="1143"/>
      <c r="AL212" s="1144"/>
    </row>
    <row r="213" spans="2:38" ht="28.5" hidden="1" customHeight="1" thickBot="1">
      <c r="B213" s="1199"/>
      <c r="C213" s="1200"/>
      <c r="D213" s="1200"/>
      <c r="E213" s="1200"/>
      <c r="F213" s="1201"/>
      <c r="G213" s="1150"/>
      <c r="H213" s="1151"/>
      <c r="I213" s="24" t="s">
        <v>63</v>
      </c>
      <c r="J213" s="24"/>
      <c r="K213" s="24"/>
      <c r="L213" s="25"/>
      <c r="M213" s="25"/>
      <c r="N213" s="25"/>
      <c r="O213" s="25"/>
      <c r="P213" s="25"/>
      <c r="Q213" s="25"/>
      <c r="R213" s="25"/>
      <c r="S213" s="25"/>
      <c r="T213" s="26"/>
      <c r="U213" s="26"/>
      <c r="V213" s="221"/>
      <c r="W213" s="234"/>
      <c r="X213" s="1143" t="str">
        <f t="shared" si="28"/>
        <v/>
      </c>
      <c r="Y213" s="1143"/>
      <c r="Z213" s="1144"/>
      <c r="AA213" s="247" t="s">
        <v>31</v>
      </c>
      <c r="AB213" s="1143" t="str">
        <f t="shared" si="34"/>
        <v/>
      </c>
      <c r="AC213" s="1143"/>
      <c r="AD213" s="1143"/>
      <c r="AE213" s="195" t="s">
        <v>32</v>
      </c>
      <c r="AF213" s="1145"/>
      <c r="AG213" s="1145"/>
      <c r="AH213" s="1145"/>
      <c r="AI213" s="196" t="s">
        <v>33</v>
      </c>
      <c r="AJ213" s="1143" t="e">
        <f t="shared" si="36"/>
        <v>#VALUE!</v>
      </c>
      <c r="AK213" s="1143"/>
      <c r="AL213" s="1144"/>
    </row>
    <row r="214" spans="2:38" ht="28.5" hidden="1" customHeight="1" thickBot="1">
      <c r="B214" s="1199"/>
      <c r="C214" s="1200"/>
      <c r="D214" s="1200"/>
      <c r="E214" s="1200"/>
      <c r="F214" s="1201"/>
      <c r="G214" s="1150"/>
      <c r="H214" s="1151"/>
      <c r="I214" s="24" t="s">
        <v>64</v>
      </c>
      <c r="J214" s="24"/>
      <c r="K214" s="24"/>
      <c r="L214" s="25"/>
      <c r="M214" s="25"/>
      <c r="N214" s="25"/>
      <c r="O214" s="25"/>
      <c r="P214" s="25"/>
      <c r="Q214" s="25"/>
      <c r="R214" s="25"/>
      <c r="S214" s="25"/>
      <c r="T214" s="26"/>
      <c r="U214" s="26"/>
      <c r="V214" s="221"/>
      <c r="W214" s="234"/>
      <c r="X214" s="1143" t="str">
        <f t="shared" si="28"/>
        <v/>
      </c>
      <c r="Y214" s="1143"/>
      <c r="Z214" s="1144"/>
      <c r="AA214" s="247" t="s">
        <v>31</v>
      </c>
      <c r="AB214" s="1143" t="str">
        <f t="shared" si="34"/>
        <v/>
      </c>
      <c r="AC214" s="1143"/>
      <c r="AD214" s="1143"/>
      <c r="AE214" s="195" t="s">
        <v>32</v>
      </c>
      <c r="AF214" s="1145"/>
      <c r="AG214" s="1145"/>
      <c r="AH214" s="1145"/>
      <c r="AI214" s="196" t="s">
        <v>33</v>
      </c>
      <c r="AJ214" s="1143" t="e">
        <f t="shared" si="36"/>
        <v>#VALUE!</v>
      </c>
      <c r="AK214" s="1143"/>
      <c r="AL214" s="1144"/>
    </row>
    <row r="215" spans="2:38" ht="28.5" hidden="1" customHeight="1" thickBot="1">
      <c r="B215" s="1199"/>
      <c r="C215" s="1200"/>
      <c r="D215" s="1200"/>
      <c r="E215" s="1200"/>
      <c r="F215" s="1201"/>
      <c r="G215" s="1150"/>
      <c r="H215" s="1151"/>
      <c r="I215" s="226" t="s">
        <v>86</v>
      </c>
      <c r="J215" s="24"/>
      <c r="K215" s="24"/>
      <c r="L215" s="25"/>
      <c r="M215" s="25"/>
      <c r="N215" s="25"/>
      <c r="O215" s="25"/>
      <c r="P215" s="25"/>
      <c r="Q215" s="25"/>
      <c r="R215" s="25"/>
      <c r="S215" s="25"/>
      <c r="T215" s="26"/>
      <c r="U215" s="26"/>
      <c r="V215" s="221"/>
      <c r="W215" s="234"/>
      <c r="X215" s="1143" t="str">
        <f t="shared" ref="X215:X222" si="37">$G$15</f>
        <v/>
      </c>
      <c r="Y215" s="1143"/>
      <c r="Z215" s="1144"/>
      <c r="AA215" s="247" t="s">
        <v>31</v>
      </c>
      <c r="AB215" s="1143" t="str">
        <f t="shared" si="34"/>
        <v/>
      </c>
      <c r="AC215" s="1143"/>
      <c r="AD215" s="1143"/>
      <c r="AE215" s="195" t="s">
        <v>32</v>
      </c>
      <c r="AF215" s="1145"/>
      <c r="AG215" s="1145"/>
      <c r="AH215" s="1145"/>
      <c r="AI215" s="196" t="s">
        <v>33</v>
      </c>
      <c r="AJ215" s="1143" t="e">
        <f t="shared" ref="AJ215:AJ217" si="38">X215+AB215+IF(AF215="-",0,AF215)</f>
        <v>#VALUE!</v>
      </c>
      <c r="AK215" s="1143"/>
      <c r="AL215" s="1144"/>
    </row>
    <row r="216" spans="2:38" ht="28.5" hidden="1" customHeight="1" thickBot="1">
      <c r="B216" s="1199"/>
      <c r="C216" s="1200"/>
      <c r="D216" s="1200"/>
      <c r="E216" s="1200"/>
      <c r="F216" s="1201"/>
      <c r="G216" s="1150"/>
      <c r="H216" s="1151"/>
      <c r="I216" s="224" t="s">
        <v>51</v>
      </c>
      <c r="J216" s="16"/>
      <c r="K216" s="16"/>
      <c r="L216" s="17"/>
      <c r="M216" s="17"/>
      <c r="N216" s="17"/>
      <c r="O216" s="17"/>
      <c r="P216" s="17"/>
      <c r="Q216" s="17"/>
      <c r="R216" s="17"/>
      <c r="S216" s="17"/>
      <c r="T216" s="18"/>
      <c r="U216" s="18"/>
      <c r="V216" s="199"/>
      <c r="W216" s="234"/>
      <c r="X216" s="1143" t="str">
        <f t="shared" si="37"/>
        <v/>
      </c>
      <c r="Y216" s="1143"/>
      <c r="Z216" s="1144"/>
      <c r="AA216" s="247" t="s">
        <v>31</v>
      </c>
      <c r="AB216" s="1143" t="str">
        <f t="shared" si="34"/>
        <v/>
      </c>
      <c r="AC216" s="1143"/>
      <c r="AD216" s="1143"/>
      <c r="AE216" s="195" t="s">
        <v>32</v>
      </c>
      <c r="AF216" s="1145"/>
      <c r="AG216" s="1145"/>
      <c r="AH216" s="1145"/>
      <c r="AI216" s="196" t="s">
        <v>33</v>
      </c>
      <c r="AJ216" s="1143" t="e">
        <f t="shared" si="38"/>
        <v>#VALUE!</v>
      </c>
      <c r="AK216" s="1143"/>
      <c r="AL216" s="1144"/>
    </row>
    <row r="217" spans="2:38" ht="28.5" hidden="1" customHeight="1" thickBot="1">
      <c r="B217" s="1199"/>
      <c r="C217" s="1200"/>
      <c r="D217" s="1200"/>
      <c r="E217" s="1200"/>
      <c r="F217" s="1201"/>
      <c r="G217" s="1150"/>
      <c r="H217" s="1151"/>
      <c r="I217" s="225" t="s">
        <v>52</v>
      </c>
      <c r="J217" s="35"/>
      <c r="K217" s="35"/>
      <c r="L217" s="37"/>
      <c r="M217" s="37"/>
      <c r="N217" s="37"/>
      <c r="O217" s="37"/>
      <c r="P217" s="37"/>
      <c r="Q217" s="37"/>
      <c r="R217" s="37"/>
      <c r="S217" s="37"/>
      <c r="T217" s="36"/>
      <c r="U217" s="36"/>
      <c r="V217" s="200"/>
      <c r="W217" s="234"/>
      <c r="X217" s="1143" t="str">
        <f t="shared" si="37"/>
        <v/>
      </c>
      <c r="Y217" s="1143"/>
      <c r="Z217" s="1144"/>
      <c r="AA217" s="247" t="s">
        <v>31</v>
      </c>
      <c r="AB217" s="1143" t="str">
        <f t="shared" si="34"/>
        <v/>
      </c>
      <c r="AC217" s="1143"/>
      <c r="AD217" s="1143"/>
      <c r="AE217" s="195" t="s">
        <v>32</v>
      </c>
      <c r="AF217" s="1146" t="s">
        <v>36</v>
      </c>
      <c r="AG217" s="1146"/>
      <c r="AH217" s="1146"/>
      <c r="AI217" s="196" t="s">
        <v>33</v>
      </c>
      <c r="AJ217" s="1143" t="e">
        <f t="shared" si="38"/>
        <v>#VALUE!</v>
      </c>
      <c r="AK217" s="1143"/>
      <c r="AL217" s="1144"/>
    </row>
    <row r="218" spans="2:38" ht="28.5" hidden="1" customHeight="1" thickBot="1">
      <c r="B218" s="1199"/>
      <c r="C218" s="1200"/>
      <c r="D218" s="1200"/>
      <c r="E218" s="1200"/>
      <c r="F218" s="1201"/>
      <c r="G218" s="1148" t="s">
        <v>91</v>
      </c>
      <c r="H218" s="1205"/>
      <c r="I218" s="214" t="s">
        <v>92</v>
      </c>
      <c r="J218" s="13"/>
      <c r="K218" s="13"/>
      <c r="L218" s="14"/>
      <c r="M218" s="14"/>
      <c r="N218" s="14"/>
      <c r="O218" s="14"/>
      <c r="P218" s="14"/>
      <c r="Q218" s="14"/>
      <c r="R218" s="14"/>
      <c r="S218" s="14"/>
      <c r="T218" s="15"/>
      <c r="U218" s="15"/>
      <c r="V218" s="201"/>
      <c r="W218" s="234"/>
      <c r="X218" s="1143" t="str">
        <f t="shared" si="37"/>
        <v/>
      </c>
      <c r="Y218" s="1143"/>
      <c r="Z218" s="1144"/>
      <c r="AA218" s="247" t="s">
        <v>31</v>
      </c>
      <c r="AB218" s="1143" t="str">
        <f t="shared" si="34"/>
        <v/>
      </c>
      <c r="AC218" s="1143"/>
      <c r="AD218" s="1143"/>
      <c r="AE218" s="195" t="s">
        <v>32</v>
      </c>
      <c r="AF218" s="1145"/>
      <c r="AG218" s="1145"/>
      <c r="AH218" s="1145"/>
      <c r="AI218" s="196" t="s">
        <v>33</v>
      </c>
      <c r="AJ218" s="1143" t="e">
        <f>X218+AB218+IF(AF218="-",0,AF218)</f>
        <v>#VALUE!</v>
      </c>
      <c r="AK218" s="1143"/>
      <c r="AL218" s="1144"/>
    </row>
    <row r="219" spans="2:38" ht="28.5" hidden="1" customHeight="1" thickBot="1">
      <c r="B219" s="1199"/>
      <c r="C219" s="1200"/>
      <c r="D219" s="1200"/>
      <c r="E219" s="1200"/>
      <c r="F219" s="1201"/>
      <c r="G219" s="1150"/>
      <c r="H219" s="1151"/>
      <c r="I219" s="269" t="s">
        <v>93</v>
      </c>
      <c r="J219" s="227"/>
      <c r="K219" s="227"/>
      <c r="L219" s="228"/>
      <c r="M219" s="228"/>
      <c r="N219" s="228"/>
      <c r="O219" s="228"/>
      <c r="P219" s="228"/>
      <c r="Q219" s="228"/>
      <c r="R219" s="228"/>
      <c r="S219" s="228"/>
      <c r="T219" s="229"/>
      <c r="U219" s="229"/>
      <c r="V219" s="231"/>
      <c r="W219" s="234"/>
      <c r="X219" s="1143" t="str">
        <f t="shared" si="37"/>
        <v/>
      </c>
      <c r="Y219" s="1143"/>
      <c r="Z219" s="1144"/>
      <c r="AA219" s="247" t="s">
        <v>31</v>
      </c>
      <c r="AB219" s="1143" t="str">
        <f t="shared" si="34"/>
        <v/>
      </c>
      <c r="AC219" s="1143"/>
      <c r="AD219" s="1143"/>
      <c r="AE219" s="195" t="s">
        <v>32</v>
      </c>
      <c r="AF219" s="1145"/>
      <c r="AG219" s="1145"/>
      <c r="AH219" s="1145"/>
      <c r="AI219" s="196" t="s">
        <v>33</v>
      </c>
      <c r="AJ219" s="1143" t="e">
        <f t="shared" ref="AJ219:AJ220" si="39">X219+AB219+IF(AF219="-",0,AF219)</f>
        <v>#VALUE!</v>
      </c>
      <c r="AK219" s="1143"/>
      <c r="AL219" s="1144"/>
    </row>
    <row r="220" spans="2:38" ht="28.5" hidden="1" customHeight="1" thickBot="1">
      <c r="B220" s="1199"/>
      <c r="C220" s="1200"/>
      <c r="D220" s="1200"/>
      <c r="E220" s="1200"/>
      <c r="F220" s="1201"/>
      <c r="G220" s="1150"/>
      <c r="H220" s="1151"/>
      <c r="I220" s="1" t="s">
        <v>88</v>
      </c>
      <c r="L220" s="234"/>
      <c r="M220" s="234"/>
      <c r="N220" s="234"/>
      <c r="O220" s="234"/>
      <c r="P220" s="234"/>
      <c r="Q220" s="234"/>
      <c r="R220" s="234"/>
      <c r="S220" s="234"/>
      <c r="T220" s="85"/>
      <c r="U220" s="85"/>
      <c r="V220" s="232"/>
      <c r="W220" s="234"/>
      <c r="X220" s="1143" t="str">
        <f t="shared" si="37"/>
        <v/>
      </c>
      <c r="Y220" s="1143"/>
      <c r="Z220" s="1144"/>
      <c r="AA220" s="247" t="s">
        <v>31</v>
      </c>
      <c r="AB220" s="1143" t="str">
        <f t="shared" si="34"/>
        <v/>
      </c>
      <c r="AC220" s="1143"/>
      <c r="AD220" s="1143"/>
      <c r="AE220" s="195" t="s">
        <v>32</v>
      </c>
      <c r="AF220" s="1146" t="s">
        <v>36</v>
      </c>
      <c r="AG220" s="1146"/>
      <c r="AH220" s="1146"/>
      <c r="AI220" s="196" t="s">
        <v>33</v>
      </c>
      <c r="AJ220" s="1143" t="e">
        <f t="shared" si="39"/>
        <v>#VALUE!</v>
      </c>
      <c r="AK220" s="1143"/>
      <c r="AL220" s="1144"/>
    </row>
    <row r="221" spans="2:38" ht="28.5" hidden="1" customHeight="1" thickBot="1">
      <c r="B221" s="1199"/>
      <c r="C221" s="1200"/>
      <c r="D221" s="1200"/>
      <c r="E221" s="1200"/>
      <c r="F221" s="1201"/>
      <c r="G221" s="1150"/>
      <c r="H221" s="1151"/>
      <c r="I221" s="16" t="s">
        <v>94</v>
      </c>
      <c r="J221" s="16"/>
      <c r="K221" s="16"/>
      <c r="L221" s="17"/>
      <c r="M221" s="17"/>
      <c r="N221" s="17"/>
      <c r="O221" s="17"/>
      <c r="P221" s="17"/>
      <c r="Q221" s="17"/>
      <c r="R221" s="17"/>
      <c r="S221" s="17"/>
      <c r="T221" s="18"/>
      <c r="U221" s="18"/>
      <c r="V221" s="199"/>
      <c r="W221" s="234"/>
      <c r="X221" s="1143" t="str">
        <f t="shared" si="37"/>
        <v/>
      </c>
      <c r="Y221" s="1143"/>
      <c r="Z221" s="1144"/>
      <c r="AA221" s="247" t="s">
        <v>31</v>
      </c>
      <c r="AB221" s="1143" t="str">
        <f t="shared" si="34"/>
        <v/>
      </c>
      <c r="AC221" s="1143"/>
      <c r="AD221" s="1143"/>
      <c r="AE221" s="195" t="s">
        <v>32</v>
      </c>
      <c r="AF221" s="1145"/>
      <c r="AG221" s="1145"/>
      <c r="AH221" s="1145"/>
      <c r="AI221" s="196" t="s">
        <v>33</v>
      </c>
      <c r="AJ221" s="1143" t="e">
        <f t="shared" ref="AJ221:AJ222" si="40">X221+AB221+IF(AF221="-",0,AF221)</f>
        <v>#VALUE!</v>
      </c>
      <c r="AK221" s="1143"/>
      <c r="AL221" s="1144"/>
    </row>
    <row r="222" spans="2:38" ht="28.5" hidden="1" customHeight="1" thickBot="1">
      <c r="B222" s="1199"/>
      <c r="C222" s="1200"/>
      <c r="D222" s="1200"/>
      <c r="E222" s="1200"/>
      <c r="F222" s="1201"/>
      <c r="G222" s="1150"/>
      <c r="H222" s="1151"/>
      <c r="I222" s="21" t="s">
        <v>84</v>
      </c>
      <c r="J222" s="21"/>
      <c r="K222" s="21"/>
      <c r="L222" s="22"/>
      <c r="M222" s="22"/>
      <c r="N222" s="22"/>
      <c r="O222" s="22"/>
      <c r="P222" s="22"/>
      <c r="Q222" s="22"/>
      <c r="R222" s="22"/>
      <c r="S222" s="22"/>
      <c r="T222" s="23"/>
      <c r="U222" s="23"/>
      <c r="V222" s="198"/>
      <c r="W222" s="234"/>
      <c r="X222" s="1143" t="str">
        <f t="shared" si="37"/>
        <v/>
      </c>
      <c r="Y222" s="1143"/>
      <c r="Z222" s="1144"/>
      <c r="AA222" s="247" t="s">
        <v>31</v>
      </c>
      <c r="AB222" s="1143" t="str">
        <f t="shared" si="34"/>
        <v/>
      </c>
      <c r="AC222" s="1143"/>
      <c r="AD222" s="1143"/>
      <c r="AE222" s="195" t="s">
        <v>32</v>
      </c>
      <c r="AF222" s="1145"/>
      <c r="AG222" s="1145"/>
      <c r="AH222" s="1145"/>
      <c r="AI222" s="196" t="s">
        <v>33</v>
      </c>
      <c r="AJ222" s="1143" t="e">
        <f t="shared" si="40"/>
        <v>#VALUE!</v>
      </c>
      <c r="AK222" s="1143"/>
      <c r="AL222" s="1144"/>
    </row>
    <row r="223" spans="2:38" ht="28.5" hidden="1" customHeight="1" thickBot="1">
      <c r="B223" s="1199"/>
      <c r="C223" s="1200"/>
      <c r="D223" s="1200"/>
      <c r="E223" s="1200"/>
      <c r="F223" s="1201"/>
      <c r="G223" s="1150"/>
      <c r="H223" s="1151"/>
      <c r="I223" s="224" t="s">
        <v>51</v>
      </c>
      <c r="J223" s="16"/>
      <c r="K223" s="16"/>
      <c r="L223" s="17"/>
      <c r="M223" s="17"/>
      <c r="N223" s="17"/>
      <c r="O223" s="17"/>
      <c r="P223" s="17"/>
      <c r="Q223" s="17"/>
      <c r="R223" s="17"/>
      <c r="S223" s="17"/>
      <c r="T223" s="18"/>
      <c r="U223" s="18"/>
      <c r="V223" s="199"/>
      <c r="W223" s="234"/>
      <c r="X223" s="1143" t="str">
        <f t="shared" ref="X223:X228" si="41">$G$15</f>
        <v/>
      </c>
      <c r="Y223" s="1143"/>
      <c r="Z223" s="1144"/>
      <c r="AA223" s="247" t="s">
        <v>31</v>
      </c>
      <c r="AB223" s="1143" t="str">
        <f t="shared" si="34"/>
        <v/>
      </c>
      <c r="AC223" s="1143"/>
      <c r="AD223" s="1143"/>
      <c r="AE223" s="195" t="s">
        <v>32</v>
      </c>
      <c r="AF223" s="1145"/>
      <c r="AG223" s="1145"/>
      <c r="AH223" s="1145"/>
      <c r="AI223" s="196" t="s">
        <v>33</v>
      </c>
      <c r="AJ223" s="1143" t="e">
        <f t="shared" ref="AJ223:AJ224" si="42">X223+AB223+IF(AF223="-",0,AF223)</f>
        <v>#VALUE!</v>
      </c>
      <c r="AK223" s="1143"/>
      <c r="AL223" s="1144"/>
    </row>
    <row r="224" spans="2:38" ht="28.5" hidden="1" customHeight="1" thickBot="1">
      <c r="B224" s="1199"/>
      <c r="C224" s="1200"/>
      <c r="D224" s="1200"/>
      <c r="E224" s="1200"/>
      <c r="F224" s="1201"/>
      <c r="G224" s="1206"/>
      <c r="H224" s="1207"/>
      <c r="I224" s="225" t="s">
        <v>52</v>
      </c>
      <c r="J224" s="35"/>
      <c r="K224" s="35"/>
      <c r="L224" s="37"/>
      <c r="M224" s="37"/>
      <c r="N224" s="37"/>
      <c r="O224" s="37"/>
      <c r="P224" s="37"/>
      <c r="Q224" s="37"/>
      <c r="R224" s="37"/>
      <c r="S224" s="37"/>
      <c r="T224" s="36"/>
      <c r="U224" s="36"/>
      <c r="V224" s="200"/>
      <c r="W224" s="234"/>
      <c r="X224" s="1143" t="str">
        <f t="shared" si="41"/>
        <v/>
      </c>
      <c r="Y224" s="1143"/>
      <c r="Z224" s="1144"/>
      <c r="AA224" s="247" t="s">
        <v>31</v>
      </c>
      <c r="AB224" s="1143" t="str">
        <f t="shared" si="34"/>
        <v/>
      </c>
      <c r="AC224" s="1143"/>
      <c r="AD224" s="1143"/>
      <c r="AE224" s="195" t="s">
        <v>32</v>
      </c>
      <c r="AF224" s="1146" t="s">
        <v>36</v>
      </c>
      <c r="AG224" s="1146"/>
      <c r="AH224" s="1146"/>
      <c r="AI224" s="196" t="s">
        <v>33</v>
      </c>
      <c r="AJ224" s="1143" t="e">
        <f t="shared" si="42"/>
        <v>#VALUE!</v>
      </c>
      <c r="AK224" s="1143"/>
      <c r="AL224" s="1144"/>
    </row>
    <row r="225" spans="2:38" ht="28.5" hidden="1" customHeight="1" thickBot="1">
      <c r="B225" s="1199"/>
      <c r="C225" s="1200"/>
      <c r="D225" s="1200"/>
      <c r="E225" s="1200"/>
      <c r="F225" s="1201"/>
      <c r="G225" s="1189" t="s">
        <v>95</v>
      </c>
      <c r="H225" s="1198"/>
      <c r="I225" s="214" t="s">
        <v>92</v>
      </c>
      <c r="J225" s="13"/>
      <c r="K225" s="13"/>
      <c r="L225" s="14"/>
      <c r="M225" s="14"/>
      <c r="N225" s="14"/>
      <c r="O225" s="14"/>
      <c r="P225" s="14"/>
      <c r="Q225" s="14"/>
      <c r="R225" s="14"/>
      <c r="S225" s="14"/>
      <c r="T225" s="15"/>
      <c r="U225" s="15"/>
      <c r="V225" s="201"/>
      <c r="W225" s="234"/>
      <c r="X225" s="1143" t="str">
        <f t="shared" si="41"/>
        <v/>
      </c>
      <c r="Y225" s="1143"/>
      <c r="Z225" s="1144"/>
      <c r="AA225" s="247" t="s">
        <v>31</v>
      </c>
      <c r="AB225" s="1143" t="str">
        <f t="shared" si="34"/>
        <v/>
      </c>
      <c r="AC225" s="1143"/>
      <c r="AD225" s="1143"/>
      <c r="AE225" s="195" t="s">
        <v>32</v>
      </c>
      <c r="AF225" s="1145"/>
      <c r="AG225" s="1145"/>
      <c r="AH225" s="1145"/>
      <c r="AI225" s="196" t="s">
        <v>33</v>
      </c>
      <c r="AJ225" s="1143" t="e">
        <f>X225+AB225+IF(AF225="-",0,AF225)</f>
        <v>#VALUE!</v>
      </c>
      <c r="AK225" s="1143"/>
      <c r="AL225" s="1144"/>
    </row>
    <row r="226" spans="2:38" ht="28.5" hidden="1" customHeight="1" thickBot="1">
      <c r="B226" s="1199"/>
      <c r="C226" s="1200"/>
      <c r="D226" s="1200"/>
      <c r="E226" s="1200"/>
      <c r="F226" s="1201"/>
      <c r="G226" s="1199"/>
      <c r="H226" s="1201"/>
      <c r="I226" s="269" t="s">
        <v>93</v>
      </c>
      <c r="J226" s="227"/>
      <c r="K226" s="227"/>
      <c r="L226" s="228"/>
      <c r="M226" s="228"/>
      <c r="N226" s="228"/>
      <c r="O226" s="228"/>
      <c r="P226" s="228"/>
      <c r="Q226" s="228"/>
      <c r="R226" s="228"/>
      <c r="S226" s="228"/>
      <c r="T226" s="229"/>
      <c r="U226" s="229"/>
      <c r="V226" s="231"/>
      <c r="W226" s="234"/>
      <c r="X226" s="1143" t="str">
        <f t="shared" si="41"/>
        <v/>
      </c>
      <c r="Y226" s="1143"/>
      <c r="Z226" s="1144"/>
      <c r="AA226" s="247" t="s">
        <v>31</v>
      </c>
      <c r="AB226" s="1143" t="str">
        <f t="shared" si="34"/>
        <v/>
      </c>
      <c r="AC226" s="1143"/>
      <c r="AD226" s="1143"/>
      <c r="AE226" s="195" t="s">
        <v>32</v>
      </c>
      <c r="AF226" s="1145"/>
      <c r="AG226" s="1145"/>
      <c r="AH226" s="1145"/>
      <c r="AI226" s="196" t="s">
        <v>33</v>
      </c>
      <c r="AJ226" s="1143" t="e">
        <f t="shared" ref="AJ226:AJ227" si="43">X226+AB226+IF(AF226="-",0,AF226)</f>
        <v>#VALUE!</v>
      </c>
      <c r="AK226" s="1143"/>
      <c r="AL226" s="1144"/>
    </row>
    <row r="227" spans="2:38" ht="28.5" hidden="1" customHeight="1" thickBot="1">
      <c r="B227" s="1199"/>
      <c r="C227" s="1200"/>
      <c r="D227" s="1200"/>
      <c r="E227" s="1200"/>
      <c r="F227" s="1201"/>
      <c r="G227" s="1199"/>
      <c r="H227" s="1201"/>
      <c r="I227" s="268" t="s">
        <v>88</v>
      </c>
      <c r="L227" s="234"/>
      <c r="M227" s="234"/>
      <c r="N227" s="234"/>
      <c r="O227" s="234"/>
      <c r="P227" s="234"/>
      <c r="Q227" s="234"/>
      <c r="R227" s="234"/>
      <c r="S227" s="234"/>
      <c r="T227" s="85"/>
      <c r="U227" s="85"/>
      <c r="V227" s="232"/>
      <c r="W227" s="234"/>
      <c r="X227" s="1143" t="str">
        <f t="shared" si="41"/>
        <v/>
      </c>
      <c r="Y227" s="1143"/>
      <c r="Z227" s="1144"/>
      <c r="AA227" s="247" t="s">
        <v>31</v>
      </c>
      <c r="AB227" s="1143" t="str">
        <f t="shared" si="34"/>
        <v/>
      </c>
      <c r="AC227" s="1143"/>
      <c r="AD227" s="1143"/>
      <c r="AE227" s="195" t="s">
        <v>32</v>
      </c>
      <c r="AF227" s="1146" t="s">
        <v>36</v>
      </c>
      <c r="AG227" s="1146"/>
      <c r="AH227" s="1146"/>
      <c r="AI227" s="196" t="s">
        <v>33</v>
      </c>
      <c r="AJ227" s="1143" t="e">
        <f t="shared" si="43"/>
        <v>#VALUE!</v>
      </c>
      <c r="AK227" s="1143"/>
      <c r="AL227" s="1144"/>
    </row>
    <row r="228" spans="2:38" ht="28.5" hidden="1" customHeight="1" thickBot="1">
      <c r="B228" s="1199"/>
      <c r="C228" s="1200"/>
      <c r="D228" s="1200"/>
      <c r="E228" s="1200"/>
      <c r="F228" s="1201"/>
      <c r="G228" s="1199"/>
      <c r="H228" s="1201"/>
      <c r="I228" s="224" t="s">
        <v>96</v>
      </c>
      <c r="J228" s="16"/>
      <c r="K228" s="16"/>
      <c r="L228" s="17"/>
      <c r="M228" s="17"/>
      <c r="N228" s="17"/>
      <c r="O228" s="17"/>
      <c r="P228" s="17"/>
      <c r="Q228" s="17"/>
      <c r="R228" s="17"/>
      <c r="S228" s="17"/>
      <c r="T228" s="18"/>
      <c r="U228" s="18"/>
      <c r="V228" s="199"/>
      <c r="W228" s="234"/>
      <c r="X228" s="1143" t="str">
        <f t="shared" si="41"/>
        <v/>
      </c>
      <c r="Y228" s="1143"/>
      <c r="Z228" s="1144"/>
      <c r="AA228" s="247" t="s">
        <v>31</v>
      </c>
      <c r="AB228" s="1143" t="str">
        <f t="shared" si="34"/>
        <v/>
      </c>
      <c r="AC228" s="1143"/>
      <c r="AD228" s="1143"/>
      <c r="AE228" s="195" t="s">
        <v>32</v>
      </c>
      <c r="AF228" s="1145"/>
      <c r="AG228" s="1145"/>
      <c r="AH228" s="1145"/>
      <c r="AI228" s="196" t="s">
        <v>33</v>
      </c>
      <c r="AJ228" s="1143" t="e">
        <f t="shared" ref="AJ228" si="44">X228+AB228+IF(AF228="-",0,AF228)</f>
        <v>#VALUE!</v>
      </c>
      <c r="AK228" s="1143"/>
      <c r="AL228" s="1144"/>
    </row>
    <row r="229" spans="2:38" ht="28.5" hidden="1" customHeight="1" thickBot="1">
      <c r="B229" s="1202"/>
      <c r="C229" s="1203"/>
      <c r="D229" s="1203"/>
      <c r="E229" s="1203"/>
      <c r="F229" s="1204"/>
      <c r="G229" s="1202"/>
      <c r="H229" s="1204"/>
      <c r="I229" s="225" t="s">
        <v>64</v>
      </c>
      <c r="J229" s="35"/>
      <c r="K229" s="35"/>
      <c r="L229" s="37"/>
      <c r="M229" s="37"/>
      <c r="N229" s="37"/>
      <c r="O229" s="37"/>
      <c r="P229" s="37"/>
      <c r="Q229" s="37"/>
      <c r="R229" s="37"/>
      <c r="S229" s="37"/>
      <c r="T229" s="36"/>
      <c r="U229" s="36"/>
      <c r="V229" s="200"/>
      <c r="W229" s="234"/>
      <c r="X229" s="1143" t="str">
        <f t="shared" ref="X229" si="45">$G$15</f>
        <v/>
      </c>
      <c r="Y229" s="1143"/>
      <c r="Z229" s="1144"/>
      <c r="AA229" s="247" t="s">
        <v>31</v>
      </c>
      <c r="AB229" s="1143" t="str">
        <f t="shared" si="34"/>
        <v/>
      </c>
      <c r="AC229" s="1143"/>
      <c r="AD229" s="1143"/>
      <c r="AE229" s="195" t="s">
        <v>32</v>
      </c>
      <c r="AF229" s="1145"/>
      <c r="AG229" s="1145"/>
      <c r="AH229" s="1145"/>
      <c r="AI229" s="196" t="s">
        <v>33</v>
      </c>
      <c r="AJ229" s="1143" t="e">
        <f t="shared" ref="AJ229" si="46">X229+AB229+IF(AF229="-",0,AF229)</f>
        <v>#VALUE!</v>
      </c>
      <c r="AK229" s="1143"/>
      <c r="AL229" s="1144"/>
    </row>
    <row r="230" spans="2:38" ht="18" hidden="1" customHeight="1">
      <c r="C230" s="230"/>
      <c r="D230" s="230"/>
      <c r="E230" s="90"/>
    </row>
  </sheetData>
  <sheetProtection algorithmName="SHA-512" hashValue="E3z2VWsxkzGQJ8LA4YSJC24gGvMIkSvMPTFpzm9euL7D0D+LG9Qdcf5FXSmsf3Yzs/s+DS2t0Fft2z0e1LaYGQ==" saltValue="yiuPnAor3h37z42dOLnSPw==" spinCount="100000" sheet="1" insertRows="0"/>
  <mergeCells count="1028">
    <mergeCell ref="AA10:AC10"/>
    <mergeCell ref="AE10:AG10"/>
    <mergeCell ref="D95:H96"/>
    <mergeCell ref="C22:C97"/>
    <mergeCell ref="D97:H97"/>
    <mergeCell ref="I97:W97"/>
    <mergeCell ref="X97:AA97"/>
    <mergeCell ref="AB97:AG97"/>
    <mergeCell ref="E77:H77"/>
    <mergeCell ref="I77:K77"/>
    <mergeCell ref="L77:M77"/>
    <mergeCell ref="O77:P77"/>
    <mergeCell ref="R77:S77"/>
    <mergeCell ref="U77:V77"/>
    <mergeCell ref="AB77:AH77"/>
    <mergeCell ref="E78:H78"/>
    <mergeCell ref="I78:K78"/>
    <mergeCell ref="L78:M78"/>
    <mergeCell ref="O78:P78"/>
    <mergeCell ref="R78:S78"/>
    <mergeCell ref="U78:V78"/>
    <mergeCell ref="AB78:AH78"/>
    <mergeCell ref="E75:H75"/>
    <mergeCell ref="I75:K75"/>
    <mergeCell ref="L75:M75"/>
    <mergeCell ref="O75:P75"/>
    <mergeCell ref="R75:S75"/>
    <mergeCell ref="U75:V75"/>
    <mergeCell ref="AB75:AH75"/>
    <mergeCell ref="E76:H76"/>
    <mergeCell ref="I76:K76"/>
    <mergeCell ref="L76:M76"/>
    <mergeCell ref="O76:P76"/>
    <mergeCell ref="R76:S76"/>
    <mergeCell ref="U76:V76"/>
    <mergeCell ref="AB76:AH76"/>
    <mergeCell ref="E45:H45"/>
    <mergeCell ref="I45:K45"/>
    <mergeCell ref="L45:M45"/>
    <mergeCell ref="O45:P45"/>
    <mergeCell ref="R45:S45"/>
    <mergeCell ref="U45:V45"/>
    <mergeCell ref="AB45:AH45"/>
    <mergeCell ref="E46:H46"/>
    <mergeCell ref="I46:K46"/>
    <mergeCell ref="L46:M46"/>
    <mergeCell ref="O46:P46"/>
    <mergeCell ref="R46:S46"/>
    <mergeCell ref="U46:V46"/>
    <mergeCell ref="AB46:AH46"/>
    <mergeCell ref="E74:H74"/>
    <mergeCell ref="I74:K74"/>
    <mergeCell ref="L74:M74"/>
    <mergeCell ref="O74:P74"/>
    <mergeCell ref="R74:S74"/>
    <mergeCell ref="U74:V74"/>
    <mergeCell ref="AB74:AH74"/>
    <mergeCell ref="E48:H48"/>
    <mergeCell ref="I48:K48"/>
    <mergeCell ref="L48:M48"/>
    <mergeCell ref="O48:P48"/>
    <mergeCell ref="R48:S48"/>
    <mergeCell ref="U48:V48"/>
    <mergeCell ref="AB48:AH48"/>
    <mergeCell ref="E49:H49"/>
    <mergeCell ref="I49:K49"/>
    <mergeCell ref="L49:M49"/>
    <mergeCell ref="E42:H42"/>
    <mergeCell ref="I42:K42"/>
    <mergeCell ref="L42:M42"/>
    <mergeCell ref="O42:P42"/>
    <mergeCell ref="R42:S42"/>
    <mergeCell ref="U42:V42"/>
    <mergeCell ref="AB42:AH42"/>
    <mergeCell ref="E43:H43"/>
    <mergeCell ref="I43:K43"/>
    <mergeCell ref="L43:M43"/>
    <mergeCell ref="O43:P43"/>
    <mergeCell ref="R43:S43"/>
    <mergeCell ref="U43:V43"/>
    <mergeCell ref="AB43:AH43"/>
    <mergeCell ref="E44:H44"/>
    <mergeCell ref="I44:K44"/>
    <mergeCell ref="L44:M44"/>
    <mergeCell ref="O44:P44"/>
    <mergeCell ref="R44:S44"/>
    <mergeCell ref="U44:V44"/>
    <mergeCell ref="AB44:AH44"/>
    <mergeCell ref="AB49:AH49"/>
    <mergeCell ref="E39:H39"/>
    <mergeCell ref="I39:K39"/>
    <mergeCell ref="L39:M39"/>
    <mergeCell ref="O39:P39"/>
    <mergeCell ref="R39:S39"/>
    <mergeCell ref="U39:V39"/>
    <mergeCell ref="AB39:AH39"/>
    <mergeCell ref="E40:H40"/>
    <mergeCell ref="I40:K40"/>
    <mergeCell ref="L40:M40"/>
    <mergeCell ref="O40:P40"/>
    <mergeCell ref="R40:S40"/>
    <mergeCell ref="U40:V40"/>
    <mergeCell ref="AB40:AH40"/>
    <mergeCell ref="E41:H41"/>
    <mergeCell ref="I41:K41"/>
    <mergeCell ref="L41:M41"/>
    <mergeCell ref="O41:P41"/>
    <mergeCell ref="R41:S41"/>
    <mergeCell ref="U41:V41"/>
    <mergeCell ref="AB41:AH41"/>
    <mergeCell ref="E36:H36"/>
    <mergeCell ref="I36:K36"/>
    <mergeCell ref="L36:M36"/>
    <mergeCell ref="O36:P36"/>
    <mergeCell ref="R36:S36"/>
    <mergeCell ref="U36:V36"/>
    <mergeCell ref="AB36:AH36"/>
    <mergeCell ref="E37:H37"/>
    <mergeCell ref="I37:K37"/>
    <mergeCell ref="L37:M37"/>
    <mergeCell ref="O37:P37"/>
    <mergeCell ref="R37:S37"/>
    <mergeCell ref="U37:V37"/>
    <mergeCell ref="AB37:AH37"/>
    <mergeCell ref="E38:H38"/>
    <mergeCell ref="I38:K38"/>
    <mergeCell ref="L38:M38"/>
    <mergeCell ref="O38:P38"/>
    <mergeCell ref="R38:S38"/>
    <mergeCell ref="U38:V38"/>
    <mergeCell ref="AB38:AH38"/>
    <mergeCell ref="L34:M34"/>
    <mergeCell ref="O34:P34"/>
    <mergeCell ref="R34:S34"/>
    <mergeCell ref="U34:V34"/>
    <mergeCell ref="AB34:AH34"/>
    <mergeCell ref="E35:H35"/>
    <mergeCell ref="I35:K35"/>
    <mergeCell ref="L35:M35"/>
    <mergeCell ref="O35:P35"/>
    <mergeCell ref="R35:S35"/>
    <mergeCell ref="U35:V35"/>
    <mergeCell ref="AB35:AH35"/>
    <mergeCell ref="E32:H32"/>
    <mergeCell ref="I32:K32"/>
    <mergeCell ref="L32:M32"/>
    <mergeCell ref="O32:P32"/>
    <mergeCell ref="R32:S32"/>
    <mergeCell ref="U32:V32"/>
    <mergeCell ref="AB32:AH32"/>
    <mergeCell ref="E33:H33"/>
    <mergeCell ref="I33:K33"/>
    <mergeCell ref="L29:M29"/>
    <mergeCell ref="O29:P29"/>
    <mergeCell ref="R29:S29"/>
    <mergeCell ref="U29:V29"/>
    <mergeCell ref="AB29:AH29"/>
    <mergeCell ref="L33:M33"/>
    <mergeCell ref="O33:P33"/>
    <mergeCell ref="R33:S33"/>
    <mergeCell ref="U33:V33"/>
    <mergeCell ref="AB33:AH33"/>
    <mergeCell ref="E89:H89"/>
    <mergeCell ref="I89:K89"/>
    <mergeCell ref="L89:M89"/>
    <mergeCell ref="O89:P89"/>
    <mergeCell ref="R89:S89"/>
    <mergeCell ref="U89:V89"/>
    <mergeCell ref="AB89:AH89"/>
    <mergeCell ref="AB87:AH87"/>
    <mergeCell ref="E88:H88"/>
    <mergeCell ref="I88:K88"/>
    <mergeCell ref="L88:M88"/>
    <mergeCell ref="O88:P88"/>
    <mergeCell ref="R88:S88"/>
    <mergeCell ref="U88:V88"/>
    <mergeCell ref="AB88:AH88"/>
    <mergeCell ref="AB85:AH85"/>
    <mergeCell ref="AB86:AH86"/>
    <mergeCell ref="AB83:AH83"/>
    <mergeCell ref="E84:H84"/>
    <mergeCell ref="U31:V31"/>
    <mergeCell ref="E34:H34"/>
    <mergeCell ref="I34:K34"/>
    <mergeCell ref="AB82:AH82"/>
    <mergeCell ref="O83:P83"/>
    <mergeCell ref="R83:S83"/>
    <mergeCell ref="U83:V83"/>
    <mergeCell ref="E87:H87"/>
    <mergeCell ref="I87:K87"/>
    <mergeCell ref="L87:M87"/>
    <mergeCell ref="O87:P87"/>
    <mergeCell ref="R87:S87"/>
    <mergeCell ref="U87:V87"/>
    <mergeCell ref="E85:H85"/>
    <mergeCell ref="I85:K85"/>
    <mergeCell ref="L85:M85"/>
    <mergeCell ref="O85:P85"/>
    <mergeCell ref="R85:S85"/>
    <mergeCell ref="U85:V85"/>
    <mergeCell ref="E86:H86"/>
    <mergeCell ref="I86:K86"/>
    <mergeCell ref="L86:M86"/>
    <mergeCell ref="O86:P86"/>
    <mergeCell ref="R86:S86"/>
    <mergeCell ref="U86:V86"/>
    <mergeCell ref="AB31:AH31"/>
    <mergeCell ref="E30:H30"/>
    <mergeCell ref="I30:K30"/>
    <mergeCell ref="L30:M30"/>
    <mergeCell ref="E28:H28"/>
    <mergeCell ref="I28:K28"/>
    <mergeCell ref="L28:M28"/>
    <mergeCell ref="O28:P28"/>
    <mergeCell ref="R28:S28"/>
    <mergeCell ref="U28:V28"/>
    <mergeCell ref="AB28:AH28"/>
    <mergeCell ref="E29:H29"/>
    <mergeCell ref="I29:K29"/>
    <mergeCell ref="I84:K84"/>
    <mergeCell ref="L84:M84"/>
    <mergeCell ref="O84:P84"/>
    <mergeCell ref="R84:S84"/>
    <mergeCell ref="U84:V84"/>
    <mergeCell ref="AB84:AH84"/>
    <mergeCell ref="E81:H81"/>
    <mergeCell ref="I81:K81"/>
    <mergeCell ref="L81:M81"/>
    <mergeCell ref="O81:P81"/>
    <mergeCell ref="R81:S81"/>
    <mergeCell ref="U81:V81"/>
    <mergeCell ref="AB81:AH81"/>
    <mergeCell ref="E82:H82"/>
    <mergeCell ref="I82:K82"/>
    <mergeCell ref="L82:M82"/>
    <mergeCell ref="O82:P82"/>
    <mergeCell ref="R82:S82"/>
    <mergeCell ref="U82:V82"/>
    <mergeCell ref="B206:F229"/>
    <mergeCell ref="X228:Z228"/>
    <mergeCell ref="AB228:AD228"/>
    <mergeCell ref="AF228:AH228"/>
    <mergeCell ref="AJ228:AL228"/>
    <mergeCell ref="X227:Z227"/>
    <mergeCell ref="AB227:AD227"/>
    <mergeCell ref="AF227:AH227"/>
    <mergeCell ref="AJ227:AL227"/>
    <mergeCell ref="G206:H217"/>
    <mergeCell ref="X225:Z225"/>
    <mergeCell ref="AJ225:AL225"/>
    <mergeCell ref="X226:Z226"/>
    <mergeCell ref="AB226:AD226"/>
    <mergeCell ref="AF226:AH226"/>
    <mergeCell ref="AJ226:AL226"/>
    <mergeCell ref="X229:Z229"/>
    <mergeCell ref="AB229:AD229"/>
    <mergeCell ref="AF229:AH229"/>
    <mergeCell ref="AJ229:AL229"/>
    <mergeCell ref="G225:H229"/>
    <mergeCell ref="X223:Z223"/>
    <mergeCell ref="AB223:AD223"/>
    <mergeCell ref="AF223:AH223"/>
    <mergeCell ref="AJ218:AL218"/>
    <mergeCell ref="AJ223:AL223"/>
    <mergeCell ref="X224:Z224"/>
    <mergeCell ref="AB224:AD224"/>
    <mergeCell ref="AF224:AH224"/>
    <mergeCell ref="AJ224:AL224"/>
    <mergeCell ref="G218:H224"/>
    <mergeCell ref="X219:Z219"/>
    <mergeCell ref="AJ219:AL219"/>
    <mergeCell ref="X220:Z220"/>
    <mergeCell ref="AB220:AD220"/>
    <mergeCell ref="AF220:AH220"/>
    <mergeCell ref="AJ220:AL220"/>
    <mergeCell ref="X221:Z221"/>
    <mergeCell ref="X222:Z222"/>
    <mergeCell ref="AB221:AD221"/>
    <mergeCell ref="AF221:AH221"/>
    <mergeCell ref="AB222:AD222"/>
    <mergeCell ref="AF222:AH222"/>
    <mergeCell ref="AJ222:AL222"/>
    <mergeCell ref="AJ221:AL221"/>
    <mergeCell ref="AJ208:AL208"/>
    <mergeCell ref="X209:Z209"/>
    <mergeCell ref="AB209:AD209"/>
    <mergeCell ref="AF209:AH209"/>
    <mergeCell ref="AJ209:AL209"/>
    <mergeCell ref="X215:Z215"/>
    <mergeCell ref="AB215:AD215"/>
    <mergeCell ref="AF215:AH215"/>
    <mergeCell ref="AJ215:AL215"/>
    <mergeCell ref="X214:Z214"/>
    <mergeCell ref="AJ214:AL214"/>
    <mergeCell ref="X213:Z213"/>
    <mergeCell ref="X208:Z208"/>
    <mergeCell ref="AJ216:AL216"/>
    <mergeCell ref="X217:Z217"/>
    <mergeCell ref="AB217:AD217"/>
    <mergeCell ref="AF217:AH217"/>
    <mergeCell ref="AJ217:AL217"/>
    <mergeCell ref="G195:H203"/>
    <mergeCell ref="X199:Z199"/>
    <mergeCell ref="AB199:AD199"/>
    <mergeCell ref="AJ199:AL199"/>
    <mergeCell ref="AJ198:AL198"/>
    <mergeCell ref="AF199:AH199"/>
    <mergeCell ref="X201:Z201"/>
    <mergeCell ref="AB201:AD201"/>
    <mergeCell ref="AF201:AH201"/>
    <mergeCell ref="AJ201:AL201"/>
    <mergeCell ref="X202:Z202"/>
    <mergeCell ref="AB202:AD202"/>
    <mergeCell ref="AF202:AH202"/>
    <mergeCell ref="AJ202:AL202"/>
    <mergeCell ref="AJ195:AL195"/>
    <mergeCell ref="X196:Z196"/>
    <mergeCell ref="AB196:AD196"/>
    <mergeCell ref="AF196:AH196"/>
    <mergeCell ref="AJ196:AL196"/>
    <mergeCell ref="X197:Z197"/>
    <mergeCell ref="AB197:AD197"/>
    <mergeCell ref="AF197:AH197"/>
    <mergeCell ref="AJ197:AL197"/>
    <mergeCell ref="AF206:AH206"/>
    <mergeCell ref="X206:Z206"/>
    <mergeCell ref="AJ211:AL211"/>
    <mergeCell ref="AJ213:AL213"/>
    <mergeCell ref="AB185:AD185"/>
    <mergeCell ref="AF185:AH185"/>
    <mergeCell ref="AJ185:AL185"/>
    <mergeCell ref="X186:Z186"/>
    <mergeCell ref="AB186:AD186"/>
    <mergeCell ref="AF186:AH186"/>
    <mergeCell ref="AJ186:AL186"/>
    <mergeCell ref="X187:Z187"/>
    <mergeCell ref="AB187:AD187"/>
    <mergeCell ref="AF187:AH187"/>
    <mergeCell ref="AJ187:AL187"/>
    <mergeCell ref="X188:Z188"/>
    <mergeCell ref="AJ188:AL188"/>
    <mergeCell ref="AJ203:AL203"/>
    <mergeCell ref="X200:Z200"/>
    <mergeCell ref="X193:Z193"/>
    <mergeCell ref="AB193:AD193"/>
    <mergeCell ref="AF193:AH193"/>
    <mergeCell ref="X195:Z195"/>
    <mergeCell ref="AB195:AD195"/>
    <mergeCell ref="G149:H180"/>
    <mergeCell ref="B149:F180"/>
    <mergeCell ref="X183:Z183"/>
    <mergeCell ref="AB183:AD183"/>
    <mergeCell ref="AF183:AH183"/>
    <mergeCell ref="AJ183:AL183"/>
    <mergeCell ref="B183:F203"/>
    <mergeCell ref="AJ174:AL174"/>
    <mergeCell ref="X179:Z179"/>
    <mergeCell ref="AB179:AD179"/>
    <mergeCell ref="AF179:AH179"/>
    <mergeCell ref="AJ179:AL179"/>
    <mergeCell ref="X180:Z180"/>
    <mergeCell ref="AB180:AD180"/>
    <mergeCell ref="AF180:AH180"/>
    <mergeCell ref="AJ180:AL180"/>
    <mergeCell ref="AF159:AH159"/>
    <mergeCell ref="X159:Z159"/>
    <mergeCell ref="AB159:AD159"/>
    <mergeCell ref="X160:Z160"/>
    <mergeCell ref="AB160:AD160"/>
    <mergeCell ref="AF160:AH160"/>
    <mergeCell ref="AJ160:AL160"/>
    <mergeCell ref="AJ159:AL159"/>
    <mergeCell ref="AB194:AD194"/>
    <mergeCell ref="AF194:AH194"/>
    <mergeCell ref="AJ194:AL194"/>
    <mergeCell ref="X184:Z184"/>
    <mergeCell ref="AB184:AD184"/>
    <mergeCell ref="AF184:AH184"/>
    <mergeCell ref="AJ184:AL184"/>
    <mergeCell ref="X185:Z185"/>
    <mergeCell ref="AJ158:AL158"/>
    <mergeCell ref="X149:Z149"/>
    <mergeCell ref="AB149:AD149"/>
    <mergeCell ref="AF149:AH149"/>
    <mergeCell ref="AJ149:AL149"/>
    <mergeCell ref="X150:Z150"/>
    <mergeCell ref="AB150:AD150"/>
    <mergeCell ref="AF150:AH150"/>
    <mergeCell ref="AJ150:AL150"/>
    <mergeCell ref="AJ154:AL154"/>
    <mergeCell ref="X155:Z155"/>
    <mergeCell ref="AB155:AD155"/>
    <mergeCell ref="AF155:AH155"/>
    <mergeCell ref="AJ155:AL155"/>
    <mergeCell ref="X156:Z156"/>
    <mergeCell ref="AB156:AD156"/>
    <mergeCell ref="AF156:AH156"/>
    <mergeCell ref="AJ156:AL156"/>
    <mergeCell ref="AJ151:AL151"/>
    <mergeCell ref="AB153:AD153"/>
    <mergeCell ref="AJ157:AL157"/>
    <mergeCell ref="AB144:AD144"/>
    <mergeCell ref="AF144:AH144"/>
    <mergeCell ref="AB151:AD151"/>
    <mergeCell ref="AF151:AH151"/>
    <mergeCell ref="AB140:AD140"/>
    <mergeCell ref="AF140:AH140"/>
    <mergeCell ref="AJ143:AL143"/>
    <mergeCell ref="AF153:AH153"/>
    <mergeCell ref="AJ153:AL153"/>
    <mergeCell ref="AJ152:AL152"/>
    <mergeCell ref="AB138:AD138"/>
    <mergeCell ref="AF138:AH138"/>
    <mergeCell ref="AB134:AD134"/>
    <mergeCell ref="AF134:AH134"/>
    <mergeCell ref="AB136:AD136"/>
    <mergeCell ref="AF136:AH136"/>
    <mergeCell ref="AJ136:AL136"/>
    <mergeCell ref="B106:F124"/>
    <mergeCell ref="G127:H146"/>
    <mergeCell ref="B127:F146"/>
    <mergeCell ref="AB128:AD128"/>
    <mergeCell ref="AF128:AH128"/>
    <mergeCell ref="AJ128:AL128"/>
    <mergeCell ref="X129:Z129"/>
    <mergeCell ref="AB129:AD129"/>
    <mergeCell ref="AF129:AH129"/>
    <mergeCell ref="AJ129:AL129"/>
    <mergeCell ref="X130:Z130"/>
    <mergeCell ref="AB130:AD130"/>
    <mergeCell ref="AF130:AH130"/>
    <mergeCell ref="AJ130:AL130"/>
    <mergeCell ref="AB118:AD118"/>
    <mergeCell ref="AF118:AH118"/>
    <mergeCell ref="AJ118:AL118"/>
    <mergeCell ref="X124:Z124"/>
    <mergeCell ref="AB124:AD124"/>
    <mergeCell ref="AF124:AH124"/>
    <mergeCell ref="AJ124:AL124"/>
    <mergeCell ref="G106:H124"/>
    <mergeCell ref="AB107:AD107"/>
    <mergeCell ref="X107:Z107"/>
    <mergeCell ref="X133:Z133"/>
    <mergeCell ref="X138:Z138"/>
    <mergeCell ref="X134:Z134"/>
    <mergeCell ref="AJ133:AL133"/>
    <mergeCell ref="AJ134:AL134"/>
    <mergeCell ref="X113:Z113"/>
    <mergeCell ref="X114:Z114"/>
    <mergeCell ref="X115:Z115"/>
    <mergeCell ref="AB116:AD116"/>
    <mergeCell ref="AU139:AW139"/>
    <mergeCell ref="X142:Z142"/>
    <mergeCell ref="AB142:AD142"/>
    <mergeCell ref="AF142:AH142"/>
    <mergeCell ref="AJ142:AL142"/>
    <mergeCell ref="X146:Z146"/>
    <mergeCell ref="AB146:AD146"/>
    <mergeCell ref="AF146:AH146"/>
    <mergeCell ref="AJ146:AL146"/>
    <mergeCell ref="X139:Z139"/>
    <mergeCell ref="AB139:AD139"/>
    <mergeCell ref="AF139:AH139"/>
    <mergeCell ref="AJ139:AL139"/>
    <mergeCell ref="X140:Z140"/>
    <mergeCell ref="AB141:AD141"/>
    <mergeCell ref="AF141:AH141"/>
    <mergeCell ref="AJ140:AL140"/>
    <mergeCell ref="AJ145:AL145"/>
    <mergeCell ref="AJ141:AL141"/>
    <mergeCell ref="AB143:AD143"/>
    <mergeCell ref="AF143:AH143"/>
    <mergeCell ref="AB132:AD132"/>
    <mergeCell ref="X136:Z136"/>
    <mergeCell ref="X127:Z127"/>
    <mergeCell ref="X132:Z132"/>
    <mergeCell ref="AF117:AH117"/>
    <mergeCell ref="AB117:AD117"/>
    <mergeCell ref="AJ137:AL137"/>
    <mergeCell ref="AJ135:AL135"/>
    <mergeCell ref="AJ144:AL144"/>
    <mergeCell ref="AJ138:AL138"/>
    <mergeCell ref="X170:Z170"/>
    <mergeCell ref="X166:Z166"/>
    <mergeCell ref="X167:Z167"/>
    <mergeCell ref="AB145:AD145"/>
    <mergeCell ref="AF145:AH145"/>
    <mergeCell ref="X158:Z158"/>
    <mergeCell ref="AB158:AD158"/>
    <mergeCell ref="AF158:AH158"/>
    <mergeCell ref="AB152:AD152"/>
    <mergeCell ref="AF152:AH152"/>
    <mergeCell ref="X153:Z153"/>
    <mergeCell ref="AF167:AH167"/>
    <mergeCell ref="AB171:AD171"/>
    <mergeCell ref="AB175:AD175"/>
    <mergeCell ref="AF175:AH175"/>
    <mergeCell ref="AB176:AD176"/>
    <mergeCell ref="AF176:AH176"/>
    <mergeCell ref="AF169:AH169"/>
    <mergeCell ref="X106:Z106"/>
    <mergeCell ref="X178:Z178"/>
    <mergeCell ref="X141:Z141"/>
    <mergeCell ref="X163:Z163"/>
    <mergeCell ref="X161:Z161"/>
    <mergeCell ref="X164:Z164"/>
    <mergeCell ref="X162:Z162"/>
    <mergeCell ref="X165:Z165"/>
    <mergeCell ref="X168:Z168"/>
    <mergeCell ref="X151:Z151"/>
    <mergeCell ref="X154:Z154"/>
    <mergeCell ref="X157:Z157"/>
    <mergeCell ref="X143:Z143"/>
    <mergeCell ref="X144:Z144"/>
    <mergeCell ref="X145:Z145"/>
    <mergeCell ref="X152:Z152"/>
    <mergeCell ref="X175:Z175"/>
    <mergeCell ref="X118:Z118"/>
    <mergeCell ref="X117:Z117"/>
    <mergeCell ref="X177:Z177"/>
    <mergeCell ref="X128:Z128"/>
    <mergeCell ref="X131:Z131"/>
    <mergeCell ref="X119:Z119"/>
    <mergeCell ref="X120:Z120"/>
    <mergeCell ref="X121:Z121"/>
    <mergeCell ref="X122:Z122"/>
    <mergeCell ref="X123:Z123"/>
    <mergeCell ref="X137:Z137"/>
    <mergeCell ref="X135:Z135"/>
    <mergeCell ref="X173:Z173"/>
    <mergeCell ref="X171:Z171"/>
    <mergeCell ref="X169:Z169"/>
    <mergeCell ref="AB225:AD225"/>
    <mergeCell ref="AF225:AH225"/>
    <mergeCell ref="AB207:AD207"/>
    <mergeCell ref="AF207:AH207"/>
    <mergeCell ref="AB211:AD211"/>
    <mergeCell ref="AF211:AH211"/>
    <mergeCell ref="AB213:AD213"/>
    <mergeCell ref="AF213:AH213"/>
    <mergeCell ref="AB214:AD214"/>
    <mergeCell ref="AF214:AH214"/>
    <mergeCell ref="AB212:AD212"/>
    <mergeCell ref="AF212:AH212"/>
    <mergeCell ref="AB208:AD208"/>
    <mergeCell ref="AF208:AH208"/>
    <mergeCell ref="X216:Z216"/>
    <mergeCell ref="AB216:AD216"/>
    <mergeCell ref="AF216:AH216"/>
    <mergeCell ref="X218:Z218"/>
    <mergeCell ref="AB218:AD218"/>
    <mergeCell ref="AF218:AH218"/>
    <mergeCell ref="AB219:AD219"/>
    <mergeCell ref="AF219:AH219"/>
    <mergeCell ref="AB120:AD120"/>
    <mergeCell ref="AF120:AH120"/>
    <mergeCell ref="AF127:AH127"/>
    <mergeCell ref="AJ127:AL127"/>
    <mergeCell ref="AB131:AD131"/>
    <mergeCell ref="AF131:AH131"/>
    <mergeCell ref="AJ131:AL131"/>
    <mergeCell ref="AF132:AH132"/>
    <mergeCell ref="AJ132:AL132"/>
    <mergeCell ref="AB127:AD127"/>
    <mergeCell ref="I171:V171"/>
    <mergeCell ref="AJ171:AL171"/>
    <mergeCell ref="AJ200:AL200"/>
    <mergeCell ref="AJ206:AL206"/>
    <mergeCell ref="AJ207:AL207"/>
    <mergeCell ref="AB170:AD170"/>
    <mergeCell ref="AF170:AH170"/>
    <mergeCell ref="X203:Z203"/>
    <mergeCell ref="AB203:AD203"/>
    <mergeCell ref="AF203:AH203"/>
    <mergeCell ref="AB172:AD172"/>
    <mergeCell ref="AF172:AH172"/>
    <mergeCell ref="AB173:AD173"/>
    <mergeCell ref="AF173:AH173"/>
    <mergeCell ref="I172:V172"/>
    <mergeCell ref="AB192:AD192"/>
    <mergeCell ref="AF192:AH192"/>
    <mergeCell ref="X174:Z174"/>
    <mergeCell ref="AB174:AD174"/>
    <mergeCell ref="AF174:AH174"/>
    <mergeCell ref="X176:Z176"/>
    <mergeCell ref="X172:Z172"/>
    <mergeCell ref="AB177:AD177"/>
    <mergeCell ref="AF177:AH177"/>
    <mergeCell ref="AB178:AD178"/>
    <mergeCell ref="AF178:AH178"/>
    <mergeCell ref="X207:Z207"/>
    <mergeCell ref="X211:Z211"/>
    <mergeCell ref="AB123:AD123"/>
    <mergeCell ref="AF123:AH123"/>
    <mergeCell ref="AJ162:AL162"/>
    <mergeCell ref="AJ104:AL104"/>
    <mergeCell ref="AF109:AH109"/>
    <mergeCell ref="AB109:AD109"/>
    <mergeCell ref="AB111:AD111"/>
    <mergeCell ref="AF111:AH111"/>
    <mergeCell ref="AB112:AD112"/>
    <mergeCell ref="AF112:AH112"/>
    <mergeCell ref="AB104:AD104"/>
    <mergeCell ref="AF104:AH104"/>
    <mergeCell ref="AJ106:AL106"/>
    <mergeCell ref="AJ112:AL112"/>
    <mergeCell ref="AB110:AD110"/>
    <mergeCell ref="AF110:AH110"/>
    <mergeCell ref="AJ110:AL110"/>
    <mergeCell ref="AF107:AH107"/>
    <mergeCell ref="AJ107:AL107"/>
    <mergeCell ref="AJ108:AL108"/>
    <mergeCell ref="AB108:AD108"/>
    <mergeCell ref="AF108:AH108"/>
    <mergeCell ref="AF106:AH106"/>
    <mergeCell ref="AB106:AD106"/>
    <mergeCell ref="AJ109:AL109"/>
    <mergeCell ref="AJ111:AL111"/>
    <mergeCell ref="AE15:AK15"/>
    <mergeCell ref="AE13:AL14"/>
    <mergeCell ref="O92:P92"/>
    <mergeCell ref="L93:M93"/>
    <mergeCell ref="O93:P93"/>
    <mergeCell ref="R26:S26"/>
    <mergeCell ref="U26:V26"/>
    <mergeCell ref="L94:M94"/>
    <mergeCell ref="O94:P94"/>
    <mergeCell ref="C15:F15"/>
    <mergeCell ref="G15:L15"/>
    <mergeCell ref="E25:H25"/>
    <mergeCell ref="I25:K25"/>
    <mergeCell ref="I90:K90"/>
    <mergeCell ref="I91:K91"/>
    <mergeCell ref="M23:Q23"/>
    <mergeCell ref="E26:H26"/>
    <mergeCell ref="R27:S27"/>
    <mergeCell ref="U27:V27"/>
    <mergeCell ref="AB27:AH27"/>
    <mergeCell ref="E79:H79"/>
    <mergeCell ref="I79:K79"/>
    <mergeCell ref="L79:M79"/>
    <mergeCell ref="O79:P79"/>
    <mergeCell ref="R79:S79"/>
    <mergeCell ref="U79:V79"/>
    <mergeCell ref="AB79:AH79"/>
    <mergeCell ref="O30:P30"/>
    <mergeCell ref="R30:S30"/>
    <mergeCell ref="U30:V30"/>
    <mergeCell ref="AB30:AH30"/>
    <mergeCell ref="E31:H31"/>
    <mergeCell ref="AF113:AH113"/>
    <mergeCell ref="AB114:AD114"/>
    <mergeCell ref="AF114:AH114"/>
    <mergeCell ref="AF161:AH161"/>
    <mergeCell ref="AB154:AD154"/>
    <mergeCell ref="AF154:AH154"/>
    <mergeCell ref="AB157:AD157"/>
    <mergeCell ref="AF157:AH157"/>
    <mergeCell ref="AB164:AD164"/>
    <mergeCell ref="AF164:AH164"/>
    <mergeCell ref="AB166:AD166"/>
    <mergeCell ref="AF166:AH166"/>
    <mergeCell ref="AJ167:AL167"/>
    <mergeCell ref="AB167:AD167"/>
    <mergeCell ref="AB162:AD162"/>
    <mergeCell ref="AF162:AH162"/>
    <mergeCell ref="AB163:AD163"/>
    <mergeCell ref="AF163:AH163"/>
    <mergeCell ref="AF116:AH116"/>
    <mergeCell ref="AB137:AD137"/>
    <mergeCell ref="AF137:AH137"/>
    <mergeCell ref="AB135:AD135"/>
    <mergeCell ref="AF135:AH135"/>
    <mergeCell ref="AB133:AD133"/>
    <mergeCell ref="AJ119:AL119"/>
    <mergeCell ref="AJ120:AL120"/>
    <mergeCell ref="AJ121:AL121"/>
    <mergeCell ref="AJ122:AL122"/>
    <mergeCell ref="AJ123:AL123"/>
    <mergeCell ref="AJ116:AL116"/>
    <mergeCell ref="AB119:AD119"/>
    <mergeCell ref="AF119:AH119"/>
    <mergeCell ref="I80:K80"/>
    <mergeCell ref="L80:M80"/>
    <mergeCell ref="O80:P80"/>
    <mergeCell ref="E83:H83"/>
    <mergeCell ref="D22:H23"/>
    <mergeCell ref="C21:F21"/>
    <mergeCell ref="I21:K21"/>
    <mergeCell ref="L21:Q21"/>
    <mergeCell ref="R21:W21"/>
    <mergeCell ref="E27:H27"/>
    <mergeCell ref="I27:K27"/>
    <mergeCell ref="L27:M27"/>
    <mergeCell ref="O27:P27"/>
    <mergeCell ref="R49:S49"/>
    <mergeCell ref="U49:V49"/>
    <mergeCell ref="E50:H50"/>
    <mergeCell ref="I50:K50"/>
    <mergeCell ref="L50:M50"/>
    <mergeCell ref="O50:P50"/>
    <mergeCell ref="R50:S50"/>
    <mergeCell ref="U50:V50"/>
    <mergeCell ref="E53:H53"/>
    <mergeCell ref="I53:K53"/>
    <mergeCell ref="L53:M53"/>
    <mergeCell ref="O53:P53"/>
    <mergeCell ref="R53:S53"/>
    <mergeCell ref="U53:V53"/>
    <mergeCell ref="E57:H57"/>
    <mergeCell ref="I31:K31"/>
    <mergeCell ref="L31:M31"/>
    <mergeCell ref="O31:P31"/>
    <mergeCell ref="R31:S31"/>
    <mergeCell ref="E92:H92"/>
    <mergeCell ref="E90:H90"/>
    <mergeCell ref="E91:H91"/>
    <mergeCell ref="AB90:AH90"/>
    <mergeCell ref="AB91:AH91"/>
    <mergeCell ref="I94:K94"/>
    <mergeCell ref="E94:H94"/>
    <mergeCell ref="AB92:AH92"/>
    <mergeCell ref="AB93:AH93"/>
    <mergeCell ref="AB26:AH26"/>
    <mergeCell ref="AB94:AH94"/>
    <mergeCell ref="E93:H93"/>
    <mergeCell ref="I93:K93"/>
    <mergeCell ref="I92:K92"/>
    <mergeCell ref="L25:M25"/>
    <mergeCell ref="O25:P25"/>
    <mergeCell ref="AB122:AD122"/>
    <mergeCell ref="X104:Z104"/>
    <mergeCell ref="X108:Z108"/>
    <mergeCell ref="X109:Z109"/>
    <mergeCell ref="X110:Z110"/>
    <mergeCell ref="X111:Z111"/>
    <mergeCell ref="X112:Z112"/>
    <mergeCell ref="X116:Z116"/>
    <mergeCell ref="R96:T96"/>
    <mergeCell ref="U96:W96"/>
    <mergeCell ref="AB95:AH96"/>
    <mergeCell ref="U25:V25"/>
    <mergeCell ref="I26:K26"/>
    <mergeCell ref="L26:M26"/>
    <mergeCell ref="O26:P26"/>
    <mergeCell ref="E80:H80"/>
    <mergeCell ref="G183:H194"/>
    <mergeCell ref="X210:Z210"/>
    <mergeCell ref="AB210:AD210"/>
    <mergeCell ref="AF210:AH210"/>
    <mergeCell ref="AJ210:AL210"/>
    <mergeCell ref="AJ212:AL212"/>
    <mergeCell ref="AJ190:AL190"/>
    <mergeCell ref="AJ191:AL191"/>
    <mergeCell ref="AJ192:AL192"/>
    <mergeCell ref="AB188:AD188"/>
    <mergeCell ref="AF188:AH188"/>
    <mergeCell ref="AB190:AD190"/>
    <mergeCell ref="AF190:AH190"/>
    <mergeCell ref="AB191:AD191"/>
    <mergeCell ref="AF191:AH191"/>
    <mergeCell ref="AB189:AD189"/>
    <mergeCell ref="AF189:AH189"/>
    <mergeCell ref="AJ189:AL189"/>
    <mergeCell ref="AF195:AH195"/>
    <mergeCell ref="X198:Z198"/>
    <mergeCell ref="AB198:AD198"/>
    <mergeCell ref="AF198:AH198"/>
    <mergeCell ref="AJ193:AL193"/>
    <mergeCell ref="X194:Z194"/>
    <mergeCell ref="X212:Z212"/>
    <mergeCell ref="X189:Z189"/>
    <mergeCell ref="X190:Z190"/>
    <mergeCell ref="X191:Z191"/>
    <mergeCell ref="X192:Z192"/>
    <mergeCell ref="AB200:AD200"/>
    <mergeCell ref="AF200:AH200"/>
    <mergeCell ref="AB206:AD206"/>
    <mergeCell ref="AJ176:AL176"/>
    <mergeCell ref="AJ177:AL177"/>
    <mergeCell ref="AJ178:AL178"/>
    <mergeCell ref="AJ172:AL172"/>
    <mergeCell ref="AJ173:AL173"/>
    <mergeCell ref="AB165:AD165"/>
    <mergeCell ref="AF165:AH165"/>
    <mergeCell ref="AB168:AD168"/>
    <mergeCell ref="AF168:AH168"/>
    <mergeCell ref="AB115:AD115"/>
    <mergeCell ref="AF115:AH115"/>
    <mergeCell ref="AB113:AD113"/>
    <mergeCell ref="AJ175:AL175"/>
    <mergeCell ref="AJ169:AL169"/>
    <mergeCell ref="AJ170:AL170"/>
    <mergeCell ref="AJ166:AL166"/>
    <mergeCell ref="AJ115:AL115"/>
    <mergeCell ref="AB121:AD121"/>
    <mergeCell ref="AF121:AH121"/>
    <mergeCell ref="AF171:AH171"/>
    <mergeCell ref="AB169:AD169"/>
    <mergeCell ref="AF133:AH133"/>
    <mergeCell ref="AJ117:AL117"/>
    <mergeCell ref="AF122:AH122"/>
    <mergeCell ref="AJ161:AL161"/>
    <mergeCell ref="AJ163:AL163"/>
    <mergeCell ref="AJ164:AL164"/>
    <mergeCell ref="AJ165:AL165"/>
    <mergeCell ref="AJ168:AL168"/>
    <mergeCell ref="AJ113:AL113"/>
    <mergeCell ref="AJ114:AL114"/>
    <mergeCell ref="AB161:AD161"/>
    <mergeCell ref="R90:S90"/>
    <mergeCell ref="K2:L2"/>
    <mergeCell ref="AC4:AD4"/>
    <mergeCell ref="M2:N2"/>
    <mergeCell ref="U90:V90"/>
    <mergeCell ref="I22:K23"/>
    <mergeCell ref="L22:W22"/>
    <mergeCell ref="X22:AA23"/>
    <mergeCell ref="S23:W23"/>
    <mergeCell ref="AB80:AH80"/>
    <mergeCell ref="R80:S80"/>
    <mergeCell ref="U80:V80"/>
    <mergeCell ref="I83:K83"/>
    <mergeCell ref="L83:M83"/>
    <mergeCell ref="I96:J96"/>
    <mergeCell ref="L96:N96"/>
    <mergeCell ref="O96:Q96"/>
    <mergeCell ref="R91:S91"/>
    <mergeCell ref="U91:V91"/>
    <mergeCell ref="R92:S92"/>
    <mergeCell ref="U92:V92"/>
    <mergeCell ref="R93:S93"/>
    <mergeCell ref="U93:V93"/>
    <mergeCell ref="R94:S94"/>
    <mergeCell ref="U94:V94"/>
    <mergeCell ref="AB22:AH23"/>
    <mergeCell ref="L90:M90"/>
    <mergeCell ref="O90:P90"/>
    <mergeCell ref="L91:M91"/>
    <mergeCell ref="O91:P91"/>
    <mergeCell ref="L92:M92"/>
    <mergeCell ref="O49:P49"/>
    <mergeCell ref="AB50:AH50"/>
    <mergeCell ref="AG4:AH4"/>
    <mergeCell ref="AJ4:AK4"/>
    <mergeCell ref="Z21:AA21"/>
    <mergeCell ref="E47:H47"/>
    <mergeCell ref="I47:K47"/>
    <mergeCell ref="L47:M47"/>
    <mergeCell ref="O47:P47"/>
    <mergeCell ref="R47:S47"/>
    <mergeCell ref="U47:V47"/>
    <mergeCell ref="AB47:AH47"/>
    <mergeCell ref="T5:Y5"/>
    <mergeCell ref="T6:Y6"/>
    <mergeCell ref="T7:Y8"/>
    <mergeCell ref="T9:Y10"/>
    <mergeCell ref="AI10:AK10"/>
    <mergeCell ref="Z9:AL9"/>
    <mergeCell ref="Z8:AL8"/>
    <mergeCell ref="Z7:AL7"/>
    <mergeCell ref="Z6:AL6"/>
    <mergeCell ref="Z5:AL5"/>
    <mergeCell ref="R25:S25"/>
    <mergeCell ref="AB25:AH25"/>
    <mergeCell ref="X21:Y21"/>
    <mergeCell ref="AC21:AD21"/>
    <mergeCell ref="AF21:AG21"/>
    <mergeCell ref="C13:M14"/>
    <mergeCell ref="N13:X14"/>
    <mergeCell ref="N15:Q15"/>
    <mergeCell ref="R15:W15"/>
    <mergeCell ref="Y15:AD15"/>
    <mergeCell ref="Y14:AD14"/>
    <mergeCell ref="AB53:AH53"/>
    <mergeCell ref="E54:H54"/>
    <mergeCell ref="I54:K54"/>
    <mergeCell ref="L54:M54"/>
    <mergeCell ref="O54:P54"/>
    <mergeCell ref="R54:S54"/>
    <mergeCell ref="U54:V54"/>
    <mergeCell ref="AB54:AH54"/>
    <mergeCell ref="E51:H51"/>
    <mergeCell ref="I51:K51"/>
    <mergeCell ref="L51:M51"/>
    <mergeCell ref="O51:P51"/>
    <mergeCell ref="R51:S51"/>
    <mergeCell ref="U51:V51"/>
    <mergeCell ref="AB51:AH51"/>
    <mergeCell ref="E52:H52"/>
    <mergeCell ref="I52:K52"/>
    <mergeCell ref="L52:M52"/>
    <mergeCell ref="O52:P52"/>
    <mergeCell ref="R52:S52"/>
    <mergeCell ref="U52:V52"/>
    <mergeCell ref="AB52:AH52"/>
    <mergeCell ref="I57:K57"/>
    <mergeCell ref="L57:M57"/>
    <mergeCell ref="O57:P57"/>
    <mergeCell ref="R57:S57"/>
    <mergeCell ref="U57:V57"/>
    <mergeCell ref="AB57:AH57"/>
    <mergeCell ref="E58:H58"/>
    <mergeCell ref="I58:K58"/>
    <mergeCell ref="L58:M58"/>
    <mergeCell ref="O58:P58"/>
    <mergeCell ref="R58:S58"/>
    <mergeCell ref="U58:V58"/>
    <mergeCell ref="AB58:AH58"/>
    <mergeCell ref="E55:H55"/>
    <mergeCell ref="I55:K55"/>
    <mergeCell ref="L55:M55"/>
    <mergeCell ref="O55:P55"/>
    <mergeCell ref="R55:S55"/>
    <mergeCell ref="U55:V55"/>
    <mergeCell ref="AB55:AH55"/>
    <mergeCell ref="E56:H56"/>
    <mergeCell ref="I56:K56"/>
    <mergeCell ref="L56:M56"/>
    <mergeCell ref="O56:P56"/>
    <mergeCell ref="R56:S56"/>
    <mergeCell ref="U56:V56"/>
    <mergeCell ref="AB56:AH56"/>
    <mergeCell ref="E61:H61"/>
    <mergeCell ref="I61:K61"/>
    <mergeCell ref="L61:M61"/>
    <mergeCell ref="O61:P61"/>
    <mergeCell ref="R61:S61"/>
    <mergeCell ref="U61:V61"/>
    <mergeCell ref="AB61:AH61"/>
    <mergeCell ref="E62:H62"/>
    <mergeCell ref="I62:K62"/>
    <mergeCell ref="L62:M62"/>
    <mergeCell ref="O62:P62"/>
    <mergeCell ref="R62:S62"/>
    <mergeCell ref="U62:V62"/>
    <mergeCell ref="AB62:AH62"/>
    <mergeCell ref="E59:H59"/>
    <mergeCell ref="I59:K59"/>
    <mergeCell ref="L59:M59"/>
    <mergeCell ref="O59:P59"/>
    <mergeCell ref="R59:S59"/>
    <mergeCell ref="U59:V59"/>
    <mergeCell ref="AB59:AH59"/>
    <mergeCell ref="E60:H60"/>
    <mergeCell ref="I60:K60"/>
    <mergeCell ref="L60:M60"/>
    <mergeCell ref="O60:P60"/>
    <mergeCell ref="R60:S60"/>
    <mergeCell ref="U60:V60"/>
    <mergeCell ref="AB60:AH60"/>
    <mergeCell ref="E65:H65"/>
    <mergeCell ref="I65:K65"/>
    <mergeCell ref="L65:M65"/>
    <mergeCell ref="O65:P65"/>
    <mergeCell ref="R65:S65"/>
    <mergeCell ref="U65:V65"/>
    <mergeCell ref="AB65:AH65"/>
    <mergeCell ref="E66:H66"/>
    <mergeCell ref="I66:K66"/>
    <mergeCell ref="L66:M66"/>
    <mergeCell ref="O66:P66"/>
    <mergeCell ref="R66:S66"/>
    <mergeCell ref="U66:V66"/>
    <mergeCell ref="AB66:AH66"/>
    <mergeCell ref="E63:H63"/>
    <mergeCell ref="I63:K63"/>
    <mergeCell ref="L63:M63"/>
    <mergeCell ref="O63:P63"/>
    <mergeCell ref="R63:S63"/>
    <mergeCell ref="U63:V63"/>
    <mergeCell ref="AB63:AH63"/>
    <mergeCell ref="E64:H64"/>
    <mergeCell ref="I64:K64"/>
    <mergeCell ref="L64:M64"/>
    <mergeCell ref="O64:P64"/>
    <mergeCell ref="R64:S64"/>
    <mergeCell ref="U64:V64"/>
    <mergeCell ref="AB64:AH64"/>
    <mergeCell ref="E69:H69"/>
    <mergeCell ref="I69:K69"/>
    <mergeCell ref="L69:M69"/>
    <mergeCell ref="O69:P69"/>
    <mergeCell ref="R69:S69"/>
    <mergeCell ref="U69:V69"/>
    <mergeCell ref="AB69:AH69"/>
    <mergeCell ref="E70:H70"/>
    <mergeCell ref="I70:K70"/>
    <mergeCell ref="L70:M70"/>
    <mergeCell ref="O70:P70"/>
    <mergeCell ref="R70:S70"/>
    <mergeCell ref="U70:V70"/>
    <mergeCell ref="AB70:AH70"/>
    <mergeCell ref="E67:H67"/>
    <mergeCell ref="I67:K67"/>
    <mergeCell ref="L67:M67"/>
    <mergeCell ref="O67:P67"/>
    <mergeCell ref="R67:S67"/>
    <mergeCell ref="U67:V67"/>
    <mergeCell ref="AB67:AH67"/>
    <mergeCell ref="E68:H68"/>
    <mergeCell ref="I68:K68"/>
    <mergeCell ref="L68:M68"/>
    <mergeCell ref="O68:P68"/>
    <mergeCell ref="R68:S68"/>
    <mergeCell ref="U68:V68"/>
    <mergeCell ref="AB68:AH68"/>
    <mergeCell ref="E73:H73"/>
    <mergeCell ref="I73:K73"/>
    <mergeCell ref="L73:M73"/>
    <mergeCell ref="O73:P73"/>
    <mergeCell ref="R73:S73"/>
    <mergeCell ref="U73:V73"/>
    <mergeCell ref="AB73:AH73"/>
    <mergeCell ref="E71:H71"/>
    <mergeCell ref="I71:K71"/>
    <mergeCell ref="L71:M71"/>
    <mergeCell ref="O71:P71"/>
    <mergeCell ref="R71:S71"/>
    <mergeCell ref="U71:V71"/>
    <mergeCell ref="AB71:AH71"/>
    <mergeCell ref="E72:H72"/>
    <mergeCell ref="I72:K72"/>
    <mergeCell ref="L72:M72"/>
    <mergeCell ref="O72:P72"/>
    <mergeCell ref="R72:S72"/>
    <mergeCell ref="U72:V72"/>
    <mergeCell ref="AB72:AH72"/>
  </mergeCells>
  <phoneticPr fontId="8"/>
  <dataValidations count="5">
    <dataValidation type="list" allowBlank="1" showInputMessage="1" showErrorMessage="1" sqref="C15:F15 N15:Q15" xr:uid="{00000000-0002-0000-0000-000001000000}">
      <formula1>"適,否"</formula1>
    </dataValidation>
    <dataValidation type="list" allowBlank="1" showInputMessage="1" sqref="I25:K94" xr:uid="{DC7BD749-8C92-4968-B5A0-1CC36DFF3CB6}">
      <formula1>"保育士,教諭,保育教諭,補助者,家庭的保育者,家庭的保育補助者,保育従事者,調理員,管理栄養士,栄養士,看護師,准看護師,事務員,技師,その他"</formula1>
    </dataValidation>
    <dataValidation type="list" allowBlank="1" showInputMessage="1" sqref="X21:Y21" xr:uid="{8E90D488-0B24-4E1C-9A46-6C4BA48EE0A5}">
      <formula1>"令和,平成,昭和"</formula1>
    </dataValidation>
    <dataValidation type="list" allowBlank="1" showInputMessage="1" showErrorMessage="1" sqref="Y15:AD15" xr:uid="{7DF83A21-6945-43BE-ACFB-AA8937343C6A}">
      <formula1>"適,区分3,否"</formula1>
    </dataValidation>
    <dataValidation type="list" allowBlank="1" showInputMessage="1" sqref="Z6:AL6" xr:uid="{C9264594-94F4-42B7-8994-ECD253022613}">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s>
  <printOptions horizontalCentered="1"/>
  <pageMargins left="0.78740157480314965" right="0.78740157480314965" top="0.59055118110236227" bottom="0.59055118110236227" header="0.51181102362204722" footer="0.51181102362204722"/>
  <pageSetup paperSize="9" scale="64" fitToHeight="0"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theme="4"/>
    <pageSetUpPr fitToPage="1"/>
  </sheetPr>
  <dimension ref="B1:AM25"/>
  <sheetViews>
    <sheetView view="pageBreakPreview" zoomScale="113" zoomScaleNormal="100" zoomScaleSheetLayoutView="113" workbookViewId="0">
      <selection activeCell="AB17" sqref="AB17:AH17"/>
    </sheetView>
  </sheetViews>
  <sheetFormatPr defaultColWidth="9" defaultRowHeight="18" customHeight="1"/>
  <cols>
    <col min="1" max="1" width="2.453125" style="60" customWidth="1"/>
    <col min="2" max="26" width="3" style="60" customWidth="1"/>
    <col min="27" max="27" width="3.90625" style="60" customWidth="1"/>
    <col min="28" max="34" width="3" style="60" customWidth="1"/>
    <col min="35" max="35" width="2.453125" style="60" customWidth="1"/>
    <col min="36" max="38" width="3" style="60" customWidth="1"/>
    <col min="39" max="39" width="13" style="60" hidden="1" customWidth="1"/>
    <col min="40" max="47" width="3" style="60" customWidth="1"/>
    <col min="48" max="16384" width="9" style="60"/>
  </cols>
  <sheetData>
    <row r="1" spans="2:35" ht="18" customHeight="1">
      <c r="B1" s="352" t="s">
        <v>97</v>
      </c>
    </row>
    <row r="2" spans="2:35" ht="18" customHeight="1">
      <c r="B2" s="353"/>
      <c r="C2" s="353"/>
      <c r="D2" s="353"/>
      <c r="E2" s="353"/>
      <c r="F2" s="353"/>
      <c r="G2" s="353"/>
      <c r="H2" s="353"/>
      <c r="I2" s="353"/>
      <c r="J2" s="353"/>
      <c r="K2" s="1250" t="s">
        <v>784</v>
      </c>
      <c r="L2" s="1250"/>
      <c r="M2" s="1267" t="str">
        <f>【様式１】加算率!M2</f>
        <v>７</v>
      </c>
      <c r="N2" s="1250"/>
      <c r="O2" s="353" t="s">
        <v>788</v>
      </c>
      <c r="P2" s="353"/>
      <c r="Q2" s="353"/>
      <c r="R2" s="353"/>
      <c r="S2" s="353"/>
      <c r="T2" s="353"/>
      <c r="U2" s="353"/>
      <c r="V2" s="353"/>
      <c r="W2" s="353"/>
      <c r="X2" s="353"/>
      <c r="Y2" s="353"/>
      <c r="Z2" s="353"/>
      <c r="AA2" s="353"/>
      <c r="AB2" s="353"/>
      <c r="AC2" s="353"/>
      <c r="AD2" s="353"/>
      <c r="AE2" s="353"/>
      <c r="AF2" s="353"/>
      <c r="AG2" s="353"/>
      <c r="AH2" s="353"/>
    </row>
    <row r="3" spans="2:35" ht="18" customHeight="1">
      <c r="B3" s="1251" t="s">
        <v>98</v>
      </c>
      <c r="C3" s="1252"/>
      <c r="D3" s="1252"/>
      <c r="E3" s="1252"/>
      <c r="F3" s="1252"/>
      <c r="G3" s="1252"/>
      <c r="H3" s="1252"/>
      <c r="I3" s="1252"/>
      <c r="J3" s="1252"/>
      <c r="K3" s="1252"/>
      <c r="L3" s="1252"/>
      <c r="M3" s="1252"/>
      <c r="N3" s="1252"/>
      <c r="O3" s="1252"/>
      <c r="P3" s="1252"/>
      <c r="Q3" s="1252"/>
      <c r="R3" s="1252"/>
      <c r="S3" s="1252"/>
      <c r="T3" s="1252"/>
      <c r="U3" s="1252"/>
      <c r="V3" s="1252"/>
      <c r="W3" s="1252"/>
      <c r="X3" s="1252"/>
      <c r="Y3" s="1252"/>
      <c r="Z3" s="1252"/>
      <c r="AA3" s="1252"/>
      <c r="AB3" s="1252"/>
      <c r="AC3" s="1252"/>
      <c r="AD3" s="1252"/>
      <c r="AE3" s="1252"/>
      <c r="AF3" s="1252"/>
      <c r="AG3" s="1252"/>
      <c r="AH3" s="1252"/>
    </row>
    <row r="4" spans="2:35" s="39" customFormat="1" ht="18" customHeight="1">
      <c r="B4" s="39" t="s">
        <v>345</v>
      </c>
      <c r="C4" s="354"/>
      <c r="D4" s="354"/>
      <c r="E4" s="354"/>
      <c r="F4" s="354"/>
      <c r="G4" s="354"/>
      <c r="H4" s="354"/>
      <c r="I4" s="354"/>
      <c r="J4" s="354"/>
      <c r="K4" s="354" t="s">
        <v>346</v>
      </c>
      <c r="L4" s="354"/>
      <c r="M4" s="354"/>
      <c r="N4" s="354"/>
      <c r="O4" s="354"/>
      <c r="P4" s="354"/>
      <c r="Q4" s="354"/>
      <c r="R4" s="354"/>
      <c r="S4" s="354"/>
      <c r="T4" s="354"/>
      <c r="U4" s="354"/>
      <c r="V4" s="354"/>
      <c r="W4" s="354"/>
      <c r="X4" s="354"/>
      <c r="Y4" s="354"/>
      <c r="Z4" s="354"/>
      <c r="AA4" s="354"/>
      <c r="AB4" s="354"/>
      <c r="AC4" s="354"/>
      <c r="AD4" s="354"/>
      <c r="AE4" s="354"/>
      <c r="AF4" s="354"/>
    </row>
    <row r="5" spans="2:35" s="39" customFormat="1" ht="18" customHeight="1">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row>
    <row r="6" spans="2:35" s="39" customFormat="1" ht="18" customHeight="1">
      <c r="B6" s="39" t="s">
        <v>1456</v>
      </c>
      <c r="C6" s="354"/>
      <c r="D6" s="354"/>
      <c r="E6" s="354"/>
      <c r="F6" s="354"/>
      <c r="G6" s="354"/>
      <c r="H6" s="354"/>
      <c r="I6" s="354"/>
      <c r="J6" s="354"/>
      <c r="K6" s="354"/>
      <c r="L6" s="354"/>
      <c r="M6" s="354"/>
      <c r="N6" s="354"/>
      <c r="O6" s="354"/>
      <c r="P6" s="354"/>
      <c r="Q6" s="354"/>
      <c r="R6" s="354"/>
      <c r="S6" s="354"/>
      <c r="T6" s="354"/>
      <c r="U6" s="354"/>
      <c r="V6" s="354"/>
      <c r="W6" s="354"/>
      <c r="X6" s="354"/>
      <c r="Y6" s="354"/>
      <c r="Z6" s="354"/>
      <c r="AA6" s="354"/>
      <c r="AB6" s="354"/>
      <c r="AC6" s="354"/>
      <c r="AD6" s="354"/>
      <c r="AE6" s="354"/>
      <c r="AF6" s="354"/>
    </row>
    <row r="7" spans="2:35" s="39" customFormat="1" ht="18" customHeight="1">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row>
    <row r="8" spans="2:35" s="39" customFormat="1" ht="17.25" customHeight="1" thickBot="1">
      <c r="F8" s="355"/>
      <c r="G8" s="355"/>
      <c r="H8" s="355"/>
      <c r="I8" s="355"/>
      <c r="J8" s="355"/>
      <c r="K8" s="355"/>
      <c r="L8" s="355"/>
      <c r="M8" s="355"/>
      <c r="N8" s="355"/>
      <c r="O8" s="355"/>
      <c r="P8" s="355"/>
      <c r="V8" s="356"/>
      <c r="W8" s="356"/>
      <c r="X8" s="356"/>
      <c r="Y8" s="1256" t="s">
        <v>784</v>
      </c>
      <c r="Z8" s="1256"/>
      <c r="AA8" s="390" t="str">
        <f>IF(【様式１】加算率!AE4="","",【様式１】加算率!AE4)</f>
        <v/>
      </c>
      <c r="AB8" s="356" t="s">
        <v>149</v>
      </c>
      <c r="AC8" s="1257" t="str">
        <f>IF(【様式１】加算率!AG4="","",【様式１】加算率!AG4)</f>
        <v/>
      </c>
      <c r="AD8" s="1257"/>
      <c r="AE8" s="356" t="s">
        <v>344</v>
      </c>
      <c r="AF8" s="1257" t="str">
        <f>IF(【様式１】加算率!AJ4="","",【様式１】加算率!AJ4)</f>
        <v/>
      </c>
      <c r="AG8" s="1257"/>
      <c r="AH8" s="356" t="s">
        <v>335</v>
      </c>
    </row>
    <row r="9" spans="2:35" ht="17.25" customHeight="1">
      <c r="D9" s="106"/>
      <c r="E9" s="106"/>
      <c r="F9" s="106"/>
      <c r="G9" s="106"/>
      <c r="H9" s="106"/>
      <c r="I9" s="106"/>
      <c r="J9" s="106"/>
      <c r="K9" s="106"/>
      <c r="L9" s="106"/>
      <c r="M9" s="106"/>
      <c r="N9" s="106"/>
      <c r="P9" s="1253" t="s">
        <v>5</v>
      </c>
      <c r="Q9" s="1253"/>
      <c r="R9" s="1253"/>
      <c r="S9" s="1253"/>
      <c r="T9" s="1253"/>
      <c r="U9" s="1253"/>
      <c r="V9" s="1254" t="str">
        <f>【様式１】加算率!Z5</f>
        <v/>
      </c>
      <c r="W9" s="1254"/>
      <c r="X9" s="1254"/>
      <c r="Y9" s="1254"/>
      <c r="Z9" s="1254"/>
      <c r="AA9" s="1254"/>
      <c r="AB9" s="1254"/>
      <c r="AC9" s="1254"/>
      <c r="AD9" s="1254"/>
      <c r="AE9" s="1254"/>
      <c r="AF9" s="1254"/>
      <c r="AG9" s="1254"/>
      <c r="AH9" s="1255"/>
    </row>
    <row r="10" spans="2:35" ht="17.25" customHeight="1">
      <c r="D10" s="106"/>
      <c r="E10" s="106"/>
      <c r="F10" s="106"/>
      <c r="G10" s="106"/>
      <c r="H10" s="106"/>
      <c r="I10" s="106"/>
      <c r="J10" s="106"/>
      <c r="K10" s="106"/>
      <c r="L10" s="106"/>
      <c r="M10" s="106"/>
      <c r="N10" s="106"/>
      <c r="P10" s="1268" t="s">
        <v>6</v>
      </c>
      <c r="Q10" s="1268"/>
      <c r="R10" s="1268"/>
      <c r="S10" s="1268"/>
      <c r="T10" s="1268"/>
      <c r="U10" s="1268"/>
      <c r="V10" s="1269" t="str">
        <f>【様式１】加算率!Z6</f>
        <v/>
      </c>
      <c r="W10" s="1269"/>
      <c r="X10" s="1269"/>
      <c r="Y10" s="1269"/>
      <c r="Z10" s="1269"/>
      <c r="AA10" s="1269"/>
      <c r="AB10" s="1269"/>
      <c r="AC10" s="1269"/>
      <c r="AD10" s="1269"/>
      <c r="AE10" s="1269"/>
      <c r="AF10" s="1269"/>
      <c r="AG10" s="1269"/>
      <c r="AH10" s="1270"/>
    </row>
    <row r="11" spans="2:35" ht="17.25" customHeight="1">
      <c r="D11" s="106"/>
      <c r="E11" s="106"/>
      <c r="F11" s="106"/>
      <c r="G11" s="106"/>
      <c r="H11" s="106"/>
      <c r="I11" s="106"/>
      <c r="J11" s="106"/>
      <c r="K11" s="106"/>
      <c r="L11" s="106"/>
      <c r="M11" s="106"/>
      <c r="N11" s="106"/>
      <c r="O11" s="106"/>
      <c r="P11" s="1261" t="s">
        <v>348</v>
      </c>
      <c r="Q11" s="1262"/>
      <c r="R11" s="1262"/>
      <c r="S11" s="1262"/>
      <c r="T11" s="1262"/>
      <c r="U11" s="1263"/>
      <c r="V11" s="1271" t="str">
        <f>【様式１】加算率!Z7</f>
        <v/>
      </c>
      <c r="W11" s="1272"/>
      <c r="X11" s="1272"/>
      <c r="Y11" s="1272"/>
      <c r="Z11" s="1272"/>
      <c r="AA11" s="1272"/>
      <c r="AB11" s="1272"/>
      <c r="AC11" s="1272"/>
      <c r="AD11" s="1272"/>
      <c r="AE11" s="1272"/>
      <c r="AF11" s="1272"/>
      <c r="AG11" s="1272"/>
      <c r="AH11" s="1273"/>
    </row>
    <row r="12" spans="2:35" ht="17.25" customHeight="1" thickBot="1">
      <c r="D12" s="106"/>
      <c r="E12" s="106"/>
      <c r="F12" s="106"/>
      <c r="G12" s="106"/>
      <c r="H12" s="106"/>
      <c r="I12" s="106"/>
      <c r="J12" s="106"/>
      <c r="K12" s="106"/>
      <c r="L12" s="106"/>
      <c r="M12" s="106"/>
      <c r="N12" s="106"/>
      <c r="O12" s="106"/>
      <c r="P12" s="1264"/>
      <c r="Q12" s="1265"/>
      <c r="R12" s="1265"/>
      <c r="S12" s="1265"/>
      <c r="T12" s="1265"/>
      <c r="U12" s="1266"/>
      <c r="V12" s="1258">
        <f>【様式１】加算率!Z8</f>
        <v>0</v>
      </c>
      <c r="W12" s="1259"/>
      <c r="X12" s="1259"/>
      <c r="Y12" s="1259"/>
      <c r="Z12" s="1259"/>
      <c r="AA12" s="1259"/>
      <c r="AB12" s="1259"/>
      <c r="AC12" s="1259"/>
      <c r="AD12" s="1259"/>
      <c r="AE12" s="1259"/>
      <c r="AF12" s="1259"/>
      <c r="AG12" s="1259"/>
      <c r="AH12" s="1260"/>
    </row>
    <row r="13" spans="2:35" ht="18" customHeight="1">
      <c r="R13" s="42"/>
      <c r="S13" s="42"/>
      <c r="T13" s="42"/>
      <c r="U13" s="42"/>
      <c r="V13" s="42"/>
      <c r="W13" s="42"/>
      <c r="X13" s="42"/>
      <c r="Y13" s="42"/>
    </row>
    <row r="14" spans="2:35" ht="21.75" customHeight="1">
      <c r="B14" s="60" t="s">
        <v>99</v>
      </c>
    </row>
    <row r="15" spans="2:35" ht="9" customHeight="1"/>
    <row r="16" spans="2:35" ht="18.75" customHeight="1" thickBot="1">
      <c r="C16" s="60" t="s">
        <v>100</v>
      </c>
    </row>
    <row r="17" spans="3:39" ht="33" customHeight="1" thickTop="1" thickBot="1">
      <c r="C17" s="1219" t="s">
        <v>101</v>
      </c>
      <c r="D17" s="283" t="s">
        <v>102</v>
      </c>
      <c r="E17" s="97"/>
      <c r="F17" s="97"/>
      <c r="G17" s="97"/>
      <c r="H17" s="97"/>
      <c r="I17" s="97"/>
      <c r="J17" s="97"/>
      <c r="K17" s="97"/>
      <c r="L17" s="97"/>
      <c r="M17" s="97"/>
      <c r="N17" s="97"/>
      <c r="O17" s="97"/>
      <c r="P17" s="97"/>
      <c r="Q17" s="97"/>
      <c r="R17" s="97"/>
      <c r="S17" s="97"/>
      <c r="T17" s="97"/>
      <c r="U17" s="97"/>
      <c r="V17" s="97"/>
      <c r="W17" s="97"/>
      <c r="X17" s="97"/>
      <c r="Y17" s="97"/>
      <c r="Z17" s="97"/>
      <c r="AA17" s="98"/>
      <c r="AB17" s="1247"/>
      <c r="AC17" s="1248"/>
      <c r="AD17" s="1248"/>
      <c r="AE17" s="1248"/>
      <c r="AF17" s="1248"/>
      <c r="AG17" s="1248"/>
      <c r="AH17" s="1249"/>
    </row>
    <row r="18" spans="3:39" ht="28" customHeight="1" thickTop="1">
      <c r="C18" s="1220"/>
      <c r="D18" s="99" t="s">
        <v>103</v>
      </c>
      <c r="E18" s="61"/>
      <c r="F18" s="61"/>
      <c r="G18" s="61"/>
      <c r="H18" s="61"/>
      <c r="I18" s="61"/>
      <c r="J18" s="61"/>
      <c r="K18" s="61"/>
      <c r="L18" s="61"/>
      <c r="M18" s="61"/>
      <c r="N18" s="61"/>
      <c r="O18" s="61"/>
      <c r="P18" s="61"/>
      <c r="Q18" s="61"/>
      <c r="R18" s="61"/>
      <c r="S18" s="61"/>
      <c r="T18" s="61"/>
      <c r="U18" s="61"/>
      <c r="V18" s="61"/>
      <c r="W18" s="61"/>
      <c r="X18" s="61"/>
      <c r="Y18" s="61"/>
      <c r="Z18" s="61"/>
      <c r="AA18" s="61"/>
      <c r="AH18" s="100"/>
    </row>
    <row r="19" spans="3:39" ht="28" customHeight="1">
      <c r="C19" s="1220"/>
      <c r="D19" s="6" t="s">
        <v>104</v>
      </c>
      <c r="AH19" s="100"/>
      <c r="AM19" s="60" t="s">
        <v>105</v>
      </c>
    </row>
    <row r="20" spans="3:39" ht="28" customHeight="1" thickBot="1">
      <c r="C20" s="1221"/>
      <c r="D20" s="101" t="s">
        <v>106</v>
      </c>
      <c r="E20" s="102"/>
      <c r="F20" s="102"/>
      <c r="G20" s="102"/>
      <c r="H20" s="102"/>
      <c r="I20" s="102"/>
      <c r="J20" s="102"/>
      <c r="K20" s="102"/>
      <c r="L20" s="102"/>
      <c r="M20" s="102"/>
      <c r="N20" s="102"/>
      <c r="O20" s="102"/>
      <c r="P20" s="102"/>
      <c r="Q20" s="102"/>
      <c r="R20" s="102"/>
      <c r="S20" s="102"/>
      <c r="T20" s="102"/>
      <c r="U20" s="102"/>
      <c r="V20" s="102"/>
      <c r="W20" s="102"/>
      <c r="X20" s="102"/>
      <c r="Y20" s="102"/>
      <c r="Z20" s="102"/>
      <c r="AA20" s="102"/>
      <c r="AB20" s="103"/>
      <c r="AC20" s="103"/>
      <c r="AD20" s="103"/>
      <c r="AE20" s="103"/>
      <c r="AF20" s="103"/>
      <c r="AG20" s="103"/>
      <c r="AH20" s="104"/>
      <c r="AM20" s="60" t="s">
        <v>107</v>
      </c>
    </row>
    <row r="21" spans="3:39" ht="37" customHeight="1" thickTop="1" thickBot="1">
      <c r="C21" s="1222" t="s">
        <v>108</v>
      </c>
      <c r="D21" s="1233" t="s">
        <v>109</v>
      </c>
      <c r="E21" s="1234"/>
      <c r="F21" s="1234"/>
      <c r="G21" s="1234"/>
      <c r="H21" s="1234"/>
      <c r="I21" s="1234"/>
      <c r="J21" s="1234"/>
      <c r="K21" s="1234"/>
      <c r="L21" s="1234"/>
      <c r="M21" s="1234"/>
      <c r="N21" s="1234"/>
      <c r="O21" s="1234"/>
      <c r="P21" s="1234"/>
      <c r="Q21" s="1234"/>
      <c r="R21" s="1234"/>
      <c r="S21" s="1234"/>
      <c r="T21" s="1234"/>
      <c r="U21" s="1234"/>
      <c r="V21" s="1234"/>
      <c r="W21" s="1234"/>
      <c r="X21" s="1234"/>
      <c r="Y21" s="1234"/>
      <c r="Z21" s="1234"/>
      <c r="AA21" s="1235"/>
      <c r="AB21" s="1244"/>
      <c r="AC21" s="1245"/>
      <c r="AD21" s="1245"/>
      <c r="AE21" s="1245"/>
      <c r="AF21" s="1245"/>
      <c r="AG21" s="1245"/>
      <c r="AH21" s="1246"/>
    </row>
    <row r="22" spans="3:39" ht="73.5" customHeight="1" thickTop="1">
      <c r="C22" s="1223"/>
      <c r="D22" s="290" t="s">
        <v>110</v>
      </c>
      <c r="E22" s="1218" t="s">
        <v>111</v>
      </c>
      <c r="F22" s="1218"/>
      <c r="G22" s="1218"/>
      <c r="H22" s="1218"/>
      <c r="I22" s="1218"/>
      <c r="J22" s="1218"/>
      <c r="K22" s="1218"/>
      <c r="L22" s="1236"/>
      <c r="M22" s="1237"/>
      <c r="N22" s="1237"/>
      <c r="O22" s="1237"/>
      <c r="P22" s="1237"/>
      <c r="Q22" s="1237"/>
      <c r="R22" s="1237"/>
      <c r="S22" s="1237"/>
      <c r="T22" s="1237"/>
      <c r="U22" s="1237"/>
      <c r="V22" s="1237"/>
      <c r="W22" s="1237"/>
      <c r="X22" s="1237"/>
      <c r="Y22" s="1237"/>
      <c r="Z22" s="1237"/>
      <c r="AA22" s="1237"/>
      <c r="AB22" s="1237"/>
      <c r="AC22" s="1237"/>
      <c r="AD22" s="1237"/>
      <c r="AE22" s="1237"/>
      <c r="AF22" s="1237"/>
      <c r="AG22" s="1237"/>
      <c r="AH22" s="1238"/>
    </row>
    <row r="23" spans="3:39" ht="56.5" customHeight="1">
      <c r="C23" s="1223"/>
      <c r="D23" s="1231" t="s">
        <v>112</v>
      </c>
      <c r="E23" s="1229" t="s">
        <v>113</v>
      </c>
      <c r="F23" s="1229"/>
      <c r="G23" s="1229"/>
      <c r="H23" s="1229"/>
      <c r="I23" s="1229"/>
      <c r="J23" s="1229"/>
      <c r="K23" s="1229"/>
      <c r="L23" s="357" t="s">
        <v>114</v>
      </c>
      <c r="M23" s="1225" t="s">
        <v>789</v>
      </c>
      <c r="N23" s="1225"/>
      <c r="O23" s="1225"/>
      <c r="P23" s="1225"/>
      <c r="Q23" s="1225"/>
      <c r="R23" s="1225"/>
      <c r="S23" s="1225"/>
      <c r="T23" s="1225"/>
      <c r="U23" s="1225"/>
      <c r="V23" s="1225"/>
      <c r="W23" s="1225"/>
      <c r="X23" s="1225"/>
      <c r="Y23" s="1225"/>
      <c r="Z23" s="1225"/>
      <c r="AA23" s="1225"/>
      <c r="AB23" s="1225"/>
      <c r="AC23" s="1225"/>
      <c r="AD23" s="1225"/>
      <c r="AE23" s="1225"/>
      <c r="AF23" s="1225"/>
      <c r="AG23" s="1225"/>
      <c r="AH23" s="1226"/>
    </row>
    <row r="24" spans="3:39" ht="41.5" customHeight="1">
      <c r="C24" s="1223"/>
      <c r="D24" s="1231"/>
      <c r="E24" s="1229"/>
      <c r="F24" s="1229"/>
      <c r="G24" s="1229"/>
      <c r="H24" s="1229"/>
      <c r="I24" s="1229"/>
      <c r="J24" s="1229"/>
      <c r="K24" s="1229"/>
      <c r="L24" s="1239" t="s">
        <v>115</v>
      </c>
      <c r="M24" s="1241" t="s">
        <v>116</v>
      </c>
      <c r="N24" s="1242"/>
      <c r="O24" s="1242"/>
      <c r="P24" s="1242"/>
      <c r="Q24" s="1242"/>
      <c r="R24" s="1242"/>
      <c r="S24" s="1242"/>
      <c r="T24" s="1242"/>
      <c r="U24" s="1242"/>
      <c r="V24" s="1242"/>
      <c r="W24" s="1242"/>
      <c r="X24" s="1242"/>
      <c r="Y24" s="1242"/>
      <c r="Z24" s="1242"/>
      <c r="AA24" s="1242"/>
      <c r="AB24" s="1242"/>
      <c r="AC24" s="1242"/>
      <c r="AD24" s="1242"/>
      <c r="AE24" s="1242"/>
      <c r="AF24" s="1242"/>
      <c r="AG24" s="1242"/>
      <c r="AH24" s="1243"/>
    </row>
    <row r="25" spans="3:39" ht="83.15" customHeight="1" thickBot="1">
      <c r="C25" s="1224"/>
      <c r="D25" s="1232"/>
      <c r="E25" s="1230"/>
      <c r="F25" s="1230"/>
      <c r="G25" s="1230"/>
      <c r="H25" s="1230"/>
      <c r="I25" s="1230"/>
      <c r="J25" s="1230"/>
      <c r="K25" s="1230"/>
      <c r="L25" s="1240"/>
      <c r="M25" s="1227"/>
      <c r="N25" s="1227"/>
      <c r="O25" s="1227"/>
      <c r="P25" s="1227"/>
      <c r="Q25" s="1227"/>
      <c r="R25" s="1227"/>
      <c r="S25" s="1227"/>
      <c r="T25" s="1227"/>
      <c r="U25" s="1227"/>
      <c r="V25" s="1227"/>
      <c r="W25" s="1227"/>
      <c r="X25" s="1227"/>
      <c r="Y25" s="1227"/>
      <c r="Z25" s="1227"/>
      <c r="AA25" s="1227"/>
      <c r="AB25" s="1227"/>
      <c r="AC25" s="1227"/>
      <c r="AD25" s="1227"/>
      <c r="AE25" s="1227"/>
      <c r="AF25" s="1227"/>
      <c r="AG25" s="1227"/>
      <c r="AH25" s="1228"/>
    </row>
  </sheetData>
  <sheetProtection algorithmName="SHA-512" hashValue="6K/Vwib08pJciaHhELAcvT0EKtcEYVe9hdX7Sl0FLkz78VfRGsZ36UUyEFrRCh2zraBksQSA/k1WRHfL3IFPdg==" saltValue="XoaDb8U47YyF99faKKDnPg==" spinCount="100000" sheet="1" insertRows="0"/>
  <mergeCells count="26">
    <mergeCell ref="V12:AH12"/>
    <mergeCell ref="P11:U12"/>
    <mergeCell ref="M2:N2"/>
    <mergeCell ref="P10:U10"/>
    <mergeCell ref="V10:AH10"/>
    <mergeCell ref="V11:AH11"/>
    <mergeCell ref="K2:L2"/>
    <mergeCell ref="B3:AH3"/>
    <mergeCell ref="P9:U9"/>
    <mergeCell ref="V9:AH9"/>
    <mergeCell ref="Y8:Z8"/>
    <mergeCell ref="AC8:AD8"/>
    <mergeCell ref="AF8:AG8"/>
    <mergeCell ref="E22:K22"/>
    <mergeCell ref="C17:C20"/>
    <mergeCell ref="C21:C25"/>
    <mergeCell ref="M23:AH23"/>
    <mergeCell ref="M25:AH25"/>
    <mergeCell ref="E23:K25"/>
    <mergeCell ref="D23:D25"/>
    <mergeCell ref="D21:AA21"/>
    <mergeCell ref="L22:AH22"/>
    <mergeCell ref="L24:L25"/>
    <mergeCell ref="M24:AH24"/>
    <mergeCell ref="AB21:AH21"/>
    <mergeCell ref="AB17:AH17"/>
  </mergeCells>
  <phoneticPr fontId="8"/>
  <dataValidations count="2">
    <dataValidation type="list" allowBlank="1" showInputMessage="1" showErrorMessage="1" sqref="AB21:AH21 AB17:AH17" xr:uid="{00000000-0002-0000-0100-000000000000}">
      <formula1>$AM$19:$AM$21</formula1>
    </dataValidation>
    <dataValidation type="list" allowBlank="1" showInputMessage="1" sqref="V10:AH10" xr:uid="{AF34AD74-2599-47F6-B6C1-D44420B303B0}">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s>
  <printOptions horizontalCentered="1"/>
  <pageMargins left="0.78740157480314965" right="0.78740157480314965" top="0.59055118110236227" bottom="0.59055118110236227" header="0.51181102362204722" footer="0.51181102362204722"/>
  <pageSetup paperSize="9" scale="82" fitToHeight="0"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87A7E-4AFB-4F0E-93CD-B8B0C66F87D7}">
  <sheetPr>
    <tabColor rgb="FFFFC000"/>
    <pageSetUpPr fitToPage="1"/>
  </sheetPr>
  <dimension ref="A1:J119"/>
  <sheetViews>
    <sheetView view="pageBreakPreview" topLeftCell="A13" zoomScaleNormal="70" zoomScaleSheetLayoutView="100" workbookViewId="0">
      <selection activeCell="Q14" sqref="Q14:V14"/>
    </sheetView>
  </sheetViews>
  <sheetFormatPr defaultColWidth="9.90625" defaultRowHeight="13"/>
  <cols>
    <col min="1" max="1" width="3.08984375" style="467" customWidth="1"/>
    <col min="2" max="2" width="3.08984375" style="465" customWidth="1"/>
    <col min="3" max="3" width="15.90625" style="465" customWidth="1"/>
    <col min="4" max="4" width="35.453125" style="465" customWidth="1"/>
    <col min="5" max="5" width="13.08984375" style="465" customWidth="1"/>
    <col min="6" max="6" width="13.6328125" style="465" customWidth="1"/>
    <col min="7" max="7" width="13.6328125" style="466" customWidth="1"/>
    <col min="8" max="8" width="15.453125" style="466" customWidth="1"/>
    <col min="9" max="9" width="13.08984375" style="466" customWidth="1"/>
    <col min="10" max="10" width="31.6328125" style="466" customWidth="1"/>
    <col min="11" max="16384" width="9.90625" style="467"/>
  </cols>
  <sheetData>
    <row r="1" spans="1:10" s="464" customFormat="1" ht="31.5" customHeight="1">
      <c r="A1" s="1276" t="s">
        <v>1594</v>
      </c>
      <c r="B1" s="1277"/>
      <c r="C1" s="1277"/>
      <c r="D1" s="1277"/>
      <c r="E1" s="1277"/>
      <c r="F1" s="1277"/>
      <c r="G1" s="1277"/>
      <c r="H1" s="1277"/>
      <c r="I1" s="463"/>
      <c r="J1" s="463"/>
    </row>
    <row r="2" spans="1:10" ht="19.5" customHeight="1" thickBot="1">
      <c r="A2" s="465"/>
    </row>
    <row r="3" spans="1:10" ht="19.5" customHeight="1" thickBot="1">
      <c r="A3" s="465"/>
      <c r="B3" s="1278" t="s">
        <v>1481</v>
      </c>
      <c r="C3" s="1279"/>
      <c r="D3" s="1280" t="str">
        <f>【様式１】加算率!Z5</f>
        <v/>
      </c>
      <c r="E3" s="1281"/>
      <c r="F3" s="1281"/>
      <c r="G3" s="1282"/>
      <c r="H3" s="465"/>
      <c r="J3" s="467"/>
    </row>
    <row r="4" spans="1:10" ht="19.5" customHeight="1">
      <c r="A4" s="465"/>
      <c r="C4" s="468"/>
      <c r="D4" s="468"/>
      <c r="E4" s="468"/>
      <c r="F4" s="468"/>
      <c r="G4" s="468"/>
      <c r="H4" s="468"/>
      <c r="J4" s="467"/>
    </row>
    <row r="5" spans="1:10" ht="19.5" customHeight="1" thickBot="1">
      <c r="A5" s="469" t="s">
        <v>1482</v>
      </c>
      <c r="C5" s="468"/>
      <c r="D5" s="468"/>
      <c r="E5" s="468"/>
      <c r="F5" s="468"/>
      <c r="G5" s="468"/>
      <c r="H5" s="468"/>
      <c r="J5" s="467"/>
    </row>
    <row r="6" spans="1:10" ht="19.5" customHeight="1">
      <c r="A6" s="469"/>
      <c r="B6" s="1283"/>
      <c r="C6" s="1284"/>
      <c r="D6" s="1284"/>
      <c r="E6" s="1284"/>
      <c r="F6" s="470" t="s">
        <v>1483</v>
      </c>
      <c r="G6" s="468"/>
      <c r="H6" s="468"/>
      <c r="I6" s="468"/>
    </row>
    <row r="7" spans="1:10" ht="19.5" customHeight="1">
      <c r="A7" s="469"/>
      <c r="B7" s="1285" t="s">
        <v>1484</v>
      </c>
      <c r="C7" s="1274"/>
      <c r="D7" s="1274"/>
      <c r="E7" s="1274"/>
      <c r="F7" s="901" t="str">
        <f>IFERROR(VLOOKUP(一番最初に入力!C8,【適宜更新してください】法人情報!A:G,7,0),"")</f>
        <v/>
      </c>
      <c r="G7" s="468"/>
      <c r="H7" s="468"/>
      <c r="I7" s="468"/>
    </row>
    <row r="8" spans="1:10" ht="19.5" customHeight="1">
      <c r="A8" s="469"/>
      <c r="B8" s="1286" t="s">
        <v>1485</v>
      </c>
      <c r="C8" s="1287"/>
      <c r="D8" s="1287"/>
      <c r="E8" s="1287"/>
      <c r="F8" s="471">
        <f>F9+F10</f>
        <v>0</v>
      </c>
      <c r="G8" s="468"/>
      <c r="H8" s="468"/>
      <c r="I8" s="468"/>
    </row>
    <row r="9" spans="1:10" ht="19.5" customHeight="1">
      <c r="A9" s="469"/>
      <c r="B9" s="472"/>
      <c r="C9" s="1288" t="s">
        <v>1486</v>
      </c>
      <c r="D9" s="1289"/>
      <c r="E9" s="1289"/>
      <c r="F9" s="473"/>
      <c r="G9" s="468"/>
      <c r="H9" s="468"/>
      <c r="I9" s="468"/>
    </row>
    <row r="10" spans="1:10" ht="19.5" customHeight="1">
      <c r="A10" s="469"/>
      <c r="B10" s="472"/>
      <c r="C10" s="1288" t="s">
        <v>1487</v>
      </c>
      <c r="D10" s="1289"/>
      <c r="E10" s="1289"/>
      <c r="F10" s="474"/>
      <c r="G10" s="468"/>
      <c r="H10" s="468"/>
      <c r="I10" s="468"/>
    </row>
    <row r="11" spans="1:10" ht="19.5" customHeight="1" thickBot="1">
      <c r="A11" s="469"/>
      <c r="B11" s="475"/>
      <c r="C11" s="1290" t="s">
        <v>1488</v>
      </c>
      <c r="D11" s="1291"/>
      <c r="E11" s="1291"/>
      <c r="F11" s="476"/>
      <c r="G11" s="468"/>
      <c r="H11" s="468"/>
      <c r="I11" s="468"/>
    </row>
    <row r="12" spans="1:10" ht="22.5" customHeight="1">
      <c r="A12" s="469"/>
      <c r="B12" s="477" t="s">
        <v>1489</v>
      </c>
      <c r="C12" s="1292" t="s">
        <v>1490</v>
      </c>
      <c r="D12" s="1292"/>
      <c r="E12" s="1292"/>
      <c r="F12" s="1292"/>
      <c r="G12" s="1292"/>
      <c r="H12" s="468"/>
      <c r="I12" s="468"/>
    </row>
    <row r="13" spans="1:10" ht="22.5" customHeight="1">
      <c r="A13" s="465"/>
      <c r="B13" s="477"/>
      <c r="C13" s="1292"/>
      <c r="D13" s="1292"/>
      <c r="E13" s="1292"/>
      <c r="F13" s="1292"/>
      <c r="G13" s="1292"/>
      <c r="H13" s="468"/>
      <c r="J13" s="467"/>
    </row>
    <row r="14" spans="1:10" ht="24" customHeight="1">
      <c r="B14" s="478"/>
      <c r="F14" s="466"/>
      <c r="G14" s="479"/>
      <c r="H14" s="480"/>
      <c r="J14" s="467"/>
    </row>
    <row r="15" spans="1:10" ht="19.5" customHeight="1" thickBot="1">
      <c r="A15" s="469" t="s">
        <v>1491</v>
      </c>
      <c r="F15" s="466"/>
      <c r="G15" s="481"/>
      <c r="J15" s="467"/>
    </row>
    <row r="16" spans="1:10" ht="33.75" customHeight="1">
      <c r="B16" s="482"/>
      <c r="C16" s="1293"/>
      <c r="D16" s="1294"/>
      <c r="E16" s="483" t="s">
        <v>1492</v>
      </c>
      <c r="F16" s="484" t="s">
        <v>1493</v>
      </c>
      <c r="G16" s="485" t="s">
        <v>1494</v>
      </c>
      <c r="H16" s="467"/>
      <c r="I16" s="467"/>
      <c r="J16" s="467"/>
    </row>
    <row r="17" spans="2:10" ht="24" customHeight="1">
      <c r="B17" s="486" t="s">
        <v>1495</v>
      </c>
      <c r="C17" s="1274" t="s">
        <v>1496</v>
      </c>
      <c r="D17" s="1275"/>
      <c r="E17" s="487"/>
      <c r="F17" s="488"/>
      <c r="G17" s="489">
        <f>ROUND(SUM($G$18:$G$20),0)</f>
        <v>0</v>
      </c>
      <c r="H17" s="467"/>
      <c r="I17" s="467"/>
      <c r="J17" s="467"/>
    </row>
    <row r="18" spans="2:10" ht="24" customHeight="1">
      <c r="B18" s="490"/>
      <c r="C18" s="1297" t="s">
        <v>1497</v>
      </c>
      <c r="D18" s="1298"/>
      <c r="E18" s="491" t="s">
        <v>1535</v>
      </c>
      <c r="F18" s="492"/>
      <c r="G18" s="493">
        <f>IF($E$18="あり",ROUNDDOWN(($F$9)*1/25,1),ROUNDDOWN($F$9*1/30,1))</f>
        <v>0</v>
      </c>
      <c r="H18" s="467"/>
      <c r="I18" s="467"/>
      <c r="J18" s="467"/>
    </row>
    <row r="19" spans="2:10" ht="24" customHeight="1">
      <c r="B19" s="490"/>
      <c r="C19" s="1299" t="s">
        <v>1499</v>
      </c>
      <c r="D19" s="1300"/>
      <c r="E19" s="491" t="s">
        <v>1498</v>
      </c>
      <c r="F19" s="492"/>
      <c r="G19" s="1301">
        <f>IF($E$19="あり",IF($E$20="あり",ROUNDDOWN(($F$10-$F$11)*1/15,1)+ROUNDDOWN($F$11*1/6,1),ROUNDDOWN($F$10*1/15,1)),IF($E$20="あり",ROUNDDOWN(($F$10-$F$11)*1/20,1)+ROUNDDOWN($F$11*1/6,1),ROUNDDOWN($F$10*1/20,1)))</f>
        <v>0</v>
      </c>
      <c r="H19" s="494"/>
      <c r="I19" s="467"/>
      <c r="J19" s="467"/>
    </row>
    <row r="20" spans="2:10" ht="24" customHeight="1">
      <c r="B20" s="490"/>
      <c r="C20" s="1303" t="s">
        <v>1500</v>
      </c>
      <c r="D20" s="1304"/>
      <c r="E20" s="495" t="s">
        <v>1498</v>
      </c>
      <c r="F20" s="496"/>
      <c r="G20" s="1302"/>
      <c r="H20" s="494"/>
      <c r="I20" s="467"/>
      <c r="J20" s="467"/>
    </row>
    <row r="21" spans="2:10" ht="24" customHeight="1">
      <c r="B21" s="497" t="s">
        <v>1501</v>
      </c>
      <c r="C21" s="1295" t="s">
        <v>1502</v>
      </c>
      <c r="D21" s="1296"/>
      <c r="E21" s="498" t="s">
        <v>1535</v>
      </c>
      <c r="F21" s="499"/>
      <c r="G21" s="500">
        <f>IF(E21="あり",0.8,0)</f>
        <v>0</v>
      </c>
      <c r="H21" s="494"/>
      <c r="I21" s="467"/>
      <c r="J21" s="467"/>
    </row>
    <row r="22" spans="2:10" ht="24" customHeight="1">
      <c r="B22" s="497" t="s">
        <v>1503</v>
      </c>
      <c r="C22" s="1295" t="s">
        <v>1504</v>
      </c>
      <c r="D22" s="1296"/>
      <c r="E22" s="498" t="s">
        <v>1498</v>
      </c>
      <c r="F22" s="501"/>
      <c r="G22" s="500">
        <f>IF(E22="あり",F22,0)</f>
        <v>0</v>
      </c>
      <c r="H22" s="467"/>
      <c r="I22" s="467"/>
      <c r="J22" s="467"/>
    </row>
    <row r="23" spans="2:10" ht="24" customHeight="1">
      <c r="B23" s="486" t="s">
        <v>1505</v>
      </c>
      <c r="C23" s="1295" t="s">
        <v>1506</v>
      </c>
      <c r="D23" s="1296"/>
      <c r="E23" s="502" t="s">
        <v>1498</v>
      </c>
      <c r="F23" s="503"/>
      <c r="G23" s="504">
        <f>IF(E23="あり",IF(F7&gt;=151,1.5,0.8),0)</f>
        <v>1.5</v>
      </c>
      <c r="H23" s="467"/>
      <c r="I23" s="467"/>
      <c r="J23" s="467"/>
    </row>
    <row r="24" spans="2:10" ht="24" customHeight="1">
      <c r="B24" s="486" t="s">
        <v>1507</v>
      </c>
      <c r="C24" s="1305" t="s">
        <v>1508</v>
      </c>
      <c r="D24" s="1306"/>
      <c r="E24" s="498" t="s">
        <v>1498</v>
      </c>
      <c r="F24" s="503"/>
      <c r="G24" s="506">
        <f>IF(E24="あり",IF(F7&gt;=151,3,2),0)</f>
        <v>3</v>
      </c>
      <c r="H24" s="467"/>
      <c r="I24" s="467"/>
      <c r="J24" s="467"/>
    </row>
    <row r="25" spans="2:10" ht="24" customHeight="1">
      <c r="B25" s="497" t="s">
        <v>1509</v>
      </c>
      <c r="C25" s="1295" t="s">
        <v>1510</v>
      </c>
      <c r="D25" s="1296"/>
      <c r="E25" s="498" t="s">
        <v>1498</v>
      </c>
      <c r="F25" s="507"/>
      <c r="G25" s="500">
        <f>IF(E25="あり",1,0)</f>
        <v>1</v>
      </c>
      <c r="H25" s="467"/>
      <c r="I25" s="467"/>
      <c r="J25" s="467"/>
    </row>
    <row r="26" spans="2:10" ht="24" customHeight="1">
      <c r="B26" s="497" t="s">
        <v>1511</v>
      </c>
      <c r="C26" s="1295" t="s">
        <v>1512</v>
      </c>
      <c r="D26" s="1296"/>
      <c r="E26" s="498" t="s">
        <v>1498</v>
      </c>
      <c r="F26" s="507"/>
      <c r="G26" s="500">
        <f>IF(E26="あり",0.8,0)</f>
        <v>0.8</v>
      </c>
      <c r="H26" s="467"/>
      <c r="I26" s="467"/>
      <c r="J26" s="467"/>
    </row>
    <row r="27" spans="2:10" ht="24" customHeight="1">
      <c r="B27" s="497" t="s">
        <v>1513</v>
      </c>
      <c r="C27" s="1295" t="s">
        <v>1514</v>
      </c>
      <c r="D27" s="1296"/>
      <c r="E27" s="498" t="s">
        <v>1535</v>
      </c>
      <c r="F27" s="507"/>
      <c r="G27" s="500">
        <f>IF(E27="あり",0.8,0)</f>
        <v>0</v>
      </c>
      <c r="H27" s="467"/>
      <c r="I27" s="467"/>
      <c r="J27" s="467"/>
    </row>
    <row r="28" spans="2:10" ht="24" customHeight="1">
      <c r="B28" s="508" t="s">
        <v>1515</v>
      </c>
      <c r="C28" s="1295" t="s">
        <v>1516</v>
      </c>
      <c r="D28" s="1296"/>
      <c r="E28" s="498" t="s">
        <v>1535</v>
      </c>
      <c r="F28" s="507"/>
      <c r="G28" s="500">
        <f>IF(E28="あり",0.8,0)</f>
        <v>0</v>
      </c>
      <c r="H28" s="467"/>
      <c r="I28" s="467"/>
      <c r="J28" s="467"/>
    </row>
    <row r="29" spans="2:10" ht="24" customHeight="1">
      <c r="B29" s="508" t="s">
        <v>1517</v>
      </c>
      <c r="C29" s="1309" t="s">
        <v>1518</v>
      </c>
      <c r="D29" s="1310"/>
      <c r="E29" s="498" t="s">
        <v>1535</v>
      </c>
      <c r="F29" s="507"/>
      <c r="G29" s="500">
        <f>IF(E29="あり",0.5,0)</f>
        <v>0</v>
      </c>
      <c r="H29" s="467"/>
      <c r="I29" s="467"/>
      <c r="J29" s="467"/>
    </row>
    <row r="30" spans="2:10" ht="24" customHeight="1">
      <c r="B30" s="508" t="s">
        <v>1519</v>
      </c>
      <c r="C30" s="1295" t="s">
        <v>1520</v>
      </c>
      <c r="D30" s="1296"/>
      <c r="E30" s="498" t="s">
        <v>1498</v>
      </c>
      <c r="F30" s="507"/>
      <c r="G30" s="510">
        <f>IF(E30="あり",-1,0)</f>
        <v>-1</v>
      </c>
      <c r="H30" s="467"/>
      <c r="I30" s="467"/>
      <c r="J30" s="467"/>
    </row>
    <row r="31" spans="2:10" ht="24" customHeight="1">
      <c r="B31" s="511" t="s">
        <v>1521</v>
      </c>
      <c r="C31" s="1311" t="s">
        <v>1595</v>
      </c>
      <c r="D31" s="1312"/>
      <c r="E31" s="512" t="s">
        <v>2615</v>
      </c>
      <c r="F31" s="513"/>
      <c r="G31" s="514">
        <f>IF(E31="該当",-F31,0)</f>
        <v>0</v>
      </c>
      <c r="H31" s="467"/>
      <c r="I31" s="467"/>
      <c r="J31" s="467"/>
    </row>
    <row r="32" spans="2:10" ht="24" customHeight="1" thickBot="1">
      <c r="B32" s="1313" t="s">
        <v>1522</v>
      </c>
      <c r="C32" s="1314"/>
      <c r="D32" s="1315"/>
      <c r="E32" s="515"/>
      <c r="F32" s="515"/>
      <c r="G32" s="516">
        <f>IF(F7&lt;=35,0.4,IF(F7&lt;=300,1.4,0.4))</f>
        <v>0.4</v>
      </c>
      <c r="H32" s="467"/>
      <c r="I32" s="467"/>
      <c r="J32" s="467"/>
    </row>
    <row r="33" spans="1:10" ht="24" customHeight="1" thickTop="1" thickBot="1">
      <c r="B33" s="517" t="s">
        <v>1523</v>
      </c>
      <c r="C33" s="518"/>
      <c r="D33" s="518"/>
      <c r="E33" s="518"/>
      <c r="F33" s="519"/>
      <c r="G33" s="520">
        <f>SUM(G17,G21:G32)</f>
        <v>5.7</v>
      </c>
      <c r="H33" s="467"/>
      <c r="I33" s="467"/>
      <c r="J33" s="467"/>
    </row>
    <row r="34" spans="1:10" ht="24" customHeight="1" thickBot="1">
      <c r="B34" s="521" t="s">
        <v>1524</v>
      </c>
      <c r="C34" s="522"/>
      <c r="D34" s="522"/>
      <c r="E34" s="522"/>
      <c r="F34" s="523"/>
      <c r="G34" s="524">
        <f>ROUND(G33,0)</f>
        <v>6</v>
      </c>
      <c r="I34" s="467"/>
      <c r="J34" s="467"/>
    </row>
    <row r="35" spans="1:10" ht="24" customHeight="1">
      <c r="B35" s="525" t="s">
        <v>1525</v>
      </c>
      <c r="C35" s="526"/>
      <c r="D35" s="526"/>
      <c r="E35" s="526"/>
      <c r="F35" s="527"/>
      <c r="G35" s="528"/>
      <c r="I35" s="467"/>
      <c r="J35" s="467"/>
    </row>
    <row r="36" spans="1:10" ht="24" customHeight="1">
      <c r="B36" s="478"/>
      <c r="F36" s="466"/>
      <c r="G36" s="479"/>
      <c r="H36" s="480"/>
      <c r="J36" s="467"/>
    </row>
    <row r="37" spans="1:10" ht="24" hidden="1" customHeight="1" thickBot="1">
      <c r="A37" s="525" t="s">
        <v>1596</v>
      </c>
      <c r="F37" s="529" t="s">
        <v>1597</v>
      </c>
      <c r="G37" s="530" t="s">
        <v>1598</v>
      </c>
      <c r="I37" s="531"/>
      <c r="J37" s="467"/>
    </row>
    <row r="38" spans="1:10" ht="24" hidden="1" customHeight="1" thickBot="1">
      <c r="B38" s="532" t="s">
        <v>1527</v>
      </c>
      <c r="C38" s="533"/>
      <c r="D38" s="533"/>
      <c r="E38" s="533"/>
      <c r="F38" s="534">
        <f>IF(ROUND(G34/3,0)=0,1,ROUND(G34/3,0))</f>
        <v>2</v>
      </c>
      <c r="G38" s="524">
        <v>5</v>
      </c>
      <c r="I38" s="467"/>
      <c r="J38" s="467"/>
    </row>
    <row r="39" spans="1:10" ht="24" hidden="1" customHeight="1" thickBot="1">
      <c r="B39" s="532" t="s">
        <v>1528</v>
      </c>
      <c r="C39" s="533"/>
      <c r="D39" s="533"/>
      <c r="E39" s="533"/>
      <c r="F39" s="534">
        <f>IF(ROUND(G34/5,0)=0,1,ROUND(G34/5,0))</f>
        <v>1</v>
      </c>
      <c r="G39" s="524">
        <v>5</v>
      </c>
      <c r="I39" s="467"/>
      <c r="J39" s="467"/>
    </row>
    <row r="40" spans="1:10" ht="33.75" hidden="1" customHeight="1">
      <c r="F40" s="466"/>
      <c r="H40" s="480"/>
      <c r="J40" s="467"/>
    </row>
    <row r="41" spans="1:10" ht="27" hidden="1" customHeight="1" thickBot="1">
      <c r="A41" s="469" t="s">
        <v>1529</v>
      </c>
      <c r="F41" s="466"/>
      <c r="J41" s="467"/>
    </row>
    <row r="42" spans="1:10" ht="21" hidden="1" customHeight="1" thickBot="1">
      <c r="B42" s="532"/>
      <c r="C42" s="535">
        <v>51690</v>
      </c>
      <c r="D42" s="533" t="s">
        <v>1530</v>
      </c>
      <c r="E42" s="533"/>
      <c r="F42" s="1316">
        <f>IF(G38="","実人数を入力してください",IF(ISBLANK(G38), C42*F38, IF(F38 &lt; G38, C42*F38, C42*G38)))</f>
        <v>103380</v>
      </c>
      <c r="G42" s="1317"/>
      <c r="I42" s="467"/>
      <c r="J42" s="467"/>
    </row>
    <row r="43" spans="1:10" ht="21" hidden="1" customHeight="1" thickBot="1">
      <c r="B43" s="536"/>
      <c r="C43" s="537">
        <v>6460</v>
      </c>
      <c r="D43" s="538" t="s">
        <v>1531</v>
      </c>
      <c r="E43" s="538"/>
      <c r="F43" s="1318">
        <f>IF(G39="","実人数を入力してください",IF(ISBLANK(G39), C43*F39, IF(F39 &lt; G39, C43*F39, C43*G39)))</f>
        <v>6460</v>
      </c>
      <c r="G43" s="1319"/>
      <c r="I43" s="467"/>
    </row>
    <row r="44" spans="1:10" ht="21" hidden="1" customHeight="1" thickTop="1" thickBot="1">
      <c r="B44" s="539"/>
      <c r="C44" s="540" t="s">
        <v>1532</v>
      </c>
      <c r="D44" s="541"/>
      <c r="E44" s="541"/>
      <c r="F44" s="1307">
        <f>SUM(F42:G43)</f>
        <v>109840</v>
      </c>
      <c r="G44" s="1308"/>
    </row>
    <row r="45" spans="1:10" ht="33.75" customHeight="1"/>
    <row r="46" spans="1:10" ht="33.75" hidden="1" customHeight="1">
      <c r="E46" s="465" t="s">
        <v>1651</v>
      </c>
    </row>
    <row r="47" spans="1:10" ht="33.75" hidden="1" customHeight="1">
      <c r="E47" s="465">
        <v>1</v>
      </c>
    </row>
    <row r="48" spans="1:10" ht="33.75" hidden="1" customHeight="1">
      <c r="E48" s="465">
        <v>2</v>
      </c>
    </row>
    <row r="49" spans="5:5" ht="33.75" hidden="1" customHeight="1">
      <c r="E49" s="465">
        <v>3</v>
      </c>
    </row>
    <row r="50" spans="5:5" ht="33.75" hidden="1" customHeight="1">
      <c r="E50" s="465">
        <v>3.5</v>
      </c>
    </row>
    <row r="51" spans="5:5" ht="33.75" hidden="1" customHeight="1">
      <c r="E51" s="465">
        <v>4</v>
      </c>
    </row>
    <row r="52" spans="5:5" ht="33.75" hidden="1" customHeight="1">
      <c r="E52" s="465">
        <v>4.5</v>
      </c>
    </row>
    <row r="53" spans="5:5" ht="33.75" hidden="1" customHeight="1">
      <c r="E53" s="465">
        <v>5</v>
      </c>
    </row>
    <row r="54" spans="5:5" ht="33.75" hidden="1" customHeight="1">
      <c r="E54" s="465">
        <v>5.5</v>
      </c>
    </row>
    <row r="55" spans="5:5" ht="33.75" hidden="1" customHeight="1">
      <c r="E55" s="465">
        <v>6</v>
      </c>
    </row>
    <row r="56" spans="5:5" ht="33.75" hidden="1" customHeight="1">
      <c r="E56" s="465">
        <v>6.5</v>
      </c>
    </row>
    <row r="57" spans="5:5" ht="33.75" hidden="1" customHeight="1">
      <c r="E57" s="465">
        <v>7</v>
      </c>
    </row>
    <row r="58" spans="5:5" ht="33.75" hidden="1" customHeight="1">
      <c r="E58" s="465">
        <v>7.5</v>
      </c>
    </row>
    <row r="59" spans="5:5" ht="20.25" hidden="1" customHeight="1">
      <c r="E59" s="465">
        <v>8</v>
      </c>
    </row>
    <row r="60" spans="5:5" ht="20.25" customHeight="1"/>
    <row r="61" spans="5:5" ht="20.25" customHeight="1"/>
    <row r="62" spans="5:5" ht="20.25" customHeight="1"/>
    <row r="63" spans="5:5" ht="20.25" customHeight="1"/>
    <row r="64" spans="5:5"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sheetData>
  <sheetProtection algorithmName="SHA-512" hashValue="5E77yrVSMb1upFaZUHM2BJFqzFooqB3Ondrri04S3jTvnGv1c/ckh+0lkjVQ37luJqx7q3y3trbsZCAadacJcw==" saltValue="jOQPjT5p67jBaC+Yjdhxvw==" spinCount="100000" sheet="1" objects="1" scenarios="1"/>
  <mergeCells count="31">
    <mergeCell ref="F44:G44"/>
    <mergeCell ref="C29:D29"/>
    <mergeCell ref="C30:D30"/>
    <mergeCell ref="C31:D31"/>
    <mergeCell ref="B32:D32"/>
    <mergeCell ref="F42:G42"/>
    <mergeCell ref="F43:G43"/>
    <mergeCell ref="C28:D28"/>
    <mergeCell ref="C18:D18"/>
    <mergeCell ref="C19:D19"/>
    <mergeCell ref="G19:G20"/>
    <mergeCell ref="C20:D20"/>
    <mergeCell ref="C21:D21"/>
    <mergeCell ref="C22:D22"/>
    <mergeCell ref="C23:D23"/>
    <mergeCell ref="C24:D24"/>
    <mergeCell ref="C25:D25"/>
    <mergeCell ref="C26:D26"/>
    <mergeCell ref="C27:D27"/>
    <mergeCell ref="C17:D17"/>
    <mergeCell ref="A1:H1"/>
    <mergeCell ref="B3:C3"/>
    <mergeCell ref="D3:G3"/>
    <mergeCell ref="B6:E6"/>
    <mergeCell ref="B7:E7"/>
    <mergeCell ref="B8:E8"/>
    <mergeCell ref="C9:E9"/>
    <mergeCell ref="C10:E10"/>
    <mergeCell ref="C11:E11"/>
    <mergeCell ref="C12:G13"/>
    <mergeCell ref="C16:D16"/>
  </mergeCells>
  <phoneticPr fontId="8"/>
  <dataValidations count="3">
    <dataValidation type="list" allowBlank="1" showInputMessage="1" showErrorMessage="1" sqref="E18:E30" xr:uid="{A118BBDD-9B5A-4412-93C1-8AE5D085865B}">
      <formula1>"　,あり,なし"</formula1>
    </dataValidation>
    <dataValidation type="list" allowBlank="1" showInputMessage="1" showErrorMessage="1" sqref="E31" xr:uid="{41E656A1-EF2C-4C4A-83D5-6659D7AE85E6}">
      <formula1>"　,該当,非該当"</formula1>
    </dataValidation>
    <dataValidation type="list" allowBlank="1" showInputMessage="1" showErrorMessage="1" sqref="F22" xr:uid="{74F2AB69-E532-403A-8B4C-1A57376A011C}">
      <formula1>$E$47:$E$59</formula1>
    </dataValidation>
  </dataValidations>
  <pageMargins left="0.92" right="0.56000000000000005" top="0.75" bottom="0.37" header="0.3" footer="0.3"/>
  <pageSetup paperSize="9" scale="90" orientation="portrait" horizontalDpi="300" verticalDpi="300"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A2AC4-F92E-43A2-AF88-1B603446EDCE}">
  <sheetPr>
    <tabColor rgb="FF92D050"/>
    <pageSetUpPr fitToPage="1"/>
  </sheetPr>
  <dimension ref="A1:L131"/>
  <sheetViews>
    <sheetView view="pageBreakPreview" topLeftCell="A27" zoomScaleNormal="70" zoomScaleSheetLayoutView="100" workbookViewId="0">
      <selection activeCell="Q14" sqref="Q14:V14"/>
    </sheetView>
  </sheetViews>
  <sheetFormatPr defaultColWidth="9.90625" defaultRowHeight="13"/>
  <cols>
    <col min="1" max="1" width="3.08984375" style="481" customWidth="1"/>
    <col min="2" max="2" width="3.08984375" style="546" customWidth="1"/>
    <col min="3" max="3" width="16" style="546" customWidth="1"/>
    <col min="4" max="4" width="30.90625" style="546" customWidth="1"/>
    <col min="5" max="6" width="10.90625" style="547" customWidth="1"/>
    <col min="7" max="7" width="13.08984375" style="547" customWidth="1"/>
    <col min="8" max="8" width="14.08984375" style="547" customWidth="1"/>
    <col min="9" max="9" width="10.90625" style="705" customWidth="1"/>
    <col min="10" max="10" width="10.90625" style="481" customWidth="1"/>
    <col min="11" max="11" width="12" style="481" bestFit="1" customWidth="1"/>
    <col min="12" max="12" width="14.08984375" style="481" customWidth="1"/>
    <col min="13" max="16384" width="9.90625" style="481"/>
  </cols>
  <sheetData>
    <row r="1" spans="1:10" s="545" customFormat="1" ht="31.5" customHeight="1">
      <c r="A1" s="704" t="s">
        <v>1604</v>
      </c>
      <c r="B1" s="543"/>
      <c r="C1" s="543"/>
      <c r="D1" s="543"/>
      <c r="E1" s="544"/>
      <c r="F1" s="544"/>
      <c r="G1" s="544"/>
      <c r="H1" s="544"/>
      <c r="I1" s="705"/>
    </row>
    <row r="2" spans="1:10" s="545" customFormat="1" ht="18.75" customHeight="1" thickBot="1">
      <c r="A2" s="706"/>
      <c r="B2" s="543"/>
      <c r="C2" s="543"/>
      <c r="D2" s="543"/>
      <c r="E2" s="544"/>
      <c r="F2" s="544"/>
      <c r="G2" s="544"/>
      <c r="H2" s="544"/>
      <c r="I2" s="705"/>
    </row>
    <row r="3" spans="1:10" ht="19.5" customHeight="1" thickBot="1">
      <c r="A3" s="546"/>
      <c r="B3" s="1322" t="s">
        <v>1481</v>
      </c>
      <c r="C3" s="1323"/>
      <c r="D3" s="1324" t="str">
        <f>【様式１】加算率!Z5</f>
        <v/>
      </c>
      <c r="E3" s="1325"/>
      <c r="F3" s="1325"/>
      <c r="G3" s="1325"/>
      <c r="H3" s="1326"/>
    </row>
    <row r="4" spans="1:10" ht="19.5" customHeight="1">
      <c r="A4" s="546"/>
      <c r="C4" s="548"/>
      <c r="D4" s="548"/>
      <c r="E4" s="548"/>
      <c r="F4" s="548"/>
      <c r="G4" s="548"/>
    </row>
    <row r="5" spans="1:10" ht="19.5" customHeight="1" thickBot="1">
      <c r="A5" s="549" t="s">
        <v>1482</v>
      </c>
      <c r="E5" s="548"/>
      <c r="F5" s="548"/>
      <c r="G5" s="548"/>
    </row>
    <row r="6" spans="1:10" ht="33" customHeight="1" thickBot="1">
      <c r="A6" s="549"/>
      <c r="B6" s="1327"/>
      <c r="C6" s="1328"/>
      <c r="D6" s="1328"/>
      <c r="E6" s="708" t="s">
        <v>1492</v>
      </c>
      <c r="F6" s="709" t="s">
        <v>1493</v>
      </c>
      <c r="G6" s="548"/>
      <c r="J6" s="709" t="s">
        <v>1493</v>
      </c>
    </row>
    <row r="7" spans="1:10" ht="37.5" customHeight="1" thickBot="1">
      <c r="A7" s="549"/>
      <c r="B7" s="1329" t="s">
        <v>1534</v>
      </c>
      <c r="C7" s="1330"/>
      <c r="D7" s="1330"/>
      <c r="E7" s="710" t="s">
        <v>1535</v>
      </c>
      <c r="F7" s="709" t="s">
        <v>1536</v>
      </c>
      <c r="G7" s="548"/>
      <c r="J7" s="556" t="str">
        <f>IF(E7="あり","分園分を記入","入力不要")</f>
        <v>入力不要</v>
      </c>
    </row>
    <row r="8" spans="1:10" ht="19.5" customHeight="1" thickBot="1">
      <c r="A8" s="549"/>
      <c r="B8" s="1329" t="s">
        <v>1484</v>
      </c>
      <c r="C8" s="1330"/>
      <c r="D8" s="1330"/>
      <c r="E8" s="1330"/>
      <c r="F8" s="711" t="str">
        <f>IFERROR(F9+F10,"")</f>
        <v/>
      </c>
      <c r="G8" s="548"/>
      <c r="J8" s="711">
        <f>J9+J10</f>
        <v>0</v>
      </c>
    </row>
    <row r="9" spans="1:10" ht="19.5" customHeight="1" thickBot="1">
      <c r="A9" s="549"/>
      <c r="B9" s="559"/>
      <c r="C9" s="1330" t="s">
        <v>1557</v>
      </c>
      <c r="D9" s="1330"/>
      <c r="E9" s="1330"/>
      <c r="F9" s="906" t="str">
        <f>IFERROR(VLOOKUP(一番最初に入力!C8,【適宜更新してください】法人情報!A:G,7,0),"")</f>
        <v/>
      </c>
      <c r="G9" s="548"/>
      <c r="J9" s="558"/>
    </row>
    <row r="10" spans="1:10" ht="19.5" customHeight="1" thickBot="1">
      <c r="A10" s="549"/>
      <c r="B10" s="559"/>
      <c r="C10" s="1330" t="s">
        <v>1558</v>
      </c>
      <c r="D10" s="1330"/>
      <c r="E10" s="1330"/>
      <c r="F10" s="906" t="str">
        <f>IFERROR(VLOOKUP(一番最初に入力!C8,【適宜更新してください】法人情報!A:G,6,0),"")</f>
        <v/>
      </c>
      <c r="G10" s="548"/>
      <c r="J10" s="558"/>
    </row>
    <row r="11" spans="1:10" ht="19.5" customHeight="1" thickBot="1">
      <c r="A11" s="549"/>
      <c r="B11" s="1331" t="s">
        <v>1537</v>
      </c>
      <c r="C11" s="1332"/>
      <c r="D11" s="1332"/>
      <c r="E11" s="1332"/>
      <c r="F11" s="560">
        <f>F12+F13+F15+F17</f>
        <v>0</v>
      </c>
      <c r="G11" s="548"/>
      <c r="J11" s="560">
        <f>J12+J13+J15+J17</f>
        <v>0</v>
      </c>
    </row>
    <row r="12" spans="1:10" ht="19.5" customHeight="1">
      <c r="A12" s="549"/>
      <c r="B12" s="561"/>
      <c r="C12" s="1333" t="s">
        <v>1486</v>
      </c>
      <c r="D12" s="1334"/>
      <c r="E12" s="563"/>
      <c r="F12" s="564"/>
      <c r="G12" s="548"/>
      <c r="J12" s="564"/>
    </row>
    <row r="13" spans="1:10" ht="19.5" customHeight="1">
      <c r="A13" s="549"/>
      <c r="B13" s="561"/>
      <c r="C13" s="1333" t="s">
        <v>1538</v>
      </c>
      <c r="D13" s="1334"/>
      <c r="E13" s="563"/>
      <c r="F13" s="473"/>
      <c r="G13" s="548"/>
      <c r="J13" s="473"/>
    </row>
    <row r="14" spans="1:10" ht="19.5" customHeight="1">
      <c r="A14" s="549"/>
      <c r="B14" s="561"/>
      <c r="C14" s="562" t="s">
        <v>1559</v>
      </c>
      <c r="D14" s="565"/>
      <c r="E14" s="563"/>
      <c r="F14" s="473"/>
      <c r="G14" s="548"/>
      <c r="J14" s="473"/>
    </row>
    <row r="15" spans="1:10" ht="19.5" customHeight="1">
      <c r="A15" s="549"/>
      <c r="B15" s="561"/>
      <c r="C15" s="1320" t="s">
        <v>1539</v>
      </c>
      <c r="D15" s="1321"/>
      <c r="E15" s="563"/>
      <c r="F15" s="566"/>
      <c r="G15" s="712"/>
      <c r="J15" s="566"/>
    </row>
    <row r="16" spans="1:10" ht="19.5" customHeight="1">
      <c r="A16" s="549"/>
      <c r="B16" s="561"/>
      <c r="C16" s="1320" t="s">
        <v>1600</v>
      </c>
      <c r="D16" s="1321"/>
      <c r="E16" s="567"/>
      <c r="F16" s="568"/>
      <c r="G16" s="548"/>
      <c r="J16" s="568"/>
    </row>
    <row r="17" spans="1:12" ht="19.5" customHeight="1" thickBot="1">
      <c r="A17" s="546"/>
      <c r="B17" s="569"/>
      <c r="C17" s="1337" t="s">
        <v>1540</v>
      </c>
      <c r="D17" s="1338"/>
      <c r="E17" s="570"/>
      <c r="F17" s="571"/>
      <c r="G17" s="548"/>
      <c r="J17" s="571"/>
    </row>
    <row r="18" spans="1:12" ht="32.25" customHeight="1">
      <c r="A18" s="546"/>
      <c r="B18" s="575" t="s">
        <v>1489</v>
      </c>
      <c r="C18" s="1339" t="s">
        <v>1490</v>
      </c>
      <c r="D18" s="1339"/>
      <c r="E18" s="1339"/>
      <c r="F18" s="1339"/>
      <c r="G18" s="1339"/>
      <c r="H18" s="1339"/>
      <c r="I18" s="1339"/>
      <c r="J18" s="1339"/>
      <c r="K18" s="1339"/>
      <c r="L18" s="1339"/>
    </row>
    <row r="19" spans="1:12" ht="19.5" customHeight="1">
      <c r="A19" s="546"/>
      <c r="B19" s="574"/>
      <c r="C19" s="713"/>
      <c r="D19" s="713"/>
      <c r="E19" s="713"/>
      <c r="F19" s="713"/>
      <c r="G19" s="713"/>
      <c r="H19" s="713"/>
    </row>
    <row r="20" spans="1:12" ht="19.5" customHeight="1" thickBot="1">
      <c r="A20" s="549" t="s">
        <v>1560</v>
      </c>
    </row>
    <row r="21" spans="1:12" ht="19.5" customHeight="1" thickBot="1">
      <c r="A21" s="549"/>
      <c r="E21" s="1340" t="s">
        <v>1541</v>
      </c>
      <c r="F21" s="1341"/>
      <c r="G21" s="1341"/>
      <c r="H21" s="1342"/>
      <c r="I21" s="1343" t="s">
        <v>1561</v>
      </c>
      <c r="J21" s="1344"/>
      <c r="K21" s="1344"/>
      <c r="L21" s="1345"/>
    </row>
    <row r="22" spans="1:12" ht="31.5" customHeight="1">
      <c r="B22" s="550"/>
      <c r="C22" s="509"/>
      <c r="D22" s="509"/>
      <c r="E22" s="714" t="s">
        <v>1492</v>
      </c>
      <c r="F22" s="715" t="s">
        <v>1493</v>
      </c>
      <c r="G22" s="1346" t="s">
        <v>1494</v>
      </c>
      <c r="H22" s="1347"/>
      <c r="I22" s="716" t="s">
        <v>1492</v>
      </c>
      <c r="J22" s="715" t="s">
        <v>1493</v>
      </c>
      <c r="K22" s="1346" t="s">
        <v>1494</v>
      </c>
      <c r="L22" s="1347"/>
    </row>
    <row r="23" spans="1:12" ht="17.25" customHeight="1">
      <c r="B23" s="580" t="s">
        <v>1495</v>
      </c>
      <c r="C23" s="717" t="s">
        <v>1542</v>
      </c>
      <c r="D23" s="717"/>
      <c r="E23" s="718"/>
      <c r="F23" s="719"/>
      <c r="G23" s="720"/>
      <c r="H23" s="721"/>
      <c r="I23" s="722"/>
      <c r="J23" s="719"/>
      <c r="K23" s="720"/>
      <c r="L23" s="721"/>
    </row>
    <row r="24" spans="1:12" ht="17.25" customHeight="1">
      <c r="B24" s="590"/>
      <c r="C24" s="723" t="s">
        <v>1543</v>
      </c>
      <c r="D24" s="505"/>
      <c r="E24" s="724"/>
      <c r="F24" s="725">
        <f>F12</f>
        <v>0</v>
      </c>
      <c r="G24" s="726">
        <f>IF($E$25="あり",ROUNDDOWN($F$12*1/25,1),ROUNDDOWN($F$12*1/30,1))</f>
        <v>0</v>
      </c>
      <c r="H24" s="727">
        <f>ROUNDDOWN(G24,1)</f>
        <v>0</v>
      </c>
      <c r="I24" s="723"/>
      <c r="J24" s="725">
        <f>IF(E7="あり",J12,0)</f>
        <v>0</v>
      </c>
      <c r="K24" s="726">
        <f>IF($E$7="あり",IF(I25="あり",ROUNDDOWN($J$12*1/25,1),ROUNDDOWN($F$12*1/30,1)),0)</f>
        <v>0</v>
      </c>
      <c r="L24" s="727">
        <f>ROUNDDOWN(K24,1)</f>
        <v>0</v>
      </c>
    </row>
    <row r="25" spans="1:12" ht="17.25" customHeight="1">
      <c r="B25" s="590"/>
      <c r="C25" s="728" t="s">
        <v>1562</v>
      </c>
      <c r="D25" s="563"/>
      <c r="E25" s="598" t="s">
        <v>1535</v>
      </c>
      <c r="F25" s="607"/>
      <c r="G25" s="608"/>
      <c r="H25" s="606"/>
      <c r="I25" s="601" t="str">
        <f>E25</f>
        <v>なし</v>
      </c>
      <c r="J25" s="607"/>
      <c r="K25" s="608"/>
      <c r="L25" s="606"/>
    </row>
    <row r="26" spans="1:12" ht="17.25" customHeight="1">
      <c r="B26" s="590"/>
      <c r="C26" s="602" t="s">
        <v>1563</v>
      </c>
      <c r="D26" s="563"/>
      <c r="E26" s="729"/>
      <c r="F26" s="605">
        <f>F13</f>
        <v>0</v>
      </c>
      <c r="G26" s="595">
        <f>IF($E$27="あり",IF($E$28="あり",ROUNDDOWN(($F$13-$F$14)*1/15,1)+ROUNDDOWN($F$14*1/6,1),ROUNDDOWN($F$13*1/15,1)),IF($E$28="あり",ROUNDDOWN(($F$13-$F$14)*1/20,1)+ROUNDDOWN($F$14*1/6,1),ROUNDDOWN($F$13*1/20,1)))</f>
        <v>0</v>
      </c>
      <c r="H26" s="606">
        <f>ROUNDDOWN(G26,1)</f>
        <v>0</v>
      </c>
      <c r="I26" s="730"/>
      <c r="J26" s="594">
        <f>IF(E$7="あり",J13,0)</f>
        <v>0</v>
      </c>
      <c r="K26" s="595">
        <f>IF(E7="あり",IF($I$27="あり",IF($I$28="あり",ROUNDDOWN(($J$13-$J$14)*1/15,1)+ROUNDDOWN($J$14*1/6,1),ROUNDDOWN($J$13*1/15,1)),IF($I$28="あり",ROUNDDOWN(($J$13-$J$14)*1/20,1)+ROUNDDOWN($J$14*1/6,1),ROUNDDOWN($J$13*1/20,1))),0)</f>
        <v>0</v>
      </c>
      <c r="L26" s="606">
        <f>ROUNDDOWN(K26,1)</f>
        <v>0</v>
      </c>
    </row>
    <row r="27" spans="1:12" ht="17.25" customHeight="1">
      <c r="B27" s="590"/>
      <c r="C27" s="728" t="s">
        <v>1564</v>
      </c>
      <c r="D27" s="563"/>
      <c r="E27" s="598" t="s">
        <v>1498</v>
      </c>
      <c r="F27" s="607"/>
      <c r="G27" s="608"/>
      <c r="H27" s="606"/>
      <c r="I27" s="601" t="str">
        <f>E27</f>
        <v>あり</v>
      </c>
      <c r="J27" s="607"/>
      <c r="K27" s="608"/>
      <c r="L27" s="606"/>
    </row>
    <row r="28" spans="1:12" ht="17.25" customHeight="1">
      <c r="B28" s="590"/>
      <c r="C28" s="728" t="s">
        <v>1565</v>
      </c>
      <c r="D28" s="563"/>
      <c r="E28" s="598" t="s">
        <v>1498</v>
      </c>
      <c r="F28" s="607"/>
      <c r="G28" s="608"/>
      <c r="H28" s="606"/>
      <c r="I28" s="601" t="str">
        <f>E28</f>
        <v>あり</v>
      </c>
      <c r="J28" s="607"/>
      <c r="K28" s="608"/>
      <c r="L28" s="606"/>
    </row>
    <row r="29" spans="1:12" ht="17.25" customHeight="1">
      <c r="B29" s="590"/>
      <c r="C29" s="591" t="s">
        <v>1539</v>
      </c>
      <c r="D29" s="731"/>
      <c r="E29" s="593"/>
      <c r="F29" s="594">
        <f>F15</f>
        <v>0</v>
      </c>
      <c r="G29" s="597">
        <f>IF(E30="なし",F29*1/6,(F29-F16)*1/6+F16*1/5)</f>
        <v>0</v>
      </c>
      <c r="H29" s="596">
        <f>ROUNDDOWN(G29,1)</f>
        <v>0</v>
      </c>
      <c r="I29" s="593"/>
      <c r="J29" s="605">
        <f>IF(E$7="あり",J15,0)</f>
        <v>0</v>
      </c>
      <c r="K29" s="732" t="str">
        <f>IF(OR(E7="なし",TRIM(E7)=""),"0.00",IF(I30="なし",J29*1/6,(J29-J16)*1/6+J16*1/5))</f>
        <v>0.00</v>
      </c>
      <c r="L29" s="596">
        <f>ROUNDDOWN(K29,1)</f>
        <v>0</v>
      </c>
    </row>
    <row r="30" spans="1:12" ht="17.25" customHeight="1">
      <c r="B30" s="590"/>
      <c r="C30" s="733" t="s">
        <v>1605</v>
      </c>
      <c r="E30" s="613" t="s">
        <v>1498</v>
      </c>
      <c r="F30" s="617"/>
      <c r="G30" s="734"/>
      <c r="H30" s="735"/>
      <c r="I30" s="736" t="str">
        <f>E30</f>
        <v>あり</v>
      </c>
      <c r="J30" s="607"/>
      <c r="K30" s="608"/>
      <c r="L30" s="606"/>
    </row>
    <row r="31" spans="1:12" ht="17.25" customHeight="1" thickBot="1">
      <c r="B31" s="590"/>
      <c r="C31" s="618" t="s">
        <v>1540</v>
      </c>
      <c r="D31" s="737"/>
      <c r="E31" s="620"/>
      <c r="F31" s="621">
        <f>F17</f>
        <v>0</v>
      </c>
      <c r="G31" s="622">
        <f>F31*1/3</f>
        <v>0</v>
      </c>
      <c r="H31" s="623">
        <f>ROUNDDOWN(G31,1)</f>
        <v>0</v>
      </c>
      <c r="I31" s="620"/>
      <c r="J31" s="738">
        <f>IF(E$7="あり",J17,0)</f>
        <v>0</v>
      </c>
      <c r="K31" s="622">
        <f>J31*1/3</f>
        <v>0</v>
      </c>
      <c r="L31" s="623">
        <f>ROUNDDOWN(K31,1)</f>
        <v>0</v>
      </c>
    </row>
    <row r="32" spans="1:12" ht="17.25" customHeight="1" thickTop="1">
      <c r="B32" s="624"/>
      <c r="C32" s="569" t="s">
        <v>1547</v>
      </c>
      <c r="D32" s="739"/>
      <c r="E32" s="740"/>
      <c r="F32" s="741"/>
      <c r="G32" s="627"/>
      <c r="H32" s="628">
        <f>ROUND(SUM(H24:H31),0)</f>
        <v>0</v>
      </c>
      <c r="I32" s="742"/>
      <c r="J32" s="741"/>
      <c r="K32" s="627"/>
      <c r="L32" s="628">
        <f>ROUND(SUM(L24:L31),0)</f>
        <v>0</v>
      </c>
    </row>
    <row r="33" spans="2:12" ht="17.25" customHeight="1">
      <c r="B33" s="707" t="s">
        <v>1566</v>
      </c>
      <c r="C33" s="553" t="s">
        <v>1567</v>
      </c>
      <c r="D33" s="553"/>
      <c r="E33" s="743"/>
      <c r="F33" s="744"/>
      <c r="G33" s="632"/>
      <c r="H33" s="633">
        <f>IF(F10&lt;=90,1,0.8)</f>
        <v>0.8</v>
      </c>
      <c r="I33" s="745"/>
      <c r="J33" s="744"/>
      <c r="K33" s="632"/>
      <c r="L33" s="633">
        <f>IF(E7="あり",IF(J10&lt;=90,1,0.8),0)</f>
        <v>0</v>
      </c>
    </row>
    <row r="34" spans="2:12" ht="17.25" customHeight="1">
      <c r="B34" s="707" t="s">
        <v>1503</v>
      </c>
      <c r="C34" s="553" t="s">
        <v>1568</v>
      </c>
      <c r="D34" s="553"/>
      <c r="E34" s="743"/>
      <c r="F34" s="744"/>
      <c r="G34" s="632"/>
      <c r="H34" s="633">
        <f>IF(F10&lt;=40,1,(IF(F10&lt;=150,2,3)))</f>
        <v>3</v>
      </c>
      <c r="I34" s="745"/>
      <c r="J34" s="744"/>
      <c r="K34" s="632"/>
      <c r="L34" s="633">
        <f>IF(E7="あり",IF(J10&lt;=40,1,(IF(J10&lt;=150,2,3))),0)</f>
        <v>0</v>
      </c>
    </row>
    <row r="35" spans="2:12" ht="17.25" customHeight="1">
      <c r="B35" s="707" t="s">
        <v>1569</v>
      </c>
      <c r="C35" s="553" t="s">
        <v>1548</v>
      </c>
      <c r="D35" s="553"/>
      <c r="E35" s="631" t="s">
        <v>1498</v>
      </c>
      <c r="F35" s="744"/>
      <c r="G35" s="632"/>
      <c r="H35" s="633">
        <f>IF(E35="あり",1.4,0)</f>
        <v>1.4</v>
      </c>
      <c r="I35" s="639" t="s">
        <v>1535</v>
      </c>
      <c r="J35" s="746"/>
      <c r="K35" s="632"/>
      <c r="L35" s="633">
        <f>IF(E7="あり",IF(I35="あり",1.4,0),0)</f>
        <v>0</v>
      </c>
    </row>
    <row r="36" spans="2:12" ht="17.25" customHeight="1">
      <c r="B36" s="707" t="s">
        <v>1570</v>
      </c>
      <c r="C36" s="553" t="s">
        <v>1571</v>
      </c>
      <c r="D36" s="553"/>
      <c r="E36" s="747" t="s">
        <v>1498</v>
      </c>
      <c r="F36" s="748"/>
      <c r="G36" s="632"/>
      <c r="H36" s="633">
        <f>IF(E36="あり",1,0)</f>
        <v>1</v>
      </c>
      <c r="I36" s="1335" t="str">
        <f>IF($E$7="あり","本園分で選択","－")</f>
        <v>－</v>
      </c>
      <c r="J36" s="1336"/>
      <c r="K36" s="632"/>
      <c r="L36" s="633"/>
    </row>
    <row r="37" spans="2:12" ht="17.25" customHeight="1" thickBot="1">
      <c r="B37" s="707" t="s">
        <v>1572</v>
      </c>
      <c r="C37" s="553" t="s">
        <v>1502</v>
      </c>
      <c r="D37" s="553"/>
      <c r="E37" s="631" t="s">
        <v>1498</v>
      </c>
      <c r="F37" s="749"/>
      <c r="G37" s="632"/>
      <c r="H37" s="633">
        <f>IF(E37="あり",0.8,0)</f>
        <v>0.8</v>
      </c>
      <c r="I37" s="1335" t="str">
        <f>IF($E$7="あり","本園分で選択","－")</f>
        <v>－</v>
      </c>
      <c r="J37" s="1336"/>
      <c r="K37" s="632"/>
      <c r="L37" s="633"/>
    </row>
    <row r="38" spans="2:12" ht="17.25" customHeight="1" thickBot="1">
      <c r="B38" s="707" t="s">
        <v>1552</v>
      </c>
      <c r="C38" s="553" t="s">
        <v>1504</v>
      </c>
      <c r="D38" s="553"/>
      <c r="E38" s="750" t="s">
        <v>1498</v>
      </c>
      <c r="F38" s="558"/>
      <c r="G38" s="632"/>
      <c r="H38" s="633">
        <f>IF(E38="あり",F38,0)</f>
        <v>0</v>
      </c>
      <c r="I38" s="1335" t="str">
        <f t="shared" ref="I38:I48" si="0">IF($E$7="あり","本園分で選択","－")</f>
        <v>－</v>
      </c>
      <c r="J38" s="1336"/>
      <c r="K38" s="632"/>
      <c r="L38" s="633"/>
    </row>
    <row r="39" spans="2:12" ht="17.25" customHeight="1">
      <c r="B39" s="707" t="s">
        <v>1573</v>
      </c>
      <c r="C39" s="553" t="s">
        <v>1506</v>
      </c>
      <c r="D39" s="553"/>
      <c r="E39" s="631" t="s">
        <v>1498</v>
      </c>
      <c r="F39" s="751"/>
      <c r="G39" s="632"/>
      <c r="H39" s="633">
        <f>IF(F9=0,0,IF(E39="あり",IF(F9&lt;=150,0.8,1.5),0))</f>
        <v>1.5</v>
      </c>
      <c r="I39" s="1335" t="str">
        <f t="shared" si="0"/>
        <v>－</v>
      </c>
      <c r="J39" s="1336"/>
      <c r="K39" s="632"/>
      <c r="L39" s="633"/>
    </row>
    <row r="40" spans="2:12" ht="17.25" customHeight="1">
      <c r="B40" s="752" t="s">
        <v>1515</v>
      </c>
      <c r="C40" s="753" t="s">
        <v>1574</v>
      </c>
      <c r="D40" s="754"/>
      <c r="E40" s="755" t="s">
        <v>1498</v>
      </c>
      <c r="F40" s="756"/>
      <c r="G40" s="757"/>
      <c r="H40" s="758">
        <f>IF(F9=0,0,IF(E40="あり",IF(F9&lt;=150,2,3),0))</f>
        <v>3</v>
      </c>
      <c r="I40" s="1348" t="str">
        <f t="shared" si="0"/>
        <v>－</v>
      </c>
      <c r="J40" s="1349"/>
      <c r="K40" s="757"/>
      <c r="L40" s="759"/>
    </row>
    <row r="41" spans="2:12" ht="17.25" customHeight="1">
      <c r="B41" s="707" t="s">
        <v>1575</v>
      </c>
      <c r="C41" s="553" t="s">
        <v>1550</v>
      </c>
      <c r="D41" s="553"/>
      <c r="E41" s="631" t="s">
        <v>1535</v>
      </c>
      <c r="F41" s="744"/>
      <c r="G41" s="632"/>
      <c r="H41" s="633">
        <f>IF(E41="あり",0.5,0)</f>
        <v>0</v>
      </c>
      <c r="I41" s="1335" t="str">
        <f t="shared" si="0"/>
        <v>－</v>
      </c>
      <c r="J41" s="1336"/>
      <c r="K41" s="632"/>
      <c r="L41" s="633"/>
    </row>
    <row r="42" spans="2:12" ht="17.25" customHeight="1">
      <c r="B42" s="707" t="s">
        <v>1576</v>
      </c>
      <c r="C42" s="553" t="s">
        <v>1512</v>
      </c>
      <c r="D42" s="553"/>
      <c r="E42" s="631" t="s">
        <v>1498</v>
      </c>
      <c r="F42" s="744"/>
      <c r="G42" s="632"/>
      <c r="H42" s="633">
        <f>IF(E42="あり",0.8,0)</f>
        <v>0.8</v>
      </c>
      <c r="I42" s="1335" t="str">
        <f t="shared" si="0"/>
        <v>－</v>
      </c>
      <c r="J42" s="1336"/>
      <c r="K42" s="632"/>
      <c r="L42" s="633"/>
    </row>
    <row r="43" spans="2:12" ht="17.25" customHeight="1">
      <c r="B43" s="707" t="s">
        <v>1577</v>
      </c>
      <c r="C43" s="553" t="s">
        <v>1514</v>
      </c>
      <c r="D43" s="553"/>
      <c r="E43" s="631" t="s">
        <v>1498</v>
      </c>
      <c r="F43" s="744"/>
      <c r="G43" s="632"/>
      <c r="H43" s="633">
        <f>IF(E43="あり",0.8,0)</f>
        <v>0.8</v>
      </c>
      <c r="I43" s="1335" t="str">
        <f t="shared" si="0"/>
        <v>－</v>
      </c>
      <c r="J43" s="1336"/>
      <c r="K43" s="632"/>
      <c r="L43" s="633"/>
    </row>
    <row r="44" spans="2:12" ht="17.25" customHeight="1">
      <c r="B44" s="707" t="s">
        <v>1578</v>
      </c>
      <c r="C44" s="553" t="s">
        <v>1516</v>
      </c>
      <c r="D44" s="553"/>
      <c r="E44" s="631" t="s">
        <v>1535</v>
      </c>
      <c r="F44" s="744"/>
      <c r="G44" s="632"/>
      <c r="H44" s="633">
        <f>IF(E44="あり",0.8,0)</f>
        <v>0</v>
      </c>
      <c r="I44" s="1335" t="str">
        <f t="shared" si="0"/>
        <v>－</v>
      </c>
      <c r="J44" s="1336"/>
      <c r="K44" s="632"/>
      <c r="L44" s="633"/>
    </row>
    <row r="45" spans="2:12" ht="17.25" customHeight="1">
      <c r="B45" s="707" t="s">
        <v>1579</v>
      </c>
      <c r="C45" s="1330" t="s">
        <v>1518</v>
      </c>
      <c r="D45" s="1350"/>
      <c r="E45" s="631" t="s">
        <v>1498</v>
      </c>
      <c r="F45" s="748"/>
      <c r="G45" s="632"/>
      <c r="H45" s="633">
        <f>IF(E45="あり",0.6,0)</f>
        <v>0.6</v>
      </c>
      <c r="I45" s="635"/>
      <c r="J45" s="636"/>
      <c r="K45" s="632"/>
      <c r="L45" s="633"/>
    </row>
    <row r="46" spans="2:12" ht="17.25" customHeight="1" thickBot="1">
      <c r="B46" s="707" t="s">
        <v>1580</v>
      </c>
      <c r="C46" s="637" t="s">
        <v>1520</v>
      </c>
      <c r="D46" s="553"/>
      <c r="E46" s="631" t="s">
        <v>1498</v>
      </c>
      <c r="F46" s="748"/>
      <c r="G46" s="632"/>
      <c r="H46" s="760">
        <f>IF(E46="あり",-1,0)</f>
        <v>-1</v>
      </c>
      <c r="I46" s="1335" t="str">
        <f t="shared" si="0"/>
        <v>－</v>
      </c>
      <c r="J46" s="1336"/>
      <c r="K46" s="632"/>
      <c r="L46" s="760"/>
    </row>
    <row r="47" spans="2:12" ht="44.25" customHeight="1" thickBot="1">
      <c r="B47" s="707" t="s">
        <v>1581</v>
      </c>
      <c r="C47" s="1351" t="s">
        <v>1606</v>
      </c>
      <c r="D47" s="1351"/>
      <c r="E47" s="639" t="s">
        <v>2615</v>
      </c>
      <c r="F47" s="761"/>
      <c r="G47" s="584"/>
      <c r="H47" s="760">
        <f>IF(E47="該当",IF(F47="両方減算",-2,-1),0)</f>
        <v>0</v>
      </c>
      <c r="I47" s="1335" t="str">
        <f t="shared" si="0"/>
        <v>－</v>
      </c>
      <c r="J47" s="1336"/>
      <c r="K47" s="584"/>
      <c r="L47" s="760"/>
    </row>
    <row r="48" spans="2:12" ht="24" customHeight="1" thickBot="1">
      <c r="B48" s="707" t="s">
        <v>1582</v>
      </c>
      <c r="C48" s="553" t="s">
        <v>1583</v>
      </c>
      <c r="D48" s="553"/>
      <c r="E48" s="639" t="s">
        <v>2615</v>
      </c>
      <c r="F48" s="761"/>
      <c r="G48" s="584"/>
      <c r="H48" s="760">
        <f>IF(E48="該当",-F48,0)</f>
        <v>0</v>
      </c>
      <c r="I48" s="1335" t="str">
        <f t="shared" si="0"/>
        <v>－</v>
      </c>
      <c r="J48" s="1336"/>
      <c r="K48" s="584"/>
      <c r="L48" s="760"/>
    </row>
    <row r="49" spans="1:12" ht="24" customHeight="1" thickBot="1">
      <c r="B49" s="762" t="s">
        <v>1553</v>
      </c>
      <c r="C49" s="763"/>
      <c r="D49" s="763"/>
      <c r="E49" s="764"/>
      <c r="F49" s="765"/>
      <c r="G49" s="766" t="e">
        <f>F9+F10</f>
        <v>#VALUE!</v>
      </c>
      <c r="H49" s="652" t="e">
        <f>IF(G49&lt;=90,1.4,2.2)</f>
        <v>#VALUE!</v>
      </c>
      <c r="I49" s="767"/>
      <c r="J49" s="765"/>
      <c r="K49" s="766">
        <f>IF(E7="あり",J9+J10,0)</f>
        <v>0</v>
      </c>
      <c r="L49" s="652">
        <f>IF(E7="あり",IF(K49&lt;=90,1.4,2.2),0)</f>
        <v>0</v>
      </c>
    </row>
    <row r="50" spans="1:12" ht="24" customHeight="1" thickTop="1" thickBot="1">
      <c r="B50" s="653" t="s">
        <v>1523</v>
      </c>
      <c r="E50" s="604"/>
      <c r="F50" s="768"/>
      <c r="G50" s="656"/>
      <c r="H50" s="657" t="e">
        <f>SUM(H32:H49)</f>
        <v>#VALUE!</v>
      </c>
      <c r="I50" s="546"/>
      <c r="J50" s="768"/>
      <c r="K50" s="656"/>
      <c r="L50" s="657">
        <f>SUM(L32:L49)</f>
        <v>0</v>
      </c>
    </row>
    <row r="51" spans="1:12" ht="24" customHeight="1" thickBot="1">
      <c r="B51" s="660" t="s">
        <v>1524</v>
      </c>
      <c r="C51" s="677"/>
      <c r="D51" s="677"/>
      <c r="E51" s="662"/>
      <c r="F51" s="769"/>
      <c r="G51" s="664"/>
      <c r="H51" s="665" t="e">
        <f>ROUND(H50,0)</f>
        <v>#VALUE!</v>
      </c>
      <c r="I51" s="677"/>
      <c r="J51" s="769"/>
      <c r="K51" s="664"/>
      <c r="L51" s="665">
        <f>ROUND(L50,0)</f>
        <v>0</v>
      </c>
    </row>
    <row r="52" spans="1:12" ht="12" customHeight="1">
      <c r="G52" s="670"/>
    </row>
    <row r="53" spans="1:12" ht="21.75" hidden="1" customHeight="1" thickBot="1">
      <c r="A53" s="671" t="s">
        <v>1596</v>
      </c>
      <c r="E53" s="546"/>
      <c r="G53" s="672"/>
      <c r="H53" s="673" t="s">
        <v>1597</v>
      </c>
      <c r="I53" s="674" t="s">
        <v>1598</v>
      </c>
    </row>
    <row r="54" spans="1:12" ht="21.75" hidden="1" customHeight="1" thickBot="1">
      <c r="B54" s="675" t="s">
        <v>1527</v>
      </c>
      <c r="C54" s="676"/>
      <c r="D54" s="676"/>
      <c r="E54" s="677"/>
      <c r="F54" s="690"/>
      <c r="G54" s="770" t="e">
        <f>(H51+L51)/3</f>
        <v>#VALUE!</v>
      </c>
      <c r="H54" s="771" t="e">
        <f>IF(ROUND(G54,0)=0,1,ROUND(G54,0))</f>
        <v>#VALUE!</v>
      </c>
      <c r="I54" s="681">
        <v>8</v>
      </c>
    </row>
    <row r="55" spans="1:12" ht="21.75" hidden="1" customHeight="1" thickBot="1">
      <c r="B55" s="682" t="s">
        <v>1528</v>
      </c>
      <c r="C55" s="683"/>
      <c r="D55" s="683"/>
      <c r="E55" s="684"/>
      <c r="F55" s="772"/>
      <c r="G55" s="773" t="e">
        <f>(H51+L51)/5</f>
        <v>#VALUE!</v>
      </c>
      <c r="H55" s="774" t="e">
        <f>IF(ROUND(G55,0)=0,1,ROUND(G55,0))</f>
        <v>#VALUE!</v>
      </c>
      <c r="I55" s="681">
        <v>5</v>
      </c>
    </row>
    <row r="56" spans="1:12" ht="21.75" hidden="1" customHeight="1">
      <c r="E56" s="546"/>
      <c r="H56" s="670"/>
      <c r="I56" s="547"/>
    </row>
    <row r="57" spans="1:12" ht="21.75" hidden="1" customHeight="1" thickBot="1">
      <c r="A57" s="549" t="s">
        <v>1529</v>
      </c>
      <c r="E57" s="546"/>
    </row>
    <row r="58" spans="1:12" ht="21.75" hidden="1" customHeight="1" thickBot="1">
      <c r="B58" s="775"/>
      <c r="C58" s="688">
        <v>50350</v>
      </c>
      <c r="D58" s="776" t="s">
        <v>1554</v>
      </c>
      <c r="E58" s="776"/>
      <c r="F58" s="777"/>
      <c r="G58" s="778"/>
      <c r="H58" s="691" t="e">
        <f>IF(I54="","実人数を入力してください",IF(ISBLANK(I54),C58*H54,IF(H54&lt;I54,C58*H54,C58*I54)))</f>
        <v>#VALUE!</v>
      </c>
    </row>
    <row r="59" spans="1:12" ht="21.75" hidden="1" customHeight="1" thickBot="1">
      <c r="B59" s="779"/>
      <c r="C59" s="693">
        <v>6290</v>
      </c>
      <c r="D59" s="693" t="s">
        <v>1555</v>
      </c>
      <c r="E59" s="693"/>
      <c r="F59" s="780"/>
      <c r="G59" s="781"/>
      <c r="H59" s="698" t="e">
        <f>IF(I55="","実人数を入力してください",IF(ISBLANK(I55),C59*H55,IF(H55&lt;I55,C59*H55,C59*I55)))</f>
        <v>#VALUE!</v>
      </c>
    </row>
    <row r="60" spans="1:12" ht="21.75" hidden="1" customHeight="1" thickTop="1" thickBot="1">
      <c r="B60" s="782"/>
      <c r="C60" s="783" t="s">
        <v>1556</v>
      </c>
      <c r="D60" s="784"/>
      <c r="E60" s="784"/>
      <c r="F60" s="784"/>
      <c r="G60" s="784"/>
      <c r="H60" s="703" t="e">
        <f>SUM(H58:H59)</f>
        <v>#VALUE!</v>
      </c>
    </row>
    <row r="61" spans="1:12" ht="33.75" customHeight="1"/>
    <row r="62" spans="1:12" ht="33.75" hidden="1" customHeight="1">
      <c r="F62" s="670" t="s">
        <v>1651</v>
      </c>
    </row>
    <row r="63" spans="1:12" ht="33.75" hidden="1" customHeight="1">
      <c r="F63" s="465">
        <v>1</v>
      </c>
      <c r="G63" s="547" t="s">
        <v>1652</v>
      </c>
    </row>
    <row r="64" spans="1:12" ht="33.75" hidden="1" customHeight="1">
      <c r="F64" s="465">
        <v>2</v>
      </c>
      <c r="G64" s="547" t="s">
        <v>1653</v>
      </c>
    </row>
    <row r="65" spans="6:7" ht="33.75" hidden="1" customHeight="1">
      <c r="F65" s="465">
        <v>3</v>
      </c>
      <c r="G65" s="547" t="s">
        <v>1654</v>
      </c>
    </row>
    <row r="66" spans="6:7" ht="33.75" hidden="1" customHeight="1">
      <c r="F66" s="465">
        <v>3.5</v>
      </c>
    </row>
    <row r="67" spans="6:7" ht="33.75" hidden="1" customHeight="1">
      <c r="F67" s="465">
        <v>4</v>
      </c>
    </row>
    <row r="68" spans="6:7" ht="33.75" hidden="1" customHeight="1">
      <c r="F68" s="465">
        <v>4.5</v>
      </c>
    </row>
    <row r="69" spans="6:7" ht="33.75" hidden="1" customHeight="1">
      <c r="F69" s="465">
        <v>5</v>
      </c>
    </row>
    <row r="70" spans="6:7" ht="33.75" hidden="1" customHeight="1">
      <c r="F70" s="465">
        <v>5.5</v>
      </c>
    </row>
    <row r="71" spans="6:7" ht="20.25" hidden="1" customHeight="1">
      <c r="F71" s="465">
        <v>6</v>
      </c>
    </row>
    <row r="72" spans="6:7" ht="20.25" hidden="1" customHeight="1">
      <c r="F72" s="465">
        <v>6.5</v>
      </c>
    </row>
    <row r="73" spans="6:7" ht="20.25" hidden="1" customHeight="1">
      <c r="F73" s="465">
        <v>7</v>
      </c>
    </row>
    <row r="74" spans="6:7" ht="20.25" hidden="1" customHeight="1">
      <c r="F74" s="465">
        <v>7.5</v>
      </c>
    </row>
    <row r="75" spans="6:7" ht="20.25" hidden="1" customHeight="1">
      <c r="F75" s="465">
        <v>8</v>
      </c>
    </row>
    <row r="76" spans="6:7" ht="20.25" hidden="1" customHeight="1"/>
    <row r="77" spans="6:7" ht="20.25" customHeight="1"/>
    <row r="78" spans="6:7" ht="20.25" customHeight="1"/>
    <row r="79" spans="6:7" ht="20.25" customHeight="1"/>
    <row r="80" spans="6:7"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row r="120" ht="20.25" customHeight="1"/>
    <row r="121" ht="20.25" customHeight="1"/>
    <row r="122" ht="20.25" customHeight="1"/>
    <row r="123" ht="20.25" customHeight="1"/>
    <row r="124" ht="20.25" customHeight="1"/>
    <row r="125" ht="20.25" customHeight="1"/>
    <row r="126" ht="20.25" customHeight="1"/>
    <row r="127" ht="20.25" customHeight="1"/>
    <row r="128" ht="20.25" customHeight="1"/>
    <row r="129" ht="20.25" customHeight="1"/>
    <row r="130" ht="20.25" customHeight="1"/>
    <row r="131" ht="20.25" customHeight="1"/>
  </sheetData>
  <sheetProtection algorithmName="SHA-512" hashValue="6y0M5XDEUPyhskR/H8OqQTiQftwg4VMgaeqprbDfTA8+dtLH27c2fcUGT2eI77mz29d2MqBcgRrTu0+FrPEBRg==" saltValue="RAtEgrKmycApHB/GpKOI4g==" spinCount="100000" sheet="1" objects="1" scenarios="1"/>
  <mergeCells count="32">
    <mergeCell ref="I48:J48"/>
    <mergeCell ref="I42:J42"/>
    <mergeCell ref="I43:J43"/>
    <mergeCell ref="I44:J44"/>
    <mergeCell ref="C45:D45"/>
    <mergeCell ref="I46:J46"/>
    <mergeCell ref="C47:D47"/>
    <mergeCell ref="I47:J47"/>
    <mergeCell ref="I41:J41"/>
    <mergeCell ref="C17:D17"/>
    <mergeCell ref="C18:L18"/>
    <mergeCell ref="E21:H21"/>
    <mergeCell ref="I21:L21"/>
    <mergeCell ref="G22:H22"/>
    <mergeCell ref="K22:L22"/>
    <mergeCell ref="I36:J36"/>
    <mergeCell ref="I37:J37"/>
    <mergeCell ref="I38:J38"/>
    <mergeCell ref="I39:J39"/>
    <mergeCell ref="I40:J40"/>
    <mergeCell ref="C16:D16"/>
    <mergeCell ref="B3:C3"/>
    <mergeCell ref="D3:H3"/>
    <mergeCell ref="B6:D6"/>
    <mergeCell ref="B7:D7"/>
    <mergeCell ref="B8:E8"/>
    <mergeCell ref="C9:E9"/>
    <mergeCell ref="C10:E10"/>
    <mergeCell ref="B11:E11"/>
    <mergeCell ref="C12:D12"/>
    <mergeCell ref="C13:D13"/>
    <mergeCell ref="C15:D15"/>
  </mergeCells>
  <phoneticPr fontId="8"/>
  <conditionalFormatting sqref="J6:J17 I21:L51">
    <cfRule type="expression" dxfId="7" priority="1">
      <formula>$E$7="なし"</formula>
    </cfRule>
  </conditionalFormatting>
  <dataValidations count="5">
    <dataValidation type="list" allowBlank="1" showInputMessage="1" showErrorMessage="1" sqref="E47:E48" xr:uid="{0077FE85-E00B-4B40-9005-1FE18E1B077F}">
      <formula1>"該当,非該当"</formula1>
    </dataValidation>
    <dataValidation type="list" allowBlank="1" showInputMessage="1" showErrorMessage="1" sqref="E27:E28 E49 I35 I30 I27:I28 I49 E35:E46 E25 I25 E30" xr:uid="{9BC2C86A-7455-4B40-BFE8-5733E551ECD8}">
      <formula1>"　,あり,なし"</formula1>
    </dataValidation>
    <dataValidation type="list" allowBlank="1" showInputMessage="1" showErrorMessage="1" sqref="F38" xr:uid="{16F1C74A-5485-4547-9F66-D4551089EBF1}">
      <formula1>$F$63:$F$75</formula1>
    </dataValidation>
    <dataValidation type="list" allowBlank="1" showInputMessage="1" showErrorMessage="1" sqref="F47" xr:uid="{FE56F120-C060-4D3E-8AD3-4A5DE9458594}">
      <formula1>$G$63:$G$65</formula1>
    </dataValidation>
    <dataValidation type="list" allowBlank="1" showInputMessage="1" showErrorMessage="1" sqref="E7" xr:uid="{43346621-03BE-477B-AA1A-24331D9F14AF}">
      <formula1>"あり,なし"</formula1>
    </dataValidation>
  </dataValidations>
  <pageMargins left="0.92" right="0.56000000000000005" top="0.75" bottom="0.37" header="0.3" footer="0.3"/>
  <pageSetup paperSize="9" scale="58" orientation="portrait" horizontalDpi="300" verticalDpi="300"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11231-55C5-4040-A60B-1EA0D5D2E7E4}">
  <sheetPr>
    <tabColor rgb="FFFFFF00"/>
    <pageSetUpPr fitToPage="1"/>
  </sheetPr>
  <dimension ref="A1:M122"/>
  <sheetViews>
    <sheetView view="pageBreakPreview" zoomScaleNormal="70" zoomScaleSheetLayoutView="100" workbookViewId="0">
      <selection activeCell="F8" sqref="F8"/>
    </sheetView>
  </sheetViews>
  <sheetFormatPr defaultColWidth="9.90625" defaultRowHeight="13"/>
  <cols>
    <col min="1" max="1" width="3.08984375" style="481" customWidth="1"/>
    <col min="2" max="2" width="3.08984375" style="546" customWidth="1"/>
    <col min="3" max="3" width="13.08984375" style="546" customWidth="1"/>
    <col min="4" max="4" width="22.453125" style="546" customWidth="1"/>
    <col min="5" max="5" width="10.90625" style="546" customWidth="1"/>
    <col min="6" max="6" width="10.90625" style="547" customWidth="1"/>
    <col min="7" max="7" width="11.453125" style="547" customWidth="1"/>
    <col min="8" max="8" width="14.08984375" style="547" customWidth="1"/>
    <col min="9" max="9" width="11" style="547" customWidth="1"/>
    <col min="10" max="12" width="11" style="481" customWidth="1"/>
    <col min="13" max="16384" width="9.90625" style="481"/>
  </cols>
  <sheetData>
    <row r="1" spans="1:13" s="545" customFormat="1" ht="23.25" customHeight="1">
      <c r="A1" s="542" t="s">
        <v>1599</v>
      </c>
      <c r="B1" s="543"/>
      <c r="C1" s="543"/>
      <c r="D1" s="543"/>
      <c r="E1" s="543"/>
      <c r="F1" s="544"/>
      <c r="G1" s="544"/>
      <c r="H1" s="544"/>
      <c r="I1" s="544"/>
    </row>
    <row r="2" spans="1:13" ht="19.5" customHeight="1" thickBot="1">
      <c r="A2" s="546"/>
    </row>
    <row r="3" spans="1:13" ht="19.5" customHeight="1" thickBot="1">
      <c r="A3" s="546"/>
      <c r="B3" s="1322" t="s">
        <v>1481</v>
      </c>
      <c r="C3" s="1322"/>
      <c r="D3" s="1324" t="str">
        <f>【様式１】加算率!Z5</f>
        <v/>
      </c>
      <c r="E3" s="1325"/>
      <c r="F3" s="1325"/>
      <c r="G3" s="1325"/>
      <c r="H3" s="1326"/>
    </row>
    <row r="4" spans="1:13" ht="19.5" customHeight="1">
      <c r="A4" s="546"/>
      <c r="E4" s="548"/>
      <c r="F4" s="548"/>
      <c r="G4" s="548"/>
      <c r="H4" s="548"/>
    </row>
    <row r="5" spans="1:13" ht="19.5" customHeight="1" thickBot="1">
      <c r="A5" s="549" t="s">
        <v>1482</v>
      </c>
      <c r="E5" s="548"/>
      <c r="F5" s="548"/>
      <c r="G5" s="548"/>
      <c r="H5" s="548"/>
    </row>
    <row r="6" spans="1:13" ht="19.5" customHeight="1" thickBot="1">
      <c r="A6" s="549"/>
      <c r="B6" s="550"/>
      <c r="C6" s="509"/>
      <c r="D6" s="509"/>
      <c r="E6" s="551" t="s">
        <v>1533</v>
      </c>
      <c r="F6" s="552" t="s">
        <v>1483</v>
      </c>
      <c r="G6" s="548"/>
      <c r="H6" s="548"/>
      <c r="I6" s="548"/>
      <c r="J6" s="552" t="s">
        <v>1483</v>
      </c>
    </row>
    <row r="7" spans="1:13" ht="37.5" customHeight="1" thickBot="1">
      <c r="A7" s="549"/>
      <c r="B7" s="1329" t="s">
        <v>1534</v>
      </c>
      <c r="C7" s="1330"/>
      <c r="D7" s="1330"/>
      <c r="E7" s="554" t="s">
        <v>1535</v>
      </c>
      <c r="F7" s="555" t="s">
        <v>1536</v>
      </c>
      <c r="G7" s="548"/>
      <c r="H7" s="548"/>
      <c r="I7" s="548"/>
      <c r="J7" s="556" t="str">
        <f>IF(E7="あり","分園分を記入","入力不要")</f>
        <v>入力不要</v>
      </c>
      <c r="M7" s="557"/>
    </row>
    <row r="8" spans="1:13" ht="19.5" customHeight="1" thickBot="1">
      <c r="A8" s="549"/>
      <c r="B8" s="1329" t="s">
        <v>1484</v>
      </c>
      <c r="C8" s="1330"/>
      <c r="D8" s="1330"/>
      <c r="E8" s="1330"/>
      <c r="F8" s="558" t="str">
        <f>IFERROR(VLOOKUP(一番最初に入力!C8,【適宜更新してください】法人情報!A:G,6,0),"")</f>
        <v/>
      </c>
      <c r="G8" s="548"/>
      <c r="H8" s="548"/>
      <c r="I8" s="548"/>
      <c r="J8" s="558">
        <v>12</v>
      </c>
    </row>
    <row r="9" spans="1:13" ht="19.5" customHeight="1" thickBot="1">
      <c r="A9" s="549"/>
      <c r="B9" s="1331" t="s">
        <v>1537</v>
      </c>
      <c r="C9" s="1332"/>
      <c r="D9" s="1332"/>
      <c r="E9" s="1332"/>
      <c r="F9" s="560">
        <f>F10+F11+F12+F14</f>
        <v>120</v>
      </c>
      <c r="H9" s="548"/>
      <c r="I9" s="548"/>
      <c r="J9" s="560">
        <f>J10+J11+J12+J14</f>
        <v>20</v>
      </c>
    </row>
    <row r="10" spans="1:13" ht="19.5" customHeight="1">
      <c r="A10" s="549"/>
      <c r="B10" s="561"/>
      <c r="C10" s="1333" t="s">
        <v>1486</v>
      </c>
      <c r="D10" s="1334"/>
      <c r="E10" s="563"/>
      <c r="F10" s="564">
        <v>40</v>
      </c>
      <c r="G10" s="548"/>
      <c r="H10" s="548"/>
      <c r="I10" s="548"/>
      <c r="J10" s="564">
        <v>5</v>
      </c>
    </row>
    <row r="11" spans="1:13" ht="19.5" customHeight="1">
      <c r="A11" s="549"/>
      <c r="B11" s="561"/>
      <c r="C11" s="1333" t="s">
        <v>1538</v>
      </c>
      <c r="D11" s="1334"/>
      <c r="E11" s="563"/>
      <c r="F11" s="473">
        <v>30</v>
      </c>
      <c r="G11" s="548"/>
      <c r="H11" s="548"/>
      <c r="I11" s="548"/>
      <c r="J11" s="473">
        <v>5</v>
      </c>
    </row>
    <row r="12" spans="1:13" ht="19.399999999999999" customHeight="1">
      <c r="A12" s="549"/>
      <c r="B12" s="561"/>
      <c r="C12" s="1334" t="s">
        <v>1539</v>
      </c>
      <c r="D12" s="1355"/>
      <c r="E12" s="563"/>
      <c r="F12" s="566">
        <v>40</v>
      </c>
      <c r="G12" s="548"/>
      <c r="H12" s="548"/>
      <c r="I12" s="548"/>
      <c r="J12" s="566">
        <v>5</v>
      </c>
    </row>
    <row r="13" spans="1:13" ht="19.399999999999999" customHeight="1">
      <c r="A13" s="549"/>
      <c r="B13" s="561"/>
      <c r="C13" s="1320" t="s">
        <v>1600</v>
      </c>
      <c r="D13" s="1321"/>
      <c r="E13" s="567"/>
      <c r="F13" s="568">
        <v>30</v>
      </c>
      <c r="G13" s="548"/>
      <c r="H13" s="548"/>
      <c r="I13" s="548"/>
      <c r="J13" s="568">
        <v>2</v>
      </c>
    </row>
    <row r="14" spans="1:13" ht="19.399999999999999" customHeight="1" thickBot="1">
      <c r="A14" s="546"/>
      <c r="B14" s="569"/>
      <c r="C14" s="1337" t="s">
        <v>1540</v>
      </c>
      <c r="D14" s="1338"/>
      <c r="E14" s="570"/>
      <c r="F14" s="571">
        <v>10</v>
      </c>
      <c r="G14" s="548"/>
      <c r="H14" s="548"/>
      <c r="J14" s="572">
        <v>5</v>
      </c>
    </row>
    <row r="15" spans="1:13" ht="42.75" customHeight="1">
      <c r="A15" s="546"/>
      <c r="B15" s="573" t="s">
        <v>1489</v>
      </c>
      <c r="C15" s="1339" t="s">
        <v>1490</v>
      </c>
      <c r="D15" s="1339"/>
      <c r="E15" s="1339"/>
      <c r="F15" s="1339"/>
      <c r="G15" s="1339"/>
      <c r="H15" s="1339"/>
      <c r="I15" s="1339"/>
      <c r="J15" s="1339"/>
      <c r="K15" s="1339"/>
      <c r="L15" s="1339"/>
    </row>
    <row r="16" spans="1:13" ht="19.5" customHeight="1">
      <c r="A16" s="546"/>
      <c r="B16" s="574"/>
      <c r="C16" s="575"/>
      <c r="D16" s="575"/>
      <c r="E16" s="575"/>
      <c r="F16" s="575"/>
      <c r="G16" s="575"/>
      <c r="H16" s="575"/>
    </row>
    <row r="17" spans="1:12" ht="19.5" customHeight="1" thickBot="1">
      <c r="A17" s="549" t="s">
        <v>1491</v>
      </c>
    </row>
    <row r="18" spans="1:12" ht="19.5" customHeight="1" thickBot="1">
      <c r="A18" s="549"/>
      <c r="E18" s="1352" t="s">
        <v>1541</v>
      </c>
      <c r="F18" s="1353"/>
      <c r="G18" s="1353"/>
      <c r="H18" s="1354"/>
      <c r="I18" s="1343" t="str">
        <f>IF(E7="あり","分園分","選択不要")</f>
        <v>選択不要</v>
      </c>
      <c r="J18" s="1344"/>
      <c r="K18" s="1344"/>
      <c r="L18" s="1345"/>
    </row>
    <row r="19" spans="1:12" ht="33" customHeight="1">
      <c r="B19" s="550"/>
      <c r="C19" s="509"/>
      <c r="D19" s="509"/>
      <c r="E19" s="576" t="s">
        <v>1492</v>
      </c>
      <c r="F19" s="577"/>
      <c r="G19" s="1358" t="s">
        <v>1494</v>
      </c>
      <c r="H19" s="1359"/>
      <c r="I19" s="578" t="s">
        <v>1492</v>
      </c>
      <c r="J19" s="579"/>
      <c r="K19" s="1346" t="s">
        <v>1494</v>
      </c>
      <c r="L19" s="1360"/>
    </row>
    <row r="20" spans="1:12" ht="19.5" customHeight="1">
      <c r="B20" s="580" t="s">
        <v>1495</v>
      </c>
      <c r="C20" s="509" t="s">
        <v>1542</v>
      </c>
      <c r="D20" s="581"/>
      <c r="E20" s="582"/>
      <c r="F20" s="583"/>
      <c r="G20" s="584"/>
      <c r="H20" s="585"/>
      <c r="I20" s="586"/>
      <c r="J20" s="587"/>
      <c r="K20" s="588"/>
      <c r="L20" s="589"/>
    </row>
    <row r="21" spans="1:12" ht="19.5" customHeight="1">
      <c r="B21" s="590"/>
      <c r="C21" s="591" t="s">
        <v>1543</v>
      </c>
      <c r="D21" s="592"/>
      <c r="E21" s="593"/>
      <c r="F21" s="594">
        <f>F10</f>
        <v>40</v>
      </c>
      <c r="G21" s="595">
        <f>IF(E22="なし",F21/30,F21/25)</f>
        <v>1.6</v>
      </c>
      <c r="H21" s="596">
        <f>ROUNDDOWN(G21,1)</f>
        <v>1.6</v>
      </c>
      <c r="I21" s="591"/>
      <c r="J21" s="594">
        <f>IF(E7="あり",J10,0)</f>
        <v>0</v>
      </c>
      <c r="K21" s="597">
        <f>IF(I22="なし",J21/30,J21/25)</f>
        <v>0</v>
      </c>
      <c r="L21" s="596">
        <f>ROUNDDOWN(K21,1)</f>
        <v>0</v>
      </c>
    </row>
    <row r="22" spans="1:12" ht="19.5" customHeight="1">
      <c r="B22" s="590"/>
      <c r="C22" s="591" t="s">
        <v>1544</v>
      </c>
      <c r="D22" s="592"/>
      <c r="E22" s="598" t="s">
        <v>1498</v>
      </c>
      <c r="F22" s="599"/>
      <c r="G22" s="600"/>
      <c r="H22" s="596"/>
      <c r="I22" s="601" t="str">
        <f>E22</f>
        <v>あり</v>
      </c>
      <c r="J22" s="599"/>
      <c r="K22" s="600"/>
      <c r="L22" s="596"/>
    </row>
    <row r="23" spans="1:12" ht="19.5" customHeight="1">
      <c r="B23" s="590"/>
      <c r="C23" s="602" t="s">
        <v>1545</v>
      </c>
      <c r="D23" s="603"/>
      <c r="E23" s="604"/>
      <c r="F23" s="605">
        <f>F11</f>
        <v>30</v>
      </c>
      <c r="G23" s="595">
        <f>IF(E24="なし",F23/20,F23/15)</f>
        <v>1.5</v>
      </c>
      <c r="H23" s="606">
        <f>ROUNDDOWN(G23,1)</f>
        <v>1.5</v>
      </c>
      <c r="I23" s="546"/>
      <c r="J23" s="594">
        <f>IF(E7="あり",J11,0)</f>
        <v>0</v>
      </c>
      <c r="K23" s="595">
        <f>IF(I24="なし",J23/20,J23/15)</f>
        <v>0</v>
      </c>
      <c r="L23" s="606">
        <f>ROUNDDOWN(K23,1)</f>
        <v>0</v>
      </c>
    </row>
    <row r="24" spans="1:12" ht="19.5" customHeight="1">
      <c r="B24" s="590"/>
      <c r="C24" s="602" t="s">
        <v>1546</v>
      </c>
      <c r="D24" s="603"/>
      <c r="E24" s="598" t="s">
        <v>1535</v>
      </c>
      <c r="F24" s="607"/>
      <c r="G24" s="608"/>
      <c r="H24" s="606"/>
      <c r="I24" s="601" t="str">
        <f>E24</f>
        <v>なし</v>
      </c>
      <c r="J24" s="607"/>
      <c r="K24" s="608"/>
      <c r="L24" s="606"/>
    </row>
    <row r="25" spans="1:12" ht="19.5" customHeight="1">
      <c r="B25" s="590"/>
      <c r="C25" s="602" t="s">
        <v>1539</v>
      </c>
      <c r="D25" s="603"/>
      <c r="E25" s="609"/>
      <c r="F25" s="605">
        <f>F12</f>
        <v>40</v>
      </c>
      <c r="G25" s="595">
        <f>IF(E26="なし",F25*1/6,(F25-F13)*1/6+F13*1/5)</f>
        <v>7.666666666666667</v>
      </c>
      <c r="H25" s="606">
        <f>ROUNDDOWN(G25,1)</f>
        <v>7.6</v>
      </c>
      <c r="I25" s="602"/>
      <c r="J25" s="594">
        <f>IF(E7="あり",J12,0)</f>
        <v>0</v>
      </c>
      <c r="K25" s="610" t="str">
        <f>IF(OR(E7="なし",TRIM(E7)=""), "0.00", IF(I26="なし", J25*1/6, (J25-J13)*1/6 + J13*1/5))</f>
        <v>0.00</v>
      </c>
      <c r="L25" s="606">
        <f>ROUNDDOWN(K25,1)</f>
        <v>0</v>
      </c>
    </row>
    <row r="26" spans="1:12" ht="19.5" customHeight="1">
      <c r="B26" s="590"/>
      <c r="C26" s="611" t="s">
        <v>1601</v>
      </c>
      <c r="D26" s="612"/>
      <c r="E26" s="613" t="s">
        <v>1498</v>
      </c>
      <c r="F26" s="614"/>
      <c r="G26" s="615"/>
      <c r="H26" s="616"/>
      <c r="I26" s="601" t="str">
        <f>E26</f>
        <v>あり</v>
      </c>
      <c r="J26" s="617"/>
      <c r="K26" s="615"/>
      <c r="L26" s="616"/>
    </row>
    <row r="27" spans="1:12" ht="19.5" customHeight="1" thickBot="1">
      <c r="B27" s="590"/>
      <c r="C27" s="618" t="s">
        <v>1540</v>
      </c>
      <c r="D27" s="619"/>
      <c r="E27" s="620"/>
      <c r="F27" s="621">
        <f>F14</f>
        <v>10</v>
      </c>
      <c r="G27" s="622">
        <f>F27*1/3</f>
        <v>3.3333333333333335</v>
      </c>
      <c r="H27" s="623">
        <f>ROUNDDOWN(G27,1)</f>
        <v>3.3</v>
      </c>
      <c r="I27" s="620"/>
      <c r="J27" s="621">
        <f>IF(E7="あり",J14,0)</f>
        <v>0</v>
      </c>
      <c r="K27" s="622">
        <f>J27*1/3</f>
        <v>0</v>
      </c>
      <c r="L27" s="623">
        <f>ROUNDDOWN(K27,1)</f>
        <v>0</v>
      </c>
    </row>
    <row r="28" spans="1:12" ht="19.5" customHeight="1" thickTop="1">
      <c r="B28" s="624"/>
      <c r="C28" s="569" t="s">
        <v>1547</v>
      </c>
      <c r="D28" s="624"/>
      <c r="E28" s="625"/>
      <c r="F28" s="626"/>
      <c r="G28" s="627"/>
      <c r="H28" s="628">
        <f>ROUND(SUM(H21:H27),0)</f>
        <v>14</v>
      </c>
      <c r="J28" s="629"/>
      <c r="K28" s="627"/>
      <c r="L28" s="628">
        <f>ROUND(SUM(L21:L27),0)</f>
        <v>0</v>
      </c>
    </row>
    <row r="29" spans="1:12" ht="19.5" customHeight="1">
      <c r="B29" s="630" t="s">
        <v>1501</v>
      </c>
      <c r="C29" s="553" t="s">
        <v>1602</v>
      </c>
      <c r="D29" s="581"/>
      <c r="E29" s="631" t="s">
        <v>1498</v>
      </c>
      <c r="F29" s="583"/>
      <c r="G29" s="632"/>
      <c r="H29" s="633">
        <f>IF(E29="あり",1.4,0)</f>
        <v>1.4</v>
      </c>
      <c r="I29" s="634" t="s">
        <v>1498</v>
      </c>
      <c r="J29" s="583"/>
      <c r="K29" s="632"/>
      <c r="L29" s="633">
        <f>IF(E7="あり",IF(I29="あり",1.4,0),0)</f>
        <v>0</v>
      </c>
    </row>
    <row r="30" spans="1:12" ht="19.5" customHeight="1">
      <c r="B30" s="630" t="s">
        <v>1503</v>
      </c>
      <c r="C30" s="553" t="s">
        <v>1549</v>
      </c>
      <c r="D30" s="581"/>
      <c r="E30" s="631" t="s">
        <v>1535</v>
      </c>
      <c r="F30" s="583"/>
      <c r="G30" s="632"/>
      <c r="H30" s="633">
        <f>IF(E30="あり",1,0)</f>
        <v>0</v>
      </c>
      <c r="I30" s="1335" t="str">
        <f>IF($E$7="あり","本園分で選択","－")</f>
        <v>－</v>
      </c>
      <c r="J30" s="1336"/>
      <c r="K30" s="588"/>
      <c r="L30" s="589"/>
    </row>
    <row r="31" spans="1:12" ht="19.5" customHeight="1">
      <c r="B31" s="630" t="s">
        <v>1505</v>
      </c>
      <c r="C31" s="637" t="s">
        <v>1603</v>
      </c>
      <c r="D31" s="581"/>
      <c r="E31" s="631" t="s">
        <v>1535</v>
      </c>
      <c r="F31" s="583"/>
      <c r="G31" s="632"/>
      <c r="H31" s="633">
        <f>IF(E31="あり",0.3,0)</f>
        <v>0</v>
      </c>
      <c r="I31" s="1335" t="str">
        <f t="shared" ref="I31:I34" si="0">IF($E$7="あり","本園分で選択","－")</f>
        <v>－</v>
      </c>
      <c r="J31" s="1336"/>
      <c r="K31" s="588"/>
      <c r="L31" s="589"/>
    </row>
    <row r="32" spans="1:12" ht="19.5" customHeight="1" thickBot="1">
      <c r="B32" s="630" t="s">
        <v>1507</v>
      </c>
      <c r="C32" s="553" t="s">
        <v>1550</v>
      </c>
      <c r="D32" s="581"/>
      <c r="E32" s="631" t="s">
        <v>1498</v>
      </c>
      <c r="F32" s="638"/>
      <c r="G32" s="632"/>
      <c r="H32" s="633">
        <f>IF(E32="あり",0.5,0)</f>
        <v>0.5</v>
      </c>
      <c r="I32" s="1335" t="str">
        <f t="shared" si="0"/>
        <v>－</v>
      </c>
      <c r="J32" s="1336"/>
      <c r="K32" s="588"/>
      <c r="L32" s="589"/>
    </row>
    <row r="33" spans="1:12" ht="19.5" customHeight="1" thickBot="1">
      <c r="B33" s="630" t="s">
        <v>1509</v>
      </c>
      <c r="C33" s="553" t="s">
        <v>1551</v>
      </c>
      <c r="D33" s="581"/>
      <c r="E33" s="639" t="s">
        <v>1535</v>
      </c>
      <c r="F33" s="558">
        <v>2</v>
      </c>
      <c r="G33" s="632"/>
      <c r="H33" s="633">
        <f>IF(E33="あり",F33,0)</f>
        <v>0</v>
      </c>
      <c r="I33" s="1335" t="str">
        <f t="shared" si="0"/>
        <v>－</v>
      </c>
      <c r="J33" s="1336"/>
      <c r="K33" s="588"/>
      <c r="L33" s="589"/>
    </row>
    <row r="34" spans="1:12" ht="19.5" customHeight="1">
      <c r="B34" s="630" t="s">
        <v>1552</v>
      </c>
      <c r="C34" s="1330" t="s">
        <v>1518</v>
      </c>
      <c r="D34" s="1350"/>
      <c r="E34" s="631" t="s">
        <v>1498</v>
      </c>
      <c r="F34" s="640"/>
      <c r="G34" s="632"/>
      <c r="H34" s="633">
        <f>IF(E34="あり",0.6,0)</f>
        <v>0.6</v>
      </c>
      <c r="I34" s="1356" t="str">
        <f t="shared" si="0"/>
        <v>－</v>
      </c>
      <c r="J34" s="1357"/>
      <c r="K34" s="641"/>
      <c r="L34" s="642"/>
    </row>
    <row r="35" spans="1:12" ht="19.5" customHeight="1" thickBot="1">
      <c r="B35" s="643" t="s">
        <v>1553</v>
      </c>
      <c r="C35" s="644"/>
      <c r="D35" s="644"/>
      <c r="E35" s="645"/>
      <c r="F35" s="646"/>
      <c r="G35" s="647"/>
      <c r="H35" s="648">
        <f>IF(F8&lt;=40,1.5,IF(F8&lt;=90,2.5,IF(F8&lt;=150,2.3,IF(F8&gt;=151,3.3,0))))</f>
        <v>3.3</v>
      </c>
      <c r="I35" s="649"/>
      <c r="J35" s="650"/>
      <c r="K35" s="651"/>
      <c r="L35" s="652">
        <f>IF(E7="あり",IF(J8&lt;=40,1.5,IF(J8&lt;=90,2.5,IF(J8&lt;=150,2.3,IF(J8&gt;=151,3.3,0)))),0)</f>
        <v>0</v>
      </c>
    </row>
    <row r="36" spans="1:12" ht="19.5" customHeight="1" thickTop="1" thickBot="1">
      <c r="B36" s="653" t="s">
        <v>1523</v>
      </c>
      <c r="C36" s="654"/>
      <c r="D36" s="654"/>
      <c r="E36" s="604"/>
      <c r="F36" s="655"/>
      <c r="G36" s="656"/>
      <c r="H36" s="657">
        <f>SUM(H35,H28,H29:H34)</f>
        <v>19.8</v>
      </c>
      <c r="J36" s="658"/>
      <c r="K36" s="659"/>
      <c r="L36" s="657">
        <f>SUM(L28,L29,,L35)</f>
        <v>0</v>
      </c>
    </row>
    <row r="37" spans="1:12" ht="19.5" customHeight="1" thickBot="1">
      <c r="B37" s="660" t="s">
        <v>1524</v>
      </c>
      <c r="C37" s="661"/>
      <c r="D37" s="661"/>
      <c r="E37" s="662"/>
      <c r="F37" s="663"/>
      <c r="G37" s="664"/>
      <c r="H37" s="665">
        <f>ROUND(H36,0)</f>
        <v>20</v>
      </c>
      <c r="I37" s="666"/>
      <c r="J37" s="667"/>
      <c r="K37" s="668"/>
      <c r="L37" s="665">
        <f>ROUND(L36,0)</f>
        <v>0</v>
      </c>
    </row>
    <row r="38" spans="1:12" ht="19.5" customHeight="1">
      <c r="B38" s="654"/>
      <c r="C38" s="654"/>
      <c r="D38" s="654"/>
      <c r="H38" s="669"/>
      <c r="I38" s="670"/>
    </row>
    <row r="39" spans="1:12" ht="19.5" hidden="1" customHeight="1" thickBot="1">
      <c r="A39" s="671" t="s">
        <v>1596</v>
      </c>
      <c r="G39" s="672"/>
      <c r="H39" s="673" t="s">
        <v>1597</v>
      </c>
      <c r="I39" s="674" t="s">
        <v>1598</v>
      </c>
    </row>
    <row r="40" spans="1:12" ht="19.5" hidden="1" customHeight="1" thickBot="1">
      <c r="B40" s="675" t="s">
        <v>1527</v>
      </c>
      <c r="C40" s="676"/>
      <c r="D40" s="676"/>
      <c r="E40" s="677"/>
      <c r="F40" s="678"/>
      <c r="G40" s="679">
        <f>(H37+L37)/3</f>
        <v>6.666666666666667</v>
      </c>
      <c r="H40" s="680">
        <f>IF(ROUND(G40,0)=0,1,ROUND(G40,0))</f>
        <v>7</v>
      </c>
      <c r="I40" s="681">
        <v>5</v>
      </c>
    </row>
    <row r="41" spans="1:12" ht="19.5" hidden="1" customHeight="1" thickBot="1">
      <c r="B41" s="682" t="s">
        <v>1528</v>
      </c>
      <c r="C41" s="683"/>
      <c r="D41" s="683"/>
      <c r="E41" s="684"/>
      <c r="F41" s="685"/>
      <c r="G41" s="686">
        <f>(H37+L37)/5</f>
        <v>4</v>
      </c>
      <c r="H41" s="687">
        <f>IF(ROUND(G41,0)=0,1,ROUND(G41,0))</f>
        <v>4</v>
      </c>
      <c r="I41" s="681">
        <v>5</v>
      </c>
    </row>
    <row r="42" spans="1:12" ht="19.5" hidden="1" customHeight="1">
      <c r="H42" s="670"/>
    </row>
    <row r="43" spans="1:12" ht="19.5" hidden="1" customHeight="1" thickBot="1">
      <c r="A43" s="549" t="s">
        <v>1529</v>
      </c>
    </row>
    <row r="44" spans="1:12" ht="19.5" hidden="1" customHeight="1" thickBot="1">
      <c r="B44" s="675"/>
      <c r="C44" s="688">
        <v>49020</v>
      </c>
      <c r="D44" s="676" t="s">
        <v>1554</v>
      </c>
      <c r="E44" s="677"/>
      <c r="F44" s="689"/>
      <c r="G44" s="690"/>
      <c r="H44" s="691">
        <f>IF(I40="","実人数を入力してください",IF(ISBLANK(I40),C44*H40,IF(H40&lt;I40,C44*H40,C44*I40)))</f>
        <v>245100</v>
      </c>
    </row>
    <row r="45" spans="1:12" ht="19.5" hidden="1" customHeight="1" thickBot="1">
      <c r="B45" s="692"/>
      <c r="C45" s="693">
        <v>6130</v>
      </c>
      <c r="D45" s="694" t="s">
        <v>1555</v>
      </c>
      <c r="E45" s="695"/>
      <c r="F45" s="696"/>
      <c r="G45" s="697"/>
      <c r="H45" s="698">
        <f>IF(I41="","実人数を入力してください",IF(ISBLANK(I41),C45*H41,IF(H41&lt;I41,C45*H41,C45*I41)))</f>
        <v>24520</v>
      </c>
    </row>
    <row r="46" spans="1:12" ht="19.5" hidden="1" customHeight="1" thickTop="1" thickBot="1">
      <c r="B46" s="699"/>
      <c r="C46" s="700" t="s">
        <v>1556</v>
      </c>
      <c r="D46" s="701"/>
      <c r="E46" s="701"/>
      <c r="F46" s="702"/>
      <c r="G46" s="702"/>
      <c r="H46" s="703">
        <f>SUM(H44:H45)</f>
        <v>269620</v>
      </c>
    </row>
    <row r="47" spans="1:12" ht="19.5" customHeight="1"/>
    <row r="48" spans="1:12" ht="19.5" customHeight="1"/>
    <row r="49" ht="19.5" customHeight="1"/>
    <row r="50" ht="19.5" customHeight="1"/>
    <row r="51" ht="33.75" customHeight="1"/>
    <row r="52" ht="33.75" customHeight="1"/>
    <row r="53" ht="33.75" customHeight="1"/>
    <row r="54" ht="33.75" customHeight="1"/>
    <row r="55" ht="33.75" customHeight="1"/>
    <row r="56" ht="33.75" customHeight="1"/>
    <row r="57" ht="33.75" customHeight="1"/>
    <row r="58" ht="33.75" customHeight="1"/>
    <row r="59" ht="33.75" customHeight="1"/>
    <row r="60" ht="33.75" customHeight="1"/>
    <row r="61" ht="33.7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row r="120" ht="20.25" customHeight="1"/>
    <row r="121" ht="20.25" customHeight="1"/>
    <row r="122" ht="20.25" customHeight="1"/>
  </sheetData>
  <sheetProtection algorithmName="SHA-512" hashValue="5zrGwKtgFzF/08bE7KSbktehdSXAeHsQNoN/NRfUE53vz2IIXEZhZYxQyhUTNaQJbaIv1ddAeKeLjBICIluDlg==" saltValue="Xn6Z/wxAQZm34nbOJLwSOw==" spinCount="100000" sheet="1" objects="1" scenarios="1"/>
  <mergeCells count="21">
    <mergeCell ref="C34:D34"/>
    <mergeCell ref="I34:J34"/>
    <mergeCell ref="G19:H19"/>
    <mergeCell ref="K19:L19"/>
    <mergeCell ref="I30:J30"/>
    <mergeCell ref="I31:J31"/>
    <mergeCell ref="I32:J32"/>
    <mergeCell ref="I33:J33"/>
    <mergeCell ref="E18:H18"/>
    <mergeCell ref="I18:L18"/>
    <mergeCell ref="B3:C3"/>
    <mergeCell ref="D3:H3"/>
    <mergeCell ref="B7:D7"/>
    <mergeCell ref="B8:E8"/>
    <mergeCell ref="B9:E9"/>
    <mergeCell ref="C10:D10"/>
    <mergeCell ref="C11:D11"/>
    <mergeCell ref="C12:D12"/>
    <mergeCell ref="C13:D13"/>
    <mergeCell ref="C14:D14"/>
    <mergeCell ref="C15:L15"/>
  </mergeCells>
  <phoneticPr fontId="8"/>
  <conditionalFormatting sqref="J6:J14 I18:L37">
    <cfRule type="expression" dxfId="6" priority="1">
      <formula>$E$7="なし"</formula>
    </cfRule>
  </conditionalFormatting>
  <dataValidations count="1">
    <dataValidation type="list" allowBlank="1" showInputMessage="1" showErrorMessage="1" sqref="I29 E7 E22 E24 E26 E29:E34" xr:uid="{A84A2B91-22EC-4DFF-B8C0-03EAA8410D79}">
      <formula1>"あり,なし"</formula1>
    </dataValidation>
  </dataValidations>
  <pageMargins left="0.92" right="0.56000000000000005" top="0.75" bottom="0.37" header="0.3" footer="0.3"/>
  <pageSetup paperSize="9" scale="66" orientation="portrait" horizontalDpi="300" verticalDpi="300"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0CE5F-6D5F-4509-9DC0-BEFF4076180A}">
  <sheetPr>
    <tabColor rgb="FF00B0F0"/>
    <pageSetUpPr fitToPage="1"/>
  </sheetPr>
  <dimension ref="A1:J105"/>
  <sheetViews>
    <sheetView view="pageBreakPreview" zoomScaleNormal="70" zoomScaleSheetLayoutView="100" workbookViewId="0">
      <selection activeCell="Q14" sqref="Q14:V14"/>
    </sheetView>
  </sheetViews>
  <sheetFormatPr defaultColWidth="9.90625" defaultRowHeight="13"/>
  <cols>
    <col min="1" max="1" width="3.08984375" style="481" customWidth="1"/>
    <col min="2" max="2" width="3.08984375" style="546" customWidth="1"/>
    <col min="3" max="3" width="17.90625" style="546" customWidth="1"/>
    <col min="4" max="4" width="27.90625" style="546" customWidth="1"/>
    <col min="5" max="5" width="8.90625" style="546" customWidth="1"/>
    <col min="6" max="6" width="6.08984375" style="547" bestFit="1" customWidth="1"/>
    <col min="7" max="7" width="8.08984375" style="547" hidden="1" customWidth="1"/>
    <col min="8" max="8" width="13.08984375" style="547" bestFit="1" customWidth="1"/>
    <col min="9" max="9" width="15.08984375" style="547" customWidth="1"/>
    <col min="10" max="16384" width="9.90625" style="481"/>
  </cols>
  <sheetData>
    <row r="1" spans="1:10" s="545" customFormat="1" ht="31.5" customHeight="1">
      <c r="A1" s="704" t="s">
        <v>1607</v>
      </c>
      <c r="B1" s="543"/>
      <c r="C1" s="543"/>
      <c r="D1" s="543"/>
      <c r="E1" s="543"/>
      <c r="F1" s="544"/>
      <c r="G1" s="544"/>
      <c r="H1" s="544"/>
      <c r="I1" s="544"/>
    </row>
    <row r="2" spans="1:10" s="786" customFormat="1" ht="30.75" customHeight="1">
      <c r="A2" s="704" t="s">
        <v>1608</v>
      </c>
      <c r="B2" s="654"/>
      <c r="C2" s="654"/>
      <c r="D2" s="654"/>
      <c r="E2" s="654"/>
      <c r="F2" s="785"/>
      <c r="G2" s="785"/>
      <c r="H2" s="785"/>
      <c r="I2" s="785"/>
    </row>
    <row r="3" spans="1:10" s="786" customFormat="1" ht="30.75" customHeight="1">
      <c r="A3" s="704" t="s">
        <v>1609</v>
      </c>
      <c r="B3" s="654"/>
      <c r="C3" s="654"/>
      <c r="D3" s="654"/>
      <c r="E3" s="654"/>
      <c r="F3" s="785"/>
      <c r="G3" s="785"/>
      <c r="H3" s="785"/>
      <c r="I3" s="785"/>
    </row>
    <row r="4" spans="1:10" ht="21.75" customHeight="1" thickBot="1">
      <c r="A4" s="706"/>
    </row>
    <row r="5" spans="1:10" ht="19.5" customHeight="1" thickBot="1">
      <c r="A5" s="546"/>
      <c r="B5" s="1322" t="s">
        <v>1481</v>
      </c>
      <c r="C5" s="1322"/>
      <c r="D5" s="1324" t="str">
        <f>【様式１】加算率!Z5</f>
        <v/>
      </c>
      <c r="E5" s="1325"/>
      <c r="F5" s="1325"/>
      <c r="G5" s="1325"/>
      <c r="H5" s="1326"/>
    </row>
    <row r="6" spans="1:10" ht="19.5" customHeight="1">
      <c r="A6" s="546"/>
      <c r="C6" s="548"/>
      <c r="D6" s="548"/>
      <c r="E6" s="548"/>
      <c r="F6" s="548"/>
      <c r="G6" s="548"/>
      <c r="H6" s="548"/>
    </row>
    <row r="7" spans="1:10" ht="19.5" customHeight="1" thickBot="1">
      <c r="A7" s="549" t="s">
        <v>1560</v>
      </c>
    </row>
    <row r="8" spans="1:10" ht="33.75" customHeight="1">
      <c r="B8" s="1329"/>
      <c r="C8" s="1330"/>
      <c r="D8" s="1363"/>
      <c r="E8" s="788" t="s">
        <v>1492</v>
      </c>
      <c r="F8" s="789" t="s">
        <v>1493</v>
      </c>
      <c r="G8" s="1358" t="s">
        <v>1494</v>
      </c>
      <c r="H8" s="1364"/>
    </row>
    <row r="9" spans="1:10" ht="24" customHeight="1" thickBot="1">
      <c r="B9" s="580" t="s">
        <v>1495</v>
      </c>
      <c r="C9" s="717" t="s">
        <v>1542</v>
      </c>
      <c r="D9" s="717"/>
      <c r="E9" s="722"/>
      <c r="F9" s="719"/>
      <c r="G9" s="720"/>
      <c r="H9" s="721"/>
    </row>
    <row r="10" spans="1:10" ht="28.5" customHeight="1" thickBot="1">
      <c r="B10" s="590"/>
      <c r="C10" s="1365" t="s">
        <v>1584</v>
      </c>
      <c r="D10" s="1366"/>
      <c r="E10" s="723"/>
      <c r="F10" s="558"/>
      <c r="G10" s="726">
        <f>F10*1/30</f>
        <v>0</v>
      </c>
      <c r="H10" s="727">
        <f>ROUNDDOWN(G10,1)</f>
        <v>0</v>
      </c>
      <c r="J10" s="790"/>
    </row>
    <row r="11" spans="1:10" ht="28.5" customHeight="1" thickBot="1">
      <c r="B11" s="590"/>
      <c r="C11" s="1361" t="s">
        <v>1585</v>
      </c>
      <c r="D11" s="1362"/>
      <c r="E11" s="602"/>
      <c r="F11" s="558"/>
      <c r="G11" s="595">
        <f>F11*1/20</f>
        <v>0</v>
      </c>
      <c r="H11" s="606">
        <f>ROUNDDOWN(G11,1)</f>
        <v>0</v>
      </c>
      <c r="J11" s="790"/>
    </row>
    <row r="12" spans="1:10" ht="28.5" customHeight="1" thickBot="1">
      <c r="B12" s="590"/>
      <c r="C12" s="1361" t="s">
        <v>1586</v>
      </c>
      <c r="D12" s="1362"/>
      <c r="E12" s="602"/>
      <c r="F12" s="558"/>
      <c r="G12" s="595">
        <f>IF(E14="なし",F12*1/6,(F12-F13)*1/6+F13*1/5)</f>
        <v>0</v>
      </c>
      <c r="H12" s="606">
        <f>ROUNDDOWN(G12,1)</f>
        <v>0</v>
      </c>
      <c r="J12" s="790"/>
    </row>
    <row r="13" spans="1:10" ht="28.5" customHeight="1" thickBot="1">
      <c r="B13" s="590"/>
      <c r="C13" s="1361" t="s">
        <v>1622</v>
      </c>
      <c r="D13" s="1362"/>
      <c r="E13" s="602"/>
      <c r="F13" s="558"/>
      <c r="G13" s="595"/>
      <c r="H13" s="606"/>
      <c r="J13" s="790"/>
    </row>
    <row r="14" spans="1:10" ht="27.65" customHeight="1" thickBot="1">
      <c r="B14" s="590"/>
      <c r="C14" s="1369" t="s">
        <v>1601</v>
      </c>
      <c r="D14" s="1370"/>
      <c r="E14" s="791" t="s">
        <v>1535</v>
      </c>
      <c r="F14" s="859"/>
      <c r="G14" s="792"/>
      <c r="H14" s="793"/>
      <c r="J14" s="790"/>
    </row>
    <row r="15" spans="1:10" ht="28.5" customHeight="1" thickBot="1">
      <c r="B15" s="590"/>
      <c r="C15" s="1361" t="s">
        <v>1587</v>
      </c>
      <c r="D15" s="1371"/>
      <c r="E15" s="602"/>
      <c r="F15" s="558"/>
      <c r="G15" s="595">
        <f>F15*1/3</f>
        <v>0</v>
      </c>
      <c r="H15" s="606">
        <f>ROUNDDOWN(G15,1)</f>
        <v>0</v>
      </c>
      <c r="J15" s="790"/>
    </row>
    <row r="16" spans="1:10" ht="24" customHeight="1" thickBot="1">
      <c r="B16" s="590"/>
      <c r="C16" s="1372" t="s">
        <v>1610</v>
      </c>
      <c r="D16" s="1371"/>
      <c r="E16" s="791" t="s">
        <v>1535</v>
      </c>
      <c r="F16" s="558"/>
      <c r="G16" s="595">
        <f>IF(E16="あり",F16/2,0)</f>
        <v>0</v>
      </c>
      <c r="H16" s="606">
        <f>ROUNDDOWN(G16,1)</f>
        <v>0</v>
      </c>
      <c r="J16" s="790"/>
    </row>
    <row r="17" spans="1:10" ht="24" customHeight="1" thickBot="1">
      <c r="B17" s="624"/>
      <c r="C17" s="1373" t="s">
        <v>1588</v>
      </c>
      <c r="D17" s="1374"/>
      <c r="E17" s="795"/>
      <c r="F17" s="796"/>
      <c r="G17" s="797"/>
      <c r="H17" s="798">
        <v>1</v>
      </c>
      <c r="J17" s="790"/>
    </row>
    <row r="18" spans="1:10" ht="24" customHeight="1" thickTop="1">
      <c r="B18" s="624"/>
      <c r="C18" s="1375" t="s">
        <v>1547</v>
      </c>
      <c r="D18" s="1376"/>
      <c r="E18" s="799"/>
      <c r="F18" s="741"/>
      <c r="G18" s="627"/>
      <c r="H18" s="628">
        <f>ROUND(SUM(H10:H17),0)</f>
        <v>1</v>
      </c>
      <c r="J18" s="790"/>
    </row>
    <row r="19" spans="1:10" ht="24" customHeight="1">
      <c r="B19" s="630" t="s">
        <v>1501</v>
      </c>
      <c r="C19" s="1330" t="s">
        <v>1611</v>
      </c>
      <c r="D19" s="1363"/>
      <c r="E19" s="800" t="s">
        <v>1535</v>
      </c>
      <c r="F19" s="744"/>
      <c r="G19" s="632"/>
      <c r="H19" s="633">
        <f>IF(E19="あり",0.4,0)</f>
        <v>0</v>
      </c>
    </row>
    <row r="20" spans="1:10" ht="24" customHeight="1">
      <c r="B20" s="630" t="s">
        <v>1503</v>
      </c>
      <c r="C20" s="1330" t="s">
        <v>1550</v>
      </c>
      <c r="D20" s="1363"/>
      <c r="E20" s="800" t="s">
        <v>1535</v>
      </c>
      <c r="F20" s="744"/>
      <c r="G20" s="632"/>
      <c r="H20" s="633">
        <f>IF(E20="あり",0.5,0)</f>
        <v>0</v>
      </c>
    </row>
    <row r="21" spans="1:10" ht="24" customHeight="1">
      <c r="B21" s="630" t="s">
        <v>1569</v>
      </c>
      <c r="C21" s="553" t="s">
        <v>1518</v>
      </c>
      <c r="D21" s="787"/>
      <c r="E21" s="800" t="s">
        <v>1535</v>
      </c>
      <c r="F21" s="744"/>
      <c r="G21" s="632"/>
      <c r="H21" s="633">
        <f>IF(E21="あり",0.6,0)</f>
        <v>0</v>
      </c>
    </row>
    <row r="22" spans="1:10" ht="27.75" customHeight="1">
      <c r="B22" s="707" t="s">
        <v>1570</v>
      </c>
      <c r="C22" s="1367" t="s">
        <v>1589</v>
      </c>
      <c r="D22" s="1368"/>
      <c r="E22" s="800" t="s">
        <v>1535</v>
      </c>
      <c r="F22" s="744"/>
      <c r="G22" s="632"/>
      <c r="H22" s="760">
        <f>IF(E22="あり",-1,0)</f>
        <v>0</v>
      </c>
    </row>
    <row r="23" spans="1:10" ht="27.75" customHeight="1" thickBot="1">
      <c r="B23" s="801" t="s">
        <v>1590</v>
      </c>
      <c r="C23" s="802"/>
      <c r="D23" s="802"/>
      <c r="E23" s="803"/>
      <c r="F23" s="804"/>
      <c r="G23" s="805"/>
      <c r="H23" s="652">
        <v>1.3</v>
      </c>
    </row>
    <row r="24" spans="1:10" ht="24" customHeight="1" thickTop="1" thickBot="1">
      <c r="B24" s="653" t="s">
        <v>1523</v>
      </c>
      <c r="F24" s="768"/>
      <c r="G24" s="656"/>
      <c r="H24" s="657">
        <f>SUM(H18:H23)</f>
        <v>2.2999999999999998</v>
      </c>
    </row>
    <row r="25" spans="1:10" ht="24" customHeight="1" thickBot="1">
      <c r="B25" s="806" t="s">
        <v>1524</v>
      </c>
      <c r="C25" s="807"/>
      <c r="D25" s="807"/>
      <c r="E25" s="807"/>
      <c r="F25" s="808"/>
      <c r="G25" s="664"/>
      <c r="H25" s="665">
        <f>ROUND(H24,0)</f>
        <v>2</v>
      </c>
    </row>
    <row r="26" spans="1:10" ht="24" customHeight="1">
      <c r="B26" s="654"/>
      <c r="G26" s="669"/>
      <c r="H26" s="670"/>
    </row>
    <row r="27" spans="1:10" ht="33.75" hidden="1" customHeight="1" thickBot="1">
      <c r="A27" s="549" t="s">
        <v>1596</v>
      </c>
      <c r="F27" s="546"/>
      <c r="H27" s="809" t="s">
        <v>1597</v>
      </c>
      <c r="I27" s="810" t="s">
        <v>1598</v>
      </c>
    </row>
    <row r="28" spans="1:10" ht="25.5" hidden="1" customHeight="1" thickBot="1">
      <c r="B28" s="811" t="s">
        <v>1527</v>
      </c>
      <c r="C28" s="812"/>
      <c r="D28" s="812"/>
      <c r="E28" s="812"/>
      <c r="F28" s="813"/>
      <c r="G28" s="770">
        <f>H25/3</f>
        <v>0.66666666666666663</v>
      </c>
      <c r="H28" s="771">
        <f>IF(ROUND(G28,0)=0,1,ROUND(G28,0))</f>
        <v>1</v>
      </c>
      <c r="I28" s="681">
        <v>3</v>
      </c>
    </row>
    <row r="29" spans="1:10" ht="25.5" hidden="1" customHeight="1" thickBot="1">
      <c r="B29" s="675" t="s">
        <v>1528</v>
      </c>
      <c r="C29" s="676"/>
      <c r="D29" s="676"/>
      <c r="E29" s="676"/>
      <c r="F29" s="814"/>
      <c r="G29" s="770">
        <f>H25/5</f>
        <v>0.4</v>
      </c>
      <c r="H29" s="771">
        <f>IF(ROUND(G29,0)=0,1,ROUND(G29,0))</f>
        <v>1</v>
      </c>
      <c r="I29" s="681">
        <v>2</v>
      </c>
    </row>
    <row r="30" spans="1:10" ht="25.5" hidden="1" customHeight="1">
      <c r="F30" s="546"/>
      <c r="H30" s="670"/>
      <c r="I30" s="481"/>
    </row>
    <row r="31" spans="1:10" ht="25.5" hidden="1" customHeight="1" thickBot="1">
      <c r="A31" s="549" t="s">
        <v>1529</v>
      </c>
      <c r="F31" s="546"/>
      <c r="I31" s="481"/>
    </row>
    <row r="32" spans="1:10" ht="25.5" hidden="1" customHeight="1" thickBot="1">
      <c r="B32" s="675"/>
      <c r="C32" s="776">
        <v>49020</v>
      </c>
      <c r="D32" s="676" t="s">
        <v>1554</v>
      </c>
      <c r="E32" s="676"/>
      <c r="F32" s="676"/>
      <c r="G32" s="815"/>
      <c r="H32" s="816">
        <f>IF(I28="","実人数を入力してください",IF(ISBLANK(I28),C32*H28,IF(H28&lt;I28,C32*H28,C32*I28)))</f>
        <v>49020</v>
      </c>
      <c r="I32" s="481"/>
    </row>
    <row r="33" spans="1:10" ht="25.5" hidden="1" customHeight="1" thickBot="1">
      <c r="B33" s="692"/>
      <c r="C33" s="693">
        <v>6130</v>
      </c>
      <c r="D33" s="694" t="s">
        <v>1555</v>
      </c>
      <c r="E33" s="694"/>
      <c r="F33" s="694"/>
      <c r="G33" s="817"/>
      <c r="H33" s="818">
        <f>IF(I29="","実人数を入力してください",IF(ISBLANK(I29),C33*H29,IF(H29&lt;I29,C33*H29,C33*I29)))</f>
        <v>6130</v>
      </c>
      <c r="I33" s="481"/>
    </row>
    <row r="34" spans="1:10" s="547" customFormat="1" ht="25.5" hidden="1" customHeight="1" thickTop="1" thickBot="1">
      <c r="A34" s="481"/>
      <c r="B34" s="699"/>
      <c r="C34" s="819" t="s">
        <v>1556</v>
      </c>
      <c r="D34" s="819"/>
      <c r="E34" s="702"/>
      <c r="F34" s="702"/>
      <c r="G34" s="702"/>
      <c r="H34" s="703">
        <f>SUM(H32:H33)</f>
        <v>55150</v>
      </c>
      <c r="J34" s="481"/>
    </row>
    <row r="35" spans="1:10" s="547" customFormat="1" ht="33.75" customHeight="1">
      <c r="A35" s="481"/>
      <c r="B35" s="546"/>
      <c r="C35" s="546"/>
      <c r="D35" s="546"/>
      <c r="E35" s="546"/>
      <c r="J35" s="481"/>
    </row>
    <row r="36" spans="1:10" s="547" customFormat="1" ht="33.75" customHeight="1">
      <c r="A36" s="481"/>
      <c r="B36" s="546"/>
      <c r="C36" s="546"/>
      <c r="D36" s="546"/>
      <c r="E36" s="546"/>
      <c r="J36" s="481"/>
    </row>
    <row r="37" spans="1:10" s="547" customFormat="1" ht="33.75" customHeight="1">
      <c r="A37" s="481"/>
      <c r="B37" s="546"/>
      <c r="C37" s="546"/>
      <c r="D37" s="546"/>
      <c r="E37" s="546"/>
      <c r="J37" s="481"/>
    </row>
    <row r="38" spans="1:10" s="547" customFormat="1" ht="33.75" customHeight="1">
      <c r="A38" s="481"/>
      <c r="B38" s="546"/>
      <c r="C38" s="546"/>
      <c r="D38" s="546"/>
      <c r="E38" s="546"/>
      <c r="J38" s="481"/>
    </row>
    <row r="39" spans="1:10" s="547" customFormat="1" ht="33.75" customHeight="1">
      <c r="A39" s="481"/>
      <c r="B39" s="546"/>
      <c r="C39" s="546"/>
      <c r="D39" s="546"/>
      <c r="E39" s="546"/>
      <c r="J39" s="481"/>
    </row>
    <row r="40" spans="1:10" s="547" customFormat="1" ht="33.75" customHeight="1">
      <c r="A40" s="481"/>
      <c r="B40" s="546"/>
      <c r="C40" s="546"/>
      <c r="D40" s="546"/>
      <c r="E40" s="546"/>
      <c r="J40" s="481"/>
    </row>
    <row r="41" spans="1:10" s="547" customFormat="1" ht="33.75" customHeight="1">
      <c r="A41" s="481"/>
      <c r="B41" s="546"/>
      <c r="C41" s="546"/>
      <c r="D41" s="546"/>
      <c r="E41" s="546"/>
      <c r="J41" s="481"/>
    </row>
    <row r="42" spans="1:10" s="547" customFormat="1" ht="33.75" customHeight="1">
      <c r="A42" s="481"/>
      <c r="B42" s="546"/>
      <c r="C42" s="546"/>
      <c r="D42" s="546"/>
      <c r="E42" s="546"/>
      <c r="J42" s="481"/>
    </row>
    <row r="43" spans="1:10" s="547" customFormat="1" ht="33.75" customHeight="1">
      <c r="A43" s="481"/>
      <c r="B43" s="546"/>
      <c r="C43" s="546"/>
      <c r="D43" s="546"/>
      <c r="E43" s="546"/>
      <c r="J43" s="481"/>
    </row>
    <row r="44" spans="1:10" s="547" customFormat="1" ht="33.75" customHeight="1">
      <c r="A44" s="481"/>
      <c r="B44" s="546"/>
      <c r="C44" s="546"/>
      <c r="D44" s="546"/>
      <c r="E44" s="546"/>
      <c r="J44" s="481"/>
    </row>
    <row r="45" spans="1:10" s="547" customFormat="1" ht="20.25" customHeight="1">
      <c r="A45" s="481"/>
      <c r="B45" s="546"/>
      <c r="C45" s="546"/>
      <c r="D45" s="546"/>
      <c r="E45" s="546"/>
      <c r="J45" s="481"/>
    </row>
    <row r="46" spans="1:10" s="547" customFormat="1" ht="20.25" customHeight="1">
      <c r="A46" s="481"/>
      <c r="B46" s="546"/>
      <c r="C46" s="546"/>
      <c r="D46" s="546"/>
      <c r="E46" s="546"/>
      <c r="J46" s="481"/>
    </row>
    <row r="47" spans="1:10" s="547" customFormat="1" ht="20.25" customHeight="1">
      <c r="A47" s="481"/>
      <c r="B47" s="546"/>
      <c r="C47" s="546"/>
      <c r="D47" s="546"/>
      <c r="E47" s="546"/>
      <c r="J47" s="481"/>
    </row>
    <row r="48" spans="1:10" s="547" customFormat="1" ht="20.25" customHeight="1">
      <c r="A48" s="481"/>
      <c r="B48" s="546"/>
      <c r="C48" s="546"/>
      <c r="D48" s="546"/>
      <c r="E48" s="546"/>
      <c r="J48" s="481"/>
    </row>
    <row r="49" spans="1:10" s="547" customFormat="1" ht="20.25" customHeight="1">
      <c r="A49" s="481"/>
      <c r="B49" s="546"/>
      <c r="C49" s="546"/>
      <c r="D49" s="546"/>
      <c r="E49" s="546"/>
      <c r="J49" s="481"/>
    </row>
    <row r="50" spans="1:10" ht="20.25" customHeight="1"/>
    <row r="51" spans="1:10" ht="20.25" customHeight="1"/>
    <row r="52" spans="1:10" ht="20.25" customHeight="1"/>
    <row r="53" spans="1:10" ht="20.25" customHeight="1"/>
    <row r="54" spans="1:10" ht="20.25" customHeight="1"/>
    <row r="55" spans="1:10" ht="20.25" customHeight="1"/>
    <row r="56" spans="1:10" ht="20.25" customHeight="1"/>
    <row r="57" spans="1:10" ht="20.25" customHeight="1"/>
    <row r="58" spans="1:10" ht="20.25" customHeight="1"/>
    <row r="59" spans="1:10" ht="20.25" customHeight="1"/>
    <row r="60" spans="1:10" ht="20.25" customHeight="1"/>
    <row r="61" spans="1:10" ht="20.25" customHeight="1"/>
    <row r="62" spans="1:10" ht="20.25" customHeight="1"/>
    <row r="63" spans="1:10" ht="20.25" customHeight="1"/>
    <row r="64" spans="1:10"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sheetData>
  <sheetProtection algorithmName="SHA-512" hashValue="K7wXPUzMIMEAMlS7AgTbaXzNi1wK1niLrUoTvFvSXr1G3pLGJWDnEKTMJyquRcvU/zEaBS7k2cSFtCtAUB9tPA==" saltValue="oGM5x/RKa23vLUtcIqpe4g==" spinCount="100000" sheet="1" objects="1" scenarios="1"/>
  <mergeCells count="16">
    <mergeCell ref="C19:D19"/>
    <mergeCell ref="C20:D20"/>
    <mergeCell ref="C22:D22"/>
    <mergeCell ref="C13:D13"/>
    <mergeCell ref="C12:D12"/>
    <mergeCell ref="C14:D14"/>
    <mergeCell ref="C15:D15"/>
    <mergeCell ref="C16:D16"/>
    <mergeCell ref="C17:D17"/>
    <mergeCell ref="C18:D18"/>
    <mergeCell ref="C11:D11"/>
    <mergeCell ref="B5:C5"/>
    <mergeCell ref="D5:H5"/>
    <mergeCell ref="B8:D8"/>
    <mergeCell ref="G8:H8"/>
    <mergeCell ref="C10:D10"/>
  </mergeCells>
  <phoneticPr fontId="8"/>
  <dataValidations count="1">
    <dataValidation type="list" allowBlank="1" showInputMessage="1" showErrorMessage="1" sqref="E14 E16 E19:E22" xr:uid="{C9C44ED8-2022-4410-829B-691679E964AB}">
      <formula1>"あり,なし"</formula1>
    </dataValidation>
  </dataValidations>
  <pageMargins left="0.92" right="0.56000000000000005" top="0.75" bottom="0.37" header="0.3" footer="0.3"/>
  <pageSetup paperSize="9" scale="92" orientation="portrait" horizontalDpi="300" verticalDpi="300"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209C62-0C51-43EE-B8C4-CC64087943DD}">
  <sheetPr>
    <tabColor rgb="FF7030A0"/>
    <pageSetUpPr fitToPage="1"/>
  </sheetPr>
  <dimension ref="A1:J107"/>
  <sheetViews>
    <sheetView view="pageBreakPreview" zoomScaleNormal="70" zoomScaleSheetLayoutView="100" workbookViewId="0">
      <selection activeCell="Q14" sqref="Q14:V14"/>
    </sheetView>
  </sheetViews>
  <sheetFormatPr defaultColWidth="9.90625" defaultRowHeight="13"/>
  <cols>
    <col min="1" max="1" width="3.08984375" style="481" customWidth="1"/>
    <col min="2" max="2" width="3.08984375" style="546" customWidth="1"/>
    <col min="3" max="3" width="19.08984375" style="546" customWidth="1"/>
    <col min="4" max="4" width="24.6328125" style="546" customWidth="1"/>
    <col min="5" max="5" width="8.90625" style="546" customWidth="1"/>
    <col min="6" max="6" width="8.90625" style="547" customWidth="1"/>
    <col min="7" max="7" width="11.08984375" style="547" hidden="1" customWidth="1"/>
    <col min="8" max="9" width="15.90625" style="547" customWidth="1"/>
    <col min="10" max="16384" width="9.90625" style="481"/>
  </cols>
  <sheetData>
    <row r="1" spans="1:10" s="545" customFormat="1" ht="31.5" customHeight="1">
      <c r="A1" s="706" t="s">
        <v>1607</v>
      </c>
      <c r="B1" s="543"/>
      <c r="C1" s="543"/>
      <c r="D1" s="543"/>
      <c r="E1" s="543"/>
      <c r="F1" s="544"/>
      <c r="G1" s="544"/>
      <c r="H1" s="544"/>
      <c r="I1" s="544"/>
    </row>
    <row r="2" spans="1:10" ht="30.75" customHeight="1">
      <c r="A2" s="706" t="s">
        <v>1612</v>
      </c>
    </row>
    <row r="3" spans="1:10" ht="21.75" customHeight="1" thickBot="1">
      <c r="A3" s="706"/>
    </row>
    <row r="4" spans="1:10" ht="19.5" customHeight="1" thickBot="1">
      <c r="A4" s="546"/>
      <c r="B4" s="1322" t="s">
        <v>1481</v>
      </c>
      <c r="C4" s="1322"/>
      <c r="D4" s="1324" t="str">
        <f>【様式１】加算率!Z5</f>
        <v/>
      </c>
      <c r="E4" s="1325"/>
      <c r="F4" s="1325"/>
      <c r="G4" s="1325"/>
      <c r="H4" s="1326"/>
    </row>
    <row r="5" spans="1:10" ht="19.5" customHeight="1">
      <c r="A5" s="546"/>
      <c r="C5" s="548"/>
      <c r="D5" s="548"/>
      <c r="E5" s="548"/>
      <c r="F5" s="548"/>
      <c r="G5" s="548"/>
      <c r="H5" s="548"/>
    </row>
    <row r="6" spans="1:10" ht="19.5" customHeight="1" thickBot="1">
      <c r="A6" s="549" t="s">
        <v>1482</v>
      </c>
      <c r="E6" s="548"/>
      <c r="F6" s="548"/>
      <c r="G6" s="548"/>
      <c r="H6" s="548"/>
    </row>
    <row r="7" spans="1:10" ht="35.25" customHeight="1" thickBot="1">
      <c r="A7" s="549"/>
      <c r="B7" s="1327"/>
      <c r="C7" s="1328"/>
      <c r="D7" s="1328"/>
      <c r="E7" s="1328"/>
      <c r="F7" s="555" t="s">
        <v>1493</v>
      </c>
      <c r="G7" s="548"/>
      <c r="H7" s="548"/>
      <c r="I7" s="548"/>
      <c r="J7" s="547"/>
    </row>
    <row r="8" spans="1:10" ht="19.5" customHeight="1" thickBot="1">
      <c r="A8" s="549"/>
      <c r="B8" s="1329" t="s">
        <v>1484</v>
      </c>
      <c r="C8" s="1330"/>
      <c r="D8" s="1330"/>
      <c r="E8" s="1330"/>
      <c r="F8" s="558"/>
      <c r="G8" s="548"/>
      <c r="H8" s="548"/>
      <c r="I8" s="548"/>
      <c r="J8" s="547"/>
    </row>
    <row r="9" spans="1:10" ht="19.5" customHeight="1">
      <c r="A9" s="549"/>
      <c r="B9" s="820"/>
      <c r="C9" s="820"/>
      <c r="D9" s="820"/>
      <c r="E9" s="820"/>
      <c r="F9" s="821"/>
      <c r="G9" s="548"/>
      <c r="H9" s="548"/>
      <c r="I9" s="548"/>
      <c r="J9" s="547"/>
    </row>
    <row r="10" spans="1:10" ht="19.5" customHeight="1" thickBot="1">
      <c r="A10" s="549" t="s">
        <v>1560</v>
      </c>
    </row>
    <row r="11" spans="1:10" ht="33.75" customHeight="1">
      <c r="B11" s="550"/>
      <c r="C11" s="1330"/>
      <c r="D11" s="1363"/>
      <c r="E11" s="788" t="s">
        <v>1492</v>
      </c>
      <c r="F11" s="789" t="s">
        <v>1493</v>
      </c>
      <c r="G11" s="1377" t="s">
        <v>1494</v>
      </c>
      <c r="H11" s="1378"/>
      <c r="I11" s="557"/>
    </row>
    <row r="12" spans="1:10" ht="24" customHeight="1" thickBot="1">
      <c r="B12" s="580" t="s">
        <v>1495</v>
      </c>
      <c r="C12" s="1332" t="s">
        <v>1542</v>
      </c>
      <c r="D12" s="1379"/>
      <c r="E12" s="722"/>
      <c r="F12" s="719"/>
      <c r="G12" s="720"/>
      <c r="H12" s="721"/>
    </row>
    <row r="13" spans="1:10" ht="33.75" customHeight="1" thickBot="1">
      <c r="B13" s="624"/>
      <c r="C13" s="1365" t="s">
        <v>1584</v>
      </c>
      <c r="D13" s="1366"/>
      <c r="E13" s="723"/>
      <c r="F13" s="558"/>
      <c r="G13" s="726">
        <f>F13*1/30</f>
        <v>0</v>
      </c>
      <c r="H13" s="727">
        <f>ROUNDDOWN(G13,1)</f>
        <v>0</v>
      </c>
    </row>
    <row r="14" spans="1:10" ht="33.75" customHeight="1" thickBot="1">
      <c r="B14" s="624"/>
      <c r="C14" s="1361" t="s">
        <v>1585</v>
      </c>
      <c r="D14" s="1362"/>
      <c r="E14" s="602"/>
      <c r="F14" s="558"/>
      <c r="G14" s="595">
        <f>F14*1/20</f>
        <v>0</v>
      </c>
      <c r="H14" s="606">
        <f>ROUNDDOWN(G14,1)</f>
        <v>0</v>
      </c>
    </row>
    <row r="15" spans="1:10" ht="33" customHeight="1" thickBot="1">
      <c r="B15" s="590"/>
      <c r="C15" s="1361" t="s">
        <v>1591</v>
      </c>
      <c r="D15" s="1362"/>
      <c r="E15" s="602"/>
      <c r="F15" s="558"/>
      <c r="G15" s="595">
        <f>IF(E17="なし",F15*1/6,(F15-F16)*1/6+F16*1/5)</f>
        <v>0</v>
      </c>
      <c r="H15" s="606">
        <f>ROUNDDOWN(G15,1)</f>
        <v>0</v>
      </c>
      <c r="J15" s="790"/>
    </row>
    <row r="16" spans="1:10" ht="33" customHeight="1" thickBot="1">
      <c r="B16" s="590"/>
      <c r="C16" s="1361" t="s">
        <v>1622</v>
      </c>
      <c r="D16" s="1362"/>
      <c r="E16" s="602"/>
      <c r="F16" s="558"/>
      <c r="G16" s="595"/>
      <c r="H16" s="606"/>
      <c r="J16" s="790"/>
    </row>
    <row r="17" spans="1:10" ht="33" customHeight="1" thickBot="1">
      <c r="B17" s="590"/>
      <c r="C17" s="1369" t="s">
        <v>1601</v>
      </c>
      <c r="D17" s="1370"/>
      <c r="E17" s="858" t="s">
        <v>1535</v>
      </c>
      <c r="F17" s="857"/>
      <c r="G17" s="792"/>
      <c r="H17" s="793"/>
      <c r="J17" s="790"/>
    </row>
    <row r="18" spans="1:10" ht="30.75" customHeight="1" thickBot="1">
      <c r="B18" s="590"/>
      <c r="C18" s="1361" t="s">
        <v>1587</v>
      </c>
      <c r="D18" s="1371"/>
      <c r="E18" s="602"/>
      <c r="F18" s="558"/>
      <c r="G18" s="595">
        <f>F18*1/3</f>
        <v>0</v>
      </c>
      <c r="H18" s="606">
        <f>ROUNDDOWN(G18,1)</f>
        <v>0</v>
      </c>
      <c r="J18" s="790"/>
    </row>
    <row r="19" spans="1:10" ht="30.75" customHeight="1" thickBot="1">
      <c r="B19" s="590"/>
      <c r="C19" s="1373" t="s">
        <v>1610</v>
      </c>
      <c r="D19" s="1374"/>
      <c r="E19" s="822" t="s">
        <v>1535</v>
      </c>
      <c r="F19" s="823"/>
      <c r="G19" s="622">
        <f>IF(E19="あり",F19/2,0)</f>
        <v>0</v>
      </c>
      <c r="H19" s="623">
        <f>ROUNDDOWN(G19,1)</f>
        <v>0</v>
      </c>
      <c r="J19" s="790"/>
    </row>
    <row r="20" spans="1:10" ht="24" customHeight="1" thickTop="1">
      <c r="B20" s="624"/>
      <c r="C20" s="1380" t="s">
        <v>1547</v>
      </c>
      <c r="D20" s="1381"/>
      <c r="E20" s="799"/>
      <c r="F20" s="741"/>
      <c r="G20" s="627"/>
      <c r="H20" s="628">
        <f>ROUND(SUM(H13:H19),0)</f>
        <v>0</v>
      </c>
      <c r="J20" s="790"/>
    </row>
    <row r="21" spans="1:10" ht="24" customHeight="1">
      <c r="B21" s="630" t="s">
        <v>1501</v>
      </c>
      <c r="C21" s="1330" t="s">
        <v>1611</v>
      </c>
      <c r="D21" s="1363"/>
      <c r="E21" s="800" t="s">
        <v>1535</v>
      </c>
      <c r="F21" s="744"/>
      <c r="G21" s="632"/>
      <c r="H21" s="633">
        <f>IF(E21="あり",1.4,0)</f>
        <v>0</v>
      </c>
    </row>
    <row r="22" spans="1:10" ht="24" customHeight="1">
      <c r="B22" s="630" t="s">
        <v>1503</v>
      </c>
      <c r="C22" s="1330" t="s">
        <v>1550</v>
      </c>
      <c r="D22" s="1363"/>
      <c r="E22" s="800" t="s">
        <v>1535</v>
      </c>
      <c r="F22" s="744"/>
      <c r="G22" s="632"/>
      <c r="H22" s="633">
        <f>IF(E22="あり",0.5,0)</f>
        <v>0</v>
      </c>
    </row>
    <row r="23" spans="1:10" ht="24" customHeight="1">
      <c r="B23" s="630" t="s">
        <v>1569</v>
      </c>
      <c r="C23" s="553" t="s">
        <v>1518</v>
      </c>
      <c r="D23" s="787"/>
      <c r="E23" s="800" t="s">
        <v>1535</v>
      </c>
      <c r="F23" s="744"/>
      <c r="G23" s="632"/>
      <c r="H23" s="633">
        <f>IF(E23="あり",0.6,0)</f>
        <v>0</v>
      </c>
    </row>
    <row r="24" spans="1:10" ht="27.75" customHeight="1">
      <c r="B24" s="707" t="s">
        <v>1570</v>
      </c>
      <c r="C24" s="1367" t="s">
        <v>1589</v>
      </c>
      <c r="D24" s="1368"/>
      <c r="E24" s="800" t="s">
        <v>1535</v>
      </c>
      <c r="F24" s="744"/>
      <c r="G24" s="632"/>
      <c r="H24" s="760">
        <f>IF(E24="あり",IF(F8&lt;=40,-1,-2),0)</f>
        <v>0</v>
      </c>
    </row>
    <row r="25" spans="1:10" ht="27.75" customHeight="1" thickBot="1">
      <c r="B25" s="801" t="s">
        <v>1592</v>
      </c>
      <c r="C25" s="802"/>
      <c r="D25" s="802"/>
      <c r="E25" s="803"/>
      <c r="F25" s="804"/>
      <c r="G25" s="805"/>
      <c r="H25" s="652">
        <f>IF(F8&lt;=40,1.5,2.5)</f>
        <v>1.5</v>
      </c>
    </row>
    <row r="26" spans="1:10" ht="24" customHeight="1" thickTop="1" thickBot="1">
      <c r="B26" s="653" t="s">
        <v>1523</v>
      </c>
      <c r="F26" s="768"/>
      <c r="G26" s="656"/>
      <c r="H26" s="657">
        <f>SUM(H20:H25)</f>
        <v>1.5</v>
      </c>
    </row>
    <row r="27" spans="1:10" ht="24" customHeight="1" thickBot="1">
      <c r="B27" s="660" t="s">
        <v>1524</v>
      </c>
      <c r="C27" s="677"/>
      <c r="D27" s="677"/>
      <c r="E27" s="677"/>
      <c r="F27" s="769"/>
      <c r="G27" s="664"/>
      <c r="H27" s="665">
        <f>ROUND(H26,0)</f>
        <v>2</v>
      </c>
    </row>
    <row r="28" spans="1:10" ht="24" customHeight="1">
      <c r="B28" s="654"/>
      <c r="G28" s="824"/>
      <c r="H28" s="825"/>
    </row>
    <row r="29" spans="1:10" ht="33.75" hidden="1" customHeight="1" thickBot="1">
      <c r="A29" s="549" t="s">
        <v>1596</v>
      </c>
      <c r="F29" s="546"/>
      <c r="G29" s="826"/>
      <c r="H29" s="809" t="s">
        <v>1597</v>
      </c>
      <c r="I29" s="810" t="s">
        <v>1598</v>
      </c>
    </row>
    <row r="30" spans="1:10" ht="25.5" hidden="1" customHeight="1" thickBot="1">
      <c r="B30" s="811" t="s">
        <v>1527</v>
      </c>
      <c r="C30" s="676"/>
      <c r="D30" s="676"/>
      <c r="E30" s="676"/>
      <c r="F30" s="677"/>
      <c r="G30" s="827">
        <f>H27/3</f>
        <v>0.66666666666666663</v>
      </c>
      <c r="H30" s="771">
        <f>IF(ROUND(G30,0)=0,1,ROUND(G30,0))</f>
        <v>1</v>
      </c>
      <c r="I30" s="681">
        <v>2</v>
      </c>
    </row>
    <row r="31" spans="1:10" ht="25.5" hidden="1" customHeight="1" thickBot="1">
      <c r="B31" s="675" t="s">
        <v>1528</v>
      </c>
      <c r="C31" s="676"/>
      <c r="D31" s="676"/>
      <c r="E31" s="676"/>
      <c r="F31" s="677"/>
      <c r="G31" s="827">
        <f>H27/5</f>
        <v>0.4</v>
      </c>
      <c r="H31" s="771">
        <f>IF(ROUND(G31,0)=0,1,ROUND(G31,0))</f>
        <v>1</v>
      </c>
      <c r="I31" s="681">
        <v>1</v>
      </c>
    </row>
    <row r="32" spans="1:10" ht="25.5" hidden="1" customHeight="1">
      <c r="F32" s="546"/>
      <c r="G32" s="826"/>
      <c r="H32" s="825"/>
      <c r="I32" s="481"/>
    </row>
    <row r="33" spans="1:9" ht="25.5" hidden="1" customHeight="1" thickBot="1">
      <c r="A33" s="549" t="s">
        <v>1529</v>
      </c>
      <c r="F33" s="546"/>
      <c r="G33" s="826"/>
      <c r="H33" s="826"/>
      <c r="I33" s="481"/>
    </row>
    <row r="34" spans="1:9" ht="25.5" hidden="1" customHeight="1" thickBot="1">
      <c r="B34" s="675"/>
      <c r="C34" s="776">
        <v>49020</v>
      </c>
      <c r="D34" s="676" t="s">
        <v>1554</v>
      </c>
      <c r="E34" s="676"/>
      <c r="F34" s="676"/>
      <c r="G34" s="828"/>
      <c r="H34" s="816">
        <f>IF(I30="","実人数を入力してください",IF(ISBLANK(I30),C34*H30,IF(H30&lt;I30,C34*H30,C34*I30)))</f>
        <v>49020</v>
      </c>
      <c r="I34" s="481"/>
    </row>
    <row r="35" spans="1:9" ht="25.5" hidden="1" customHeight="1" thickBot="1">
      <c r="B35" s="692"/>
      <c r="C35" s="693">
        <v>6130</v>
      </c>
      <c r="D35" s="694" t="s">
        <v>1555</v>
      </c>
      <c r="E35" s="694"/>
      <c r="F35" s="694"/>
      <c r="G35" s="829"/>
      <c r="H35" s="818">
        <f>IF(I31="","実人数を入力してください",IF(ISBLANK(I31),C35*H31,IF(H31&lt;I31,C35*H31,C35*I31)))</f>
        <v>6130</v>
      </c>
      <c r="I35" s="481"/>
    </row>
    <row r="36" spans="1:9" ht="25.5" hidden="1" customHeight="1" thickTop="1" thickBot="1">
      <c r="B36" s="699"/>
      <c r="C36" s="819" t="s">
        <v>1556</v>
      </c>
      <c r="D36" s="819"/>
      <c r="E36" s="701"/>
      <c r="F36" s="702"/>
      <c r="G36" s="830"/>
      <c r="H36" s="703">
        <f>SUM(H34:H35)</f>
        <v>55150</v>
      </c>
    </row>
    <row r="37" spans="1:9" ht="33.75" customHeight="1"/>
    <row r="38" spans="1:9" ht="33.75" customHeight="1"/>
    <row r="39" spans="1:9" ht="33.75" customHeight="1"/>
    <row r="40" spans="1:9" ht="33.75" customHeight="1"/>
    <row r="41" spans="1:9" ht="33.75" customHeight="1"/>
    <row r="42" spans="1:9" ht="33.75" customHeight="1"/>
    <row r="43" spans="1:9" ht="33.75" customHeight="1"/>
    <row r="44" spans="1:9" ht="33.75" customHeight="1"/>
    <row r="45" spans="1:9" ht="33.75" customHeight="1"/>
    <row r="46" spans="1:9" ht="33.75" customHeight="1"/>
    <row r="47" spans="1:9" ht="20.25" customHeight="1"/>
    <row r="48" spans="1:9"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sheetData>
  <sheetProtection algorithmName="SHA-512" hashValue="foMbe8mUAlIARQJ4ApgPTjjL3EauFeQZL4skkLw95OmDbLS6QCj3tJJpuSOoNDl25NQO+ruU1dM7vbvZBeIVEQ==" saltValue="Ivs/biEDMvV3jYLUEVxeOw==" spinCount="100000" sheet="1" objects="1" scenarios="1"/>
  <mergeCells count="18">
    <mergeCell ref="C19:D19"/>
    <mergeCell ref="C20:D20"/>
    <mergeCell ref="C21:D21"/>
    <mergeCell ref="C22:D22"/>
    <mergeCell ref="C24:D24"/>
    <mergeCell ref="C17:D17"/>
    <mergeCell ref="C18:D18"/>
    <mergeCell ref="B4:C4"/>
    <mergeCell ref="D4:H4"/>
    <mergeCell ref="B7:E7"/>
    <mergeCell ref="B8:E8"/>
    <mergeCell ref="C11:D11"/>
    <mergeCell ref="G11:H11"/>
    <mergeCell ref="C16:D16"/>
    <mergeCell ref="C12:D12"/>
    <mergeCell ref="C13:D13"/>
    <mergeCell ref="C14:D14"/>
    <mergeCell ref="C15:D15"/>
  </mergeCells>
  <phoneticPr fontId="8"/>
  <dataValidations count="1">
    <dataValidation type="list" allowBlank="1" showInputMessage="1" showErrorMessage="1" sqref="E19 E21:E24 E17" xr:uid="{66F55942-2EF6-4236-BBD0-5A9EC3B12D93}">
      <formula1>"　,あり,なし"</formula1>
    </dataValidation>
  </dataValidations>
  <pageMargins left="0.92" right="0.56000000000000005" top="0.75" bottom="0.37" header="0.3" footer="0.3"/>
  <pageSetup paperSize="9" scale="88" orientation="portrait" horizontalDpi="300" verticalDpi="300"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02656ad-25e1-4290-9c54-4f92fcdcad21">
      <Terms xmlns="http://schemas.microsoft.com/office/infopath/2007/PartnerControls"/>
    </lcf76f155ced4ddcb4097134ff3c332f>
    <TaxCatchAll xmlns="7f1e29f5-1aa2-4ed7-a4c5-0f459278da93" xsi:nil="true"/>
    <_Flow_SignoffStatus xmlns="e02656ad-25e1-4290-9c54-4f92fcdcad2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2349EC1B8497D47AF2D8CE59E582157" ma:contentTypeVersion="16" ma:contentTypeDescription="新しいドキュメントを作成します。" ma:contentTypeScope="" ma:versionID="4959aa83731115d890ef3e81c16e940b">
  <xsd:schema xmlns:xsd="http://www.w3.org/2001/XMLSchema" xmlns:xs="http://www.w3.org/2001/XMLSchema" xmlns:p="http://schemas.microsoft.com/office/2006/metadata/properties" xmlns:ns2="e02656ad-25e1-4290-9c54-4f92fcdcad21" xmlns:ns3="7f1e29f5-1aa2-4ed7-a4c5-0f459278da93" targetNamespace="http://schemas.microsoft.com/office/2006/metadata/properties" ma:root="true" ma:fieldsID="66c3319397e0b95ce161b702cdecb4c2" ns2:_="" ns3:_="">
    <xsd:import namespace="e02656ad-25e1-4290-9c54-4f92fcdcad21"/>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_Flow_SignoffStatu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2656ad-25e1-4290-9c54-4f92fcdcad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_Flow_SignoffStatus" ma:index="20" nillable="true" ma:displayName="承認の状態" ma:internalName="_x627f__x8a8d__x306e__x72b6__x614b_">
      <xsd:simpleType>
        <xsd:restriction base="dms:Text"/>
      </xsd:simpleType>
    </xsd:element>
    <xsd:element name="MediaServiceDateTaken" ma:index="21" nillable="true" ma:displayName="MediaServiceDateTaken" ma:description="" ma:hidden="true" ma:indexed="true" ma:internalName="MediaServiceDateTaken" ma:readOnly="true">
      <xsd:simpleType>
        <xsd:restriction base="dms:Text"/>
      </xsd:simpleType>
    </xsd:element>
    <xsd:element name="MediaServiceLocation" ma:index="22" nillable="true" ma:displayName="Location" ma:description="" ma:indexed="true" ma:internalName="MediaServiceLocatio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2028f11-ba97-49fb-bc2c-1a9677c2b9a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1832E3C-0E2A-4FDF-91F8-F97B2ACA0DA9}">
  <ds:schemaRefs>
    <ds:schemaRef ds:uri="http://purl.org/dc/elements/1.1/"/>
    <ds:schemaRef ds:uri="http://www.w3.org/XML/1998/namespace"/>
    <ds:schemaRef ds:uri="http://purl.org/dc/dcmitype/"/>
    <ds:schemaRef ds:uri="http://schemas.microsoft.com/office/2006/documentManagement/types"/>
    <ds:schemaRef ds:uri="7f1e29f5-1aa2-4ed7-a4c5-0f459278da93"/>
    <ds:schemaRef ds:uri="http://schemas.microsoft.com/office/2006/metadata/properties"/>
    <ds:schemaRef ds:uri="http://schemas.openxmlformats.org/package/2006/metadata/core-properties"/>
    <ds:schemaRef ds:uri="http://schemas.microsoft.com/office/infopath/2007/PartnerControls"/>
    <ds:schemaRef ds:uri="e02656ad-25e1-4290-9c54-4f92fcdcad21"/>
    <ds:schemaRef ds:uri="http://purl.org/dc/terms/"/>
  </ds:schemaRefs>
</ds:datastoreItem>
</file>

<file path=customXml/itemProps2.xml><?xml version="1.0" encoding="utf-8"?>
<ds:datastoreItem xmlns:ds="http://schemas.openxmlformats.org/officeDocument/2006/customXml" ds:itemID="{C880B10D-F33F-4133-B3AC-EE61181646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2656ad-25e1-4290-9c54-4f92fcdcad21"/>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BC1FDBA-F940-439B-9DBD-353CCB0871E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27</vt:i4>
      </vt:variant>
      <vt:variant>
        <vt:lpstr>名前付き一覧</vt:lpstr>
      </vt:variant>
      <vt:variant>
        <vt:i4>27</vt:i4>
      </vt:variant>
    </vt:vector>
  </HeadingPairs>
  <TitlesOfParts>
    <vt:vector size="54" baseType="lpstr">
      <vt:lpstr>一番最初に入力</vt:lpstr>
      <vt:lpstr>【適宜更新してください】法人情報</vt:lpstr>
      <vt:lpstr>【様式１】加算率</vt:lpstr>
      <vt:lpstr>【様式２】ｷｬﾘｱﾊﾟｽ要件</vt:lpstr>
      <vt:lpstr>計算表（幼稚園）</vt:lpstr>
      <vt:lpstr>計算表（認定こども園）</vt:lpstr>
      <vt:lpstr>計算表（保育所）</vt:lpstr>
      <vt:lpstr>計算表（小規模（事業所内）Ａ・Ｂ）</vt:lpstr>
      <vt:lpstr>計算表（事業所内（定員20以上））</vt:lpstr>
      <vt:lpstr>計算表（小規模Ｃ）</vt:lpstr>
      <vt:lpstr>【様式３】加算人数認定（幼稚園）</vt:lpstr>
      <vt:lpstr>【様式３】加算人数認定 (認定こども園)</vt:lpstr>
      <vt:lpstr>【様式３】加算人数認定 (保育所)</vt:lpstr>
      <vt:lpstr>【様式３】加算人数認定 (小規模ＡＢ)</vt:lpstr>
      <vt:lpstr>【様式３】加算人数認定（小規模Ｃ）</vt:lpstr>
      <vt:lpstr>【様式３】加算人数認定 (事業所内保育事業)</vt:lpstr>
      <vt:lpstr>【様式３】加算人数認定 (家庭的保育事業)</vt:lpstr>
      <vt:lpstr>【様式３】加算人数認定 (居宅訪問型保育事業)</vt:lpstr>
      <vt:lpstr>【様式５】誓約書</vt:lpstr>
      <vt:lpstr>【様式４】賃金改善計画書(まとめ)</vt:lpstr>
      <vt:lpstr>【様式４別添１】賃金改善明細書（職員別）</vt:lpstr>
      <vt:lpstr>【様式４別添２】一覧表</vt:lpstr>
      <vt:lpstr>【様式６】実績報告書(まとめ)</vt:lpstr>
      <vt:lpstr>【様式６別添１】賃金改善明細書（職員別）</vt:lpstr>
      <vt:lpstr>【様式６別添２】一覧表</vt:lpstr>
      <vt:lpstr>【様式７】特別事情届出書</vt:lpstr>
      <vt:lpstr>加算率区分表</vt:lpstr>
      <vt:lpstr>【様式１】加算率!Print_Area</vt:lpstr>
      <vt:lpstr>【様式２】ｷｬﾘｱﾊﾟｽ要件!Print_Area</vt:lpstr>
      <vt:lpstr>'【様式３】加算人数認定 (家庭的保育事業)'!Print_Area</vt:lpstr>
      <vt:lpstr>'【様式３】加算人数認定 (居宅訪問型保育事業)'!Print_Area</vt:lpstr>
      <vt:lpstr>'【様式３】加算人数認定 (事業所内保育事業)'!Print_Area</vt:lpstr>
      <vt:lpstr>'【様式３】加算人数認定 (小規模ＡＢ)'!Print_Area</vt:lpstr>
      <vt:lpstr>'【様式３】加算人数認定 (認定こども園)'!Print_Area</vt:lpstr>
      <vt:lpstr>'【様式３】加算人数認定 (保育所)'!Print_Area</vt:lpstr>
      <vt:lpstr>'【様式３】加算人数認定（小規模Ｃ）'!Print_Area</vt:lpstr>
      <vt:lpstr>'【様式３】加算人数認定（幼稚園）'!Print_Area</vt:lpstr>
      <vt:lpstr>'【様式４】賃金改善計画書(まとめ)'!Print_Area</vt:lpstr>
      <vt:lpstr>'【様式４別添１】賃金改善明細書（職員別）'!Print_Area</vt:lpstr>
      <vt:lpstr>【様式４別添２】一覧表!Print_Area</vt:lpstr>
      <vt:lpstr>【様式５】誓約書!Print_Area</vt:lpstr>
      <vt:lpstr>'【様式６】実績報告書(まとめ)'!Print_Area</vt:lpstr>
      <vt:lpstr>'【様式６別添１】賃金改善明細書（職員別）'!Print_Area</vt:lpstr>
      <vt:lpstr>【様式６別添２】一覧表!Print_Area</vt:lpstr>
      <vt:lpstr>【様式７】特別事情届出書!Print_Area</vt:lpstr>
      <vt:lpstr>一番最初に入力!Print_Area</vt:lpstr>
      <vt:lpstr>'計算表（事業所内（定員20以上））'!Print_Area</vt:lpstr>
      <vt:lpstr>'計算表（小規模（事業所内）Ａ・Ｂ）'!Print_Area</vt:lpstr>
      <vt:lpstr>'計算表（小規模Ｃ）'!Print_Area</vt:lpstr>
      <vt:lpstr>'計算表（認定こども園）'!Print_Area</vt:lpstr>
      <vt:lpstr>'計算表（保育所）'!Print_Area</vt:lpstr>
      <vt:lpstr>'計算表（幼稚園）'!Print_Area</vt:lpstr>
      <vt:lpstr>'【様式４別添１】賃金改善明細書（職員別）'!Print_Titles</vt:lpstr>
      <vt:lpstr>'【様式６別添１】賃金改善明細書（職員別）'!Print_Titles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2025-05-19T05:42:56Z</dcterms:created>
  <dcterms:modified xsi:type="dcterms:W3CDTF">2025-09-10T01:59:12Z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0x010100A2349EC1B8497D47AF2D8CE59E582157</vt:lpwstr>
  </property>
</Properties>
</file>