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15_ホームページ掲載用フォルダ\04_認定こども園\令和6年度\令和6年10月15日掲載分\4～3月加算\各加算申請書\"/>
    </mc:Choice>
  </mc:AlternateContent>
  <bookViews>
    <workbookView xWindow="600" yWindow="120" windowWidth="19395" windowHeight="7830"/>
  </bookViews>
  <sheets>
    <sheet name="R6施設コード" sheetId="13" r:id="rId1"/>
    <sheet name="【別紙様式1兼様式第1号別紙1】職員名簿" sheetId="3" r:id="rId2"/>
    <sheet name="【別紙様式２】クラス編制表" sheetId="4" r:id="rId3"/>
    <sheet name="【別紙様式3兼様式第1号別紙4】職員数算出表" sheetId="6" r:id="rId4"/>
    <sheet name="加算等月例報告書" sheetId="9" r:id="rId5"/>
    <sheet name="【様式第1号別紙2】特別支援保育の状況" sheetId="11" r:id="rId6"/>
    <sheet name="【様式第1号別紙3】調理員配置状況報告書" sheetId="12" r:id="rId7"/>
  </sheets>
  <externalReferences>
    <externalReference r:id="rId8"/>
  </externalReferences>
  <definedNames>
    <definedName name="_xlnm.Print_Area" localSheetId="1">【別紙様式1兼様式第1号別紙1】職員名簿!$A$1:$I$101</definedName>
    <definedName name="_xlnm.Print_Area" localSheetId="2">【別紙様式２】クラス編制表!$A$1:$F$33</definedName>
    <definedName name="_xlnm.Print_Area" localSheetId="3">【別紙様式3兼様式第1号別紙4】職員数算出表!$A$1:$O$71</definedName>
    <definedName name="_xlnm.Print_Area" localSheetId="5">【様式第1号別紙2】特別支援保育の状況!$A$1:$Q$58</definedName>
    <definedName name="_xlnm.Print_Area" localSheetId="6">【様式第1号別紙3】調理員配置状況報告書!$A$1:$O$41</definedName>
    <definedName name="_xlnm.Print_Area" localSheetId="0">'R6施設コード'!$A$1:$J$124</definedName>
    <definedName name="_xlnm.Print_Area" localSheetId="4">加算等月例報告書!$A$2:$N$50</definedName>
    <definedName name="_xlnm.Print_Titles" localSheetId="0">'R6施設コード'!$1:$3</definedName>
    <definedName name="_xlnm.Print_Titles" localSheetId="4">加算等月例報告書!$5:$7</definedName>
  </definedNames>
  <calcPr calcId="162913"/>
</workbook>
</file>

<file path=xl/calcChain.xml><?xml version="1.0" encoding="utf-8"?>
<calcChain xmlns="http://schemas.openxmlformats.org/spreadsheetml/2006/main">
  <c r="L123" i="13" l="1"/>
  <c r="L110" i="13"/>
  <c r="L112" i="13"/>
  <c r="L113" i="13"/>
  <c r="L106" i="13"/>
  <c r="L97" i="13"/>
  <c r="L96" i="13"/>
  <c r="L95" i="13"/>
  <c r="L81" i="13"/>
  <c r="L79" i="13"/>
  <c r="L80" i="13"/>
  <c r="L74" i="13"/>
  <c r="L65" i="13"/>
  <c r="L64" i="13"/>
  <c r="L62" i="13"/>
  <c r="C57" i="11" l="1"/>
  <c r="E5" i="3" l="1"/>
  <c r="L92" i="13"/>
  <c r="L93" i="13"/>
  <c r="L98" i="13"/>
  <c r="L99" i="13"/>
  <c r="L100" i="13"/>
  <c r="L101" i="13"/>
  <c r="L102" i="13"/>
  <c r="L103" i="13"/>
  <c r="L104" i="13"/>
  <c r="L105" i="13"/>
  <c r="L107" i="13"/>
  <c r="L108" i="13"/>
  <c r="L109" i="13"/>
  <c r="L111" i="13"/>
  <c r="L114" i="13"/>
  <c r="L115" i="13"/>
  <c r="L116" i="13"/>
  <c r="L117" i="13"/>
  <c r="L118" i="13"/>
  <c r="L119" i="13"/>
  <c r="L120" i="13"/>
  <c r="L122" i="13"/>
  <c r="G86" i="3" l="1"/>
  <c r="G84" i="3"/>
  <c r="G80" i="3"/>
  <c r="G78" i="3"/>
  <c r="G94" i="3" l="1"/>
  <c r="I39" i="6" s="1"/>
  <c r="E12" i="11"/>
  <c r="I30" i="11"/>
  <c r="C48" i="11"/>
  <c r="C9" i="6" l="1"/>
  <c r="C8" i="6" l="1"/>
  <c r="C7" i="6"/>
  <c r="L91" i="13"/>
  <c r="L90" i="13"/>
  <c r="L89" i="13"/>
  <c r="L88" i="13"/>
  <c r="L87" i="13"/>
  <c r="L86" i="13"/>
  <c r="L85" i="13"/>
  <c r="L84" i="13"/>
  <c r="L83" i="13"/>
  <c r="L78" i="13"/>
  <c r="L77" i="13"/>
  <c r="L76" i="13"/>
  <c r="L75" i="13"/>
  <c r="L73" i="13"/>
  <c r="L72" i="13"/>
  <c r="L71" i="13"/>
  <c r="L70" i="13"/>
  <c r="L69" i="13"/>
  <c r="L68" i="13"/>
  <c r="L67" i="13"/>
  <c r="L66" i="13"/>
  <c r="L63" i="13"/>
  <c r="L61" i="13"/>
  <c r="L60" i="13"/>
  <c r="L59" i="13"/>
  <c r="L58" i="13"/>
  <c r="L57" i="13"/>
  <c r="L56" i="13"/>
  <c r="L55" i="13"/>
  <c r="L54" i="13"/>
  <c r="L53" i="13"/>
  <c r="L52" i="13"/>
  <c r="L51" i="13"/>
  <c r="L121" i="13"/>
  <c r="L50" i="13"/>
  <c r="L49" i="13"/>
  <c r="L48" i="13"/>
  <c r="L47" i="13"/>
  <c r="L46" i="13"/>
  <c r="L45" i="13"/>
  <c r="L44" i="13"/>
  <c r="L43" i="13"/>
  <c r="L42" i="13"/>
  <c r="L41" i="13"/>
  <c r="L40" i="13"/>
  <c r="L39" i="13"/>
  <c r="L38" i="13"/>
  <c r="L37" i="13"/>
  <c r="L36" i="13"/>
  <c r="L35" i="13"/>
  <c r="L34" i="13"/>
  <c r="L33" i="13"/>
  <c r="L32" i="13"/>
  <c r="L31" i="13"/>
  <c r="L30" i="13"/>
  <c r="L29" i="13"/>
  <c r="L28" i="13"/>
  <c r="L27" i="13"/>
  <c r="L26" i="13"/>
  <c r="L25" i="13"/>
  <c r="L24" i="13"/>
  <c r="L23" i="13"/>
  <c r="L22" i="13"/>
  <c r="L21" i="13"/>
  <c r="L94" i="13"/>
  <c r="L20" i="13"/>
  <c r="L19" i="13"/>
  <c r="L18" i="13"/>
  <c r="L17" i="13"/>
  <c r="L16" i="13"/>
  <c r="L15" i="13"/>
  <c r="L14" i="13"/>
  <c r="L13" i="13"/>
  <c r="L12" i="13"/>
  <c r="L82" i="13"/>
  <c r="L11" i="13"/>
  <c r="L10" i="13"/>
  <c r="L9" i="13"/>
  <c r="L8" i="13"/>
  <c r="L7" i="13"/>
  <c r="L6" i="13"/>
  <c r="L5" i="13"/>
  <c r="L4" i="13"/>
  <c r="C10" i="12" l="1"/>
  <c r="I4" i="12"/>
  <c r="F4" i="12"/>
  <c r="I25" i="12"/>
  <c r="E25" i="12"/>
  <c r="I24" i="12"/>
  <c r="E24" i="12"/>
  <c r="I23" i="12"/>
  <c r="E23" i="12"/>
  <c r="I22" i="12"/>
  <c r="E22" i="12"/>
  <c r="I21" i="12"/>
  <c r="E21" i="12"/>
  <c r="I20" i="12"/>
  <c r="K14" i="12"/>
  <c r="N1" i="12"/>
  <c r="B27" i="11"/>
  <c r="E34" i="11"/>
  <c r="F34" i="11" s="1"/>
  <c r="E33" i="11"/>
  <c r="F33" i="11" s="1"/>
  <c r="E32" i="11"/>
  <c r="F32" i="11" s="1"/>
  <c r="E31" i="11"/>
  <c r="F31" i="11" s="1"/>
  <c r="E30" i="11"/>
  <c r="F30" i="11" s="1"/>
  <c r="B40" i="11"/>
  <c r="I12" i="11"/>
  <c r="F12" i="11"/>
  <c r="B9" i="11"/>
  <c r="I4" i="11"/>
  <c r="G4" i="11"/>
  <c r="J21" i="11"/>
  <c r="I21" i="11"/>
  <c r="E21" i="11"/>
  <c r="F21" i="11" s="1"/>
  <c r="J20" i="11"/>
  <c r="I20" i="11"/>
  <c r="E20" i="11"/>
  <c r="F20" i="11" s="1"/>
  <c r="J19" i="11"/>
  <c r="I19" i="11"/>
  <c r="E19" i="11"/>
  <c r="F19" i="11" s="1"/>
  <c r="J18" i="11"/>
  <c r="I18" i="11"/>
  <c r="E18" i="11"/>
  <c r="F18" i="11" s="1"/>
  <c r="J17" i="11"/>
  <c r="I17" i="11"/>
  <c r="E17" i="11"/>
  <c r="F17" i="11" s="1"/>
  <c r="J16" i="11"/>
  <c r="I16" i="11"/>
  <c r="E16" i="11"/>
  <c r="F16" i="11" s="1"/>
  <c r="J15" i="11"/>
  <c r="I15" i="11"/>
  <c r="E15" i="11"/>
  <c r="F15" i="11" s="1"/>
  <c r="J14" i="11"/>
  <c r="I14" i="11"/>
  <c r="E14" i="11"/>
  <c r="F14" i="11" s="1"/>
  <c r="J13" i="11"/>
  <c r="I13" i="11"/>
  <c r="E13" i="11"/>
  <c r="F13" i="11" s="1"/>
  <c r="J12" i="11"/>
  <c r="M1" i="11"/>
  <c r="I23" i="11" l="1"/>
  <c r="J30" i="11"/>
  <c r="I34" i="11"/>
  <c r="J34" i="11"/>
  <c r="J32" i="11"/>
  <c r="I32" i="11"/>
  <c r="I33" i="11"/>
  <c r="J33" i="11"/>
  <c r="J31" i="11"/>
  <c r="I31" i="11"/>
  <c r="I35" i="11" s="1"/>
  <c r="I22" i="11"/>
  <c r="I36" i="11" l="1"/>
  <c r="M27" i="11" s="1"/>
  <c r="N8" i="12"/>
  <c r="M8" i="11"/>
  <c r="K6" i="12"/>
  <c r="J6" i="11"/>
  <c r="I27" i="6"/>
  <c r="I34" i="6"/>
  <c r="C16" i="12" l="1"/>
  <c r="U26" i="12"/>
  <c r="V26" i="12" s="1"/>
  <c r="R24" i="12"/>
  <c r="S24" i="12" s="1"/>
  <c r="R22" i="12"/>
  <c r="U24" i="12"/>
  <c r="V24" i="12" s="1"/>
  <c r="U22" i="12"/>
  <c r="V22" i="12" s="1"/>
  <c r="R26" i="12"/>
  <c r="S26" i="12" s="1"/>
  <c r="U25" i="12"/>
  <c r="V25" i="12" s="1"/>
  <c r="R23" i="12"/>
  <c r="S23" i="12" s="1"/>
  <c r="R27" i="12"/>
  <c r="S27" i="12" s="1"/>
  <c r="U23" i="12"/>
  <c r="V23" i="12" s="1"/>
  <c r="U27" i="12"/>
  <c r="V27" i="12" s="1"/>
  <c r="R25" i="12"/>
  <c r="S25" i="12" s="1"/>
  <c r="C13" i="12"/>
  <c r="K13" i="12" s="1"/>
  <c r="C235" i="6"/>
  <c r="C234" i="6"/>
  <c r="C233" i="6"/>
  <c r="C232" i="6"/>
  <c r="C231" i="6"/>
  <c r="C230" i="6"/>
  <c r="C227" i="6"/>
  <c r="C226" i="6"/>
  <c r="C225" i="6"/>
  <c r="C224" i="6"/>
  <c r="C223" i="6"/>
  <c r="C222" i="6"/>
  <c r="C221" i="6"/>
  <c r="C220" i="6"/>
  <c r="C217" i="6"/>
  <c r="C216" i="6"/>
  <c r="C215" i="6"/>
  <c r="C214" i="6"/>
  <c r="C213" i="6"/>
  <c r="C212" i="6"/>
  <c r="C211" i="6"/>
  <c r="C210" i="6"/>
  <c r="C207" i="6"/>
  <c r="C206" i="6"/>
  <c r="C205" i="6"/>
  <c r="C204" i="6"/>
  <c r="C203" i="6"/>
  <c r="C202" i="6"/>
  <c r="C201" i="6"/>
  <c r="C200" i="6"/>
  <c r="C197" i="6"/>
  <c r="C196" i="6"/>
  <c r="C195" i="6"/>
  <c r="C194" i="6"/>
  <c r="C193" i="6"/>
  <c r="C192" i="6"/>
  <c r="C191" i="6"/>
  <c r="C190" i="6"/>
  <c r="C187" i="6"/>
  <c r="C186" i="6"/>
  <c r="C185" i="6"/>
  <c r="C184" i="6"/>
  <c r="C183" i="6"/>
  <c r="C182" i="6"/>
  <c r="C181" i="6"/>
  <c r="C180" i="6"/>
  <c r="C177" i="6"/>
  <c r="C176" i="6"/>
  <c r="C175" i="6"/>
  <c r="C174" i="6"/>
  <c r="C173" i="6"/>
  <c r="C172" i="6"/>
  <c r="C171" i="6"/>
  <c r="C170" i="6"/>
  <c r="C167" i="6"/>
  <c r="C166" i="6"/>
  <c r="C165" i="6"/>
  <c r="C164" i="6"/>
  <c r="C163" i="6"/>
  <c r="C162" i="6"/>
  <c r="C161" i="6"/>
  <c r="C160" i="6"/>
  <c r="C157" i="6"/>
  <c r="C156" i="6"/>
  <c r="C155" i="6"/>
  <c r="C154" i="6"/>
  <c r="C153" i="6"/>
  <c r="C152" i="6"/>
  <c r="C151" i="6"/>
  <c r="C150" i="6"/>
  <c r="C147" i="6"/>
  <c r="C146" i="6"/>
  <c r="C145" i="6"/>
  <c r="C144" i="6"/>
  <c r="C143" i="6"/>
  <c r="C142" i="6"/>
  <c r="C141" i="6"/>
  <c r="C140" i="6"/>
  <c r="C137" i="6"/>
  <c r="C136" i="6"/>
  <c r="C135" i="6"/>
  <c r="C134" i="6"/>
  <c r="C133" i="6"/>
  <c r="C132" i="6"/>
  <c r="C131" i="6"/>
  <c r="C130" i="6"/>
  <c r="C127" i="6"/>
  <c r="C126" i="6"/>
  <c r="C125" i="6"/>
  <c r="C124" i="6"/>
  <c r="C123" i="6"/>
  <c r="C122" i="6"/>
  <c r="C121" i="6"/>
  <c r="C120" i="6"/>
  <c r="C117" i="6"/>
  <c r="C116" i="6"/>
  <c r="C115" i="6"/>
  <c r="C114" i="6"/>
  <c r="C113" i="6"/>
  <c r="C112" i="6"/>
  <c r="C111" i="6"/>
  <c r="C110" i="6"/>
  <c r="C107" i="6"/>
  <c r="C106" i="6"/>
  <c r="C105" i="6"/>
  <c r="C104" i="6"/>
  <c r="C103" i="6"/>
  <c r="C102" i="6"/>
  <c r="C101" i="6"/>
  <c r="C100" i="6"/>
  <c r="C99" i="6"/>
  <c r="C98" i="6"/>
  <c r="C97" i="6"/>
  <c r="C96" i="6"/>
  <c r="C95" i="6"/>
  <c r="C94" i="6"/>
  <c r="C93" i="6"/>
  <c r="C92" i="6"/>
  <c r="C91" i="6"/>
  <c r="C90" i="6"/>
  <c r="C89" i="6"/>
  <c r="C88" i="6"/>
  <c r="C87" i="6"/>
  <c r="C86" i="6"/>
  <c r="C85" i="6"/>
  <c r="C84" i="6"/>
  <c r="C83" i="6"/>
  <c r="C82" i="6"/>
  <c r="C81" i="6"/>
  <c r="C80" i="6"/>
  <c r="C79" i="6"/>
  <c r="C78" i="6"/>
  <c r="C77" i="6"/>
  <c r="C76" i="6"/>
  <c r="C75" i="6"/>
  <c r="G30" i="9"/>
  <c r="E20" i="12" l="1"/>
  <c r="K24" i="12" s="1"/>
  <c r="S22" i="12"/>
  <c r="F16" i="12"/>
  <c r="F17" i="12"/>
  <c r="I35" i="6"/>
  <c r="L8" i="6" l="1"/>
  <c r="J17" i="9" l="1"/>
  <c r="O13" i="9"/>
  <c r="J14" i="9"/>
  <c r="O7" i="6"/>
  <c r="G46" i="9" s="1"/>
  <c r="O9" i="6"/>
  <c r="O8" i="6"/>
  <c r="G14" i="9"/>
  <c r="G16" i="9"/>
  <c r="E2" i="4"/>
  <c r="O18" i="9"/>
  <c r="I33" i="6"/>
  <c r="O31" i="9"/>
  <c r="O30" i="9"/>
  <c r="J31" i="9"/>
  <c r="J16" i="9"/>
  <c r="J13" i="9"/>
  <c r="G17" i="9"/>
  <c r="G13" i="9"/>
  <c r="J30" i="9"/>
  <c r="I53" i="6"/>
  <c r="I52" i="6"/>
  <c r="I51" i="6"/>
  <c r="I31" i="6"/>
  <c r="I36" i="6" l="1"/>
  <c r="F17" i="6" l="1"/>
  <c r="N1" i="6" l="1"/>
  <c r="M5" i="9" l="1"/>
  <c r="C5" i="9"/>
  <c r="B3" i="9"/>
  <c r="K4" i="6" l="1"/>
  <c r="D2" i="6" l="1"/>
  <c r="B30" i="4"/>
  <c r="B2" i="4"/>
  <c r="D4" i="4"/>
  <c r="I44" i="6" l="1"/>
  <c r="M21" i="6"/>
  <c r="N21" i="6" s="1"/>
  <c r="F21" i="6"/>
  <c r="G21" i="6" s="1"/>
  <c r="M20" i="6"/>
  <c r="N20" i="6" s="1"/>
  <c r="F20" i="6"/>
  <c r="G20" i="6" s="1"/>
  <c r="M19" i="6"/>
  <c r="N19" i="6" s="1"/>
  <c r="F19" i="6"/>
  <c r="G19" i="6" s="1"/>
  <c r="M18" i="6"/>
  <c r="N18" i="6" s="1"/>
  <c r="F18" i="6"/>
  <c r="G18" i="6" s="1"/>
  <c r="M17" i="6"/>
  <c r="N17" i="6" s="1"/>
  <c r="G17" i="6"/>
  <c r="M16" i="6"/>
  <c r="N16" i="6" s="1"/>
  <c r="F16" i="6"/>
  <c r="G16" i="6" s="1"/>
  <c r="M15" i="6"/>
  <c r="N15" i="6" s="1"/>
  <c r="F15" i="6"/>
  <c r="G15" i="6" s="1"/>
  <c r="M14" i="6"/>
  <c r="N14" i="6" s="1"/>
  <c r="F14" i="6"/>
  <c r="G14" i="6" s="1"/>
  <c r="C10" i="6"/>
  <c r="O18" i="6" l="1"/>
  <c r="O14" i="6"/>
  <c r="O29" i="6" s="1"/>
  <c r="H14" i="6"/>
  <c r="O27" i="6" s="1"/>
  <c r="O31" i="6" s="1"/>
  <c r="H18" i="6"/>
  <c r="O28" i="6" s="1"/>
  <c r="O29" i="9"/>
  <c r="J29" i="9"/>
  <c r="O10" i="6"/>
  <c r="G30" i="4" s="1"/>
  <c r="H30" i="4" s="1"/>
  <c r="O32" i="6" l="1"/>
  <c r="O36" i="6" s="1"/>
  <c r="O30" i="6"/>
  <c r="O34" i="6" s="1"/>
  <c r="O38" i="6" s="1"/>
  <c r="I42" i="6" l="1"/>
  <c r="I43" i="6" s="1"/>
  <c r="I45" i="6" l="1"/>
  <c r="G40" i="9"/>
  <c r="I55" i="6" l="1"/>
  <c r="I54" i="6"/>
  <c r="G18" i="9"/>
  <c r="J18" i="9"/>
</calcChain>
</file>

<file path=xl/comments1.xml><?xml version="1.0" encoding="utf-8"?>
<comments xmlns="http://schemas.openxmlformats.org/spreadsheetml/2006/main">
  <authors>
    <author>仙台市</author>
  </authors>
  <commentList>
    <comment ref="G3" authorId="0" shapeId="0">
      <text>
        <r>
          <rPr>
            <b/>
            <sz val="20"/>
            <color indexed="81"/>
            <rFont val="ＭＳ Ｐゴシック"/>
            <family val="3"/>
            <charset val="128"/>
            <scheme val="minor"/>
          </rPr>
          <t>報告月を入力してください。（５月→５を入力）
（例）５月の報告は、５月１日時点の状況を記載し、
５月１０日までに報告してください。
※１０日が休日の場合は前倒しで報告してください。</t>
        </r>
        <r>
          <rPr>
            <sz val="9"/>
            <color indexed="81"/>
            <rFont val="ＭＳ Ｐゴシック"/>
            <family val="3"/>
            <charset val="128"/>
          </rPr>
          <t xml:space="preserve">
</t>
        </r>
      </text>
    </comment>
    <comment ref="B5" authorId="0" shapeId="0">
      <text>
        <r>
          <rPr>
            <b/>
            <sz val="14"/>
            <color indexed="81"/>
            <rFont val="MS P ゴシック"/>
            <family val="3"/>
            <charset val="128"/>
          </rPr>
          <t>一番最初に入力してください。</t>
        </r>
        <r>
          <rPr>
            <sz val="9"/>
            <color indexed="81"/>
            <rFont val="MS P ゴシック"/>
            <family val="3"/>
            <charset val="128"/>
          </rPr>
          <t xml:space="preserve">
</t>
        </r>
      </text>
    </comment>
    <comment ref="E5" authorId="0" shapeId="0">
      <text>
        <r>
          <rPr>
            <b/>
            <sz val="22"/>
            <color indexed="81"/>
            <rFont val="ＭＳ Ｐゴシック"/>
            <family val="3"/>
            <charset val="128"/>
          </rPr>
          <t>施設名を入力してください。</t>
        </r>
      </text>
    </comment>
    <comment ref="C8" authorId="0" shapeId="0">
      <text>
        <r>
          <rPr>
            <b/>
            <sz val="20"/>
            <color indexed="81"/>
            <rFont val="ＭＳ Ｐゴシック"/>
            <family val="3"/>
            <charset val="128"/>
          </rPr>
          <t>幼稚園型預かり保育の補助金で人件費を措置する場合は、預かり保育専任を選択してください。</t>
        </r>
      </text>
    </comment>
    <comment ref="D8" authorId="0" shapeId="0">
      <text>
        <r>
          <rPr>
            <b/>
            <sz val="20"/>
            <color indexed="81"/>
            <rFont val="MS P ゴシック"/>
            <family val="3"/>
            <charset val="128"/>
          </rPr>
          <t>全ての職員について記載してください。</t>
        </r>
      </text>
    </comment>
    <comment ref="F8" authorId="0" shapeId="0">
      <text>
        <r>
          <rPr>
            <b/>
            <sz val="20"/>
            <color indexed="81"/>
            <rFont val="ＭＳ Ｐゴシック"/>
            <family val="3"/>
            <charset val="128"/>
          </rPr>
          <t>非常勤の場合に入力してください。
（就業規則で定める常勤教職員の１か月の勤務時間数に満たない職員について非常勤として入力します（短時間正職員等）。）</t>
        </r>
      </text>
    </comment>
    <comment ref="G8" authorId="0" shapeId="0">
      <text>
        <r>
          <rPr>
            <b/>
            <sz val="20"/>
            <color indexed="81"/>
            <rFont val="MS P ゴシック"/>
            <family val="3"/>
            <charset val="128"/>
          </rPr>
          <t>他施設と兼務している場合は、「兼務」を選択し、備考欄に兼務先を記載してください。</t>
        </r>
      </text>
    </comment>
    <comment ref="H8" authorId="0" shapeId="0">
      <text>
        <r>
          <rPr>
            <b/>
            <sz val="20"/>
            <color indexed="81"/>
            <rFont val="ＭＳ Ｐゴシック"/>
            <family val="3"/>
            <charset val="128"/>
          </rPr>
          <t xml:space="preserve">休職の場合、勤務形態等で「産休・育休・その他休職」のいずれかを選択し、備考欄に期間を記載してください。
</t>
        </r>
        <r>
          <rPr>
            <b/>
            <sz val="20"/>
            <color indexed="12"/>
            <rFont val="ＭＳ Ｐゴシック"/>
            <family val="3"/>
            <charset val="128"/>
          </rPr>
          <t>（例）産休：■年●月○日～■年●月△日、
　　　育休：■年●月○日～■年●月△日</t>
        </r>
        <r>
          <rPr>
            <b/>
            <sz val="20"/>
            <color indexed="81"/>
            <rFont val="ＭＳ Ｐゴシック"/>
            <family val="3"/>
            <charset val="128"/>
          </rPr>
          <t xml:space="preserve">
退職の場合、勤務形態等で「退職」を選択し、備考欄に退職日を記載してください。
</t>
        </r>
        <r>
          <rPr>
            <b/>
            <sz val="20"/>
            <color indexed="12"/>
            <rFont val="ＭＳ Ｐゴシック"/>
            <family val="3"/>
            <charset val="128"/>
          </rPr>
          <t>（例：「令和○年7月15日退職」など）</t>
        </r>
      </text>
    </comment>
    <comment ref="G90" authorId="0" shapeId="0">
      <text>
        <r>
          <rPr>
            <b/>
            <sz val="20"/>
            <color indexed="81"/>
            <rFont val="ＭＳ Ｐゴシック"/>
            <family val="3"/>
            <charset val="128"/>
          </rPr>
          <t>各施設の就業規則等に基づいて、
常勤職員（フルタイム）の１か月の勤務時間を入力してください。
160時間→160
158時間→158と入力してください。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仙台市</author>
  </authors>
  <commentList>
    <comment ref="F6" authorId="0" shapeId="0">
      <text>
        <r>
          <rPr>
            <b/>
            <sz val="18"/>
            <color indexed="81"/>
            <rFont val="ＭＳ Ｐゴシック"/>
            <family val="3"/>
            <charset val="128"/>
          </rPr>
          <t>専任化していない場合（クラス担任名に記載がある場合）は記載しない。</t>
        </r>
      </text>
    </comment>
  </commentList>
</comments>
</file>

<file path=xl/comments3.xml><?xml version="1.0" encoding="utf-8"?>
<comments xmlns="http://schemas.openxmlformats.org/spreadsheetml/2006/main">
  <authors>
    <author>仙台市</author>
  </authors>
  <commentList>
    <comment ref="B6" authorId="0" shapeId="0">
      <text>
        <r>
          <rPr>
            <b/>
            <sz val="12"/>
            <color indexed="81"/>
            <rFont val="MS P ゴシック"/>
            <family val="3"/>
            <charset val="128"/>
          </rPr>
          <t>定員であり、実際の在籍数ではありません。</t>
        </r>
      </text>
    </comment>
    <comment ref="E6" authorId="0" shapeId="0">
      <text>
        <r>
          <rPr>
            <b/>
            <sz val="16"/>
            <color indexed="81"/>
            <rFont val="ＭＳ Ｐゴシック"/>
            <family val="3"/>
            <charset val="128"/>
          </rPr>
          <t>当月１日時点で在籍する児童のみ記載する</t>
        </r>
        <r>
          <rPr>
            <sz val="9"/>
            <color indexed="81"/>
            <rFont val="ＭＳ Ｐゴシック"/>
            <family val="3"/>
            <charset val="128"/>
          </rPr>
          <t xml:space="preserve">
</t>
        </r>
        <r>
          <rPr>
            <sz val="11"/>
            <color indexed="81"/>
            <rFont val="ＭＳ Ｐゴシック"/>
            <family val="3"/>
            <charset val="128"/>
          </rPr>
          <t>例外的に、新年度一斉入園の方は入園式が未でも在籍としてOKです。</t>
        </r>
      </text>
    </comment>
    <comment ref="C7" authorId="0" shapeId="0">
      <text>
        <r>
          <rPr>
            <b/>
            <sz val="12"/>
            <color indexed="81"/>
            <rFont val="ＭＳ Ｐゴシック"/>
            <family val="3"/>
            <charset val="128"/>
          </rPr>
          <t>自動入力。定員が年度途中で変更となった場合は直接修正してください。</t>
        </r>
      </text>
    </comment>
    <comment ref="J7" authorId="0" shapeId="0">
      <text>
        <r>
          <rPr>
            <b/>
            <sz val="14"/>
            <color indexed="81"/>
            <rFont val="ＭＳ Ｐゴシック"/>
            <family val="3"/>
            <charset val="128"/>
          </rPr>
          <t>有か無をプルダウンより選択。
有の場合、仙台市外在住の児童の人数を記載</t>
        </r>
      </text>
    </comment>
    <comment ref="O7" authorId="0" shapeId="0">
      <text>
        <r>
          <rPr>
            <b/>
            <sz val="12"/>
            <color indexed="81"/>
            <rFont val="ＭＳ Ｐゴシック"/>
            <family val="3"/>
            <charset val="128"/>
          </rPr>
          <t>自動計算</t>
        </r>
      </text>
    </comment>
    <comment ref="J8" authorId="0" shapeId="0">
      <text>
        <r>
          <rPr>
            <sz val="9"/>
            <color indexed="81"/>
            <rFont val="ＭＳ Ｐゴシック"/>
            <family val="3"/>
            <charset val="128"/>
          </rPr>
          <t>プルダウンより選択</t>
        </r>
      </text>
    </comment>
    <comment ref="K26" authorId="0" shapeId="0">
      <text>
        <r>
          <rPr>
            <b/>
            <sz val="14"/>
            <color indexed="81"/>
            <rFont val="ＭＳ Ｐゴシック"/>
            <family val="3"/>
            <charset val="128"/>
          </rPr>
          <t>ア～エのいずれかを選択</t>
        </r>
      </text>
    </comment>
    <comment ref="I30" authorId="0" shapeId="0">
      <text>
        <r>
          <rPr>
            <b/>
            <sz val="9"/>
            <color indexed="81"/>
            <rFont val="ＭＳ Ｐゴシック"/>
            <family val="3"/>
            <charset val="128"/>
          </rPr>
          <t>該当なら入力</t>
        </r>
        <r>
          <rPr>
            <sz val="9"/>
            <color indexed="81"/>
            <rFont val="ＭＳ Ｐゴシック"/>
            <family val="3"/>
            <charset val="128"/>
          </rPr>
          <t xml:space="preserve">
</t>
        </r>
      </text>
    </comment>
    <comment ref="B33" authorId="0" shapeId="0">
      <text>
        <r>
          <rPr>
            <b/>
            <sz val="11"/>
            <color indexed="81"/>
            <rFont val="ＭＳ Ｐゴシック"/>
            <family val="3"/>
            <charset val="128"/>
          </rPr>
          <t>適用の場合は○</t>
        </r>
      </text>
    </comment>
    <comment ref="O36" authorId="0" shapeId="0">
      <text>
        <r>
          <rPr>
            <b/>
            <sz val="10"/>
            <color indexed="81"/>
            <rFont val="MS P ゴシック"/>
            <family val="3"/>
            <charset val="128"/>
          </rPr>
          <t>この欄がマイナスとなっている場合、加算を適用することはできません。</t>
        </r>
      </text>
    </comment>
    <comment ref="O38" authorId="0" shapeId="0">
      <text>
        <r>
          <rPr>
            <b/>
            <sz val="10"/>
            <color indexed="81"/>
            <rFont val="ＭＳ Ｐゴシック"/>
            <family val="3"/>
            <charset val="128"/>
          </rPr>
          <t>マイナスになれば減算
マイナスになった場合、
システムには÷２した数を入力する。
【例】-1の場合→0.5で入力
（園全体で1人足りないため、教育部分・保育部分ではそれぞれ0.5足りていない）</t>
        </r>
      </text>
    </comment>
    <comment ref="B48" authorId="0" shapeId="0">
      <text>
        <r>
          <rPr>
            <b/>
            <sz val="14"/>
            <color indexed="81"/>
            <rFont val="ＭＳ Ｐゴシック"/>
            <family val="3"/>
            <charset val="128"/>
          </rPr>
          <t>該当事業で助成金・補助金を受けている場合は、黄色いセルに入力又はオレンジ色のセルのプルダウンを選択してください。</t>
        </r>
      </text>
    </comment>
    <comment ref="I49" authorId="0" shapeId="0">
      <text>
        <r>
          <rPr>
            <b/>
            <sz val="14"/>
            <color indexed="81"/>
            <rFont val="ＭＳ Ｐゴシック"/>
            <family val="3"/>
            <charset val="128"/>
          </rPr>
          <t>・特別支援保育助成対象児童
・特別支援教育・保育経費補助金対象児童
（県の私学助成対象の対象児童は対象外です）</t>
        </r>
      </text>
    </comment>
    <comment ref="I51" authorId="0" shapeId="0">
      <text>
        <r>
          <rPr>
            <b/>
            <sz val="14"/>
            <color indexed="81"/>
            <rFont val="ＭＳ Ｐゴシック"/>
            <family val="3"/>
            <charset val="128"/>
          </rPr>
          <t>仙台市保育所等地域子育て支援事業を実施している場合であり、
仙台市私立幼稚園地域子育て支援事業</t>
        </r>
        <r>
          <rPr>
            <b/>
            <u/>
            <sz val="14"/>
            <color indexed="81"/>
            <rFont val="ＭＳ Ｐゴシック"/>
            <family val="3"/>
            <charset val="128"/>
          </rPr>
          <t>ではありません。</t>
        </r>
      </text>
    </comment>
    <comment ref="I52" authorId="0" shapeId="0">
      <text>
        <r>
          <rPr>
            <b/>
            <sz val="16"/>
            <color indexed="81"/>
            <rFont val="ＭＳ Ｐゴシック"/>
            <family val="3"/>
            <charset val="128"/>
          </rPr>
          <t>幼稚園型の預かり保育</t>
        </r>
        <r>
          <rPr>
            <b/>
            <u/>
            <sz val="16"/>
            <color indexed="81"/>
            <rFont val="ＭＳ Ｐゴシック"/>
            <family val="3"/>
            <charset val="128"/>
          </rPr>
          <t>ではありません</t>
        </r>
        <r>
          <rPr>
            <b/>
            <sz val="16"/>
            <color indexed="81"/>
            <rFont val="ＭＳ Ｐゴシック"/>
            <family val="3"/>
            <charset val="128"/>
          </rPr>
          <t>。</t>
        </r>
      </text>
    </comment>
  </commentList>
</comments>
</file>

<file path=xl/comments4.xml><?xml version="1.0" encoding="utf-8"?>
<comments xmlns="http://schemas.openxmlformats.org/spreadsheetml/2006/main">
  <authors>
    <author>仙台市</author>
  </authors>
  <commentList>
    <comment ref="G8" authorId="0" shapeId="0">
      <text>
        <r>
          <rPr>
            <b/>
            <sz val="14"/>
            <color indexed="81"/>
            <rFont val="ＭＳ Ｐゴシック"/>
            <family val="3"/>
            <charset val="128"/>
          </rPr>
          <t>プルダウンで選択</t>
        </r>
      </text>
    </comment>
    <comment ref="G34" authorId="0" shapeId="0">
      <text>
        <r>
          <rPr>
            <b/>
            <sz val="14"/>
            <color indexed="81"/>
            <rFont val="ＭＳ Ｐゴシック"/>
            <family val="3"/>
            <charset val="128"/>
          </rPr>
          <t>３月加算（緑色のセル）は、３月の報告書にのみ記載</t>
        </r>
      </text>
    </comment>
  </commentList>
</comments>
</file>

<file path=xl/comments5.xml><?xml version="1.0" encoding="utf-8"?>
<comments xmlns="http://schemas.openxmlformats.org/spreadsheetml/2006/main">
  <authors>
    <author>仙台市</author>
  </authors>
  <commentList>
    <comment ref="D10" authorId="0" shapeId="0">
      <text>
        <r>
          <rPr>
            <b/>
            <sz val="11"/>
            <color indexed="81"/>
            <rFont val="游ゴシック"/>
            <family val="3"/>
            <charset val="128"/>
          </rPr>
          <t>児童生年月日を入力する際は、
西暦の場合は「/」で区切る。（例：2021/10/1）
和暦の場合は「.」で区切る。（例：R3.10.1）
児童生年月日を入れると年齢区分が自動計算されます。</t>
        </r>
      </text>
    </comment>
    <comment ref="H10" authorId="0" shapeId="0">
      <text>
        <r>
          <rPr>
            <b/>
            <sz val="12"/>
            <color indexed="81"/>
            <rFont val="游ゴシック"/>
            <family val="3"/>
            <charset val="128"/>
          </rPr>
          <t xml:space="preserve">当月初日時点で在籍していれば「〇」、
退所していれば「退所」を選択してください。
</t>
        </r>
        <r>
          <rPr>
            <sz val="12"/>
            <color indexed="81"/>
            <rFont val="游ゴシック"/>
            <family val="3"/>
            <charset val="128"/>
          </rPr>
          <t>月途中退所の場合は、初日時点では在籍のため〇、翌月報告から「退所」となります。
月途中入所及び障害児枠移行の児童は、当該月時点では氏名自体報告書に記載せず、翌月から記載することになります。</t>
        </r>
      </text>
    </comment>
    <comment ref="M10" authorId="0" shapeId="0">
      <text>
        <r>
          <rPr>
            <b/>
            <sz val="12"/>
            <color indexed="81"/>
            <rFont val="游ゴシック"/>
            <family val="3"/>
            <charset val="128"/>
          </rPr>
          <t>入所日、退所（予定）日を入力する際は、
西暦の場合は「/」で区切る。（例：2021/10/1）
和暦の場合は「.」で区切る。（例：R3.10.1）
当該年度途中で枠移行し、入所日と障害児保育開始日が一致しない場合は、移行日を備考欄に記載してください。</t>
        </r>
      </text>
    </comment>
    <comment ref="J27" authorId="0" shapeId="0">
      <text>
        <r>
          <rPr>
            <b/>
            <sz val="16"/>
            <color indexed="81"/>
            <rFont val="ＭＳ Ｐゴシック"/>
            <family val="3"/>
            <charset val="128"/>
          </rPr>
          <t>学校法人立以外の幼保連携型認定こども園及び保育所型認定こども園の１号障害児の補助金
※県の私学助成対象児童は</t>
        </r>
        <r>
          <rPr>
            <b/>
            <u/>
            <sz val="16"/>
            <color indexed="81"/>
            <rFont val="ＭＳ Ｐゴシック"/>
            <family val="3"/>
            <charset val="128"/>
          </rPr>
          <t>含みません</t>
        </r>
      </text>
    </comment>
    <comment ref="D28" authorId="0" shapeId="0">
      <text>
        <r>
          <rPr>
            <b/>
            <sz val="11"/>
            <color indexed="81"/>
            <rFont val="游ゴシック"/>
            <family val="3"/>
            <charset val="128"/>
          </rPr>
          <t>児童生年月日を入力する際は、
西暦の場合は「/」で区切る。（例：2021/10/1）
和暦の場合は「.」で区切る。（例：R3.10.1）
児童生年月日を入れると年齢区分が自動計算されます。</t>
        </r>
      </text>
    </comment>
    <comment ref="H28" authorId="0" shapeId="0">
      <text>
        <r>
          <rPr>
            <b/>
            <sz val="12"/>
            <color indexed="81"/>
            <rFont val="游ゴシック"/>
            <family val="3"/>
            <charset val="128"/>
          </rPr>
          <t xml:space="preserve">当月初日時点で在籍していれば「〇」、
退所していれば「退所」を選択してください。
</t>
        </r>
        <r>
          <rPr>
            <sz val="12"/>
            <color indexed="81"/>
            <rFont val="游ゴシック"/>
            <family val="3"/>
            <charset val="128"/>
          </rPr>
          <t>月途中退所の場合は、初日時点では在籍のため〇、翌月報告から「退所」となります。
月途中入所及び障害児枠移行の児童は、当該月時点では氏名自体報告書に記載せず、翌月から記載することになります。</t>
        </r>
      </text>
    </comment>
    <comment ref="B41" authorId="0" shapeId="0">
      <text>
        <r>
          <rPr>
            <b/>
            <sz val="14"/>
            <color indexed="81"/>
            <rFont val="游ゴシック"/>
            <family val="3"/>
            <charset val="128"/>
          </rPr>
          <t>担当の保育教諭を記載してください。</t>
        </r>
      </text>
    </comment>
  </commentList>
</comments>
</file>

<file path=xl/comments6.xml><?xml version="1.0" encoding="utf-8"?>
<comments xmlns="http://schemas.openxmlformats.org/spreadsheetml/2006/main">
  <authors>
    <author>仙台市</author>
  </authors>
  <commentList>
    <comment ref="N8" authorId="0" shapeId="0">
      <text>
        <r>
          <rPr>
            <b/>
            <sz val="16"/>
            <color indexed="81"/>
            <rFont val="ＭＳ Ｐゴシック"/>
            <family val="3"/>
            <charset val="128"/>
          </rPr>
          <t>２・３号の定員　計
（職員数算出表より自動計算）
３号定員のみ対象となる場合は直接修正してください。</t>
        </r>
      </text>
    </comment>
    <comment ref="F19" authorId="0" shapeId="0">
      <text>
        <r>
          <rPr>
            <b/>
            <sz val="14"/>
            <color indexed="81"/>
            <rFont val="游ゴシック"/>
            <family val="3"/>
            <charset val="128"/>
          </rPr>
          <t>増員調理員助成が該当となる月に○をしてください（プルダウンから選択）。</t>
        </r>
      </text>
    </comment>
    <comment ref="K23" authorId="0" shapeId="0">
      <text>
        <r>
          <rPr>
            <b/>
            <sz val="14"/>
            <color indexed="81"/>
            <rFont val="游ゴシック"/>
            <family val="3"/>
            <charset val="128"/>
          </rPr>
          <t>年度末の実績報告書に記載する金額</t>
        </r>
      </text>
    </comment>
    <comment ref="H27" authorId="0" shapeId="0">
      <text>
        <r>
          <rPr>
            <b/>
            <sz val="14"/>
            <color indexed="81"/>
            <rFont val="MS P ゴシック"/>
            <family val="3"/>
            <charset val="128"/>
          </rPr>
          <t>栄養管理加算の対象職員の場合は「〇」を選択してください</t>
        </r>
      </text>
    </comment>
    <comment ref="M27" authorId="0" shapeId="0">
      <text>
        <r>
          <rPr>
            <b/>
            <sz val="14"/>
            <color indexed="81"/>
            <rFont val="游ゴシック"/>
            <family val="3"/>
            <charset val="128"/>
          </rPr>
          <t>記載してください。</t>
        </r>
      </text>
    </comment>
  </commentList>
</comments>
</file>

<file path=xl/sharedStrings.xml><?xml version="1.0" encoding="utf-8"?>
<sst xmlns="http://schemas.openxmlformats.org/spreadsheetml/2006/main" count="886" uniqueCount="537">
  <si>
    <t>施設名</t>
    <rPh sb="0" eb="2">
      <t>シセツ</t>
    </rPh>
    <rPh sb="2" eb="3">
      <t>メイ</t>
    </rPh>
    <phoneticPr fontId="1"/>
  </si>
  <si>
    <t>利用定員</t>
    <rPh sb="0" eb="2">
      <t>リヨウ</t>
    </rPh>
    <rPh sb="2" eb="4">
      <t>テイイン</t>
    </rPh>
    <phoneticPr fontId="1"/>
  </si>
  <si>
    <t>各月初日における利用児童数（すべて月初日現在の人数を記入してください。）</t>
    <rPh sb="0" eb="1">
      <t>カク</t>
    </rPh>
    <rPh sb="1" eb="2">
      <t>ツキ</t>
    </rPh>
    <rPh sb="2" eb="4">
      <t>ショニチ</t>
    </rPh>
    <rPh sb="8" eb="10">
      <t>リヨウ</t>
    </rPh>
    <rPh sb="10" eb="12">
      <t>ジドウ</t>
    </rPh>
    <rPh sb="12" eb="13">
      <t>スウ</t>
    </rPh>
    <rPh sb="17" eb="18">
      <t>ツキ</t>
    </rPh>
    <rPh sb="18" eb="20">
      <t>ショニチ</t>
    </rPh>
    <rPh sb="20" eb="22">
      <t>ゲンザイ</t>
    </rPh>
    <rPh sb="23" eb="25">
      <t>ニンズウ</t>
    </rPh>
    <rPh sb="26" eb="28">
      <t>キニュウ</t>
    </rPh>
    <phoneticPr fontId="1"/>
  </si>
  <si>
    <t>合計利用児童数</t>
    <rPh sb="0" eb="2">
      <t>ゴウケイ</t>
    </rPh>
    <rPh sb="2" eb="4">
      <t>リヨウ</t>
    </rPh>
    <rPh sb="4" eb="6">
      <t>ジドウ</t>
    </rPh>
    <rPh sb="6" eb="7">
      <t>スウ</t>
    </rPh>
    <phoneticPr fontId="1"/>
  </si>
  <si>
    <t>1号</t>
    <rPh sb="1" eb="2">
      <t>ゴウ</t>
    </rPh>
    <phoneticPr fontId="1"/>
  </si>
  <si>
    <t>5歳児　①</t>
    <rPh sb="1" eb="2">
      <t>サイ</t>
    </rPh>
    <rPh sb="2" eb="3">
      <t>ジ</t>
    </rPh>
    <phoneticPr fontId="1"/>
  </si>
  <si>
    <t>4歳児　②</t>
    <rPh sb="1" eb="2">
      <t>サイ</t>
    </rPh>
    <rPh sb="2" eb="3">
      <t>ジ</t>
    </rPh>
    <phoneticPr fontId="1"/>
  </si>
  <si>
    <t>3歳児　③</t>
    <rPh sb="1" eb="3">
      <t>サイジ</t>
    </rPh>
    <phoneticPr fontId="1"/>
  </si>
  <si>
    <t>満3歳児 ④</t>
    <rPh sb="0" eb="1">
      <t>マン</t>
    </rPh>
    <rPh sb="2" eb="4">
      <t>サイジ</t>
    </rPh>
    <phoneticPr fontId="1"/>
  </si>
  <si>
    <t>2号</t>
    <rPh sb="1" eb="2">
      <t>ゴウ</t>
    </rPh>
    <phoneticPr fontId="1"/>
  </si>
  <si>
    <t>3号</t>
    <rPh sb="1" eb="2">
      <t>ゴウ</t>
    </rPh>
    <phoneticPr fontId="1"/>
  </si>
  <si>
    <t>2号
3号</t>
    <rPh sb="1" eb="2">
      <t>ゴウ</t>
    </rPh>
    <rPh sb="4" eb="5">
      <t>ゴウ</t>
    </rPh>
    <phoneticPr fontId="1"/>
  </si>
  <si>
    <t>5歳児　⑤</t>
    <rPh sb="1" eb="2">
      <t>サイ</t>
    </rPh>
    <rPh sb="2" eb="3">
      <t>ジ</t>
    </rPh>
    <phoneticPr fontId="1"/>
  </si>
  <si>
    <t>4歳児　⑥</t>
    <rPh sb="1" eb="2">
      <t>サイ</t>
    </rPh>
    <rPh sb="2" eb="3">
      <t>ジ</t>
    </rPh>
    <phoneticPr fontId="1"/>
  </si>
  <si>
    <t>3歳児　⑦</t>
    <rPh sb="1" eb="3">
      <t>サイジ</t>
    </rPh>
    <phoneticPr fontId="1"/>
  </si>
  <si>
    <t>2歳児　⑧</t>
    <rPh sb="1" eb="3">
      <t>サイジ</t>
    </rPh>
    <phoneticPr fontId="1"/>
  </si>
  <si>
    <t>1歳児　⑨</t>
    <rPh sb="1" eb="2">
      <t>サイ</t>
    </rPh>
    <rPh sb="2" eb="3">
      <t>ジ</t>
    </rPh>
    <phoneticPr fontId="1"/>
  </si>
  <si>
    <t>乳児　⑩</t>
    <rPh sb="0" eb="2">
      <t>ニュウジ</t>
    </rPh>
    <phoneticPr fontId="1"/>
  </si>
  <si>
    <t>合計</t>
    <rPh sb="0" eb="2">
      <t>ゴウケイ</t>
    </rPh>
    <phoneticPr fontId="1"/>
  </si>
  <si>
    <t>利用児童数に応じた必要保育教諭等の数</t>
    <rPh sb="0" eb="2">
      <t>リヨウ</t>
    </rPh>
    <rPh sb="2" eb="4">
      <t>ジドウ</t>
    </rPh>
    <rPh sb="4" eb="5">
      <t>スウ</t>
    </rPh>
    <rPh sb="6" eb="7">
      <t>オウ</t>
    </rPh>
    <rPh sb="9" eb="11">
      <t>ヒツヨウ</t>
    </rPh>
    <rPh sb="13" eb="15">
      <t>キョウユ</t>
    </rPh>
    <rPh sb="15" eb="16">
      <t>トウ</t>
    </rPh>
    <phoneticPr fontId="3"/>
  </si>
  <si>
    <t>年齢区分</t>
    <rPh sb="0" eb="2">
      <t>ネンレイ</t>
    </rPh>
    <rPh sb="2" eb="4">
      <t>クブン</t>
    </rPh>
    <phoneticPr fontId="1"/>
  </si>
  <si>
    <t>乳児(⑩)</t>
    <rPh sb="0" eb="1">
      <t>チチ</t>
    </rPh>
    <rPh sb="1" eb="2">
      <t>ジ</t>
    </rPh>
    <phoneticPr fontId="1"/>
  </si>
  <si>
    <t>1,2,満3歳児
(④+⑧+⑨)</t>
    <rPh sb="4" eb="5">
      <t>マン</t>
    </rPh>
    <phoneticPr fontId="1"/>
  </si>
  <si>
    <t>3歳児(③+⑦)</t>
    <phoneticPr fontId="1"/>
  </si>
  <si>
    <t>4歳児以上
(①+②+⑤+⑥)</t>
    <phoneticPr fontId="1"/>
  </si>
  <si>
    <t>1,2歳児
(⑧+⑨)</t>
    <phoneticPr fontId="1"/>
  </si>
  <si>
    <t>1,2歳児
(⑧+⑨)</t>
    <rPh sb="3" eb="4">
      <t>サイ</t>
    </rPh>
    <phoneticPr fontId="1"/>
  </si>
  <si>
    <t>満3,3歳児
(③+④+⑦)</t>
    <phoneticPr fontId="1"/>
  </si>
  <si>
    <t>　※1　乳児は児童数÷3，1・2歳児（満3歳児対応加配加算を受ける場合には満3歳児を含む）は児童数÷6，3歳児（満3歳児対応加配加算を受けない場合）は</t>
    <rPh sb="7" eb="9">
      <t>ジドウ</t>
    </rPh>
    <rPh sb="9" eb="10">
      <t>スウ</t>
    </rPh>
    <rPh sb="19" eb="20">
      <t>マン</t>
    </rPh>
    <rPh sb="21" eb="23">
      <t>サイジ</t>
    </rPh>
    <rPh sb="23" eb="25">
      <t>タイオウ</t>
    </rPh>
    <rPh sb="25" eb="27">
      <t>カハイ</t>
    </rPh>
    <rPh sb="27" eb="29">
      <t>カサン</t>
    </rPh>
    <rPh sb="30" eb="31">
      <t>ウ</t>
    </rPh>
    <rPh sb="33" eb="35">
      <t>バアイ</t>
    </rPh>
    <rPh sb="37" eb="38">
      <t>マン</t>
    </rPh>
    <rPh sb="39" eb="41">
      <t>サイジ</t>
    </rPh>
    <rPh sb="42" eb="43">
      <t>フク</t>
    </rPh>
    <rPh sb="54" eb="55">
      <t>ジ</t>
    </rPh>
    <rPh sb="64" eb="66">
      <t>カサン</t>
    </rPh>
    <phoneticPr fontId="1"/>
  </si>
  <si>
    <t xml:space="preserve"> 　　 　児童数÷20 （3歳児配置改善加算を受ける場合は児童数÷15），4歳児以上は児童数÷30として計算する。（いずれも小数点第2位以下を切捨て）</t>
    <rPh sb="14" eb="16">
      <t>サイジ</t>
    </rPh>
    <rPh sb="16" eb="18">
      <t>ハイチ</t>
    </rPh>
    <rPh sb="18" eb="20">
      <t>カイゼン</t>
    </rPh>
    <rPh sb="20" eb="22">
      <t>カサン</t>
    </rPh>
    <rPh sb="23" eb="24">
      <t>ウ</t>
    </rPh>
    <rPh sb="26" eb="28">
      <t>バアイ</t>
    </rPh>
    <rPh sb="62" eb="65">
      <t>ショウスウテン</t>
    </rPh>
    <rPh sb="65" eb="66">
      <t>ダイ</t>
    </rPh>
    <rPh sb="67" eb="70">
      <t>イイカ</t>
    </rPh>
    <rPh sb="71" eb="73">
      <t>キリス</t>
    </rPh>
    <phoneticPr fontId="1"/>
  </si>
  <si>
    <t>その他必要な保育教諭等の数</t>
    <rPh sb="2" eb="3">
      <t>タ</t>
    </rPh>
    <rPh sb="3" eb="5">
      <t>ヒツヨウ</t>
    </rPh>
    <rPh sb="6" eb="8">
      <t>ホイク</t>
    </rPh>
    <rPh sb="8" eb="10">
      <t>キョウユ</t>
    </rPh>
    <rPh sb="10" eb="11">
      <t>トウ</t>
    </rPh>
    <rPh sb="12" eb="13">
      <t>カズ</t>
    </rPh>
    <phoneticPr fontId="1"/>
  </si>
  <si>
    <t xml:space="preserve">
←1：1，2：1での保育が適切と認められた場合はこれによらず
   認められた保育教諭数。</t>
    <rPh sb="11" eb="13">
      <t>ホイク</t>
    </rPh>
    <rPh sb="14" eb="16">
      <t>テキセツ</t>
    </rPh>
    <rPh sb="17" eb="18">
      <t>ミト</t>
    </rPh>
    <rPh sb="22" eb="24">
      <t>バアイ</t>
    </rPh>
    <rPh sb="35" eb="36">
      <t>ミト</t>
    </rPh>
    <rPh sb="40" eb="42">
      <t>ホイク</t>
    </rPh>
    <rPh sb="42" eb="44">
      <t>キョウユ</t>
    </rPh>
    <rPh sb="44" eb="45">
      <t>スウ</t>
    </rPh>
    <phoneticPr fontId="1"/>
  </si>
  <si>
    <t xml:space="preserve"> ←</t>
    <phoneticPr fontId="1"/>
  </si>
  <si>
    <t>　 （※3）　1号及び2号の利用定員区分</t>
    <phoneticPr fontId="1"/>
  </si>
  <si>
    <t xml:space="preserve">   　　　　　ごとの上限人数</t>
    <phoneticPr fontId="1"/>
  </si>
  <si>
    <t>　　　小数点第1位を四捨五入する。　　　（例）2.3人の場合→2人</t>
    <phoneticPr fontId="1"/>
  </si>
  <si>
    <t xml:space="preserve">  　　45人以下：1人、　</t>
    <phoneticPr fontId="1"/>
  </si>
  <si>
    <t>　　  46人以上150人以下：2人、　　　　</t>
    <phoneticPr fontId="1"/>
  </si>
  <si>
    <t xml:space="preserve"> 　　（ⅰ）小数点第1位が2以下のとき</t>
    <rPh sb="14" eb="16">
      <t>イカ</t>
    </rPh>
    <phoneticPr fontId="1"/>
  </si>
  <si>
    <t>　　  151人以上240人以下：3人、</t>
    <phoneticPr fontId="1"/>
  </si>
  <si>
    <t>　　　　　小数点第1位を切り捨てる。　　　（例）3.2人の場合→3人</t>
    <phoneticPr fontId="1"/>
  </si>
  <si>
    <t xml:space="preserve"> 　　 241人以上270人以下：3.5人、</t>
    <phoneticPr fontId="1"/>
  </si>
  <si>
    <t>　　 （ⅱ）小数点第1位が3又は4のとき</t>
    <phoneticPr fontId="1"/>
  </si>
  <si>
    <t>　　  271人以上300人以下：5人、</t>
    <phoneticPr fontId="1"/>
  </si>
  <si>
    <t>　　　　　小数点第1位を5とする。　　　　　（例）3.4人の場合→3.5人</t>
    <rPh sb="23" eb="24">
      <t>レイ</t>
    </rPh>
    <phoneticPr fontId="1"/>
  </si>
  <si>
    <t xml:space="preserve"> 　　 301人以上450人以下：6人、</t>
    <phoneticPr fontId="1"/>
  </si>
  <si>
    <t>　　 （ⅲ）小数点第1位が5以上のとき</t>
    <phoneticPr fontId="1"/>
  </si>
  <si>
    <t xml:space="preserve"> 　　 451人以上：8人</t>
    <phoneticPr fontId="1"/>
  </si>
  <si>
    <t>　　　　　小数点第1位を切り上げる。　　　（例）3.6人の場合→4人</t>
    <rPh sb="22" eb="23">
      <t>レイ</t>
    </rPh>
    <phoneticPr fontId="1"/>
  </si>
  <si>
    <t>施設名</t>
    <rPh sb="0" eb="2">
      <t>シセツ</t>
    </rPh>
    <rPh sb="2" eb="3">
      <t>メイ</t>
    </rPh>
    <phoneticPr fontId="3"/>
  </si>
  <si>
    <t>事務職員・調理員等を含むすべての職員について記入してください。</t>
    <rPh sb="5" eb="8">
      <t>チョウリイン</t>
    </rPh>
    <phoneticPr fontId="1"/>
  </si>
  <si>
    <r>
      <t>職員氏名</t>
    </r>
    <r>
      <rPr>
        <sz val="10"/>
        <rFont val="ＭＳ Ｐゴシック"/>
        <family val="3"/>
        <charset val="128"/>
      </rPr>
      <t/>
    </r>
    <rPh sb="0" eb="2">
      <t>ショクイン</t>
    </rPh>
    <rPh sb="2" eb="4">
      <t>シメイ</t>
    </rPh>
    <phoneticPr fontId="3"/>
  </si>
  <si>
    <t>非常勤の場合</t>
    <rPh sb="0" eb="3">
      <t>ヒジョウキン</t>
    </rPh>
    <rPh sb="4" eb="6">
      <t>バアイ</t>
    </rPh>
    <phoneticPr fontId="1"/>
  </si>
  <si>
    <t>1か月の勤務
時間数</t>
    <rPh sb="2" eb="3">
      <t>ゲツ</t>
    </rPh>
    <rPh sb="4" eb="6">
      <t>キンム</t>
    </rPh>
    <rPh sb="7" eb="9">
      <t>ジカン</t>
    </rPh>
    <rPh sb="9" eb="10">
      <t>スウ</t>
    </rPh>
    <phoneticPr fontId="3"/>
  </si>
  <si>
    <t>園長</t>
    <rPh sb="0" eb="2">
      <t>エンチョウ</t>
    </rPh>
    <phoneticPr fontId="1"/>
  </si>
  <si>
    <t>　　以下は保育教諭及び補助者についてのみ記入してください。（事務職員・調理員等，その他の職員は除きます。）</t>
    <rPh sb="2" eb="4">
      <t>イカ</t>
    </rPh>
    <rPh sb="5" eb="7">
      <t>ホイク</t>
    </rPh>
    <rPh sb="7" eb="9">
      <t>キョウユ</t>
    </rPh>
    <rPh sb="9" eb="10">
      <t>オヨ</t>
    </rPh>
    <rPh sb="11" eb="14">
      <t>ホジョシャ</t>
    </rPh>
    <rPh sb="20" eb="22">
      <t>キニュウ</t>
    </rPh>
    <rPh sb="30" eb="32">
      <t>ジム</t>
    </rPh>
    <rPh sb="32" eb="34">
      <t>ショクイン</t>
    </rPh>
    <rPh sb="35" eb="38">
      <t>チョウリイン</t>
    </rPh>
    <rPh sb="38" eb="39">
      <t>トウ</t>
    </rPh>
    <rPh sb="42" eb="43">
      <t>タ</t>
    </rPh>
    <rPh sb="44" eb="46">
      <t>ショクイン</t>
    </rPh>
    <rPh sb="47" eb="48">
      <t>ノゾ</t>
    </rPh>
    <phoneticPr fontId="1"/>
  </si>
  <si>
    <t>常勤教職員</t>
    <rPh sb="0" eb="2">
      <t>ジョウキン</t>
    </rPh>
    <rPh sb="2" eb="5">
      <t>キョウショクイン</t>
    </rPh>
    <phoneticPr fontId="1"/>
  </si>
  <si>
    <t>常勤の保育教諭（園長を除く）の人数を記入してください。</t>
    <rPh sb="0" eb="2">
      <t>ジョウキン</t>
    </rPh>
    <rPh sb="3" eb="5">
      <t>ホイク</t>
    </rPh>
    <rPh sb="5" eb="7">
      <t>キョウユ</t>
    </rPh>
    <rPh sb="8" eb="10">
      <t>エンチョウ</t>
    </rPh>
    <rPh sb="11" eb="12">
      <t>ノゾ</t>
    </rPh>
    <rPh sb="15" eb="17">
      <t>ニンズウ</t>
    </rPh>
    <rPh sb="18" eb="20">
      <t>キニュウ</t>
    </rPh>
    <phoneticPr fontId="1"/>
  </si>
  <si>
    <t>①</t>
    <phoneticPr fontId="1"/>
  </si>
  <si>
    <t>補助者</t>
    <rPh sb="0" eb="3">
      <t>ホジョシャ</t>
    </rPh>
    <phoneticPr fontId="1"/>
  </si>
  <si>
    <t>常勤の補助者の人数を記入してください。</t>
    <rPh sb="0" eb="2">
      <t>ジョウキン</t>
    </rPh>
    <rPh sb="3" eb="5">
      <t>ホジョ</t>
    </rPh>
    <rPh sb="5" eb="6">
      <t>シャ</t>
    </rPh>
    <rPh sb="7" eb="9">
      <t>ニンズウ</t>
    </rPh>
    <rPh sb="10" eb="12">
      <t>キニュウ</t>
    </rPh>
    <phoneticPr fontId="1"/>
  </si>
  <si>
    <t>②</t>
    <phoneticPr fontId="1"/>
  </si>
  <si>
    <t>非常勤教職員</t>
    <rPh sb="0" eb="1">
      <t>ヒ</t>
    </rPh>
    <rPh sb="1" eb="3">
      <t>ジョウキン</t>
    </rPh>
    <rPh sb="3" eb="6">
      <t>キョウショクイン</t>
    </rPh>
    <phoneticPr fontId="1"/>
  </si>
  <si>
    <t>保育教諭</t>
    <rPh sb="0" eb="2">
      <t>ホイク</t>
    </rPh>
    <rPh sb="2" eb="4">
      <t>キョウユ</t>
    </rPh>
    <phoneticPr fontId="1"/>
  </si>
  <si>
    <t>③</t>
    <phoneticPr fontId="1"/>
  </si>
  <si>
    <t>④</t>
    <phoneticPr fontId="1"/>
  </si>
  <si>
    <t>　就業規則等で定める常勤教職員１人の１か月の勤務時間数を記入してください。</t>
    <rPh sb="1" eb="3">
      <t>シュウギョウ</t>
    </rPh>
    <rPh sb="3" eb="5">
      <t>キソク</t>
    </rPh>
    <rPh sb="5" eb="6">
      <t>ナド</t>
    </rPh>
    <rPh sb="7" eb="8">
      <t>サダ</t>
    </rPh>
    <rPh sb="10" eb="12">
      <t>ジョウキン</t>
    </rPh>
    <rPh sb="12" eb="15">
      <t>キョウショクイン</t>
    </rPh>
    <rPh sb="16" eb="17">
      <t>ヒト</t>
    </rPh>
    <rPh sb="20" eb="21">
      <t>ツキ</t>
    </rPh>
    <rPh sb="22" eb="24">
      <t>キンム</t>
    </rPh>
    <rPh sb="24" eb="26">
      <t>ジカン</t>
    </rPh>
    <rPh sb="26" eb="27">
      <t>スウ</t>
    </rPh>
    <rPh sb="28" eb="30">
      <t>キニュウ</t>
    </rPh>
    <phoneticPr fontId="1"/>
  </si>
  <si>
    <t>⑤</t>
    <phoneticPr fontId="1"/>
  </si>
  <si>
    <t>常勤換算後の
配置教職員数</t>
    <rPh sb="0" eb="2">
      <t>ジョウキン</t>
    </rPh>
    <rPh sb="2" eb="4">
      <t>カンサン</t>
    </rPh>
    <rPh sb="4" eb="5">
      <t>ゴ</t>
    </rPh>
    <rPh sb="7" eb="9">
      <t>ハイチ</t>
    </rPh>
    <rPh sb="9" eb="12">
      <t>キョウショクイン</t>
    </rPh>
    <rPh sb="12" eb="13">
      <t>スウ</t>
    </rPh>
    <phoneticPr fontId="1"/>
  </si>
  <si>
    <t>※1 「補助者」とは，幼稚園教諭の免許状を有するが保育教諭等の発令を受けていない者をいいます。</t>
    <rPh sb="4" eb="7">
      <t>ホジョシャ</t>
    </rPh>
    <rPh sb="11" eb="14">
      <t>ヨウチエン</t>
    </rPh>
    <rPh sb="14" eb="16">
      <t>キョウユ</t>
    </rPh>
    <rPh sb="17" eb="20">
      <t>メンキョジョウ</t>
    </rPh>
    <rPh sb="21" eb="22">
      <t>ユウ</t>
    </rPh>
    <rPh sb="25" eb="27">
      <t>ホイク</t>
    </rPh>
    <rPh sb="27" eb="29">
      <t>キョウユ</t>
    </rPh>
    <rPh sb="29" eb="30">
      <t>トウ</t>
    </rPh>
    <rPh sb="31" eb="33">
      <t>ハツレイ</t>
    </rPh>
    <rPh sb="34" eb="35">
      <t>ウ</t>
    </rPh>
    <rPh sb="40" eb="41">
      <t>モノ</t>
    </rPh>
    <phoneticPr fontId="1"/>
  </si>
  <si>
    <t>※2 「非常勤」とは，常勤職員の勤務時間を満たさない者をいい，パート勤務などの者を含みます。</t>
    <rPh sb="4" eb="7">
      <t>ヒジョウキン</t>
    </rPh>
    <rPh sb="11" eb="13">
      <t>ジョウキン</t>
    </rPh>
    <rPh sb="13" eb="15">
      <t>ショクイン</t>
    </rPh>
    <rPh sb="16" eb="18">
      <t>キンム</t>
    </rPh>
    <rPh sb="18" eb="20">
      <t>ジカン</t>
    </rPh>
    <rPh sb="21" eb="22">
      <t>ミ</t>
    </rPh>
    <rPh sb="26" eb="27">
      <t>モノ</t>
    </rPh>
    <rPh sb="34" eb="36">
      <t>キンム</t>
    </rPh>
    <rPh sb="39" eb="40">
      <t>モノ</t>
    </rPh>
    <rPh sb="41" eb="42">
      <t>フク</t>
    </rPh>
    <phoneticPr fontId="1"/>
  </si>
  <si>
    <t>クラス名</t>
    <rPh sb="3" eb="4">
      <t>メイ</t>
    </rPh>
    <phoneticPr fontId="3"/>
  </si>
  <si>
    <t>年 齢</t>
    <rPh sb="0" eb="1">
      <t>トシ</t>
    </rPh>
    <rPh sb="2" eb="3">
      <t>ヨワイ</t>
    </rPh>
    <phoneticPr fontId="3"/>
  </si>
  <si>
    <t>人 数</t>
    <rPh sb="0" eb="1">
      <t>ヒト</t>
    </rPh>
    <rPh sb="2" eb="3">
      <t>カズ</t>
    </rPh>
    <phoneticPr fontId="3"/>
  </si>
  <si>
    <t>担任名</t>
    <rPh sb="0" eb="2">
      <t>タンニン</t>
    </rPh>
    <rPh sb="2" eb="3">
      <t>メイ</t>
    </rPh>
    <phoneticPr fontId="3"/>
  </si>
  <si>
    <t>副担任名</t>
    <rPh sb="0" eb="3">
      <t>フクタンニン</t>
    </rPh>
    <rPh sb="3" eb="4">
      <t>メイ</t>
    </rPh>
    <phoneticPr fontId="3"/>
  </si>
  <si>
    <t>備考</t>
    <rPh sb="0" eb="2">
      <t>ビコウ</t>
    </rPh>
    <phoneticPr fontId="1"/>
  </si>
  <si>
    <t>備考</t>
    <rPh sb="0" eb="2">
      <t>ビコウ</t>
    </rPh>
    <phoneticPr fontId="3"/>
  </si>
  <si>
    <t>歳児クラス</t>
    <rPh sb="0" eb="2">
      <t>サイジ</t>
    </rPh>
    <phoneticPr fontId="3"/>
  </si>
  <si>
    <t>歳児</t>
    <rPh sb="0" eb="2">
      <t>サイジ</t>
    </rPh>
    <phoneticPr fontId="3"/>
  </si>
  <si>
    <t>組</t>
    <rPh sb="0" eb="1">
      <t>クミ</t>
    </rPh>
    <phoneticPr fontId="3"/>
  </si>
  <si>
    <t>歳児</t>
  </si>
  <si>
    <t>合計</t>
    <rPh sb="0" eb="2">
      <t>ゴウケイ</t>
    </rPh>
    <phoneticPr fontId="3"/>
  </si>
  <si>
    <t>児童数計</t>
    <rPh sb="0" eb="2">
      <t>ジドウ</t>
    </rPh>
    <rPh sb="3" eb="4">
      <t>ケイ</t>
    </rPh>
    <phoneticPr fontId="3"/>
  </si>
  <si>
    <t>※　年齢の高いクラス（年長）から記入願います。</t>
    <rPh sb="2" eb="4">
      <t>ネンレイ</t>
    </rPh>
    <rPh sb="5" eb="6">
      <t>タカ</t>
    </rPh>
    <rPh sb="11" eb="13">
      <t>ネンチョウ</t>
    </rPh>
    <rPh sb="16" eb="18">
      <t>キニュウ</t>
    </rPh>
    <rPh sb="18" eb="19">
      <t>ネガ</t>
    </rPh>
    <phoneticPr fontId="3"/>
  </si>
  <si>
    <t>氏名</t>
    <rPh sb="0" eb="2">
      <t>シメイ</t>
    </rPh>
    <phoneticPr fontId="1"/>
  </si>
  <si>
    <t>職名：（　　　　　　　）</t>
    <rPh sb="0" eb="2">
      <t>ショクメイ</t>
    </rPh>
    <phoneticPr fontId="1"/>
  </si>
  <si>
    <t>月分</t>
    <rPh sb="0" eb="1">
      <t>ガツ</t>
    </rPh>
    <rPh sb="1" eb="2">
      <t>ブン</t>
    </rPh>
    <phoneticPr fontId="1"/>
  </si>
  <si>
    <t>園長（施設長）</t>
    <rPh sb="0" eb="2">
      <t>エンチョウ</t>
    </rPh>
    <rPh sb="3" eb="5">
      <t>シセツ</t>
    </rPh>
    <rPh sb="5" eb="6">
      <t>チョウ</t>
    </rPh>
    <phoneticPr fontId="1"/>
  </si>
  <si>
    <t>施設名</t>
  </si>
  <si>
    <t>施設名</t>
    <rPh sb="0" eb="2">
      <t>シセツ</t>
    </rPh>
    <rPh sb="2" eb="3">
      <t>メイ</t>
    </rPh>
    <phoneticPr fontId="1"/>
  </si>
  <si>
    <t>※当月初日時点での在籍児童数</t>
    <rPh sb="1" eb="3">
      <t>トウゲツ</t>
    </rPh>
    <rPh sb="3" eb="5">
      <t>ショニチ</t>
    </rPh>
    <rPh sb="5" eb="7">
      <t>ジテン</t>
    </rPh>
    <rPh sb="9" eb="11">
      <t>ザイセキ</t>
    </rPh>
    <rPh sb="11" eb="13">
      <t>ジドウ</t>
    </rPh>
    <rPh sb="13" eb="14">
      <t>スウ</t>
    </rPh>
    <phoneticPr fontId="1"/>
  </si>
  <si>
    <t>年度　特定教育・保育等に要する費用の額の算定に係る職員数算出表</t>
    <phoneticPr fontId="1"/>
  </si>
  <si>
    <t>３歳未満児</t>
    <rPh sb="1" eb="2">
      <t>サイ</t>
    </rPh>
    <rPh sb="2" eb="4">
      <t>ミマン</t>
    </rPh>
    <rPh sb="4" eb="5">
      <t>ジ</t>
    </rPh>
    <phoneticPr fontId="3"/>
  </si>
  <si>
    <t>３歳以上児</t>
    <rPh sb="1" eb="2">
      <t>サイ</t>
    </rPh>
    <rPh sb="2" eb="4">
      <t>イジョウ</t>
    </rPh>
    <rPh sb="4" eb="5">
      <t>ジ</t>
    </rPh>
    <phoneticPr fontId="3"/>
  </si>
  <si>
    <t>氏名</t>
    <rPh sb="0" eb="2">
      <t>シメイ</t>
    </rPh>
    <phoneticPr fontId="3"/>
  </si>
  <si>
    <t>生年月日</t>
    <rPh sb="0" eb="2">
      <t>セイネン</t>
    </rPh>
    <rPh sb="2" eb="4">
      <t>ガッピ</t>
    </rPh>
    <phoneticPr fontId="3"/>
  </si>
  <si>
    <t>３歳未満児・
３歳以上児を選択</t>
    <rPh sb="1" eb="2">
      <t>サイ</t>
    </rPh>
    <rPh sb="2" eb="4">
      <t>ミマン</t>
    </rPh>
    <rPh sb="4" eb="5">
      <t>ジ</t>
    </rPh>
    <rPh sb="8" eb="9">
      <t>サイ</t>
    </rPh>
    <rPh sb="9" eb="11">
      <t>イジョウ</t>
    </rPh>
    <rPh sb="11" eb="12">
      <t>ジ</t>
    </rPh>
    <rPh sb="13" eb="15">
      <t>センタク</t>
    </rPh>
    <phoneticPr fontId="3"/>
  </si>
  <si>
    <t>未満児</t>
    <rPh sb="0" eb="2">
      <t>ミマン</t>
    </rPh>
    <rPh sb="2" eb="3">
      <t>ジ</t>
    </rPh>
    <phoneticPr fontId="3"/>
  </si>
  <si>
    <t>以上児</t>
    <rPh sb="0" eb="2">
      <t>イジョウ</t>
    </rPh>
    <rPh sb="2" eb="3">
      <t>ジ</t>
    </rPh>
    <phoneticPr fontId="3"/>
  </si>
  <si>
    <t>１．</t>
    <phoneticPr fontId="3"/>
  </si>
  <si>
    <t>２．</t>
    <phoneticPr fontId="3"/>
  </si>
  <si>
    <t>３．</t>
  </si>
  <si>
    <t>４．</t>
  </si>
  <si>
    <t>５．</t>
  </si>
  <si>
    <t>６．</t>
  </si>
  <si>
    <t>７．</t>
  </si>
  <si>
    <t>８．</t>
  </si>
  <si>
    <t>９．</t>
  </si>
  <si>
    <t>１０．</t>
  </si>
  <si>
    <t>備考（雇用期間等）</t>
    <rPh sb="0" eb="2">
      <t>ビコウ</t>
    </rPh>
    <rPh sb="3" eb="5">
      <t>コヨウ</t>
    </rPh>
    <rPh sb="5" eb="7">
      <t>キカン</t>
    </rPh>
    <rPh sb="7" eb="8">
      <t>トウ</t>
    </rPh>
    <phoneticPr fontId="3"/>
  </si>
  <si>
    <t>計</t>
    <rPh sb="0" eb="1">
      <t>ケイ</t>
    </rPh>
    <phoneticPr fontId="3"/>
  </si>
  <si>
    <t>様式第１号別紙２</t>
    <rPh sb="0" eb="2">
      <t>ヨウシキ</t>
    </rPh>
    <rPh sb="2" eb="3">
      <t>ダイ</t>
    </rPh>
    <rPh sb="4" eb="5">
      <t>ゴウ</t>
    </rPh>
    <rPh sb="5" eb="7">
      <t>ベッシ</t>
    </rPh>
    <phoneticPr fontId="3"/>
  </si>
  <si>
    <t>月</t>
    <rPh sb="0" eb="1">
      <t>ガツ</t>
    </rPh>
    <phoneticPr fontId="1"/>
  </si>
  <si>
    <t>調理員氏名</t>
    <rPh sb="0" eb="3">
      <t>チョウリイン</t>
    </rPh>
    <rPh sb="3" eb="5">
      <t>シメイ</t>
    </rPh>
    <phoneticPr fontId="3"/>
  </si>
  <si>
    <t>非常勤の場合</t>
    <rPh sb="0" eb="3">
      <t>ヒジョウキン</t>
    </rPh>
    <rPh sb="4" eb="6">
      <t>バアイ</t>
    </rPh>
    <phoneticPr fontId="3"/>
  </si>
  <si>
    <t>雇用期間がある場合</t>
    <rPh sb="0" eb="2">
      <t>コヨウ</t>
    </rPh>
    <rPh sb="2" eb="4">
      <t>キカン</t>
    </rPh>
    <rPh sb="7" eb="9">
      <t>バアイ</t>
    </rPh>
    <phoneticPr fontId="3"/>
  </si>
  <si>
    <t>1日の
勤務時間
(a)</t>
    <rPh sb="1" eb="2">
      <t>ニチ</t>
    </rPh>
    <rPh sb="4" eb="6">
      <t>キンム</t>
    </rPh>
    <rPh sb="6" eb="8">
      <t>ジカン</t>
    </rPh>
    <phoneticPr fontId="3"/>
  </si>
  <si>
    <t>1月の
勤務日数
(b)</t>
    <rPh sb="1" eb="2">
      <t>ツキ</t>
    </rPh>
    <rPh sb="4" eb="6">
      <t>キンム</t>
    </rPh>
    <rPh sb="6" eb="8">
      <t>ニッスウ</t>
    </rPh>
    <phoneticPr fontId="3"/>
  </si>
  <si>
    <t>※　退職者についても記載してください。その場合、退職日を記載してください。</t>
    <rPh sb="2" eb="5">
      <t>タイショクシャ</t>
    </rPh>
    <rPh sb="10" eb="12">
      <t>キサイ</t>
    </rPh>
    <rPh sb="21" eb="23">
      <t>バアイ</t>
    </rPh>
    <rPh sb="24" eb="27">
      <t>タイショクビ</t>
    </rPh>
    <rPh sb="28" eb="30">
      <t>キサイ</t>
    </rPh>
    <phoneticPr fontId="3"/>
  </si>
  <si>
    <t>※　私立保育所等助成の交付申請時及び毎月１０日までに、認定給付課給付係あて提出してください。</t>
    <rPh sb="7" eb="8">
      <t>トウ</t>
    </rPh>
    <rPh sb="16" eb="17">
      <t>オヨ</t>
    </rPh>
    <rPh sb="18" eb="20">
      <t>マイツキ</t>
    </rPh>
    <rPh sb="22" eb="23">
      <t>ニチ</t>
    </rPh>
    <phoneticPr fontId="3"/>
  </si>
  <si>
    <t>黄色いセルに入力・青いセルを選択してください。</t>
    <rPh sb="0" eb="2">
      <t>キイロ</t>
    </rPh>
    <rPh sb="6" eb="8">
      <t>ニュウリョク</t>
    </rPh>
    <rPh sb="9" eb="10">
      <t>アオ</t>
    </rPh>
    <rPh sb="14" eb="16">
      <t>センタク</t>
    </rPh>
    <phoneticPr fontId="3"/>
  </si>
  <si>
    <t>人</t>
    <rPh sb="0" eb="1">
      <t>ニン</t>
    </rPh>
    <phoneticPr fontId="3"/>
  </si>
  <si>
    <t>様式第１号別紙３</t>
    <rPh sb="0" eb="2">
      <t>ヨウシキ</t>
    </rPh>
    <rPh sb="2" eb="3">
      <t>ダイ</t>
    </rPh>
    <rPh sb="4" eb="5">
      <t>ゴウ</t>
    </rPh>
    <rPh sb="5" eb="7">
      <t>ベッシ</t>
    </rPh>
    <phoneticPr fontId="3"/>
  </si>
  <si>
    <t>□</t>
    <phoneticPr fontId="1"/>
  </si>
  <si>
    <t>☑</t>
    <phoneticPr fontId="1"/>
  </si>
  <si>
    <t>加算等の種類</t>
    <rPh sb="0" eb="2">
      <t>カサン</t>
    </rPh>
    <rPh sb="2" eb="3">
      <t>トウ</t>
    </rPh>
    <rPh sb="4" eb="6">
      <t>シュルイ</t>
    </rPh>
    <phoneticPr fontId="1"/>
  </si>
  <si>
    <t>加算
/減算</t>
    <rPh sb="0" eb="2">
      <t>カサン</t>
    </rPh>
    <rPh sb="4" eb="6">
      <t>ゲンサン</t>
    </rPh>
    <phoneticPr fontId="1"/>
  </si>
  <si>
    <t>適用状況</t>
    <rPh sb="0" eb="2">
      <t>テキヨウ</t>
    </rPh>
    <rPh sb="2" eb="4">
      <t>ジョウキョウ</t>
    </rPh>
    <phoneticPr fontId="1"/>
  </si>
  <si>
    <t>加算等の対象となる要件（※１）</t>
    <rPh sb="0" eb="2">
      <t>カサン</t>
    </rPh>
    <rPh sb="2" eb="3">
      <t>トウ</t>
    </rPh>
    <rPh sb="4" eb="6">
      <t>タイショウ</t>
    </rPh>
    <rPh sb="9" eb="11">
      <t>ヨウケン</t>
    </rPh>
    <phoneticPr fontId="1"/>
  </si>
  <si>
    <t>加算等の
対象月</t>
    <rPh sb="0" eb="2">
      <t>カサン</t>
    </rPh>
    <rPh sb="2" eb="3">
      <t>トウ</t>
    </rPh>
    <rPh sb="5" eb="7">
      <t>タイショウ</t>
    </rPh>
    <rPh sb="7" eb="8">
      <t>ツキ</t>
    </rPh>
    <phoneticPr fontId="1"/>
  </si>
  <si>
    <t>処遇改善等加算Ⅰ</t>
    <rPh sb="0" eb="2">
      <t>ショグウ</t>
    </rPh>
    <rPh sb="2" eb="4">
      <t>カイゼン</t>
    </rPh>
    <rPh sb="4" eb="5">
      <t>トウ</t>
    </rPh>
    <rPh sb="5" eb="7">
      <t>カサン</t>
    </rPh>
    <phoneticPr fontId="1"/>
  </si>
  <si>
    <t>加算</t>
    <rPh sb="0" eb="2">
      <t>カサン</t>
    </rPh>
    <phoneticPr fontId="1"/>
  </si>
  <si>
    <t>□</t>
    <phoneticPr fontId="1"/>
  </si>
  <si>
    <t>職員の平均勤続年数・賃金改善・キャリアアップの取り組みに応じた加算</t>
    <rPh sb="0" eb="2">
      <t>ショクイン</t>
    </rPh>
    <rPh sb="3" eb="5">
      <t>ヘイキン</t>
    </rPh>
    <rPh sb="5" eb="7">
      <t>キンゾク</t>
    </rPh>
    <rPh sb="7" eb="9">
      <t>ネンスウ</t>
    </rPh>
    <rPh sb="10" eb="12">
      <t>チンギン</t>
    </rPh>
    <rPh sb="12" eb="14">
      <t>カイゼン</t>
    </rPh>
    <rPh sb="23" eb="24">
      <t>ト</t>
    </rPh>
    <rPh sb="25" eb="26">
      <t>ク</t>
    </rPh>
    <rPh sb="28" eb="29">
      <t>オウ</t>
    </rPh>
    <rPh sb="31" eb="33">
      <t>カサン</t>
    </rPh>
    <phoneticPr fontId="1"/>
  </si>
  <si>
    <t>処遇改善等加算Ⅱ</t>
    <rPh sb="0" eb="2">
      <t>ショグウ</t>
    </rPh>
    <rPh sb="2" eb="4">
      <t>カイゼン</t>
    </rPh>
    <rPh sb="4" eb="5">
      <t>トウ</t>
    </rPh>
    <rPh sb="5" eb="7">
      <t>カサン</t>
    </rPh>
    <phoneticPr fontId="1"/>
  </si>
  <si>
    <t>職員個人の経験年数・職責・職務の状況に応じて加算を行う。</t>
    <phoneticPr fontId="1"/>
  </si>
  <si>
    <t>副園長・教頭配置加算</t>
    <rPh sb="0" eb="3">
      <t>フクエンチョウ</t>
    </rPh>
    <rPh sb="4" eb="6">
      <t>キョウトウ</t>
    </rPh>
    <rPh sb="6" eb="8">
      <t>ハイチ</t>
    </rPh>
    <rPh sb="8" eb="10">
      <t>カサン</t>
    </rPh>
    <phoneticPr fontId="1"/>
  </si>
  <si>
    <t>学級編制調整加配加算</t>
    <rPh sb="0" eb="2">
      <t>ガッキュウ</t>
    </rPh>
    <rPh sb="2" eb="4">
      <t>ヘンセイ</t>
    </rPh>
    <rPh sb="4" eb="6">
      <t>チョウセイ</t>
    </rPh>
    <rPh sb="6" eb="8">
      <t>カハイ</t>
    </rPh>
    <rPh sb="8" eb="10">
      <t>カサン</t>
    </rPh>
    <phoneticPr fontId="1"/>
  </si>
  <si>
    <t>3歳児配置改善加算</t>
    <rPh sb="1" eb="3">
      <t>サイジ</t>
    </rPh>
    <rPh sb="3" eb="5">
      <t>ハイチ</t>
    </rPh>
    <rPh sb="5" eb="7">
      <t>カイゼン</t>
    </rPh>
    <rPh sb="7" eb="9">
      <t>カサン</t>
    </rPh>
    <phoneticPr fontId="1"/>
  </si>
  <si>
    <t>3歳児に係る保育教諭等の配置基準を15人につき1人としている場合</t>
    <rPh sb="1" eb="3">
      <t>サイジ</t>
    </rPh>
    <rPh sb="4" eb="5">
      <t>カカ</t>
    </rPh>
    <rPh sb="6" eb="8">
      <t>ホイク</t>
    </rPh>
    <rPh sb="8" eb="10">
      <t>キョウユ</t>
    </rPh>
    <rPh sb="10" eb="11">
      <t>トウ</t>
    </rPh>
    <rPh sb="12" eb="14">
      <t>ハイチ</t>
    </rPh>
    <rPh sb="14" eb="16">
      <t>キジュン</t>
    </rPh>
    <rPh sb="19" eb="20">
      <t>ニン</t>
    </rPh>
    <rPh sb="24" eb="25">
      <t>ニン</t>
    </rPh>
    <phoneticPr fontId="1"/>
  </si>
  <si>
    <t>満3歳児対応加配加算</t>
    <rPh sb="0" eb="1">
      <t>マン</t>
    </rPh>
    <rPh sb="2" eb="4">
      <t>サイジ</t>
    </rPh>
    <rPh sb="4" eb="6">
      <t>タイオウ</t>
    </rPh>
    <rPh sb="6" eb="8">
      <t>カハイ</t>
    </rPh>
    <rPh sb="8" eb="10">
      <t>カサン</t>
    </rPh>
    <phoneticPr fontId="1"/>
  </si>
  <si>
    <t>満3歳児に係る保育教諭等の配置基準を6人につき1人としている場合</t>
    <rPh sb="0" eb="1">
      <t>マン</t>
    </rPh>
    <rPh sb="2" eb="4">
      <t>サイジ</t>
    </rPh>
    <rPh sb="5" eb="6">
      <t>カカ</t>
    </rPh>
    <rPh sb="7" eb="9">
      <t>ホイク</t>
    </rPh>
    <rPh sb="9" eb="11">
      <t>キョウユ</t>
    </rPh>
    <rPh sb="11" eb="12">
      <t>トウ</t>
    </rPh>
    <rPh sb="13" eb="15">
      <t>ハイチ</t>
    </rPh>
    <rPh sb="15" eb="17">
      <t>キジュン</t>
    </rPh>
    <rPh sb="19" eb="20">
      <t>ニン</t>
    </rPh>
    <rPh sb="24" eb="25">
      <t>ニン</t>
    </rPh>
    <phoneticPr fontId="1"/>
  </si>
  <si>
    <t>チーム保育加配加算</t>
    <rPh sb="3" eb="5">
      <t>ホイク</t>
    </rPh>
    <rPh sb="5" eb="7">
      <t>カハイ</t>
    </rPh>
    <rPh sb="7" eb="9">
      <t>カサン</t>
    </rPh>
    <phoneticPr fontId="1"/>
  </si>
  <si>
    <t>必要保育教諭等の数を超えて保育教諭等を配置しており，加算基準に該当する要件により，低年齢児を中心として小集団化したグループ教育を実施している場合</t>
    <rPh sb="0" eb="2">
      <t>ヒツヨウ</t>
    </rPh>
    <rPh sb="2" eb="4">
      <t>ホイク</t>
    </rPh>
    <rPh sb="4" eb="6">
      <t>キョウユ</t>
    </rPh>
    <rPh sb="6" eb="7">
      <t>トウ</t>
    </rPh>
    <rPh sb="8" eb="9">
      <t>カズ</t>
    </rPh>
    <rPh sb="10" eb="11">
      <t>コ</t>
    </rPh>
    <rPh sb="13" eb="15">
      <t>ホイク</t>
    </rPh>
    <rPh sb="15" eb="17">
      <t>キョウユ</t>
    </rPh>
    <rPh sb="17" eb="18">
      <t>トウ</t>
    </rPh>
    <rPh sb="19" eb="21">
      <t>ハイチ</t>
    </rPh>
    <rPh sb="26" eb="28">
      <t>カサン</t>
    </rPh>
    <rPh sb="28" eb="30">
      <t>キジュン</t>
    </rPh>
    <rPh sb="31" eb="33">
      <t>ガイトウ</t>
    </rPh>
    <rPh sb="35" eb="37">
      <t>ヨウケン</t>
    </rPh>
    <rPh sb="41" eb="44">
      <t>テイネンレイ</t>
    </rPh>
    <rPh sb="44" eb="45">
      <t>ジ</t>
    </rPh>
    <rPh sb="46" eb="48">
      <t>チュウシン</t>
    </rPh>
    <rPh sb="51" eb="55">
      <t>ショウシュウダンカ</t>
    </rPh>
    <rPh sb="61" eb="63">
      <t>キョウイク</t>
    </rPh>
    <rPh sb="64" eb="66">
      <t>ジッシ</t>
    </rPh>
    <phoneticPr fontId="1"/>
  </si>
  <si>
    <t>通園送迎加算</t>
    <rPh sb="0" eb="2">
      <t>ツウエン</t>
    </rPh>
    <rPh sb="2" eb="4">
      <t>ソウゲイ</t>
    </rPh>
    <rPh sb="4" eb="6">
      <t>カサン</t>
    </rPh>
    <phoneticPr fontId="1"/>
  </si>
  <si>
    <t>通園のための送迎を行っている場合</t>
    <rPh sb="0" eb="2">
      <t>ツウエン</t>
    </rPh>
    <rPh sb="6" eb="8">
      <t>ソウゲイ</t>
    </rPh>
    <rPh sb="9" eb="10">
      <t>オコナ</t>
    </rPh>
    <phoneticPr fontId="1"/>
  </si>
  <si>
    <t>給食実施加算</t>
    <rPh sb="0" eb="2">
      <t>キュウショク</t>
    </rPh>
    <rPh sb="2" eb="4">
      <t>ジッシ</t>
    </rPh>
    <rPh sb="4" eb="6">
      <t>カサン</t>
    </rPh>
    <phoneticPr fontId="1"/>
  </si>
  <si>
    <t>1号認定の児童に給食を提供している場合</t>
    <rPh sb="1" eb="2">
      <t>ゴウ</t>
    </rPh>
    <rPh sb="2" eb="4">
      <t>ニンテイ</t>
    </rPh>
    <rPh sb="5" eb="7">
      <t>ジドウ</t>
    </rPh>
    <rPh sb="8" eb="10">
      <t>キュウショク</t>
    </rPh>
    <rPh sb="11" eb="13">
      <t>テイキョウ</t>
    </rPh>
    <phoneticPr fontId="1"/>
  </si>
  <si>
    <t>減算</t>
    <rPh sb="0" eb="2">
      <t>ゲンサン</t>
    </rPh>
    <phoneticPr fontId="1"/>
  </si>
  <si>
    <t>減価償却費加算</t>
    <rPh sb="0" eb="2">
      <t>ゲンカ</t>
    </rPh>
    <rPh sb="2" eb="4">
      <t>ショウキャク</t>
    </rPh>
    <rPh sb="4" eb="5">
      <t>ヒ</t>
    </rPh>
    <rPh sb="5" eb="7">
      <t>カサン</t>
    </rPh>
    <phoneticPr fontId="1"/>
  </si>
  <si>
    <t>施設が自己所有の建物であり，国からの補助を受けていない場合</t>
    <rPh sb="0" eb="2">
      <t>シセツ</t>
    </rPh>
    <rPh sb="3" eb="5">
      <t>ジコ</t>
    </rPh>
    <rPh sb="5" eb="7">
      <t>ショユウ</t>
    </rPh>
    <rPh sb="8" eb="10">
      <t>タテモノ</t>
    </rPh>
    <rPh sb="14" eb="15">
      <t>クニ</t>
    </rPh>
    <rPh sb="18" eb="20">
      <t>ホジョ</t>
    </rPh>
    <rPh sb="21" eb="22">
      <t>ウ</t>
    </rPh>
    <rPh sb="27" eb="29">
      <t>バアイ</t>
    </rPh>
    <phoneticPr fontId="1"/>
  </si>
  <si>
    <t>賃借料加算</t>
    <rPh sb="0" eb="3">
      <t>チンシャクリョウ</t>
    </rPh>
    <rPh sb="3" eb="5">
      <t>カサン</t>
    </rPh>
    <phoneticPr fontId="1"/>
  </si>
  <si>
    <t>施設が賃貸物件であり，国からの補助を受けていない場合</t>
    <rPh sb="0" eb="2">
      <t>シセツ</t>
    </rPh>
    <rPh sb="3" eb="5">
      <t>チンタイ</t>
    </rPh>
    <rPh sb="5" eb="7">
      <t>ブッケン</t>
    </rPh>
    <rPh sb="11" eb="12">
      <t>クニ</t>
    </rPh>
    <rPh sb="15" eb="17">
      <t>ホジョ</t>
    </rPh>
    <rPh sb="18" eb="19">
      <t>ウ</t>
    </rPh>
    <rPh sb="24" eb="26">
      <t>バアイ</t>
    </rPh>
    <phoneticPr fontId="1"/>
  </si>
  <si>
    <t>療育支援加算</t>
    <rPh sb="0" eb="2">
      <t>リョウイク</t>
    </rPh>
    <rPh sb="2" eb="4">
      <t>シエン</t>
    </rPh>
    <rPh sb="4" eb="6">
      <t>カサン</t>
    </rPh>
    <phoneticPr fontId="1"/>
  </si>
  <si>
    <t>Ａ</t>
    <phoneticPr fontId="1"/>
  </si>
  <si>
    <t>Ｂ</t>
    <phoneticPr fontId="1"/>
  </si>
  <si>
    <t>事務職員配置加算</t>
    <rPh sb="0" eb="2">
      <t>ジム</t>
    </rPh>
    <rPh sb="2" eb="4">
      <t>ショクイン</t>
    </rPh>
    <rPh sb="4" eb="6">
      <t>ハイチ</t>
    </rPh>
    <rPh sb="6" eb="8">
      <t>カサン</t>
    </rPh>
    <phoneticPr fontId="1"/>
  </si>
  <si>
    <t>指導充実加配加算</t>
    <rPh sb="0" eb="2">
      <t>シドウ</t>
    </rPh>
    <rPh sb="2" eb="4">
      <t>ジュウジツ</t>
    </rPh>
    <rPh sb="4" eb="6">
      <t>カハイ</t>
    </rPh>
    <rPh sb="6" eb="8">
      <t>カサン</t>
    </rPh>
    <phoneticPr fontId="1"/>
  </si>
  <si>
    <t>1号及び2号認定の利用定員の合計が271人以上で，基本分単価及び他の加算等の認定に当たって求められる必要保育教諭等の数を超えて非常勤講師を配置する場合</t>
    <rPh sb="1" eb="2">
      <t>ゴウ</t>
    </rPh>
    <rPh sb="2" eb="3">
      <t>オヨ</t>
    </rPh>
    <rPh sb="5" eb="6">
      <t>ゴウ</t>
    </rPh>
    <rPh sb="6" eb="8">
      <t>ニンテイ</t>
    </rPh>
    <rPh sb="9" eb="11">
      <t>リヨウ</t>
    </rPh>
    <rPh sb="11" eb="13">
      <t>テイイン</t>
    </rPh>
    <rPh sb="14" eb="16">
      <t>ゴウケイ</t>
    </rPh>
    <rPh sb="20" eb="21">
      <t>ニン</t>
    </rPh>
    <rPh sb="21" eb="23">
      <t>イジョウ</t>
    </rPh>
    <rPh sb="25" eb="27">
      <t>キホン</t>
    </rPh>
    <rPh sb="27" eb="28">
      <t>ブン</t>
    </rPh>
    <rPh sb="28" eb="30">
      <t>タンカ</t>
    </rPh>
    <rPh sb="30" eb="31">
      <t>オヨ</t>
    </rPh>
    <rPh sb="32" eb="33">
      <t>タ</t>
    </rPh>
    <rPh sb="34" eb="36">
      <t>カサン</t>
    </rPh>
    <rPh sb="36" eb="37">
      <t>トウ</t>
    </rPh>
    <rPh sb="38" eb="40">
      <t>ニンテイ</t>
    </rPh>
    <rPh sb="41" eb="42">
      <t>ア</t>
    </rPh>
    <rPh sb="45" eb="46">
      <t>モト</t>
    </rPh>
    <rPh sb="50" eb="52">
      <t>ヒツヨウ</t>
    </rPh>
    <rPh sb="52" eb="54">
      <t>ホイク</t>
    </rPh>
    <rPh sb="54" eb="56">
      <t>キョウユ</t>
    </rPh>
    <rPh sb="56" eb="57">
      <t>トウ</t>
    </rPh>
    <rPh sb="58" eb="59">
      <t>カズ</t>
    </rPh>
    <rPh sb="60" eb="61">
      <t>コ</t>
    </rPh>
    <rPh sb="63" eb="66">
      <t>ヒジョウキン</t>
    </rPh>
    <rPh sb="66" eb="68">
      <t>コウシ</t>
    </rPh>
    <rPh sb="69" eb="71">
      <t>ハイチ</t>
    </rPh>
    <rPh sb="73" eb="75">
      <t>バアイ</t>
    </rPh>
    <phoneticPr fontId="1"/>
  </si>
  <si>
    <t>事務負担対応加配加算</t>
    <rPh sb="0" eb="2">
      <t>ジム</t>
    </rPh>
    <rPh sb="2" eb="4">
      <t>フタン</t>
    </rPh>
    <rPh sb="4" eb="6">
      <t>タイオウ</t>
    </rPh>
    <rPh sb="6" eb="8">
      <t>カハイ</t>
    </rPh>
    <rPh sb="8" eb="10">
      <t>カサン</t>
    </rPh>
    <phoneticPr fontId="1"/>
  </si>
  <si>
    <t>1号及び2号認定の利用定員の合計が271人以上で，基本分単価及び事務職員配置加算において求められる事務職員数を超えて非常勤事務職員を配置する場合</t>
    <rPh sb="1" eb="2">
      <t>ゴウ</t>
    </rPh>
    <rPh sb="2" eb="3">
      <t>オヨ</t>
    </rPh>
    <rPh sb="5" eb="6">
      <t>ゴウ</t>
    </rPh>
    <rPh sb="6" eb="8">
      <t>ニンテイ</t>
    </rPh>
    <rPh sb="9" eb="11">
      <t>リヨウ</t>
    </rPh>
    <rPh sb="11" eb="13">
      <t>テイイン</t>
    </rPh>
    <rPh sb="14" eb="16">
      <t>ゴウケイ</t>
    </rPh>
    <rPh sb="20" eb="21">
      <t>ニン</t>
    </rPh>
    <rPh sb="21" eb="23">
      <t>イジョウ</t>
    </rPh>
    <rPh sb="25" eb="27">
      <t>キホン</t>
    </rPh>
    <rPh sb="27" eb="28">
      <t>ブン</t>
    </rPh>
    <rPh sb="28" eb="30">
      <t>タンカ</t>
    </rPh>
    <rPh sb="30" eb="31">
      <t>オヨ</t>
    </rPh>
    <rPh sb="32" eb="34">
      <t>ジム</t>
    </rPh>
    <rPh sb="34" eb="36">
      <t>ショクイン</t>
    </rPh>
    <rPh sb="36" eb="38">
      <t>ハイチ</t>
    </rPh>
    <rPh sb="38" eb="40">
      <t>カサン</t>
    </rPh>
    <rPh sb="44" eb="45">
      <t>モト</t>
    </rPh>
    <rPh sb="49" eb="51">
      <t>ジム</t>
    </rPh>
    <rPh sb="51" eb="54">
      <t>ショクインスウ</t>
    </rPh>
    <rPh sb="55" eb="56">
      <t>コ</t>
    </rPh>
    <rPh sb="58" eb="61">
      <t>ヒジョウキン</t>
    </rPh>
    <rPh sb="61" eb="63">
      <t>ジム</t>
    </rPh>
    <rPh sb="63" eb="65">
      <t>ショクイン</t>
    </rPh>
    <rPh sb="66" eb="68">
      <t>ハイチ</t>
    </rPh>
    <rPh sb="70" eb="72">
      <t>バアイ</t>
    </rPh>
    <phoneticPr fontId="1"/>
  </si>
  <si>
    <t>冷暖房費加算</t>
    <rPh sb="0" eb="3">
      <t>レイダンボウ</t>
    </rPh>
    <rPh sb="3" eb="4">
      <t>ヒ</t>
    </rPh>
    <rPh sb="4" eb="6">
      <t>カサン</t>
    </rPh>
    <phoneticPr fontId="1"/>
  </si>
  <si>
    <t>☑</t>
    <phoneticPr fontId="1"/>
  </si>
  <si>
    <t>外部監査費加算</t>
    <rPh sb="0" eb="2">
      <t>ガイブ</t>
    </rPh>
    <rPh sb="2" eb="4">
      <t>カンサ</t>
    </rPh>
    <rPh sb="4" eb="5">
      <t>ヒ</t>
    </rPh>
    <rPh sb="5" eb="7">
      <t>カサン</t>
    </rPh>
    <phoneticPr fontId="1"/>
  </si>
  <si>
    <t>施設関係者評価加算</t>
    <rPh sb="0" eb="2">
      <t>シセツ</t>
    </rPh>
    <rPh sb="2" eb="5">
      <t>カンケイシャ</t>
    </rPh>
    <rPh sb="5" eb="7">
      <t>ヒョウカ</t>
    </rPh>
    <rPh sb="7" eb="9">
      <t>カサン</t>
    </rPh>
    <phoneticPr fontId="1"/>
  </si>
  <si>
    <t>保護者その他の施設関係者による評価を実施し，その結果をホームページ・保護者への説明等により広く公表している場合</t>
    <rPh sb="0" eb="3">
      <t>ホゴシャ</t>
    </rPh>
    <rPh sb="5" eb="6">
      <t>タ</t>
    </rPh>
    <rPh sb="7" eb="9">
      <t>シセツ</t>
    </rPh>
    <rPh sb="9" eb="11">
      <t>カンケイ</t>
    </rPh>
    <rPh sb="11" eb="12">
      <t>シャ</t>
    </rPh>
    <rPh sb="15" eb="17">
      <t>ヒョウカ</t>
    </rPh>
    <rPh sb="18" eb="20">
      <t>ジッシ</t>
    </rPh>
    <rPh sb="24" eb="26">
      <t>ケッカ</t>
    </rPh>
    <rPh sb="34" eb="37">
      <t>ホゴシャ</t>
    </rPh>
    <rPh sb="39" eb="41">
      <t>セツメイ</t>
    </rPh>
    <rPh sb="41" eb="42">
      <t>トウ</t>
    </rPh>
    <rPh sb="45" eb="46">
      <t>ヒロ</t>
    </rPh>
    <rPh sb="47" eb="49">
      <t>コウヒョウ</t>
    </rPh>
    <rPh sb="53" eb="55">
      <t>バアイ</t>
    </rPh>
    <phoneticPr fontId="1"/>
  </si>
  <si>
    <t>施設機能強化推進費加算</t>
    <rPh sb="0" eb="2">
      <t>シセツ</t>
    </rPh>
    <rPh sb="2" eb="4">
      <t>キノウ</t>
    </rPh>
    <rPh sb="4" eb="6">
      <t>キョウカ</t>
    </rPh>
    <rPh sb="6" eb="8">
      <t>スイシン</t>
    </rPh>
    <rPh sb="8" eb="9">
      <t>ヒ</t>
    </rPh>
    <rPh sb="9" eb="11">
      <t>カサン</t>
    </rPh>
    <phoneticPr fontId="1"/>
  </si>
  <si>
    <t>小学校接続加算</t>
    <rPh sb="0" eb="3">
      <t>ショウガッコウ</t>
    </rPh>
    <rPh sb="3" eb="5">
      <t>セツゾク</t>
    </rPh>
    <rPh sb="5" eb="7">
      <t>カサン</t>
    </rPh>
    <phoneticPr fontId="1"/>
  </si>
  <si>
    <t>加算基準に該当する小学校との連携・接続に係る取組みを行っている場合</t>
    <rPh sb="0" eb="2">
      <t>カサン</t>
    </rPh>
    <rPh sb="2" eb="4">
      <t>キジュン</t>
    </rPh>
    <rPh sb="5" eb="7">
      <t>ガイトウ</t>
    </rPh>
    <rPh sb="9" eb="12">
      <t>ショウガッコウ</t>
    </rPh>
    <rPh sb="14" eb="16">
      <t>レンケイ</t>
    </rPh>
    <rPh sb="17" eb="19">
      <t>セツゾク</t>
    </rPh>
    <rPh sb="20" eb="21">
      <t>カカ</t>
    </rPh>
    <rPh sb="22" eb="23">
      <t>ト</t>
    </rPh>
    <rPh sb="23" eb="24">
      <t>クミ</t>
    </rPh>
    <rPh sb="26" eb="27">
      <t>オコナ</t>
    </rPh>
    <rPh sb="31" eb="33">
      <t>バアイ</t>
    </rPh>
    <phoneticPr fontId="1"/>
  </si>
  <si>
    <t>第三者評価受審加算</t>
    <rPh sb="0" eb="1">
      <t>ダイ</t>
    </rPh>
    <rPh sb="1" eb="3">
      <t>サンシャ</t>
    </rPh>
    <rPh sb="3" eb="5">
      <t>ヒョウカ</t>
    </rPh>
    <rPh sb="5" eb="6">
      <t>ウケ</t>
    </rPh>
    <rPh sb="6" eb="7">
      <t>シン</t>
    </rPh>
    <rPh sb="7" eb="9">
      <t>カサン</t>
    </rPh>
    <phoneticPr fontId="1"/>
  </si>
  <si>
    <t>市町村が認める第三者評価機関による評価を受審し，その結果をホームページ等により広く公表している場合</t>
    <rPh sb="0" eb="3">
      <t>シチョウソン</t>
    </rPh>
    <rPh sb="4" eb="5">
      <t>ミト</t>
    </rPh>
    <rPh sb="7" eb="8">
      <t>ダイ</t>
    </rPh>
    <rPh sb="8" eb="10">
      <t>サンシャ</t>
    </rPh>
    <rPh sb="10" eb="12">
      <t>ヒョウカ</t>
    </rPh>
    <rPh sb="12" eb="14">
      <t>キカン</t>
    </rPh>
    <rPh sb="17" eb="19">
      <t>ヒョウカ</t>
    </rPh>
    <rPh sb="20" eb="21">
      <t>ウケ</t>
    </rPh>
    <rPh sb="21" eb="22">
      <t>シン</t>
    </rPh>
    <rPh sb="26" eb="28">
      <t>ケッカ</t>
    </rPh>
    <rPh sb="35" eb="36">
      <t>トウ</t>
    </rPh>
    <rPh sb="39" eb="40">
      <t>ヒロ</t>
    </rPh>
    <rPh sb="41" eb="43">
      <t>コウヒョウ</t>
    </rPh>
    <rPh sb="47" eb="49">
      <t>バアイ</t>
    </rPh>
    <phoneticPr fontId="1"/>
  </si>
  <si>
    <t>60歳以上の高齢者・障害者等を雇用している場合</t>
    <rPh sb="2" eb="5">
      <t>サイイジョウ</t>
    </rPh>
    <rPh sb="6" eb="8">
      <t>コウレイ</t>
    </rPh>
    <rPh sb="8" eb="9">
      <t>シャ</t>
    </rPh>
    <rPh sb="10" eb="13">
      <t>ショウガイシャ</t>
    </rPh>
    <rPh sb="13" eb="14">
      <t>トウ</t>
    </rPh>
    <rPh sb="15" eb="17">
      <t>コヨウ</t>
    </rPh>
    <rPh sb="21" eb="23">
      <t>バアイ</t>
    </rPh>
    <phoneticPr fontId="1"/>
  </si>
  <si>
    <t>栄養管理加算</t>
    <rPh sb="0" eb="2">
      <t>エイヨウ</t>
    </rPh>
    <rPh sb="2" eb="4">
      <t>カンリ</t>
    </rPh>
    <rPh sb="4" eb="6">
      <t>カサン</t>
    </rPh>
    <phoneticPr fontId="1"/>
  </si>
  <si>
    <t>食事の提供にあたり，栄養士から献立やアレルギー，食育等に関する継続的な助言を受ける場合</t>
    <rPh sb="0" eb="2">
      <t>ショクジ</t>
    </rPh>
    <rPh sb="3" eb="5">
      <t>テイキョウ</t>
    </rPh>
    <rPh sb="10" eb="13">
      <t>エイヨウシ</t>
    </rPh>
    <rPh sb="15" eb="17">
      <t>コンダテ</t>
    </rPh>
    <rPh sb="24" eb="26">
      <t>ショクイク</t>
    </rPh>
    <rPh sb="26" eb="27">
      <t>トウ</t>
    </rPh>
    <rPh sb="28" eb="29">
      <t>カン</t>
    </rPh>
    <rPh sb="31" eb="33">
      <t>ケイゾク</t>
    </rPh>
    <rPh sb="33" eb="34">
      <t>テキ</t>
    </rPh>
    <rPh sb="35" eb="37">
      <t>ジョゲン</t>
    </rPh>
    <rPh sb="38" eb="39">
      <t>ウ</t>
    </rPh>
    <rPh sb="41" eb="43">
      <t>バアイ</t>
    </rPh>
    <phoneticPr fontId="1"/>
  </si>
  <si>
    <t>年齢別配置基準を下回る場合</t>
    <rPh sb="0" eb="2">
      <t>ネンレイ</t>
    </rPh>
    <rPh sb="2" eb="3">
      <t>ベツ</t>
    </rPh>
    <rPh sb="3" eb="5">
      <t>ハイチ</t>
    </rPh>
    <rPh sb="5" eb="7">
      <t>キジュン</t>
    </rPh>
    <rPh sb="8" eb="10">
      <t>シタマワ</t>
    </rPh>
    <rPh sb="11" eb="13">
      <t>バアイ</t>
    </rPh>
    <phoneticPr fontId="1"/>
  </si>
  <si>
    <t>園に配置する保育教諭等の数が配置基準を下回る場合</t>
    <rPh sb="0" eb="1">
      <t>エン</t>
    </rPh>
    <rPh sb="2" eb="4">
      <t>ハイチ</t>
    </rPh>
    <rPh sb="6" eb="8">
      <t>ホイク</t>
    </rPh>
    <rPh sb="8" eb="10">
      <t>キョウユ</t>
    </rPh>
    <rPh sb="10" eb="11">
      <t>トウ</t>
    </rPh>
    <rPh sb="12" eb="13">
      <t>スウ</t>
    </rPh>
    <phoneticPr fontId="1"/>
  </si>
  <si>
    <t>配置基準上求められる職員資格を
有しない場合</t>
    <rPh sb="0" eb="2">
      <t>ハイチ</t>
    </rPh>
    <rPh sb="2" eb="4">
      <t>キジュン</t>
    </rPh>
    <rPh sb="4" eb="5">
      <t>ジョウ</t>
    </rPh>
    <rPh sb="5" eb="6">
      <t>モト</t>
    </rPh>
    <rPh sb="10" eb="12">
      <t>ショクイン</t>
    </rPh>
    <rPh sb="12" eb="14">
      <t>シカク</t>
    </rPh>
    <rPh sb="16" eb="17">
      <t>ユウ</t>
    </rPh>
    <rPh sb="20" eb="22">
      <t>バアイ</t>
    </rPh>
    <phoneticPr fontId="1"/>
  </si>
  <si>
    <t>配置基準により配置された保育教諭等のうち，幼稚園教諭免許又は保育士資格のいずれも有しない者がいる場合</t>
    <rPh sb="7" eb="9">
      <t>ハイチ</t>
    </rPh>
    <rPh sb="12" eb="14">
      <t>ホイク</t>
    </rPh>
    <rPh sb="14" eb="16">
      <t>キョウユ</t>
    </rPh>
    <rPh sb="16" eb="17">
      <t>トウ</t>
    </rPh>
    <rPh sb="21" eb="24">
      <t>ヨウチエン</t>
    </rPh>
    <rPh sb="24" eb="26">
      <t>キョウユ</t>
    </rPh>
    <rPh sb="26" eb="28">
      <t>メンキョ</t>
    </rPh>
    <rPh sb="28" eb="29">
      <t>マタ</t>
    </rPh>
    <rPh sb="30" eb="32">
      <t>ホイク</t>
    </rPh>
    <rPh sb="32" eb="33">
      <t>シ</t>
    </rPh>
    <rPh sb="33" eb="35">
      <t>シカク</t>
    </rPh>
    <rPh sb="40" eb="41">
      <t>ユウ</t>
    </rPh>
    <rPh sb="44" eb="45">
      <t>モノ</t>
    </rPh>
    <rPh sb="48" eb="50">
      <t>バアイ</t>
    </rPh>
    <phoneticPr fontId="1"/>
  </si>
  <si>
    <t>1号認定児童について，過去2年度間常に利用定員を超えており，各年度の年間平均在所率が120％以上である場合</t>
    <rPh sb="1" eb="2">
      <t>ゴウ</t>
    </rPh>
    <rPh sb="2" eb="4">
      <t>ニンテイ</t>
    </rPh>
    <rPh sb="4" eb="6">
      <t>ジドウ</t>
    </rPh>
    <rPh sb="11" eb="13">
      <t>カコ</t>
    </rPh>
    <rPh sb="14" eb="15">
      <t>ネン</t>
    </rPh>
    <rPh sb="15" eb="16">
      <t>ド</t>
    </rPh>
    <rPh sb="16" eb="17">
      <t>カン</t>
    </rPh>
    <rPh sb="17" eb="18">
      <t>ツネ</t>
    </rPh>
    <rPh sb="19" eb="21">
      <t>リヨウ</t>
    </rPh>
    <rPh sb="21" eb="23">
      <t>テイイン</t>
    </rPh>
    <rPh sb="24" eb="25">
      <t>コ</t>
    </rPh>
    <rPh sb="30" eb="31">
      <t>カク</t>
    </rPh>
    <rPh sb="31" eb="33">
      <t>ネンド</t>
    </rPh>
    <rPh sb="34" eb="36">
      <t>ネンカン</t>
    </rPh>
    <rPh sb="36" eb="38">
      <t>ヘイキン</t>
    </rPh>
    <rPh sb="38" eb="40">
      <t>ザイショ</t>
    </rPh>
    <rPh sb="40" eb="41">
      <t>リツ</t>
    </rPh>
    <rPh sb="46" eb="48">
      <t>イジョウ</t>
    </rPh>
    <rPh sb="51" eb="53">
      <t>バアイ</t>
    </rPh>
    <phoneticPr fontId="1"/>
  </si>
  <si>
    <t>2号及び3号認定児童について，過去5年度間常に利用定員を超えており，各年度の年間平均在所率が120％以上である場合</t>
    <rPh sb="1" eb="2">
      <t>ゴウ</t>
    </rPh>
    <rPh sb="2" eb="3">
      <t>オヨ</t>
    </rPh>
    <rPh sb="5" eb="6">
      <t>ゴウ</t>
    </rPh>
    <rPh sb="6" eb="8">
      <t>ニンテイ</t>
    </rPh>
    <rPh sb="8" eb="10">
      <t>ジドウ</t>
    </rPh>
    <rPh sb="15" eb="17">
      <t>カコ</t>
    </rPh>
    <rPh sb="18" eb="19">
      <t>ネン</t>
    </rPh>
    <rPh sb="19" eb="20">
      <t>ド</t>
    </rPh>
    <rPh sb="20" eb="21">
      <t>カン</t>
    </rPh>
    <rPh sb="21" eb="22">
      <t>ツネ</t>
    </rPh>
    <rPh sb="23" eb="25">
      <t>リヨウ</t>
    </rPh>
    <rPh sb="25" eb="27">
      <t>テイイン</t>
    </rPh>
    <rPh sb="28" eb="29">
      <t>コ</t>
    </rPh>
    <rPh sb="34" eb="35">
      <t>カク</t>
    </rPh>
    <rPh sb="35" eb="37">
      <t>ネンド</t>
    </rPh>
    <rPh sb="38" eb="40">
      <t>ネンカン</t>
    </rPh>
    <rPh sb="40" eb="42">
      <t>ヘイキン</t>
    </rPh>
    <rPh sb="42" eb="44">
      <t>ザイショ</t>
    </rPh>
    <rPh sb="44" eb="45">
      <t>リツ</t>
    </rPh>
    <rPh sb="50" eb="52">
      <t>イジョウ</t>
    </rPh>
    <rPh sb="55" eb="57">
      <t>バアイ</t>
    </rPh>
    <phoneticPr fontId="1"/>
  </si>
  <si>
    <t>休日保育加算</t>
    <rPh sb="0" eb="2">
      <t>キュウジツ</t>
    </rPh>
    <rPh sb="2" eb="4">
      <t>ホイク</t>
    </rPh>
    <rPh sb="4" eb="6">
      <t>カサン</t>
    </rPh>
    <phoneticPr fontId="1"/>
  </si>
  <si>
    <t>日曜及び祝日に保育を行っている場合</t>
    <rPh sb="0" eb="2">
      <t>ニチヨウ</t>
    </rPh>
    <rPh sb="2" eb="3">
      <t>オヨ</t>
    </rPh>
    <rPh sb="4" eb="6">
      <t>シュクジツ</t>
    </rPh>
    <rPh sb="7" eb="9">
      <t>ホイク</t>
    </rPh>
    <rPh sb="10" eb="11">
      <t>オコナ</t>
    </rPh>
    <phoneticPr fontId="1"/>
  </si>
  <si>
    <t>夜間保育加算</t>
    <rPh sb="0" eb="2">
      <t>ヤカン</t>
    </rPh>
    <rPh sb="2" eb="4">
      <t>ホイク</t>
    </rPh>
    <rPh sb="4" eb="6">
      <t>カサン</t>
    </rPh>
    <phoneticPr fontId="1"/>
  </si>
  <si>
    <t>夜間保育を行っている場合</t>
    <rPh sb="0" eb="2">
      <t>ヤカン</t>
    </rPh>
    <rPh sb="2" eb="4">
      <t>ホイク</t>
    </rPh>
    <rPh sb="5" eb="6">
      <t>オコナ</t>
    </rPh>
    <phoneticPr fontId="1"/>
  </si>
  <si>
    <t>1号の利用定員を設定しない場合</t>
    <rPh sb="1" eb="2">
      <t>ゴウ</t>
    </rPh>
    <rPh sb="3" eb="5">
      <t>リヨウ</t>
    </rPh>
    <rPh sb="5" eb="7">
      <t>テイイン</t>
    </rPh>
    <rPh sb="8" eb="10">
      <t>セッテイ</t>
    </rPh>
    <rPh sb="13" eb="15">
      <t>バアイ</t>
    </rPh>
    <phoneticPr fontId="1"/>
  </si>
  <si>
    <t>【入力にあたっての注意事項】</t>
    <rPh sb="1" eb="3">
      <t>ニュウリョク</t>
    </rPh>
    <rPh sb="9" eb="11">
      <t>チュウイ</t>
    </rPh>
    <rPh sb="11" eb="13">
      <t>ジコウ</t>
    </rPh>
    <phoneticPr fontId="1"/>
  </si>
  <si>
    <t>緑色のセルは，３月のみ適用となる加算です。３月報告分のみ入力してください</t>
    <rPh sb="0" eb="2">
      <t>ミドリイロ</t>
    </rPh>
    <rPh sb="8" eb="9">
      <t>ツキ</t>
    </rPh>
    <rPh sb="11" eb="13">
      <t>テキヨウ</t>
    </rPh>
    <rPh sb="16" eb="18">
      <t>カサン</t>
    </rPh>
    <rPh sb="22" eb="23">
      <t>ガツ</t>
    </rPh>
    <rPh sb="23" eb="25">
      <t>ホウコク</t>
    </rPh>
    <rPh sb="25" eb="26">
      <t>ブン</t>
    </rPh>
    <rPh sb="28" eb="30">
      <t>ニュウリョク</t>
    </rPh>
    <phoneticPr fontId="1"/>
  </si>
  <si>
    <t>万が一該当する項目がある場合は，仙台市認定給付課給付係までご連絡ください。</t>
    <rPh sb="0" eb="1">
      <t>マン</t>
    </rPh>
    <rPh sb="2" eb="3">
      <t>イチ</t>
    </rPh>
    <rPh sb="3" eb="5">
      <t>ガイトウ</t>
    </rPh>
    <rPh sb="7" eb="9">
      <t>コウモク</t>
    </rPh>
    <rPh sb="12" eb="14">
      <t>バアイ</t>
    </rPh>
    <rPh sb="16" eb="19">
      <t>センダイシ</t>
    </rPh>
    <rPh sb="19" eb="21">
      <t>ニンテイ</t>
    </rPh>
    <rPh sb="21" eb="23">
      <t>キュウフ</t>
    </rPh>
    <rPh sb="23" eb="24">
      <t>カ</t>
    </rPh>
    <rPh sb="24" eb="26">
      <t>キュウフ</t>
    </rPh>
    <rPh sb="26" eb="27">
      <t>カカリ</t>
    </rPh>
    <rPh sb="30" eb="32">
      <t>レンラク</t>
    </rPh>
    <phoneticPr fontId="1"/>
  </si>
  <si>
    <t>月分）</t>
    <rPh sb="0" eb="1">
      <t>ガツ</t>
    </rPh>
    <rPh sb="1" eb="2">
      <t>ブン</t>
    </rPh>
    <phoneticPr fontId="1"/>
  </si>
  <si>
    <t>（</t>
    <phoneticPr fontId="1"/>
  </si>
  <si>
    <t>園全体の利用定員が91人以上であり、基本分単価において求められる事務職員の数に加えて非常勤事務職員を配置している場合</t>
    <rPh sb="0" eb="1">
      <t>エン</t>
    </rPh>
    <rPh sb="1" eb="3">
      <t>ゼンタイ</t>
    </rPh>
    <rPh sb="4" eb="6">
      <t>リヨウ</t>
    </rPh>
    <rPh sb="6" eb="8">
      <t>テイイン</t>
    </rPh>
    <rPh sb="11" eb="14">
      <t>ニンイジョウ</t>
    </rPh>
    <rPh sb="18" eb="20">
      <t>キホン</t>
    </rPh>
    <rPh sb="20" eb="21">
      <t>ブン</t>
    </rPh>
    <rPh sb="21" eb="23">
      <t>タンカ</t>
    </rPh>
    <rPh sb="27" eb="28">
      <t>モト</t>
    </rPh>
    <rPh sb="32" eb="34">
      <t>ジム</t>
    </rPh>
    <rPh sb="34" eb="36">
      <t>ショクイン</t>
    </rPh>
    <rPh sb="37" eb="38">
      <t>カズ</t>
    </rPh>
    <rPh sb="39" eb="40">
      <t>クワ</t>
    </rPh>
    <rPh sb="42" eb="45">
      <t>ヒジョウキン</t>
    </rPh>
    <rPh sb="45" eb="47">
      <t>ジム</t>
    </rPh>
    <rPh sb="47" eb="49">
      <t>ショクイン</t>
    </rPh>
    <rPh sb="50" eb="52">
      <t>ハイチ</t>
    </rPh>
    <rPh sb="56" eb="58">
      <t>バアイ</t>
    </rPh>
    <phoneticPr fontId="1"/>
  </si>
  <si>
    <t>４～３月</t>
    <rPh sb="3" eb="4">
      <t>ガツ</t>
    </rPh>
    <phoneticPr fontId="1"/>
  </si>
  <si>
    <t>３月</t>
    <rPh sb="1" eb="2">
      <t>ガツ</t>
    </rPh>
    <phoneticPr fontId="1"/>
  </si>
  <si>
    <t>月分</t>
    <rPh sb="0" eb="1">
      <t>ガツ</t>
    </rPh>
    <rPh sb="1" eb="2">
      <t>ブン</t>
    </rPh>
    <phoneticPr fontId="1"/>
  </si>
  <si>
    <t>定員を恒常的に超過する場合
（1号）</t>
    <rPh sb="0" eb="2">
      <t>テイイン</t>
    </rPh>
    <rPh sb="3" eb="6">
      <t>コウジョウテキ</t>
    </rPh>
    <rPh sb="7" eb="9">
      <t>チョウカ</t>
    </rPh>
    <rPh sb="11" eb="13">
      <t>バアイ</t>
    </rPh>
    <rPh sb="16" eb="17">
      <t>ゴウ</t>
    </rPh>
    <phoneticPr fontId="1"/>
  </si>
  <si>
    <t>定員を恒常的に超過する場合
（２・３号）</t>
    <rPh sb="0" eb="2">
      <t>テイイン</t>
    </rPh>
    <rPh sb="3" eb="6">
      <t>コウジョウテキ</t>
    </rPh>
    <rPh sb="7" eb="9">
      <t>チョウカ</t>
    </rPh>
    <rPh sb="11" eb="13">
      <t>バアイ</t>
    </rPh>
    <rPh sb="18" eb="19">
      <t>ゴウ</t>
    </rPh>
    <phoneticPr fontId="1"/>
  </si>
  <si>
    <t>年度　　　　職員名簿</t>
    <phoneticPr fontId="1"/>
  </si>
  <si>
    <t>常勤</t>
  </si>
  <si>
    <t>【３歳児配置改善加算・満３歳児対応加配加算・チーム保育加配加算適用申請　別紙様式２】</t>
    <rPh sb="36" eb="38">
      <t>ベッシ</t>
    </rPh>
    <rPh sb="38" eb="40">
      <t>ヨウシキ</t>
    </rPh>
    <phoneticPr fontId="1"/>
  </si>
  <si>
    <t>(1)</t>
    <phoneticPr fontId="1"/>
  </si>
  <si>
    <t>(2)</t>
    <phoneticPr fontId="1"/>
  </si>
  <si>
    <t>保育教諭または
補助者(※1)または
預かり保育専任
またはその他
（いずれか選択）</t>
    <rPh sb="0" eb="2">
      <t>ホイク</t>
    </rPh>
    <rPh sb="2" eb="4">
      <t>キョウユ</t>
    </rPh>
    <rPh sb="8" eb="11">
      <t>ホジョシャ</t>
    </rPh>
    <rPh sb="32" eb="33">
      <t>タ</t>
    </rPh>
    <rPh sb="39" eb="41">
      <t>センタク</t>
    </rPh>
    <phoneticPr fontId="3"/>
  </si>
  <si>
    <t>勤務形態等
（いずれか選択）</t>
    <rPh sb="0" eb="2">
      <t>キンム</t>
    </rPh>
    <rPh sb="2" eb="4">
      <t>ケイタイ</t>
    </rPh>
    <rPh sb="4" eb="5">
      <t>トウ</t>
    </rPh>
    <rPh sb="11" eb="13">
      <t>センタク</t>
    </rPh>
    <phoneticPr fontId="3"/>
  </si>
  <si>
    <t>非常勤の補助者の１か月の勤務時間数の合計を記入してください。</t>
    <rPh sb="0" eb="1">
      <t>ヒ</t>
    </rPh>
    <rPh sb="1" eb="3">
      <t>ジョウキン</t>
    </rPh>
    <rPh sb="4" eb="6">
      <t>ホジョ</t>
    </rPh>
    <rPh sb="6" eb="7">
      <t>シャ</t>
    </rPh>
    <rPh sb="10" eb="11">
      <t>ツキ</t>
    </rPh>
    <rPh sb="12" eb="14">
      <t>キンム</t>
    </rPh>
    <rPh sb="14" eb="16">
      <t>ジカン</t>
    </rPh>
    <rPh sb="16" eb="17">
      <t>スウ</t>
    </rPh>
    <rPh sb="18" eb="20">
      <t>ゴウケイ</t>
    </rPh>
    <rPh sb="21" eb="23">
      <t>キニュウ</t>
    </rPh>
    <phoneticPr fontId="1"/>
  </si>
  <si>
    <t>非常勤の保育教諭（補助者は除く）の１か月の勤務時間数の合計
を記入してください。</t>
    <rPh sb="0" eb="1">
      <t>ヒ</t>
    </rPh>
    <rPh sb="1" eb="3">
      <t>ジョウキン</t>
    </rPh>
    <rPh sb="4" eb="6">
      <t>ホイク</t>
    </rPh>
    <rPh sb="6" eb="8">
      <t>キョウユ</t>
    </rPh>
    <rPh sb="9" eb="11">
      <t>ホジョ</t>
    </rPh>
    <rPh sb="11" eb="12">
      <t>シャ</t>
    </rPh>
    <rPh sb="13" eb="14">
      <t>ノゾ</t>
    </rPh>
    <rPh sb="19" eb="20">
      <t>ツキ</t>
    </rPh>
    <rPh sb="21" eb="23">
      <t>キンム</t>
    </rPh>
    <rPh sb="23" eb="25">
      <t>ジカン</t>
    </rPh>
    <rPh sb="25" eb="26">
      <t>スウ</t>
    </rPh>
    <rPh sb="27" eb="29">
      <t>ゴウケイ</t>
    </rPh>
    <phoneticPr fontId="1"/>
  </si>
  <si>
    <t>適用させる加算</t>
    <rPh sb="0" eb="2">
      <t>テキヨウ</t>
    </rPh>
    <rPh sb="5" eb="7">
      <t>カサン</t>
    </rPh>
    <phoneticPr fontId="1"/>
  </si>
  <si>
    <t>↑配置基準を下回る場合は公定価格の減算対象となります。</t>
    <rPh sb="1" eb="3">
      <t>ハイチ</t>
    </rPh>
    <rPh sb="3" eb="5">
      <t>キジュン</t>
    </rPh>
    <rPh sb="6" eb="8">
      <t>シタマワ</t>
    </rPh>
    <rPh sb="9" eb="11">
      <t>バアイ</t>
    </rPh>
    <phoneticPr fontId="1"/>
  </si>
  <si>
    <t>ア．３歳児・満３歳加算適用</t>
    <rPh sb="3" eb="4">
      <t>サイ</t>
    </rPh>
    <rPh sb="4" eb="5">
      <t>ジ</t>
    </rPh>
    <rPh sb="6" eb="7">
      <t>マン</t>
    </rPh>
    <rPh sb="8" eb="9">
      <t>サイ</t>
    </rPh>
    <rPh sb="9" eb="11">
      <t>カサン</t>
    </rPh>
    <rPh sb="11" eb="13">
      <t>テキヨウ</t>
    </rPh>
    <phoneticPr fontId="1"/>
  </si>
  <si>
    <r>
      <t>【（３歳児配置改善加算・満３歳児対応加配加算・チーム保育加配加算適用申請　別紙様式3） 兼 （私立保育所等助成　</t>
    </r>
    <r>
      <rPr>
        <sz val="11"/>
        <color theme="1"/>
        <rFont val="HGPｺﾞｼｯｸM"/>
        <family val="3"/>
        <charset val="128"/>
      </rPr>
      <t>様式第1号別紙4</t>
    </r>
    <r>
      <rPr>
        <sz val="10"/>
        <color theme="1"/>
        <rFont val="HGPｺﾞｼｯｸM"/>
        <family val="3"/>
        <charset val="128"/>
      </rPr>
      <t>）】</t>
    </r>
    <rPh sb="3" eb="4">
      <t>サイ</t>
    </rPh>
    <rPh sb="4" eb="5">
      <t>ジ</t>
    </rPh>
    <rPh sb="5" eb="7">
      <t>ハイチ</t>
    </rPh>
    <rPh sb="7" eb="9">
      <t>カイゼン</t>
    </rPh>
    <rPh sb="9" eb="11">
      <t>カサン</t>
    </rPh>
    <rPh sb="12" eb="13">
      <t>マン</t>
    </rPh>
    <rPh sb="14" eb="15">
      <t>サイ</t>
    </rPh>
    <rPh sb="15" eb="16">
      <t>ジ</t>
    </rPh>
    <rPh sb="16" eb="18">
      <t>タイオウ</t>
    </rPh>
    <rPh sb="18" eb="20">
      <t>カハイ</t>
    </rPh>
    <rPh sb="20" eb="22">
      <t>カサン</t>
    </rPh>
    <rPh sb="26" eb="28">
      <t>ホイク</t>
    </rPh>
    <rPh sb="28" eb="30">
      <t>カハイ</t>
    </rPh>
    <rPh sb="30" eb="32">
      <t>カサン</t>
    </rPh>
    <rPh sb="32" eb="34">
      <t>テキヨウ</t>
    </rPh>
    <rPh sb="34" eb="36">
      <t>シンセイ</t>
    </rPh>
    <rPh sb="37" eb="39">
      <t>ベッシ</t>
    </rPh>
    <rPh sb="39" eb="41">
      <t>ヨウシキ</t>
    </rPh>
    <rPh sb="44" eb="45">
      <t>ケン</t>
    </rPh>
    <rPh sb="47" eb="49">
      <t>シリツ</t>
    </rPh>
    <rPh sb="49" eb="51">
      <t>ホイク</t>
    </rPh>
    <rPh sb="51" eb="52">
      <t>ショ</t>
    </rPh>
    <rPh sb="52" eb="53">
      <t>トウ</t>
    </rPh>
    <rPh sb="53" eb="55">
      <t>ジョセイ</t>
    </rPh>
    <rPh sb="56" eb="58">
      <t>ヨウシキ</t>
    </rPh>
    <rPh sb="58" eb="59">
      <t>ダイ</t>
    </rPh>
    <rPh sb="60" eb="61">
      <t>ゴウ</t>
    </rPh>
    <rPh sb="61" eb="63">
      <t>ベッシ</t>
    </rPh>
    <phoneticPr fontId="1"/>
  </si>
  <si>
    <r>
      <t>2号及び3号の利用定員が90人以下の場合に加配する人数</t>
    </r>
    <r>
      <rPr>
        <b/>
        <sz val="12"/>
        <color theme="1"/>
        <rFont val="HGPｺﾞｼｯｸM"/>
        <family val="3"/>
        <charset val="128"/>
      </rPr>
      <t>（1人）</t>
    </r>
    <rPh sb="21" eb="23">
      <t>カハイ</t>
    </rPh>
    <rPh sb="25" eb="27">
      <t>ニンズウ</t>
    </rPh>
    <rPh sb="29" eb="30">
      <t>ニン</t>
    </rPh>
    <phoneticPr fontId="1"/>
  </si>
  <si>
    <r>
      <t>保育標準時間認定子どもの利用がある場合</t>
    </r>
    <r>
      <rPr>
        <b/>
        <sz val="12"/>
        <color theme="1"/>
        <rFont val="HGPｺﾞｼｯｸM"/>
        <family val="3"/>
        <charset val="128"/>
      </rPr>
      <t>（1人）</t>
    </r>
    <rPh sb="2" eb="4">
      <t>ヒョウジュン</t>
    </rPh>
    <rPh sb="4" eb="6">
      <t>ジカン</t>
    </rPh>
    <rPh sb="12" eb="14">
      <t>リヨウ</t>
    </rPh>
    <rPh sb="17" eb="19">
      <t>バアイ</t>
    </rPh>
    <rPh sb="21" eb="22">
      <t>ニン</t>
    </rPh>
    <phoneticPr fontId="1"/>
  </si>
  <si>
    <r>
      <t>園長が専任でない（複数園の兼務）場合</t>
    </r>
    <r>
      <rPr>
        <b/>
        <sz val="12"/>
        <color theme="1"/>
        <rFont val="HGPｺﾞｼｯｸM"/>
        <family val="3"/>
        <charset val="128"/>
      </rPr>
      <t>（1人）</t>
    </r>
    <rPh sb="0" eb="2">
      <t>エンチョウ</t>
    </rPh>
    <rPh sb="3" eb="5">
      <t>センニン</t>
    </rPh>
    <rPh sb="9" eb="11">
      <t>フクスウ</t>
    </rPh>
    <rPh sb="11" eb="12">
      <t>エン</t>
    </rPh>
    <rPh sb="13" eb="15">
      <t>ケンム</t>
    </rPh>
    <rPh sb="16" eb="18">
      <t>バアイ</t>
    </rPh>
    <rPh sb="20" eb="21">
      <t>ニン</t>
    </rPh>
    <phoneticPr fontId="1"/>
  </si>
  <si>
    <t>３歳未満児
担当</t>
    <rPh sb="1" eb="2">
      <t>サイ</t>
    </rPh>
    <rPh sb="2" eb="4">
      <t>ミマン</t>
    </rPh>
    <rPh sb="4" eb="5">
      <t>ジ</t>
    </rPh>
    <rPh sb="6" eb="8">
      <t>タントウ</t>
    </rPh>
    <phoneticPr fontId="1"/>
  </si>
  <si>
    <t>３歳以上児
担当</t>
    <rPh sb="1" eb="2">
      <t>サイ</t>
    </rPh>
    <rPh sb="2" eb="4">
      <t>イジョウ</t>
    </rPh>
    <rPh sb="4" eb="5">
      <t>ジ</t>
    </rPh>
    <rPh sb="6" eb="8">
      <t>タントウ</t>
    </rPh>
    <phoneticPr fontId="1"/>
  </si>
  <si>
    <t>【（３歳児配置改善加算・満３歳児対応加配加算・チーム保育加配加算適用申請　別紙様式1） 兼 （私立保育所等助成　様式第1号別紙1）】</t>
    <phoneticPr fontId="1"/>
  </si>
  <si>
    <r>
      <t xml:space="preserve">保育教諭 </t>
    </r>
    <r>
      <rPr>
        <b/>
        <u/>
        <sz val="12"/>
        <rFont val="HGPｺﾞｼｯｸM"/>
        <family val="3"/>
        <charset val="128"/>
      </rPr>
      <t>（園長を除く）</t>
    </r>
    <rPh sb="0" eb="2">
      <t>ホイク</t>
    </rPh>
    <rPh sb="2" eb="4">
      <t>キョウユ</t>
    </rPh>
    <rPh sb="6" eb="8">
      <t>エンチョウ</t>
    </rPh>
    <rPh sb="9" eb="10">
      <t>ノゾ</t>
    </rPh>
    <phoneticPr fontId="1"/>
  </si>
  <si>
    <r>
      <rPr>
        <b/>
        <sz val="12"/>
        <rFont val="HGSｺﾞｼｯｸM"/>
        <family val="3"/>
        <charset val="128"/>
      </rPr>
      <t>主幹保育教諭等</t>
    </r>
    <r>
      <rPr>
        <b/>
        <u/>
        <sz val="12"/>
        <rFont val="HGSｺﾞｼｯｸM"/>
        <family val="3"/>
        <charset val="128"/>
      </rPr>
      <t xml:space="preserve">
</t>
    </r>
    <r>
      <rPr>
        <u/>
        <sz val="9"/>
        <rFont val="HGSｺﾞｼｯｸM"/>
        <family val="3"/>
        <charset val="128"/>
      </rPr>
      <t>※代替の保育教諭2人を置いて、教育・保育計画の立案や子育て支援の取り組みに専任している主幹保育教諭等</t>
    </r>
    <rPh sb="0" eb="2">
      <t>シュカン</t>
    </rPh>
    <rPh sb="2" eb="4">
      <t>ホイク</t>
    </rPh>
    <rPh sb="4" eb="6">
      <t>キョウユ</t>
    </rPh>
    <rPh sb="6" eb="7">
      <t>トウ</t>
    </rPh>
    <rPh sb="9" eb="11">
      <t>ダイタイ</t>
    </rPh>
    <rPh sb="12" eb="14">
      <t>ホイク</t>
    </rPh>
    <rPh sb="14" eb="16">
      <t>キョウユ</t>
    </rPh>
    <rPh sb="17" eb="18">
      <t>ニン</t>
    </rPh>
    <rPh sb="19" eb="20">
      <t>オ</t>
    </rPh>
    <rPh sb="23" eb="25">
      <t>キョウイク</t>
    </rPh>
    <rPh sb="26" eb="28">
      <t>ホイク</t>
    </rPh>
    <rPh sb="28" eb="30">
      <t>ケイカク</t>
    </rPh>
    <rPh sb="31" eb="33">
      <t>リツアン</t>
    </rPh>
    <rPh sb="34" eb="36">
      <t>コソダ</t>
    </rPh>
    <rPh sb="37" eb="39">
      <t>シエン</t>
    </rPh>
    <rPh sb="40" eb="41">
      <t>ト</t>
    </rPh>
    <rPh sb="42" eb="43">
      <t>ク</t>
    </rPh>
    <rPh sb="45" eb="47">
      <t>センニン</t>
    </rPh>
    <rPh sb="51" eb="53">
      <t>シュカン</t>
    </rPh>
    <rPh sb="53" eb="55">
      <t>ホイク</t>
    </rPh>
    <rPh sb="55" eb="57">
      <t>キョウユ</t>
    </rPh>
    <rPh sb="57" eb="58">
      <t>トウ</t>
    </rPh>
    <phoneticPr fontId="1"/>
  </si>
  <si>
    <t>無</t>
  </si>
  <si>
    <t>人</t>
    <rPh sb="0" eb="1">
      <t>ニン</t>
    </rPh>
    <phoneticPr fontId="1"/>
  </si>
  <si>
    <t>　　満３歳児数：</t>
    <rPh sb="2" eb="3">
      <t>マン</t>
    </rPh>
    <rPh sb="4" eb="5">
      <t>サイ</t>
    </rPh>
    <rPh sb="5" eb="6">
      <t>ジ</t>
    </rPh>
    <rPh sb="6" eb="7">
      <t>カズ</t>
    </rPh>
    <phoneticPr fontId="1"/>
  </si>
  <si>
    <t>　　３歳児数：</t>
    <rPh sb="3" eb="4">
      <t>サイ</t>
    </rPh>
    <rPh sb="4" eb="5">
      <t>ジ</t>
    </rPh>
    <rPh sb="5" eb="6">
      <t>カズ</t>
    </rPh>
    <phoneticPr fontId="1"/>
  </si>
  <si>
    <t>　　担当保育教諭数：</t>
    <rPh sb="2" eb="4">
      <t>タントウ</t>
    </rPh>
    <rPh sb="4" eb="6">
      <t>ホイク</t>
    </rPh>
    <rPh sb="6" eb="8">
      <t>キョウユ</t>
    </rPh>
    <rPh sb="8" eb="9">
      <t>スウ</t>
    </rPh>
    <phoneticPr fontId="1"/>
  </si>
  <si>
    <t>　　加配人数：</t>
    <rPh sb="2" eb="4">
      <t>カハイ</t>
    </rPh>
    <rPh sb="4" eb="5">
      <t>ニン</t>
    </rPh>
    <rPh sb="5" eb="6">
      <t>カズ</t>
    </rPh>
    <phoneticPr fontId="1"/>
  </si>
  <si>
    <t>人　（注1）</t>
    <rPh sb="0" eb="1">
      <t>ニン</t>
    </rPh>
    <phoneticPr fontId="1"/>
  </si>
  <si>
    <t>　　実施日数：</t>
    <rPh sb="2" eb="4">
      <t>ジッシ</t>
    </rPh>
    <rPh sb="4" eb="6">
      <t>ニッスウ</t>
    </rPh>
    <phoneticPr fontId="1"/>
  </si>
  <si>
    <t>日／週</t>
    <rPh sb="0" eb="1">
      <t>ニチ</t>
    </rPh>
    <rPh sb="2" eb="3">
      <t>シュウ</t>
    </rPh>
    <phoneticPr fontId="1"/>
  </si>
  <si>
    <t>園全体の利用定員：</t>
    <rPh sb="0" eb="1">
      <t>エン</t>
    </rPh>
    <rPh sb="1" eb="3">
      <t>ゼンタイ</t>
    </rPh>
    <rPh sb="4" eb="6">
      <t>リヨウ</t>
    </rPh>
    <rPh sb="6" eb="8">
      <t>テイイン</t>
    </rPh>
    <phoneticPr fontId="1"/>
  </si>
  <si>
    <t>　１号及び２号認定
　児童の定員：</t>
    <rPh sb="2" eb="3">
      <t>ゴウ</t>
    </rPh>
    <rPh sb="3" eb="4">
      <t>オヨ</t>
    </rPh>
    <rPh sb="6" eb="7">
      <t>ゴウ</t>
    </rPh>
    <rPh sb="7" eb="9">
      <t>ニンテイ</t>
    </rPh>
    <rPh sb="11" eb="13">
      <t>ジドウ</t>
    </rPh>
    <rPh sb="14" eb="16">
      <t>テイイン</t>
    </rPh>
    <phoneticPr fontId="1"/>
  </si>
  <si>
    <t>黄色のセルには，人数・日数・パーセンテージ等の入力が必要な項目は，記載してください</t>
    <rPh sb="0" eb="2">
      <t>キイロ</t>
    </rPh>
    <rPh sb="11" eb="13">
      <t>ニッスウ</t>
    </rPh>
    <rPh sb="33" eb="35">
      <t>キサイ</t>
    </rPh>
    <phoneticPr fontId="1"/>
  </si>
  <si>
    <t>オレンジ色のセルには，各月の適用状況を記載してください。</t>
    <rPh sb="4" eb="5">
      <t>イロ</t>
    </rPh>
    <rPh sb="11" eb="13">
      <t>カクツキ</t>
    </rPh>
    <rPh sb="14" eb="16">
      <t>テキヨウ</t>
    </rPh>
    <rPh sb="16" eb="18">
      <t>ジョウキョウ</t>
    </rPh>
    <rPh sb="19" eb="21">
      <t>キサイ</t>
    </rPh>
    <phoneticPr fontId="1"/>
  </si>
  <si>
    <t>白いセル欄は，別紙様式３での加算の取得状況は自動的に反映されます。</t>
    <phoneticPr fontId="1"/>
  </si>
  <si>
    <t>灰色のセルは，仙台市においては当該年度は該当施設がない予定の項目です。</t>
    <rPh sb="0" eb="2">
      <t>ハイイロ</t>
    </rPh>
    <rPh sb="7" eb="10">
      <t>センダイシ</t>
    </rPh>
    <rPh sb="15" eb="17">
      <t>トウガイ</t>
    </rPh>
    <rPh sb="17" eb="18">
      <t>ネン</t>
    </rPh>
    <rPh sb="18" eb="19">
      <t>ド</t>
    </rPh>
    <rPh sb="20" eb="22">
      <t>ガイトウ</t>
    </rPh>
    <rPh sb="22" eb="24">
      <t>シセツ</t>
    </rPh>
    <rPh sb="27" eb="29">
      <t>ヨテイ</t>
    </rPh>
    <rPh sb="30" eb="32">
      <t>コウモク</t>
    </rPh>
    <phoneticPr fontId="1"/>
  </si>
  <si>
    <r>
      <t xml:space="preserve"> 加算率：</t>
    </r>
    <r>
      <rPr>
        <u/>
        <sz val="12"/>
        <color theme="1"/>
        <rFont val="ＭＳ Ｐゴシック"/>
        <family val="3"/>
        <charset val="128"/>
        <scheme val="minor"/>
      </rPr>
      <t/>
    </r>
    <rPh sb="1" eb="3">
      <t>カサン</t>
    </rPh>
    <rPh sb="3" eb="4">
      <t>リツ</t>
    </rPh>
    <phoneticPr fontId="1"/>
  </si>
  <si>
    <r>
      <t xml:space="preserve"> 人数A
  （４万）：</t>
    </r>
    <r>
      <rPr>
        <u/>
        <sz val="12"/>
        <color theme="1"/>
        <rFont val="ＭＳ Ｐゴシック"/>
        <family val="3"/>
        <charset val="128"/>
        <scheme val="minor"/>
      </rPr>
      <t/>
    </r>
    <rPh sb="1" eb="3">
      <t>ニンズウ</t>
    </rPh>
    <rPh sb="9" eb="10">
      <t>マン</t>
    </rPh>
    <phoneticPr fontId="1"/>
  </si>
  <si>
    <r>
      <t xml:space="preserve"> 人数B
  （５千）：</t>
    </r>
    <r>
      <rPr>
        <u/>
        <sz val="12"/>
        <color theme="1"/>
        <rFont val="ＭＳ Ｐゴシック"/>
        <family val="3"/>
        <charset val="128"/>
        <scheme val="minor"/>
      </rPr>
      <t/>
    </r>
    <rPh sb="1" eb="3">
      <t>ニンズウ</t>
    </rPh>
    <rPh sb="9" eb="10">
      <t>セン</t>
    </rPh>
    <phoneticPr fontId="1"/>
  </si>
  <si>
    <t>1号認定の利用定員を設定しない場合
※1号認定の利用定員を設定しているが、1号認定の利用児童がいない場合を含む。</t>
    <rPh sb="1" eb="2">
      <t>ゴウ</t>
    </rPh>
    <rPh sb="2" eb="4">
      <t>ニンテイ</t>
    </rPh>
    <rPh sb="5" eb="7">
      <t>リヨウ</t>
    </rPh>
    <rPh sb="7" eb="9">
      <t>テイイン</t>
    </rPh>
    <rPh sb="10" eb="12">
      <t>セッテイ</t>
    </rPh>
    <rPh sb="15" eb="17">
      <t>バアイ</t>
    </rPh>
    <rPh sb="20" eb="21">
      <t>ゴウ</t>
    </rPh>
    <rPh sb="21" eb="23">
      <t>ニンテイ</t>
    </rPh>
    <rPh sb="24" eb="26">
      <t>リヨウ</t>
    </rPh>
    <rPh sb="26" eb="28">
      <t>テイイン</t>
    </rPh>
    <rPh sb="29" eb="31">
      <t>セッテイ</t>
    </rPh>
    <rPh sb="38" eb="39">
      <t>ゴウ</t>
    </rPh>
    <rPh sb="39" eb="41">
      <t>ニンテイ</t>
    </rPh>
    <rPh sb="42" eb="44">
      <t>リヨウ</t>
    </rPh>
    <rPh sb="44" eb="46">
      <t>ジドウ</t>
    </rPh>
    <rPh sb="50" eb="52">
      <t>バアイ</t>
    </rPh>
    <rPh sb="53" eb="54">
      <t>フク</t>
    </rPh>
    <phoneticPr fontId="1"/>
  </si>
  <si>
    <t>□</t>
  </si>
  <si>
    <t>「増員保育士等
助成」の要件</t>
    <rPh sb="1" eb="3">
      <t>ゾウイン</t>
    </rPh>
    <rPh sb="3" eb="6">
      <t>ホイクシ</t>
    </rPh>
    <rPh sb="6" eb="7">
      <t>トウ</t>
    </rPh>
    <rPh sb="8" eb="10">
      <t>ジョセイ</t>
    </rPh>
    <rPh sb="12" eb="14">
      <t>ヨウケン</t>
    </rPh>
    <phoneticPr fontId="1"/>
  </si>
  <si>
    <r>
      <t xml:space="preserve">「増員保育士等
助成」の適用の
有無
</t>
    </r>
    <r>
      <rPr>
        <sz val="10"/>
        <color theme="1"/>
        <rFont val="HGPｺﾞｼｯｸM"/>
        <family val="3"/>
        <charset val="128"/>
      </rPr>
      <t>右の該当する項目に○</t>
    </r>
    <rPh sb="1" eb="3">
      <t>ゾウイン</t>
    </rPh>
    <rPh sb="3" eb="6">
      <t>ホイクシ</t>
    </rPh>
    <rPh sb="6" eb="7">
      <t>トウ</t>
    </rPh>
    <rPh sb="8" eb="10">
      <t>ジョセイ</t>
    </rPh>
    <rPh sb="12" eb="14">
      <t>テキヨウ</t>
    </rPh>
    <rPh sb="16" eb="18">
      <t>ウム</t>
    </rPh>
    <rPh sb="20" eb="21">
      <t>ミギ</t>
    </rPh>
    <rPh sb="22" eb="24">
      <t>ガイトウ</t>
    </rPh>
    <rPh sb="26" eb="28">
      <t>コウモク</t>
    </rPh>
    <phoneticPr fontId="1"/>
  </si>
  <si>
    <t>副園長又は教頭を設置している場合</t>
    <rPh sb="0" eb="3">
      <t>フクエンチョウ</t>
    </rPh>
    <rPh sb="3" eb="4">
      <t>マタ</t>
    </rPh>
    <rPh sb="5" eb="7">
      <t>キョウトウ</t>
    </rPh>
    <rPh sb="8" eb="10">
      <t>セッチ</t>
    </rPh>
    <phoneticPr fontId="1"/>
  </si>
  <si>
    <t>1号及び2号認定の利用定員の合計が36人以上300人以下であり年齢別配置基準を超えて保育教諭等を配置している場合</t>
    <rPh sb="1" eb="2">
      <t>ゴウ</t>
    </rPh>
    <rPh sb="2" eb="3">
      <t>オヨ</t>
    </rPh>
    <rPh sb="5" eb="6">
      <t>ゴウ</t>
    </rPh>
    <rPh sb="6" eb="8">
      <t>ニンテイ</t>
    </rPh>
    <rPh sb="9" eb="11">
      <t>リヨウ</t>
    </rPh>
    <rPh sb="11" eb="13">
      <t>テイイン</t>
    </rPh>
    <rPh sb="14" eb="16">
      <t>ゴウケイ</t>
    </rPh>
    <rPh sb="19" eb="22">
      <t>ニンイジョウ</t>
    </rPh>
    <rPh sb="25" eb="28">
      <t>ニンイカ</t>
    </rPh>
    <rPh sb="31" eb="33">
      <t>ネンレイ</t>
    </rPh>
    <rPh sb="33" eb="34">
      <t>ベツ</t>
    </rPh>
    <rPh sb="34" eb="36">
      <t>ハイチ</t>
    </rPh>
    <rPh sb="36" eb="38">
      <t>キジュン</t>
    </rPh>
    <rPh sb="39" eb="40">
      <t>コ</t>
    </rPh>
    <rPh sb="42" eb="44">
      <t>ホイク</t>
    </rPh>
    <rPh sb="44" eb="46">
      <t>キョウユ</t>
    </rPh>
    <rPh sb="46" eb="47">
      <t>トウ</t>
    </rPh>
    <rPh sb="48" eb="50">
      <t>ハイチ</t>
    </rPh>
    <phoneticPr fontId="1"/>
  </si>
  <si>
    <r>
      <t xml:space="preserve">主幹教諭等の専任化により子育て
支援の取組みを実施していない場合
</t>
    </r>
    <r>
      <rPr>
        <b/>
        <u/>
        <sz val="12"/>
        <color theme="1"/>
        <rFont val="HGPｺﾞｼｯｸM"/>
        <family val="3"/>
        <charset val="128"/>
      </rPr>
      <t>【教育部分】</t>
    </r>
    <rPh sb="0" eb="2">
      <t>シュカン</t>
    </rPh>
    <rPh sb="2" eb="4">
      <t>キョウユ</t>
    </rPh>
    <rPh sb="4" eb="5">
      <t>トウ</t>
    </rPh>
    <rPh sb="6" eb="8">
      <t>センニン</t>
    </rPh>
    <rPh sb="8" eb="9">
      <t>カ</t>
    </rPh>
    <rPh sb="12" eb="14">
      <t>コソダ</t>
    </rPh>
    <rPh sb="16" eb="18">
      <t>シエン</t>
    </rPh>
    <rPh sb="19" eb="21">
      <t>トリク</t>
    </rPh>
    <rPh sb="23" eb="25">
      <t>ジッシ</t>
    </rPh>
    <rPh sb="30" eb="32">
      <t>バアイ</t>
    </rPh>
    <rPh sb="34" eb="36">
      <t>キョウイク</t>
    </rPh>
    <rPh sb="36" eb="38">
      <t>ブブン</t>
    </rPh>
    <phoneticPr fontId="1"/>
  </si>
  <si>
    <r>
      <t>※主幹教諭等の専任化による子育て支援の取組みを</t>
    </r>
    <r>
      <rPr>
        <u/>
        <sz val="11"/>
        <color theme="1"/>
        <rFont val="HGPｺﾞｼｯｸM"/>
        <family val="3"/>
        <charset val="128"/>
      </rPr>
      <t>実施していない場合に☑してください。</t>
    </r>
    <rPh sb="1" eb="3">
      <t>シュカン</t>
    </rPh>
    <rPh sb="3" eb="5">
      <t>キョウユ</t>
    </rPh>
    <rPh sb="5" eb="6">
      <t>トウ</t>
    </rPh>
    <rPh sb="7" eb="9">
      <t>センニン</t>
    </rPh>
    <rPh sb="9" eb="10">
      <t>カ</t>
    </rPh>
    <rPh sb="13" eb="15">
      <t>コソダ</t>
    </rPh>
    <rPh sb="16" eb="18">
      <t>シエン</t>
    </rPh>
    <rPh sb="19" eb="20">
      <t>ト</t>
    </rPh>
    <rPh sb="20" eb="21">
      <t>ク</t>
    </rPh>
    <rPh sb="23" eb="25">
      <t>ジッシ</t>
    </rPh>
    <rPh sb="30" eb="32">
      <t>バアイ</t>
    </rPh>
    <phoneticPr fontId="1"/>
  </si>
  <si>
    <r>
      <t>主幹保育教諭等を教育・保育計画の立案等の業務に専任させるための代替保育教諭等を配置し，かつ基準に該当する事業を複数実施</t>
    </r>
    <r>
      <rPr>
        <b/>
        <u/>
        <sz val="12"/>
        <color theme="1"/>
        <rFont val="HGPｺﾞｼｯｸM"/>
        <family val="3"/>
        <charset val="128"/>
      </rPr>
      <t>していない場合</t>
    </r>
    <rPh sb="0" eb="2">
      <t>シュカン</t>
    </rPh>
    <rPh sb="2" eb="4">
      <t>ホイク</t>
    </rPh>
    <rPh sb="4" eb="6">
      <t>キョウユ</t>
    </rPh>
    <rPh sb="6" eb="7">
      <t>トウ</t>
    </rPh>
    <rPh sb="8" eb="10">
      <t>キョウイク</t>
    </rPh>
    <rPh sb="11" eb="13">
      <t>ホイク</t>
    </rPh>
    <rPh sb="13" eb="15">
      <t>ケイカク</t>
    </rPh>
    <rPh sb="16" eb="18">
      <t>リツアン</t>
    </rPh>
    <rPh sb="18" eb="19">
      <t>トウ</t>
    </rPh>
    <rPh sb="20" eb="22">
      <t>ギョウム</t>
    </rPh>
    <rPh sb="23" eb="25">
      <t>センニン</t>
    </rPh>
    <rPh sb="31" eb="33">
      <t>ダイガ</t>
    </rPh>
    <rPh sb="33" eb="35">
      <t>ホイク</t>
    </rPh>
    <rPh sb="35" eb="37">
      <t>キョウユ</t>
    </rPh>
    <rPh sb="37" eb="38">
      <t>トウ</t>
    </rPh>
    <rPh sb="39" eb="41">
      <t>ハイチ</t>
    </rPh>
    <rPh sb="45" eb="47">
      <t>キジュン</t>
    </rPh>
    <rPh sb="48" eb="50">
      <t>ガイトウ</t>
    </rPh>
    <rPh sb="52" eb="54">
      <t>ジギョウ</t>
    </rPh>
    <rPh sb="55" eb="57">
      <t>フクスウ</t>
    </rPh>
    <rPh sb="57" eb="59">
      <t>ジッシ</t>
    </rPh>
    <rPh sb="64" eb="66">
      <t>バアイ</t>
    </rPh>
    <phoneticPr fontId="1"/>
  </si>
  <si>
    <r>
      <t xml:space="preserve">主幹教諭等の専任化により子育て
支援の取組みを実施していない場合
</t>
    </r>
    <r>
      <rPr>
        <b/>
        <u/>
        <sz val="12"/>
        <color theme="1"/>
        <rFont val="HGPｺﾞｼｯｸM"/>
        <family val="3"/>
        <charset val="128"/>
      </rPr>
      <t>【保育部分】</t>
    </r>
    <rPh sb="0" eb="2">
      <t>シュカン</t>
    </rPh>
    <rPh sb="2" eb="4">
      <t>キョウユ</t>
    </rPh>
    <rPh sb="4" eb="5">
      <t>トウ</t>
    </rPh>
    <rPh sb="6" eb="8">
      <t>センニン</t>
    </rPh>
    <rPh sb="8" eb="9">
      <t>カ</t>
    </rPh>
    <rPh sb="12" eb="14">
      <t>コソダ</t>
    </rPh>
    <rPh sb="16" eb="18">
      <t>シエン</t>
    </rPh>
    <rPh sb="19" eb="21">
      <t>トリク</t>
    </rPh>
    <rPh sb="23" eb="25">
      <t>ジッシ</t>
    </rPh>
    <rPh sb="30" eb="32">
      <t>バアイ</t>
    </rPh>
    <rPh sb="34" eb="36">
      <t>ホイク</t>
    </rPh>
    <phoneticPr fontId="1"/>
  </si>
  <si>
    <r>
      <t>全施設対象</t>
    </r>
    <r>
      <rPr>
        <b/>
        <sz val="12"/>
        <color theme="1"/>
        <rFont val="HGPｺﾞｼｯｸM"/>
        <family val="3"/>
        <charset val="128"/>
      </rPr>
      <t>　</t>
    </r>
    <r>
      <rPr>
        <u/>
        <sz val="12"/>
        <color theme="1"/>
        <rFont val="HGPｺﾞｼｯｸM"/>
        <family val="3"/>
        <charset val="128"/>
      </rPr>
      <t>（申請不要）</t>
    </r>
    <rPh sb="0" eb="1">
      <t>ゼン</t>
    </rPh>
    <rPh sb="1" eb="3">
      <t>シセツ</t>
    </rPh>
    <rPh sb="3" eb="5">
      <t>タイショウ</t>
    </rPh>
    <rPh sb="7" eb="9">
      <t>シンセイ</t>
    </rPh>
    <rPh sb="9" eb="11">
      <t>フヨウ</t>
    </rPh>
    <phoneticPr fontId="1"/>
  </si>
  <si>
    <t>内，仙台市以外の児童の利用</t>
    <rPh sb="0" eb="1">
      <t>ウチ</t>
    </rPh>
    <rPh sb="2" eb="5">
      <t>センダイシ</t>
    </rPh>
    <rPh sb="5" eb="7">
      <t>イガイ</t>
    </rPh>
    <rPh sb="8" eb="10">
      <t>ジドウ</t>
    </rPh>
    <rPh sb="11" eb="13">
      <t>リヨウ</t>
    </rPh>
    <phoneticPr fontId="1"/>
  </si>
  <si>
    <t>合計　⑫　◆</t>
    <rPh sb="0" eb="2">
      <t>ゴウケイ</t>
    </rPh>
    <phoneticPr fontId="1"/>
  </si>
  <si>
    <t>職名・担当等
（園長・副園長・
主幹保育教諭・
事務職員など）</t>
    <rPh sb="0" eb="2">
      <t>ショクメイ</t>
    </rPh>
    <rPh sb="3" eb="5">
      <t>タントウ</t>
    </rPh>
    <rPh sb="5" eb="6">
      <t>トウ</t>
    </rPh>
    <rPh sb="8" eb="10">
      <t>エンチョウ</t>
    </rPh>
    <rPh sb="11" eb="14">
      <t>フクエンチョウ</t>
    </rPh>
    <rPh sb="16" eb="18">
      <t>シュカン</t>
    </rPh>
    <rPh sb="18" eb="20">
      <t>ホイク</t>
    </rPh>
    <rPh sb="20" eb="22">
      <t>キョウユ</t>
    </rPh>
    <rPh sb="24" eb="26">
      <t>ジム</t>
    </rPh>
    <rPh sb="26" eb="28">
      <t>ショクイン</t>
    </rPh>
    <phoneticPr fontId="1"/>
  </si>
  <si>
    <t>←左記の児童数計が，別紙様式３「職員数算出表」右上欄の
「合計利用児童数」 と 同数になっていることを確認して
 ください。</t>
    <rPh sb="1" eb="3">
      <t>サキ</t>
    </rPh>
    <rPh sb="4" eb="6">
      <t>ジドウ</t>
    </rPh>
    <rPh sb="6" eb="7">
      <t>スウ</t>
    </rPh>
    <rPh sb="7" eb="8">
      <t>ケイ</t>
    </rPh>
    <rPh sb="10" eb="12">
      <t>ベッシ</t>
    </rPh>
    <rPh sb="12" eb="14">
      <t>ヨウシキ</t>
    </rPh>
    <rPh sb="16" eb="19">
      <t>ショクインスウ</t>
    </rPh>
    <rPh sb="19" eb="21">
      <t>サンシュツ</t>
    </rPh>
    <rPh sb="21" eb="22">
      <t>ヒョウ</t>
    </rPh>
    <rPh sb="23" eb="25">
      <t>ミギウエ</t>
    </rPh>
    <rPh sb="25" eb="26">
      <t>ラン</t>
    </rPh>
    <rPh sb="29" eb="31">
      <t>ゴウケイ</t>
    </rPh>
    <rPh sb="31" eb="33">
      <t>リヨウ</t>
    </rPh>
    <rPh sb="33" eb="35">
      <t>ジドウ</t>
    </rPh>
    <rPh sb="35" eb="36">
      <t>スウ</t>
    </rPh>
    <rPh sb="40" eb="42">
      <t>ドウスウ</t>
    </rPh>
    <rPh sb="51" eb="53">
      <t>カクニン</t>
    </rPh>
    <phoneticPr fontId="1"/>
  </si>
  <si>
    <t>別紙様式3の人数</t>
    <rPh sb="0" eb="2">
      <t>ベッシ</t>
    </rPh>
    <rPh sb="2" eb="4">
      <t>ヨウシキ</t>
    </rPh>
    <rPh sb="6" eb="8">
      <t>ニンズウ</t>
    </rPh>
    <phoneticPr fontId="1"/>
  </si>
  <si>
    <t>↓ゼロになればOK（別紙様式3の人数と合致）</t>
    <rPh sb="10" eb="12">
      <t>ベッシ</t>
    </rPh>
    <rPh sb="12" eb="14">
      <t>ヨウシキ</t>
    </rPh>
    <rPh sb="16" eb="18">
      <t>ニンズウ</t>
    </rPh>
    <rPh sb="19" eb="21">
      <t>ガッチ</t>
    </rPh>
    <phoneticPr fontId="1"/>
  </si>
  <si>
    <t>　1号認定児童の定員：</t>
    <rPh sb="2" eb="3">
      <t>ゴウ</t>
    </rPh>
    <rPh sb="3" eb="5">
      <t>ニンテイ</t>
    </rPh>
    <rPh sb="5" eb="7">
      <t>ジドウ</t>
    </rPh>
    <rPh sb="8" eb="10">
      <t>テイイン</t>
    </rPh>
    <phoneticPr fontId="1"/>
  </si>
  <si>
    <t>年齢別配置基準上必要な保育教諭等の数</t>
    <rPh sb="0" eb="2">
      <t>ネンレイ</t>
    </rPh>
    <rPh sb="2" eb="3">
      <t>ベツ</t>
    </rPh>
    <rPh sb="3" eb="5">
      <t>ハイチ</t>
    </rPh>
    <rPh sb="5" eb="7">
      <t>キジュン</t>
    </rPh>
    <rPh sb="7" eb="8">
      <t>ジョウ</t>
    </rPh>
    <rPh sb="8" eb="10">
      <t>ヒツヨウ</t>
    </rPh>
    <rPh sb="11" eb="13">
      <t>ホイク</t>
    </rPh>
    <rPh sb="13" eb="15">
      <t>キョウユ</t>
    </rPh>
    <rPh sb="15" eb="16">
      <t>トウ</t>
    </rPh>
    <rPh sb="17" eb="18">
      <t>スウ</t>
    </rPh>
    <phoneticPr fontId="1"/>
  </si>
  <si>
    <t>年齢ごとの必要保育
教諭等の数(小数点
第2位以下を切捨て)
※1</t>
    <rPh sb="0" eb="2">
      <t>ネンレイ</t>
    </rPh>
    <rPh sb="5" eb="7">
      <t>ヒツヨウ</t>
    </rPh>
    <rPh sb="7" eb="9">
      <t>ホイク</t>
    </rPh>
    <rPh sb="10" eb="12">
      <t>キョウユ</t>
    </rPh>
    <rPh sb="12" eb="13">
      <t>トウ</t>
    </rPh>
    <rPh sb="14" eb="15">
      <t>スウ</t>
    </rPh>
    <phoneticPr fontId="1"/>
  </si>
  <si>
    <t>加算に必要な保育教諭等の数</t>
    <rPh sb="0" eb="2">
      <t>カサン</t>
    </rPh>
    <rPh sb="3" eb="5">
      <t>ヒツヨウ</t>
    </rPh>
    <rPh sb="6" eb="8">
      <t>ホイク</t>
    </rPh>
    <rPh sb="8" eb="10">
      <t>キョウユ</t>
    </rPh>
    <rPh sb="10" eb="11">
      <t>トウ</t>
    </rPh>
    <rPh sb="12" eb="13">
      <t>カズ</t>
    </rPh>
    <phoneticPr fontId="1"/>
  </si>
  <si>
    <t>各種事業の助成・補助において必要な配置保育教諭等の数</t>
    <rPh sb="0" eb="2">
      <t>カクシュ</t>
    </rPh>
    <rPh sb="2" eb="4">
      <t>ジギョウ</t>
    </rPh>
    <rPh sb="5" eb="7">
      <t>ジョセイ</t>
    </rPh>
    <rPh sb="8" eb="10">
      <t>ホジョ</t>
    </rPh>
    <rPh sb="14" eb="16">
      <t>ヒツヨウ</t>
    </rPh>
    <phoneticPr fontId="1"/>
  </si>
  <si>
    <t>合計　⑭　◆</t>
    <rPh sb="0" eb="2">
      <t>ゴウケイ</t>
    </rPh>
    <phoneticPr fontId="1"/>
  </si>
  <si>
    <r>
      <t>学級編制調整加配加算（1号及び2号の利用定員が36人以上300人以下の場合に適用）を受ける場合に加配する人数</t>
    </r>
    <r>
      <rPr>
        <b/>
        <sz val="12"/>
        <color theme="1"/>
        <rFont val="HGPｺﾞｼｯｸM"/>
        <family val="3"/>
        <charset val="128"/>
      </rPr>
      <t>（1人）</t>
    </r>
    <r>
      <rPr>
        <sz val="12"/>
        <color theme="1"/>
        <rFont val="HGPｺﾞｼｯｸM"/>
        <family val="3"/>
        <charset val="128"/>
      </rPr>
      <t>⑬</t>
    </r>
    <phoneticPr fontId="1"/>
  </si>
  <si>
    <r>
      <t>1号及び2号の利用定員が271人以上の施設で，指導充実加配加算を受ける場合</t>
    </r>
    <r>
      <rPr>
        <b/>
        <sz val="12"/>
        <color theme="1"/>
        <rFont val="HGPｺﾞｼｯｸM"/>
        <family val="3"/>
        <charset val="128"/>
      </rPr>
      <t>（0.2人）</t>
    </r>
    <rPh sb="41" eb="42">
      <t>ニン</t>
    </rPh>
    <phoneticPr fontId="1"/>
  </si>
  <si>
    <t>「チーム保育加配
加算」の対象となる
加配人数</t>
    <phoneticPr fontId="1"/>
  </si>
  <si>
    <t>チーム保育加配
加算を受ける場合</t>
    <rPh sb="3" eb="5">
      <t>ホイク</t>
    </rPh>
    <rPh sb="5" eb="7">
      <t>カハイ</t>
    </rPh>
    <rPh sb="8" eb="10">
      <t>カサン</t>
    </rPh>
    <rPh sb="11" eb="12">
      <t>ウ</t>
    </rPh>
    <rPh sb="14" eb="16">
      <t>バアイ</t>
    </rPh>
    <phoneticPr fontId="1"/>
  </si>
  <si>
    <t>チーム保育加配加算</t>
    <rPh sb="3" eb="5">
      <t>ホイク</t>
    </rPh>
    <rPh sb="5" eb="7">
      <t>カハイ</t>
    </rPh>
    <rPh sb="7" eb="9">
      <t>カサン</t>
    </rPh>
    <phoneticPr fontId="1"/>
  </si>
  <si>
    <t>←適用の
場合は〇</t>
    <rPh sb="1" eb="3">
      <t>テキヨウ</t>
    </rPh>
    <rPh sb="5" eb="7">
      <t>バアイ</t>
    </rPh>
    <phoneticPr fontId="1"/>
  </si>
  <si>
    <t>２．特別支援教育・保育経費補助金対象児童について</t>
    <rPh sb="2" eb="4">
      <t>トクベツ</t>
    </rPh>
    <rPh sb="4" eb="6">
      <t>シエン</t>
    </rPh>
    <rPh sb="6" eb="8">
      <t>キョウイク</t>
    </rPh>
    <rPh sb="9" eb="11">
      <t>ホイク</t>
    </rPh>
    <rPh sb="11" eb="13">
      <t>ケイヒ</t>
    </rPh>
    <rPh sb="13" eb="16">
      <t>ホジョキン</t>
    </rPh>
    <rPh sb="16" eb="18">
      <t>タイショウ</t>
    </rPh>
    <rPh sb="18" eb="20">
      <t>ジドウ</t>
    </rPh>
    <phoneticPr fontId="3"/>
  </si>
  <si>
    <t>エ．３歳・満３歳加算適用なし ⑮</t>
    <rPh sb="3" eb="4">
      <t>サイ</t>
    </rPh>
    <rPh sb="5" eb="6">
      <t>マン</t>
    </rPh>
    <rPh sb="7" eb="8">
      <t>サイ</t>
    </rPh>
    <rPh sb="8" eb="10">
      <t>カサン</t>
    </rPh>
    <rPh sb="10" eb="12">
      <t>テキヨウ</t>
    </rPh>
    <phoneticPr fontId="1"/>
  </si>
  <si>
    <t>算定に使用する職員数　⑯　◆</t>
    <rPh sb="0" eb="2">
      <t>サンテイ</t>
    </rPh>
    <rPh sb="3" eb="5">
      <t>シヨウ</t>
    </rPh>
    <rPh sb="7" eb="9">
      <t>ショクイン</t>
    </rPh>
    <rPh sb="9" eb="10">
      <t>スウ</t>
    </rPh>
    <phoneticPr fontId="1"/>
  </si>
  <si>
    <t xml:space="preserve"> 　①基礎数（⑳-⑰）が3人未満の場合</t>
    <rPh sb="13" eb="14">
      <t>ヒト</t>
    </rPh>
    <rPh sb="14" eb="16">
      <t>ミマン</t>
    </rPh>
    <rPh sb="17" eb="19">
      <t>バアイ</t>
    </rPh>
    <phoneticPr fontId="1"/>
  </si>
  <si>
    <t>　その他地域</t>
    <rPh sb="3" eb="4">
      <t>タ</t>
    </rPh>
    <rPh sb="4" eb="6">
      <t>チイキ</t>
    </rPh>
    <phoneticPr fontId="1"/>
  </si>
  <si>
    <t>←（裏面※2）の基準により端数処理を行った値が自動計算されます。</t>
    <rPh sb="2" eb="4">
      <t>リメン</t>
    </rPh>
    <rPh sb="8" eb="10">
      <t>キジュン</t>
    </rPh>
    <rPh sb="13" eb="15">
      <t>ハスウ</t>
    </rPh>
    <rPh sb="15" eb="17">
      <t>ショリ</t>
    </rPh>
    <rPh sb="18" eb="19">
      <t>オコナ</t>
    </rPh>
    <rPh sb="21" eb="22">
      <t>アタイ</t>
    </rPh>
    <rPh sb="23" eb="25">
      <t>ジドウ</t>
    </rPh>
    <rPh sb="25" eb="27">
      <t>ケイサン</t>
    </rPh>
    <phoneticPr fontId="1"/>
  </si>
  <si>
    <r>
      <t xml:space="preserve"> ←</t>
    </r>
    <r>
      <rPr>
        <b/>
        <u/>
        <sz val="14"/>
        <color theme="1"/>
        <rFont val="HGPｺﾞｼｯｸM"/>
        <family val="3"/>
        <charset val="128"/>
      </rPr>
      <t xml:space="preserve"> チーム保育加配加算の対象となる加配人数
</t>
    </r>
    <r>
      <rPr>
        <sz val="11"/>
        <color theme="1"/>
        <rFont val="HGPｺﾞｼｯｸM"/>
        <family val="3"/>
        <charset val="128"/>
      </rPr>
      <t xml:space="preserve">     これによらない場合のみ、直接記入してください。</t>
    </r>
    <rPh sb="6" eb="8">
      <t>ホイク</t>
    </rPh>
    <rPh sb="8" eb="10">
      <t>カハイ</t>
    </rPh>
    <rPh sb="10" eb="12">
      <t>カサン</t>
    </rPh>
    <rPh sb="13" eb="15">
      <t>タイショウ</t>
    </rPh>
    <rPh sb="18" eb="20">
      <t>カハイ</t>
    </rPh>
    <rPh sb="20" eb="22">
      <t>ニンズウ</t>
    </rPh>
    <phoneticPr fontId="1"/>
  </si>
  <si>
    <t>　ア．3歳児配置改善
    　 加算及び満3歳児
    　 対応加配加算を
    　 受ける場合</t>
    <rPh sb="4" eb="6">
      <t>サイジ</t>
    </rPh>
    <rPh sb="6" eb="8">
      <t>ハイチ</t>
    </rPh>
    <rPh sb="8" eb="10">
      <t>カイゼン</t>
    </rPh>
    <rPh sb="17" eb="19">
      <t>カサン</t>
    </rPh>
    <rPh sb="19" eb="20">
      <t>オヨ</t>
    </rPh>
    <rPh sb="46" eb="47">
      <t>ウ</t>
    </rPh>
    <rPh sb="49" eb="51">
      <t>バアイ</t>
    </rPh>
    <phoneticPr fontId="3"/>
  </si>
  <si>
    <t>　イ．3歳児配置改善
  　  加算のみ受ける
   　 場合</t>
    <rPh sb="4" eb="6">
      <t>サイジ</t>
    </rPh>
    <rPh sb="6" eb="8">
      <t>ハイチ</t>
    </rPh>
    <rPh sb="8" eb="10">
      <t>カイゼン</t>
    </rPh>
    <rPh sb="16" eb="18">
      <t>カサン</t>
    </rPh>
    <rPh sb="20" eb="21">
      <t>ウ</t>
    </rPh>
    <rPh sb="29" eb="31">
      <t>バアイ</t>
    </rPh>
    <phoneticPr fontId="3"/>
  </si>
  <si>
    <t>　ウ．満3歳児対応加配
　　　 加算のみ受ける
    　 場合</t>
    <rPh sb="20" eb="21">
      <t>ウ</t>
    </rPh>
    <rPh sb="30" eb="32">
      <t>バアイ</t>
    </rPh>
    <phoneticPr fontId="3"/>
  </si>
  <si>
    <t>　エ．いずれも適用
     　しない場合</t>
    <rPh sb="7" eb="9">
      <t>テキヨウ</t>
    </rPh>
    <rPh sb="19" eb="21">
      <t>バアイ</t>
    </rPh>
    <phoneticPr fontId="3"/>
  </si>
  <si>
    <t>「チーム保育加配加算」の加配人数を
求める際に使用する必要な保育教諭等
の数　◆
（⑫+⑭+⑯）　⑰　</t>
    <rPh sb="4" eb="6">
      <t>ホイク</t>
    </rPh>
    <rPh sb="6" eb="8">
      <t>カハイ</t>
    </rPh>
    <rPh sb="8" eb="10">
      <t>カサン</t>
    </rPh>
    <rPh sb="12" eb="14">
      <t>カハイ</t>
    </rPh>
    <rPh sb="14" eb="16">
      <t>ニンズウ</t>
    </rPh>
    <rPh sb="18" eb="19">
      <t>モト</t>
    </rPh>
    <rPh sb="21" eb="22">
      <t>サイ</t>
    </rPh>
    <rPh sb="23" eb="25">
      <t>シヨウ</t>
    </rPh>
    <rPh sb="30" eb="32">
      <t>ホイク</t>
    </rPh>
    <rPh sb="32" eb="34">
      <t>キョウユ</t>
    </rPh>
    <rPh sb="34" eb="35">
      <t>トウ</t>
    </rPh>
    <rPh sb="37" eb="38">
      <t>カズ</t>
    </rPh>
    <phoneticPr fontId="1"/>
  </si>
  <si>
    <r>
      <t>1号利用定員が35人以下121人以上の施設で，非常勤講師配置加算を受ける場合</t>
    </r>
    <r>
      <rPr>
        <b/>
        <sz val="12"/>
        <color theme="1"/>
        <rFont val="HGPｺﾞｼｯｸM"/>
        <family val="3"/>
        <charset val="128"/>
      </rPr>
      <t>(0.2人）</t>
    </r>
    <rPh sb="23" eb="26">
      <t>ヒジョウキン</t>
    </rPh>
    <rPh sb="42" eb="43">
      <t>ニン</t>
    </rPh>
    <phoneticPr fontId="1"/>
  </si>
  <si>
    <t>1号認定の利用定員が35人以下又は121人以上であり，非常勤講師を配置する場合</t>
    <rPh sb="1" eb="2">
      <t>ゴウ</t>
    </rPh>
    <rPh sb="2" eb="4">
      <t>ニンテイ</t>
    </rPh>
    <rPh sb="5" eb="7">
      <t>リヨウ</t>
    </rPh>
    <rPh sb="7" eb="9">
      <t>テイイン</t>
    </rPh>
    <rPh sb="12" eb="13">
      <t>ニン</t>
    </rPh>
    <rPh sb="13" eb="15">
      <t>イカ</t>
    </rPh>
    <rPh sb="15" eb="16">
      <t>マタ</t>
    </rPh>
    <rPh sb="20" eb="21">
      <t>ニン</t>
    </rPh>
    <rPh sb="21" eb="23">
      <t>イジョウ</t>
    </rPh>
    <rPh sb="27" eb="30">
      <t>ヒジョウキン</t>
    </rPh>
    <rPh sb="30" eb="32">
      <t>コウシ</t>
    </rPh>
    <rPh sb="33" eb="35">
      <t>ハイチ</t>
    </rPh>
    <rPh sb="37" eb="39">
      <t>バアイ</t>
    </rPh>
    <phoneticPr fontId="1"/>
  </si>
  <si>
    <t>日／月</t>
    <rPh sb="0" eb="1">
      <t>ニチ</t>
    </rPh>
    <rPh sb="2" eb="3">
      <t>ツキ</t>
    </rPh>
    <phoneticPr fontId="1"/>
  </si>
  <si>
    <t>副食費徴収免除加算【教育部分】</t>
    <rPh sb="0" eb="2">
      <t>フクショク</t>
    </rPh>
    <rPh sb="2" eb="3">
      <t>ヒ</t>
    </rPh>
    <rPh sb="3" eb="5">
      <t>チョウシュウ</t>
    </rPh>
    <rPh sb="5" eb="7">
      <t>メンジョ</t>
    </rPh>
    <rPh sb="7" eb="9">
      <t>カサン</t>
    </rPh>
    <rPh sb="10" eb="12">
      <t>キョウイク</t>
    </rPh>
    <rPh sb="12" eb="14">
      <t>ブブン</t>
    </rPh>
    <phoneticPr fontId="1"/>
  </si>
  <si>
    <t>副食費徴収免除加算【保育部分】</t>
    <rPh sb="0" eb="2">
      <t>フクショク</t>
    </rPh>
    <rPh sb="2" eb="3">
      <t>ヒ</t>
    </rPh>
    <rPh sb="3" eb="5">
      <t>チョウシュウ</t>
    </rPh>
    <rPh sb="5" eb="7">
      <t>メンジョ</t>
    </rPh>
    <rPh sb="7" eb="9">
      <t>カサン</t>
    </rPh>
    <rPh sb="10" eb="12">
      <t>ホイク</t>
    </rPh>
    <rPh sb="12" eb="14">
      <t>ブブン</t>
    </rPh>
    <phoneticPr fontId="1"/>
  </si>
  <si>
    <t>　　当月の給食実施日数：</t>
    <rPh sb="2" eb="4">
      <t>トウゲツ</t>
    </rPh>
    <rPh sb="5" eb="7">
      <t>キュウショク</t>
    </rPh>
    <rPh sb="7" eb="9">
      <t>ジッシ</t>
    </rPh>
    <rPh sb="9" eb="11">
      <t>ニッスウ</t>
    </rPh>
    <phoneticPr fontId="1"/>
  </si>
  <si>
    <t>講師配置加算</t>
    <rPh sb="0" eb="2">
      <t>コウシ</t>
    </rPh>
    <rPh sb="2" eb="4">
      <t>ハイチ</t>
    </rPh>
    <rPh sb="4" eb="6">
      <t>カサン</t>
    </rPh>
    <phoneticPr fontId="1"/>
  </si>
  <si>
    <t>「年齢別配置基準を下回る場合」の減算
調整の基準となる必要な保育教諭等の数　
 （⑫+⑬+⑮-⑪）　⑱</t>
    <rPh sb="1" eb="3">
      <t>ネンレイ</t>
    </rPh>
    <rPh sb="3" eb="4">
      <t>ベツ</t>
    </rPh>
    <rPh sb="4" eb="6">
      <t>ハイチ</t>
    </rPh>
    <rPh sb="6" eb="8">
      <t>キジュン</t>
    </rPh>
    <rPh sb="9" eb="11">
      <t>シタマワ</t>
    </rPh>
    <rPh sb="12" eb="14">
      <t>バアイ</t>
    </rPh>
    <rPh sb="16" eb="18">
      <t>ゲンサン</t>
    </rPh>
    <rPh sb="19" eb="21">
      <t>チョウセイ</t>
    </rPh>
    <rPh sb="22" eb="24">
      <t>キジュン</t>
    </rPh>
    <rPh sb="30" eb="32">
      <t>ホイク</t>
    </rPh>
    <rPh sb="32" eb="34">
      <t>キョウユ</t>
    </rPh>
    <rPh sb="34" eb="35">
      <t>トウ</t>
    </rPh>
    <rPh sb="36" eb="37">
      <t>カズ</t>
    </rPh>
    <phoneticPr fontId="1"/>
  </si>
  <si>
    <t>1号認定で副食費の徴収が免除されている児童がいる場合</t>
    <rPh sb="1" eb="2">
      <t>ゴウ</t>
    </rPh>
    <rPh sb="2" eb="4">
      <t>ニンテイ</t>
    </rPh>
    <rPh sb="5" eb="7">
      <t>フクショク</t>
    </rPh>
    <rPh sb="7" eb="8">
      <t>ヒ</t>
    </rPh>
    <rPh sb="9" eb="11">
      <t>チョウシュウ</t>
    </rPh>
    <rPh sb="12" eb="14">
      <t>メンジョ</t>
    </rPh>
    <rPh sb="19" eb="21">
      <t>ジドウ</t>
    </rPh>
    <rPh sb="24" eb="26">
      <t>バアイ</t>
    </rPh>
    <phoneticPr fontId="1"/>
  </si>
  <si>
    <t>2号認定で副食費の徴収が免除されている児童がいる場合</t>
    <rPh sb="1" eb="2">
      <t>ゴウ</t>
    </rPh>
    <rPh sb="2" eb="4">
      <t>ニンテイ</t>
    </rPh>
    <rPh sb="5" eb="7">
      <t>フクショク</t>
    </rPh>
    <rPh sb="7" eb="8">
      <t>ヒ</t>
    </rPh>
    <rPh sb="9" eb="11">
      <t>チョウシュウ</t>
    </rPh>
    <rPh sb="12" eb="14">
      <t>メンジョ</t>
    </rPh>
    <rPh sb="19" eb="21">
      <t>ジドウ</t>
    </rPh>
    <rPh sb="24" eb="26">
      <t>バアイ</t>
    </rPh>
    <phoneticPr fontId="1"/>
  </si>
  <si>
    <t>イ．３歳児配置改善加算のみ適用</t>
    <rPh sb="7" eb="9">
      <t>カイゼン</t>
    </rPh>
    <rPh sb="13" eb="15">
      <t>テキヨウ</t>
    </rPh>
    <phoneticPr fontId="1"/>
  </si>
  <si>
    <t>ウ．満３歳児対応加配加算のみ適用</t>
    <rPh sb="2" eb="3">
      <t>マン</t>
    </rPh>
    <rPh sb="4" eb="5">
      <t>サイ</t>
    </rPh>
    <rPh sb="5" eb="6">
      <t>ジ</t>
    </rPh>
    <rPh sb="6" eb="8">
      <t>タイオウ</t>
    </rPh>
    <rPh sb="8" eb="10">
      <t>カハイ</t>
    </rPh>
    <rPh sb="10" eb="12">
      <t>カサン</t>
    </rPh>
    <rPh sb="14" eb="16">
      <t>テキヨウ</t>
    </rPh>
    <phoneticPr fontId="1"/>
  </si>
  <si>
    <t>年度　クラス編制表</t>
    <rPh sb="7" eb="8">
      <t>セイ</t>
    </rPh>
    <phoneticPr fontId="1"/>
  </si>
  <si>
    <t>高齢者等活躍促進加算</t>
    <rPh sb="0" eb="3">
      <t>コウレイシャ</t>
    </rPh>
    <rPh sb="3" eb="4">
      <t>トウ</t>
    </rPh>
    <rPh sb="4" eb="6">
      <t>カツヤク</t>
    </rPh>
    <rPh sb="6" eb="8">
      <t>ソクシン</t>
    </rPh>
    <rPh sb="8" eb="10">
      <t>カサン</t>
    </rPh>
    <phoneticPr fontId="1"/>
  </si>
  <si>
    <t>％　（注1）</t>
    <phoneticPr fontId="1"/>
  </si>
  <si>
    <t>（注1）</t>
    <phoneticPr fontId="1"/>
  </si>
  <si>
    <t>土曜日の保育利用希望が無いなどの場合で，土曜日に閉所する場合</t>
    <rPh sb="0" eb="3">
      <t>ドヨウビ</t>
    </rPh>
    <rPh sb="4" eb="6">
      <t>ホイク</t>
    </rPh>
    <rPh sb="6" eb="8">
      <t>リヨウ</t>
    </rPh>
    <rPh sb="8" eb="10">
      <t>キボウ</t>
    </rPh>
    <rPh sb="11" eb="12">
      <t>ナ</t>
    </rPh>
    <rPh sb="16" eb="18">
      <t>バアイ</t>
    </rPh>
    <rPh sb="20" eb="23">
      <t>ドヨウビ</t>
    </rPh>
    <rPh sb="24" eb="26">
      <t>ヘイショ</t>
    </rPh>
    <rPh sb="28" eb="30">
      <t>バアイ</t>
    </rPh>
    <phoneticPr fontId="1"/>
  </si>
  <si>
    <t>　　実施方法：</t>
    <rPh sb="2" eb="4">
      <t>ジッシ</t>
    </rPh>
    <rPh sb="4" eb="6">
      <t>ホウホウ</t>
    </rPh>
    <phoneticPr fontId="1"/>
  </si>
  <si>
    <t>☑　施設内調理</t>
  </si>
  <si>
    <t>年度公定価格における加算等月例報告書</t>
    <phoneticPr fontId="1"/>
  </si>
  <si>
    <t>種別</t>
    <rPh sb="0" eb="2">
      <t>シュベツ</t>
    </rPh>
    <phoneticPr fontId="1"/>
  </si>
  <si>
    <t>1号
定員</t>
    <rPh sb="1" eb="2">
      <t>ゴウ</t>
    </rPh>
    <rPh sb="3" eb="5">
      <t>テイイン</t>
    </rPh>
    <phoneticPr fontId="1"/>
  </si>
  <si>
    <t>2号
定員</t>
    <rPh sb="1" eb="2">
      <t>ゴウ</t>
    </rPh>
    <rPh sb="3" eb="5">
      <t>テイイン</t>
    </rPh>
    <phoneticPr fontId="1"/>
  </si>
  <si>
    <t>3号
定員</t>
    <rPh sb="1" eb="2">
      <t>ゴウ</t>
    </rPh>
    <rPh sb="3" eb="5">
      <t>テイイン</t>
    </rPh>
    <phoneticPr fontId="1"/>
  </si>
  <si>
    <t>全体定員</t>
    <rPh sb="0" eb="2">
      <t>ゼンタイ</t>
    </rPh>
    <rPh sb="2" eb="4">
      <t>テイイン</t>
    </rPh>
    <phoneticPr fontId="3"/>
  </si>
  <si>
    <t>2・3号
定員</t>
    <rPh sb="3" eb="4">
      <t>ゴウ</t>
    </rPh>
    <rPh sb="5" eb="7">
      <t>テイイン</t>
    </rPh>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</si>
  <si>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</si>
  <si>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</si>
  <si>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</si>
  <si>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</si>
  <si>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</si>
  <si>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</si>
  <si>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</si>
  <si>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河原町すいせんこども園　</t>
    <rPh sb="0" eb="3">
      <t>カワラマチ</t>
    </rPh>
    <rPh sb="10" eb="11">
      <t>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</si>
  <si>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</si>
  <si>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</si>
  <si>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</si>
  <si>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</si>
  <si>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泉第2チェリーこども園</t>
    <rPh sb="0" eb="1">
      <t>イズミ</t>
    </rPh>
    <rPh sb="1" eb="2">
      <t>ダイ</t>
    </rPh>
    <rPh sb="10" eb="11">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</si>
  <si>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</si>
  <si>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</si>
  <si>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ますえの森どうわこども園　</t>
    <rPh sb="4" eb="5">
      <t>モリ</t>
    </rPh>
    <rPh sb="11" eb="12">
      <t>エン</t>
    </rPh>
    <phoneticPr fontId="1"/>
  </si>
  <si>
    <t>№</t>
    <phoneticPr fontId="1"/>
  </si>
  <si>
    <t>施設ＣＤ</t>
    <rPh sb="0" eb="2">
      <t>シセツ</t>
    </rPh>
    <phoneticPr fontId="1"/>
  </si>
  <si>
    <t>施設コード</t>
    <rPh sb="0" eb="2">
      <t>シセツ</t>
    </rPh>
    <phoneticPr fontId="1"/>
  </si>
  <si>
    <t>幼保連携型認定こども園　はせくらまち杜のこども園</t>
    <rPh sb="0" eb="7">
      <t>ヨウホレンケイガタニンテイ</t>
    </rPh>
    <rPh sb="10" eb="11">
      <t>エン</t>
    </rPh>
    <rPh sb="18" eb="19">
      <t>モリ</t>
    </rPh>
    <rPh sb="23" eb="24">
      <t>エン</t>
    </rPh>
    <phoneticPr fontId="1"/>
  </si>
  <si>
    <t>（注２）</t>
  </si>
  <si>
    <t>土曜日に閉所する場合</t>
    <rPh sb="0" eb="3">
      <t>ドヨウビ</t>
    </rPh>
    <rPh sb="4" eb="6">
      <t>ヘイショ</t>
    </rPh>
    <rPh sb="8" eb="10">
      <t>バアイ</t>
    </rPh>
    <phoneticPr fontId="1"/>
  </si>
  <si>
    <t>青葉こども園</t>
    <rPh sb="0" eb="2">
      <t>アオバ</t>
    </rPh>
    <rPh sb="5" eb="6">
      <t>エン</t>
    </rPh>
    <phoneticPr fontId="1"/>
  </si>
  <si>
    <t>ありすの国こども園</t>
    <rPh sb="4" eb="5">
      <t>クニ</t>
    </rPh>
    <rPh sb="8" eb="9">
      <t>エン</t>
    </rPh>
    <phoneticPr fontId="1"/>
  </si>
  <si>
    <t>幼保連携型認定こども園　仙台保育園</t>
    <rPh sb="0" eb="7">
      <t>ヨウホレンケイガタニンテイ</t>
    </rPh>
    <rPh sb="10" eb="11">
      <t>エン</t>
    </rPh>
    <rPh sb="12" eb="14">
      <t>センダイ</t>
    </rPh>
    <rPh sb="14" eb="17">
      <t>ホイクエン</t>
    </rPh>
    <phoneticPr fontId="1"/>
  </si>
  <si>
    <t>大野田すぎのここども園</t>
    <rPh sb="0" eb="3">
      <t>オオノダ</t>
    </rPh>
    <rPh sb="10" eb="11">
      <t>エン</t>
    </rPh>
    <phoneticPr fontId="1"/>
  </si>
  <si>
    <r>
      <t>泉チェリーこども園</t>
    </r>
    <r>
      <rPr>
        <b/>
        <sz val="11"/>
        <rFont val="HGPｺﾞｼｯｸM"/>
        <family val="3"/>
        <charset val="128"/>
      </rPr>
      <t>　</t>
    </r>
    <rPh sb="0" eb="1">
      <t>イズミ</t>
    </rPh>
    <rPh sb="8" eb="9">
      <t>エン</t>
    </rPh>
    <phoneticPr fontId="1"/>
  </si>
  <si>
    <t>寺岡すいせんこども園　</t>
    <rPh sb="0" eb="2">
      <t>テラオカ</t>
    </rPh>
    <rPh sb="9" eb="10">
      <t>エン</t>
    </rPh>
    <phoneticPr fontId="1"/>
  </si>
  <si>
    <t>栗生あおばこども園</t>
    <rPh sb="0" eb="2">
      <t>クリュウ</t>
    </rPh>
    <rPh sb="8" eb="9">
      <t>エン</t>
    </rPh>
    <phoneticPr fontId="1"/>
  </si>
  <si>
    <t>泉第二幼稚園</t>
    <rPh sb="0" eb="1">
      <t>イズミ</t>
    </rPh>
    <rPh sb="1" eb="3">
      <t>ダイニ</t>
    </rPh>
    <rPh sb="3" eb="6">
      <t>ヨウチエン</t>
    </rPh>
    <phoneticPr fontId="1"/>
  </si>
  <si>
    <t>六丁の目マザーグースこども園</t>
    <rPh sb="0" eb="2">
      <t>ロクチョウ</t>
    </rPh>
    <rPh sb="3" eb="4">
      <t>メ</t>
    </rPh>
    <rPh sb="13" eb="14">
      <t>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</si>
  <si>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</si>
  <si>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</si>
  <si>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</si>
  <si>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</si>
  <si>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ねのしろいし幼稚園</t>
    <rPh sb="6" eb="9">
      <t>ヨウチエン</t>
    </rPh>
    <phoneticPr fontId="1"/>
  </si>
  <si>
    <t>鶴が丘マミーこども園</t>
    <rPh sb="0" eb="1">
      <t>ツル</t>
    </rPh>
    <rPh sb="2" eb="3">
      <t>オカ</t>
    </rPh>
    <rPh sb="9" eb="10">
      <t>エン</t>
    </rPh>
    <phoneticPr fontId="1"/>
  </si>
  <si>
    <t>担当者（連絡先）</t>
    <rPh sb="0" eb="2">
      <t>タントウ</t>
    </rPh>
    <rPh sb="2" eb="3">
      <t>シャ</t>
    </rPh>
    <rPh sb="4" eb="7">
      <t>レンラクサキ</t>
    </rPh>
    <phoneticPr fontId="1"/>
  </si>
  <si>
    <t>　　　　　　　　　　　　　（　　　　　　　　　　）</t>
    <phoneticPr fontId="1"/>
  </si>
  <si>
    <t>（注１）　処遇改善等加算Ⅰの加算率（％），処遇改善等加算Ⅱの対象人数は仙台市からの認定に関する通知が届くまでは，空欄で提出してください。</t>
    <rPh sb="1" eb="2">
      <t>チュウ</t>
    </rPh>
    <rPh sb="5" eb="7">
      <t>ショグウ</t>
    </rPh>
    <rPh sb="7" eb="9">
      <t>カイゼン</t>
    </rPh>
    <rPh sb="9" eb="10">
      <t>トウ</t>
    </rPh>
    <rPh sb="10" eb="12">
      <t>カサン</t>
    </rPh>
    <rPh sb="14" eb="16">
      <t>カサン</t>
    </rPh>
    <rPh sb="16" eb="17">
      <t>リツ</t>
    </rPh>
    <rPh sb="21" eb="23">
      <t>ショグウ</t>
    </rPh>
    <rPh sb="23" eb="25">
      <t>カイゼン</t>
    </rPh>
    <rPh sb="25" eb="26">
      <t>トウ</t>
    </rPh>
    <rPh sb="26" eb="28">
      <t>カサン</t>
    </rPh>
    <rPh sb="30" eb="32">
      <t>タイショウ</t>
    </rPh>
    <rPh sb="32" eb="34">
      <t>ニンズウ</t>
    </rPh>
    <rPh sb="35" eb="38">
      <t>センダイシ</t>
    </rPh>
    <rPh sb="41" eb="43">
      <t>ニンテイ</t>
    </rPh>
    <rPh sb="44" eb="45">
      <t>カン</t>
    </rPh>
    <rPh sb="47" eb="49">
      <t>ツウチ</t>
    </rPh>
    <rPh sb="50" eb="51">
      <t>トド</t>
    </rPh>
    <rPh sb="56" eb="58">
      <t>クウラン</t>
    </rPh>
    <rPh sb="59" eb="61">
      <t>テイシュツ</t>
    </rPh>
    <phoneticPr fontId="1"/>
  </si>
  <si>
    <t>基準日：</t>
    <rPh sb="0" eb="3">
      <t>キジュンビ</t>
    </rPh>
    <phoneticPr fontId="3"/>
  </si>
  <si>
    <t>（　定　　員</t>
    <phoneticPr fontId="3"/>
  </si>
  <si>
    <t>人）</t>
    <rPh sb="0" eb="1">
      <t>ニン</t>
    </rPh>
    <phoneticPr fontId="1"/>
  </si>
  <si>
    <t>クラス年齢</t>
    <rPh sb="3" eb="5">
      <t>ネンレイ</t>
    </rPh>
    <phoneticPr fontId="3"/>
  </si>
  <si>
    <t>当月
初日
在籍</t>
    <rPh sb="0" eb="1">
      <t>トウ</t>
    </rPh>
    <rPh sb="1" eb="2">
      <t>ツキ</t>
    </rPh>
    <rPh sb="3" eb="5">
      <t>ショニチ</t>
    </rPh>
    <rPh sb="6" eb="8">
      <t>ザイセキ</t>
    </rPh>
    <phoneticPr fontId="3"/>
  </si>
  <si>
    <t>入所日</t>
    <rPh sb="0" eb="2">
      <t>ニュウショ</t>
    </rPh>
    <rPh sb="2" eb="3">
      <t>ビ</t>
    </rPh>
    <phoneticPr fontId="3"/>
  </si>
  <si>
    <t>退所日
または退所予定日</t>
    <rPh sb="0" eb="2">
      <t>タイショ</t>
    </rPh>
    <rPh sb="2" eb="3">
      <t>ビ</t>
    </rPh>
    <rPh sb="7" eb="9">
      <t>タイショ</t>
    </rPh>
    <rPh sb="9" eb="11">
      <t>ヨテイ</t>
    </rPh>
    <rPh sb="11" eb="12">
      <t>ヒ</t>
    </rPh>
    <phoneticPr fontId="3"/>
  </si>
  <si>
    <t>備考
（年度途中で枠以降した
場合は移行日を記載）</t>
    <rPh sb="0" eb="2">
      <t>ビコウ</t>
    </rPh>
    <rPh sb="4" eb="8">
      <t>ネンドトチュウ</t>
    </rPh>
    <rPh sb="9" eb="10">
      <t>ワク</t>
    </rPh>
    <rPh sb="10" eb="12">
      <t>イコウ</t>
    </rPh>
    <rPh sb="15" eb="17">
      <t>バアイ</t>
    </rPh>
    <rPh sb="18" eb="20">
      <t>イコウ</t>
    </rPh>
    <rPh sb="20" eb="21">
      <t>ビ</t>
    </rPh>
    <rPh sb="22" eb="24">
      <t>キサイ</t>
    </rPh>
    <phoneticPr fontId="3"/>
  </si>
  <si>
    <r>
      <rPr>
        <sz val="12"/>
        <rFont val="游ゴシック"/>
        <family val="3"/>
        <charset val="128"/>
      </rPr>
      <t>勤務形態</t>
    </r>
    <r>
      <rPr>
        <sz val="11"/>
        <rFont val="游ゴシック"/>
        <family val="3"/>
        <charset val="128"/>
      </rPr>
      <t xml:space="preserve">
（助成対象は
常勤職員に限る）</t>
    </r>
    <rPh sb="0" eb="2">
      <t>キンム</t>
    </rPh>
    <rPh sb="2" eb="4">
      <t>ケイタイ</t>
    </rPh>
    <rPh sb="6" eb="8">
      <t>ジョセイ</t>
    </rPh>
    <rPh sb="8" eb="10">
      <t>タイショウ</t>
    </rPh>
    <rPh sb="12" eb="14">
      <t>ジョウキン</t>
    </rPh>
    <rPh sb="14" eb="16">
      <t>ショクイン</t>
    </rPh>
    <rPh sb="17" eb="18">
      <t>カギ</t>
    </rPh>
    <phoneticPr fontId="3"/>
  </si>
  <si>
    <t>常勤</t>
    <rPh sb="0" eb="2">
      <t>ジョウキン</t>
    </rPh>
    <phoneticPr fontId="3"/>
  </si>
  <si>
    <t>年</t>
    <rPh sb="0" eb="1">
      <t>ネン</t>
    </rPh>
    <phoneticPr fontId="1"/>
  </si>
  <si>
    <t>※私立保育所等助成、認定こども園特別支援教育・保育経費補助金の交付申請時及び毎月１０日までに、認定給付課給付係あて提出してください。</t>
    <rPh sb="6" eb="7">
      <t>トウ</t>
    </rPh>
    <rPh sb="10" eb="12">
      <t>ニンテイ</t>
    </rPh>
    <rPh sb="15" eb="16">
      <t>エン</t>
    </rPh>
    <rPh sb="16" eb="22">
      <t>トクベツシエンキョウイク</t>
    </rPh>
    <rPh sb="23" eb="30">
      <t>ホイクケイヒホジョキン</t>
    </rPh>
    <rPh sb="36" eb="37">
      <t>オヨ</t>
    </rPh>
    <rPh sb="38" eb="40">
      <t>マイツキ</t>
    </rPh>
    <rPh sb="42" eb="43">
      <t>ニチ</t>
    </rPh>
    <phoneticPr fontId="3"/>
  </si>
  <si>
    <t>※　必要となる保育教諭数の割合により、合計する児童数が異なりますので、ご注意ください。（３：１＝１人　２：１＝２人　１：１＝３人）</t>
    <rPh sb="2" eb="4">
      <t>ヒツヨウ</t>
    </rPh>
    <rPh sb="7" eb="9">
      <t>ホイク</t>
    </rPh>
    <rPh sb="9" eb="11">
      <t>キョウユ</t>
    </rPh>
    <rPh sb="11" eb="12">
      <t>スウ</t>
    </rPh>
    <rPh sb="13" eb="15">
      <t>ワリアイ</t>
    </rPh>
    <rPh sb="19" eb="21">
      <t>ゴウケイ</t>
    </rPh>
    <rPh sb="23" eb="25">
      <t>ジドウ</t>
    </rPh>
    <rPh sb="25" eb="26">
      <t>スウ</t>
    </rPh>
    <rPh sb="27" eb="28">
      <t>コト</t>
    </rPh>
    <rPh sb="36" eb="38">
      <t>チュウイ</t>
    </rPh>
    <rPh sb="49" eb="50">
      <t>ヒト</t>
    </rPh>
    <rPh sb="56" eb="57">
      <t>ヒト</t>
    </rPh>
    <rPh sb="63" eb="64">
      <t>ニン</t>
    </rPh>
    <phoneticPr fontId="3"/>
  </si>
  <si>
    <t>○</t>
    <phoneticPr fontId="3"/>
  </si>
  <si>
    <t>非常勤</t>
    <rPh sb="0" eb="3">
      <t>ヒジョウキン</t>
    </rPh>
    <phoneticPr fontId="3"/>
  </si>
  <si>
    <t>基本分単価に含まれる調理員</t>
    <rPh sb="0" eb="2">
      <t>キホン</t>
    </rPh>
    <rPh sb="2" eb="3">
      <t>ブン</t>
    </rPh>
    <rPh sb="3" eb="5">
      <t>タンカ</t>
    </rPh>
    <rPh sb="6" eb="7">
      <t>フク</t>
    </rPh>
    <rPh sb="10" eb="13">
      <t>チョウリイン</t>
    </rPh>
    <phoneticPr fontId="3"/>
  </si>
  <si>
    <t>の施設の場合、</t>
    <rPh sb="1" eb="3">
      <t>シセツ</t>
    </rPh>
    <rPh sb="4" eb="6">
      <t>バアイ</t>
    </rPh>
    <phoneticPr fontId="3"/>
  </si>
  <si>
    <t>１日６時間以上月20日以上勤務の者が</t>
    <rPh sb="13" eb="15">
      <t>キンム</t>
    </rPh>
    <rPh sb="16" eb="17">
      <t>モノ</t>
    </rPh>
    <phoneticPr fontId="3"/>
  </si>
  <si>
    <t>が配置されている。</t>
    <rPh sb="1" eb="3">
      <t>ハイチ</t>
    </rPh>
    <phoneticPr fontId="3"/>
  </si>
  <si>
    <t>《上記の者に加えて､下記に該当する調理員》＝増員調理員</t>
    <rPh sb="10" eb="12">
      <t>カキ</t>
    </rPh>
    <rPh sb="13" eb="15">
      <t>ガイトウ</t>
    </rPh>
    <rPh sb="17" eb="20">
      <t>チョウリイン</t>
    </rPh>
    <rPh sb="22" eb="24">
      <t>ゾウイン</t>
    </rPh>
    <rPh sb="24" eb="26">
      <t>チョウリ</t>
    </rPh>
    <rPh sb="26" eb="27">
      <t>イン</t>
    </rPh>
    <phoneticPr fontId="3"/>
  </si>
  <si>
    <t>配置されている。</t>
    <rPh sb="0" eb="2">
      <t>ハイチ</t>
    </rPh>
    <phoneticPr fontId="3"/>
  </si>
  <si>
    <t>×</t>
    <phoneticPr fontId="3"/>
  </si>
  <si>
    <r>
      <t>(1)・(2)の</t>
    </r>
    <r>
      <rPr>
        <b/>
        <u/>
        <sz val="14"/>
        <rFont val="游ゴシック"/>
        <family val="3"/>
        <charset val="128"/>
      </rPr>
      <t>両方を月初日時点で満たす月に○</t>
    </r>
    <r>
      <rPr>
        <b/>
        <sz val="14"/>
        <rFont val="游ゴシック"/>
        <family val="3"/>
        <charset val="128"/>
      </rPr>
      <t>をしてください。</t>
    </r>
    <rPh sb="8" eb="10">
      <t>リョウホウ</t>
    </rPh>
    <rPh sb="11" eb="12">
      <t>ツキ</t>
    </rPh>
    <rPh sb="12" eb="14">
      <t>ショニチ</t>
    </rPh>
    <rPh sb="14" eb="16">
      <t>ジテン</t>
    </rPh>
    <rPh sb="17" eb="18">
      <t>ミ</t>
    </rPh>
    <rPh sb="20" eb="21">
      <t>ツキ</t>
    </rPh>
    <phoneticPr fontId="3"/>
  </si>
  <si>
    <t>4月</t>
    <rPh sb="1" eb="2">
      <t>ガツ</t>
    </rPh>
    <phoneticPr fontId="3"/>
  </si>
  <si>
    <t>10月</t>
    <rPh sb="2" eb="3">
      <t>ガツ</t>
    </rPh>
    <phoneticPr fontId="3"/>
  </si>
  <si>
    <t>5月</t>
  </si>
  <si>
    <t>11月</t>
  </si>
  <si>
    <t>6月</t>
  </si>
  <si>
    <t>12月</t>
  </si>
  <si>
    <t>7月</t>
  </si>
  <si>
    <t>1月</t>
  </si>
  <si>
    <t>増員調理員助成　助成金額計</t>
    <rPh sb="0" eb="2">
      <t>ゾウイン</t>
    </rPh>
    <rPh sb="2" eb="5">
      <t>チョウリイン</t>
    </rPh>
    <rPh sb="5" eb="7">
      <t>ジョセイ</t>
    </rPh>
    <rPh sb="8" eb="10">
      <t>ジョセイ</t>
    </rPh>
    <rPh sb="10" eb="11">
      <t>キン</t>
    </rPh>
    <rPh sb="11" eb="12">
      <t>ガク</t>
    </rPh>
    <rPh sb="12" eb="13">
      <t>ケイ</t>
    </rPh>
    <phoneticPr fontId="3"/>
  </si>
  <si>
    <t>8月</t>
  </si>
  <si>
    <t>2月</t>
  </si>
  <si>
    <t>9月</t>
  </si>
  <si>
    <t>3月</t>
  </si>
  <si>
    <t>栄養士と
兼務の
場合○</t>
    <rPh sb="0" eb="3">
      <t>エイヨウシ</t>
    </rPh>
    <rPh sb="5" eb="7">
      <t>ケンム</t>
    </rPh>
    <rPh sb="9" eb="11">
      <t>バアイ</t>
    </rPh>
    <phoneticPr fontId="1"/>
  </si>
  <si>
    <t>備考
（雇用期間等・事由
（変更）発生日
・その他必要な事項）</t>
    <rPh sb="0" eb="2">
      <t>ビコウ</t>
    </rPh>
    <phoneticPr fontId="3"/>
  </si>
  <si>
    <t>令和　年　月　日　～　令和　年　月　日</t>
    <rPh sb="0" eb="2">
      <t>レイワ</t>
    </rPh>
    <rPh sb="3" eb="4">
      <t>ネン</t>
    </rPh>
    <rPh sb="5" eb="6">
      <t>ガツ</t>
    </rPh>
    <rPh sb="7" eb="8">
      <t>ニチ</t>
    </rPh>
    <rPh sb="11" eb="13">
      <t>レイワ</t>
    </rPh>
    <rPh sb="14" eb="15">
      <t>ネン</t>
    </rPh>
    <rPh sb="16" eb="17">
      <t>ガツ</t>
    </rPh>
    <rPh sb="18" eb="19">
      <t>ニチ</t>
    </rPh>
    <phoneticPr fontId="3"/>
  </si>
  <si>
    <t>２．</t>
  </si>
  <si>
    <t>産休・育休</t>
    <rPh sb="0" eb="2">
      <t>サンキュウ</t>
    </rPh>
    <rPh sb="3" eb="5">
      <t>イクキュウ</t>
    </rPh>
    <phoneticPr fontId="3"/>
  </si>
  <si>
    <t>その他休職</t>
    <rPh sb="2" eb="3">
      <t>タ</t>
    </rPh>
    <rPh sb="3" eb="5">
      <t>キュウショク</t>
    </rPh>
    <phoneticPr fontId="3"/>
  </si>
  <si>
    <t>異動</t>
    <rPh sb="0" eb="2">
      <t>イドウ</t>
    </rPh>
    <phoneticPr fontId="3"/>
  </si>
  <si>
    <t>退職</t>
    <rPh sb="0" eb="2">
      <t>タイショク</t>
    </rPh>
    <phoneticPr fontId="3"/>
  </si>
  <si>
    <t>定員40人以下</t>
    <rPh sb="0" eb="2">
      <t>テイイン</t>
    </rPh>
    <rPh sb="4" eb="7">
      <t>ニンイカ</t>
    </rPh>
    <phoneticPr fontId="3"/>
  </si>
  <si>
    <t>１人</t>
    <rPh sb="1" eb="2">
      <t>ニン</t>
    </rPh>
    <phoneticPr fontId="3"/>
  </si>
  <si>
    <t>定員41人以上150人以下</t>
    <rPh sb="0" eb="2">
      <t>テイイン</t>
    </rPh>
    <rPh sb="4" eb="7">
      <t>ニンイジョウ</t>
    </rPh>
    <rPh sb="10" eb="11">
      <t>ニン</t>
    </rPh>
    <rPh sb="11" eb="13">
      <t>イカ</t>
    </rPh>
    <phoneticPr fontId="3"/>
  </si>
  <si>
    <t>２人</t>
    <rPh sb="1" eb="2">
      <t>ニン</t>
    </rPh>
    <phoneticPr fontId="3"/>
  </si>
  <si>
    <t>定員151人以上</t>
    <rPh sb="0" eb="2">
      <t>テイイン</t>
    </rPh>
    <rPh sb="5" eb="8">
      <t>ニンイジョウ</t>
    </rPh>
    <phoneticPr fontId="3"/>
  </si>
  <si>
    <t>３人</t>
    <rPh sb="1" eb="2">
      <t>ニン</t>
    </rPh>
    <phoneticPr fontId="3"/>
  </si>
  <si>
    <t>(内１人は非常勤でも可）</t>
    <rPh sb="1" eb="2">
      <t>ウチ</t>
    </rPh>
    <rPh sb="3" eb="4">
      <t>ニン</t>
    </rPh>
    <rPh sb="5" eb="8">
      <t>ヒジョウキン</t>
    </rPh>
    <rPh sb="10" eb="11">
      <t>カ</t>
    </rPh>
    <phoneticPr fontId="3"/>
  </si>
  <si>
    <t>定員60人以下</t>
    <rPh sb="0" eb="2">
      <t>テイイン</t>
    </rPh>
    <rPh sb="4" eb="5">
      <t>ニン</t>
    </rPh>
    <rPh sb="5" eb="7">
      <t>イカ</t>
    </rPh>
    <phoneticPr fontId="3"/>
  </si>
  <si>
    <t>１日当たりの勤務時間数が３時間以上かつ１月当たりの勤務日数が20日以上の者が</t>
    <phoneticPr fontId="3"/>
  </si>
  <si>
    <t>定員61人以上</t>
    <rPh sb="0" eb="2">
      <t>テイイン</t>
    </rPh>
    <rPh sb="4" eb="5">
      <t>ニン</t>
    </rPh>
    <rPh sb="5" eb="7">
      <t>イジョウ</t>
    </rPh>
    <phoneticPr fontId="3"/>
  </si>
  <si>
    <t>１日当たりの勤務時間数が５時間以上かつ１月当たりの勤務日数が20日以上の者が</t>
    <phoneticPr fontId="3"/>
  </si>
  <si>
    <t>※（２）の増員調理員は，３時間未満勤務の調理員を複数充てる場合で，勤務時間数の合計が３時間以上になる場合を含む。</t>
    <rPh sb="5" eb="7">
      <t>ゾウイン</t>
    </rPh>
    <rPh sb="7" eb="10">
      <t>チョウリイン</t>
    </rPh>
    <phoneticPr fontId="3"/>
  </si>
  <si>
    <t>※（２）の増員調理員は，５時間未満勤務の調理員を複数充てる場合で，勤務時間数の合計が５時間以上になる場合を含む。</t>
    <rPh sb="5" eb="7">
      <t>ゾウイン</t>
    </rPh>
    <phoneticPr fontId="3"/>
  </si>
  <si>
    <t>月における当施設の調理員の配置状況は次のとおりです。</t>
    <rPh sb="0" eb="1">
      <t>ガツ</t>
    </rPh>
    <phoneticPr fontId="3"/>
  </si>
  <si>
    <r>
      <t xml:space="preserve">勤務形態等
</t>
    </r>
    <r>
      <rPr>
        <sz val="12"/>
        <rFont val="游ゴシック"/>
        <family val="3"/>
        <charset val="128"/>
      </rPr>
      <t>（いずれか選択）</t>
    </r>
    <rPh sb="0" eb="2">
      <t>キンム</t>
    </rPh>
    <rPh sb="2" eb="4">
      <t>ケイタイ</t>
    </rPh>
    <rPh sb="4" eb="5">
      <t>トウ</t>
    </rPh>
    <rPh sb="11" eb="13">
      <t>センタク</t>
    </rPh>
    <phoneticPr fontId="3"/>
  </si>
  <si>
    <t>１．特別支援保育事業対象児童について</t>
    <rPh sb="2" eb="4">
      <t>トクベツ</t>
    </rPh>
    <rPh sb="4" eb="6">
      <t>シエン</t>
    </rPh>
    <rPh sb="6" eb="8">
      <t>ホイク</t>
    </rPh>
    <rPh sb="8" eb="10">
      <t>ジギョウ</t>
    </rPh>
    <rPh sb="10" eb="12">
      <t>タイショウ</t>
    </rPh>
    <rPh sb="12" eb="14">
      <t>ジドウ</t>
    </rPh>
    <phoneticPr fontId="3"/>
  </si>
  <si>
    <t>月初日の当施設の特別支援保育事業対象児童は次のとおりです。</t>
    <rPh sb="0" eb="1">
      <t>ガツ</t>
    </rPh>
    <rPh sb="1" eb="3">
      <t>ショニチ</t>
    </rPh>
    <rPh sb="4" eb="5">
      <t>トウ</t>
    </rPh>
    <rPh sb="5" eb="7">
      <t>シセツ</t>
    </rPh>
    <rPh sb="8" eb="10">
      <t>トクベツ</t>
    </rPh>
    <rPh sb="10" eb="12">
      <t>シエン</t>
    </rPh>
    <rPh sb="12" eb="14">
      <t>ホイク</t>
    </rPh>
    <rPh sb="14" eb="16">
      <t>ジギョウ</t>
    </rPh>
    <rPh sb="16" eb="18">
      <t>タイショウ</t>
    </rPh>
    <rPh sb="18" eb="20">
      <t>ジドウ</t>
    </rPh>
    <rPh sb="21" eb="22">
      <t>ツギ</t>
    </rPh>
    <phoneticPr fontId="3"/>
  </si>
  <si>
    <t>月初日の当施設１号の特別支援保育対象児童は次のとおりです。</t>
    <rPh sb="0" eb="1">
      <t>ガツ</t>
    </rPh>
    <rPh sb="1" eb="3">
      <t>ショニチ</t>
    </rPh>
    <rPh sb="4" eb="5">
      <t>トウ</t>
    </rPh>
    <rPh sb="5" eb="7">
      <t>シセツ</t>
    </rPh>
    <rPh sb="8" eb="9">
      <t>ゴウ</t>
    </rPh>
    <rPh sb="10" eb="12">
      <t>トクベツ</t>
    </rPh>
    <rPh sb="12" eb="14">
      <t>シエン</t>
    </rPh>
    <rPh sb="14" eb="16">
      <t>ホイク</t>
    </rPh>
    <rPh sb="16" eb="18">
      <t>タイショウ</t>
    </rPh>
    <rPh sb="18" eb="20">
      <t>ジドウ</t>
    </rPh>
    <rPh sb="21" eb="22">
      <t>ツギ</t>
    </rPh>
    <phoneticPr fontId="3"/>
  </si>
  <si>
    <t>３歳未満の対象児童を担当する保育教諭</t>
    <rPh sb="1" eb="2">
      <t>サイ</t>
    </rPh>
    <rPh sb="2" eb="4">
      <t>ミマン</t>
    </rPh>
    <rPh sb="5" eb="7">
      <t>タイショウ</t>
    </rPh>
    <rPh sb="7" eb="9">
      <t>ジドウ</t>
    </rPh>
    <rPh sb="10" eb="12">
      <t>タントウ</t>
    </rPh>
    <rPh sb="14" eb="16">
      <t>ホイク</t>
    </rPh>
    <rPh sb="16" eb="18">
      <t>キョウユ</t>
    </rPh>
    <phoneticPr fontId="3"/>
  </si>
  <si>
    <t>３歳以上の対象児童を担当する保育教諭</t>
    <rPh sb="1" eb="2">
      <t>サイ</t>
    </rPh>
    <rPh sb="2" eb="4">
      <t>イジョウ</t>
    </rPh>
    <rPh sb="5" eb="7">
      <t>タイショウ</t>
    </rPh>
    <rPh sb="7" eb="9">
      <t>ジドウ</t>
    </rPh>
    <rPh sb="10" eb="12">
      <t>タントウ</t>
    </rPh>
    <rPh sb="14" eb="16">
      <t>ホイク</t>
    </rPh>
    <rPh sb="16" eb="18">
      <t>キョウユ</t>
    </rPh>
    <phoneticPr fontId="3"/>
  </si>
  <si>
    <t>３．特別支援保育担当保育教諭について</t>
    <rPh sb="2" eb="4">
      <t>トクベツ</t>
    </rPh>
    <rPh sb="4" eb="6">
      <t>シエン</t>
    </rPh>
    <rPh sb="6" eb="8">
      <t>ホイク</t>
    </rPh>
    <rPh sb="8" eb="10">
      <t>タントウ</t>
    </rPh>
    <rPh sb="10" eb="12">
      <t>ホイク</t>
    </rPh>
    <rPh sb="12" eb="14">
      <t>キョウユ</t>
    </rPh>
    <phoneticPr fontId="3"/>
  </si>
  <si>
    <t>月初日の当施設の特別支援保育対象児童を担当する保育教諭は次のとおりです。</t>
    <rPh sb="0" eb="1">
      <t>ツキ</t>
    </rPh>
    <rPh sb="8" eb="12">
      <t>トクベツシエン</t>
    </rPh>
    <rPh sb="12" eb="14">
      <t>ホイク</t>
    </rPh>
    <rPh sb="14" eb="18">
      <t>タイショウジドウ</t>
    </rPh>
    <rPh sb="25" eb="27">
      <t>キョウユ</t>
    </rPh>
    <phoneticPr fontId="3"/>
  </si>
  <si>
    <t>３歳未満の対象児童の数　　計　　</t>
    <rPh sb="1" eb="2">
      <t>サイ</t>
    </rPh>
    <rPh sb="2" eb="4">
      <t>ミマン</t>
    </rPh>
    <rPh sb="5" eb="7">
      <t>タイショウ</t>
    </rPh>
    <rPh sb="7" eb="9">
      <t>ジドウ</t>
    </rPh>
    <rPh sb="10" eb="11">
      <t>カズ</t>
    </rPh>
    <rPh sb="13" eb="14">
      <t>ケイ</t>
    </rPh>
    <phoneticPr fontId="3"/>
  </si>
  <si>
    <t>３歳以上の対象児童の数　　計　　</t>
    <rPh sb="1" eb="2">
      <t>サイ</t>
    </rPh>
    <rPh sb="2" eb="4">
      <t>イジョウ</t>
    </rPh>
    <rPh sb="5" eb="7">
      <t>タイショウ</t>
    </rPh>
    <rPh sb="7" eb="9">
      <t>ジドウ</t>
    </rPh>
    <rPh sb="10" eb="11">
      <t>カズ</t>
    </rPh>
    <rPh sb="13" eb="14">
      <t>ケイ</t>
    </rPh>
    <phoneticPr fontId="3"/>
  </si>
  <si>
    <t>３歳以上の対象児童の数　　計　　</t>
    <rPh sb="1" eb="2">
      <t>サイ</t>
    </rPh>
    <rPh sb="2" eb="4">
      <t>イジョウ</t>
    </rPh>
    <rPh sb="5" eb="9">
      <t>タイショウジドウ</t>
    </rPh>
    <rPh sb="10" eb="11">
      <t>カズ</t>
    </rPh>
    <rPh sb="13" eb="14">
      <t>ケイ</t>
    </rPh>
    <phoneticPr fontId="3"/>
  </si>
  <si>
    <t>1・2号
定員</t>
    <rPh sb="3" eb="4">
      <t>ゴウ</t>
    </rPh>
    <rPh sb="5" eb="7">
      <t>テイイン</t>
    </rPh>
    <phoneticPr fontId="1"/>
  </si>
  <si>
    <t>幼保</t>
    <rPh sb="0" eb="1">
      <t>ヨウ</t>
    </rPh>
    <rPh sb="1" eb="2">
      <t>タモツ</t>
    </rPh>
    <phoneticPr fontId="1"/>
  </si>
  <si>
    <t>食と森のこども園小松島</t>
  </si>
  <si>
    <t>ミッキー北仙台こども園</t>
  </si>
  <si>
    <t>さゆりこども園　</t>
    <rPh sb="6" eb="7">
      <t>エン</t>
    </rPh>
    <phoneticPr fontId="89"/>
  </si>
  <si>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88"/>
  </si>
  <si>
    <t>認定こども園　東盛マイトリー幼稚園</t>
    <rPh sb="0" eb="2">
      <t>ニンテイ</t>
    </rPh>
    <rPh sb="5" eb="6">
      <t>エン</t>
    </rPh>
    <rPh sb="7" eb="8">
      <t>ヒガシ</t>
    </rPh>
    <rPh sb="8" eb="9">
      <t>モリ</t>
    </rPh>
    <rPh sb="14" eb="17">
      <t>ヨウチエン</t>
    </rPh>
    <phoneticPr fontId="89"/>
  </si>
  <si>
    <t>幼保連携型認定こども園　中野栄あしぐろこども園</t>
  </si>
  <si>
    <t>幼保連携型認定こども園　荒井マーヤこども園</t>
    <rPh sb="0" eb="2">
      <t>ヨウホ</t>
    </rPh>
    <rPh sb="2" eb="7">
      <t>レンケイガタニンテイ</t>
    </rPh>
    <rPh sb="10" eb="11">
      <t>エン</t>
    </rPh>
    <rPh sb="12" eb="14">
      <t>アライ</t>
    </rPh>
    <rPh sb="20" eb="21">
      <t>エン</t>
    </rPh>
    <phoneticPr fontId="89"/>
  </si>
  <si>
    <t>太白すぎのここども園　</t>
    <rPh sb="0" eb="2">
      <t>タイハク</t>
    </rPh>
    <rPh sb="9" eb="10">
      <t>エン</t>
    </rPh>
    <phoneticPr fontId="89"/>
  </si>
  <si>
    <t>バンビの森こども園　</t>
    <rPh sb="4" eb="5">
      <t>モリ</t>
    </rPh>
    <rPh sb="8" eb="9">
      <t>エン</t>
    </rPh>
    <phoneticPr fontId="89"/>
  </si>
  <si>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9"/>
  </si>
  <si>
    <t>幼保連携型認定こども園　高森サーラこども園　</t>
    <rPh sb="0" eb="2">
      <t>ヨウホ</t>
    </rPh>
    <rPh sb="2" eb="7">
      <t>レンケイガタニンテイ</t>
    </rPh>
    <rPh sb="10" eb="11">
      <t>エン</t>
    </rPh>
    <rPh sb="12" eb="14">
      <t>タカモリ</t>
    </rPh>
    <rPh sb="20" eb="21">
      <t>エン</t>
    </rPh>
    <phoneticPr fontId="89"/>
  </si>
  <si>
    <t>幼保連携型認定こども園　明石南こどもの城</t>
  </si>
  <si>
    <t>幼保連携型認定こども園　桂こどもの城</t>
  </si>
  <si>
    <t>ミッキー八乙女こども園</t>
  </si>
  <si>
    <t>落合はぐくみこども園</t>
  </si>
  <si>
    <t>愛子すぎのここども園</t>
  </si>
  <si>
    <t>幼</t>
    <rPh sb="0" eb="1">
      <t>ヨウ</t>
    </rPh>
    <phoneticPr fontId="1"/>
  </si>
  <si>
    <t>認定こども園　東仙台幼稚園</t>
    <rPh sb="0" eb="2">
      <t>ニンテイ</t>
    </rPh>
    <rPh sb="5" eb="6">
      <t>エン</t>
    </rPh>
    <rPh sb="7" eb="8">
      <t>ヒガシ</t>
    </rPh>
    <rPh sb="8" eb="10">
      <t>センダイ</t>
    </rPh>
    <rPh sb="10" eb="13">
      <t>ヨウチエン</t>
    </rPh>
    <phoneticPr fontId="89"/>
  </si>
  <si>
    <t>認定こども園　るり幼稚園</t>
    <rPh sb="0" eb="2">
      <t>ニンテイ</t>
    </rPh>
    <rPh sb="5" eb="6">
      <t>エン</t>
    </rPh>
    <rPh sb="9" eb="12">
      <t>ヨウチエン</t>
    </rPh>
    <phoneticPr fontId="89"/>
  </si>
  <si>
    <t>幼稚園型認定こども園　いずみ松陵幼稚園</t>
  </si>
  <si>
    <t>幼稚園型認定こども園　南光幼稚園</t>
  </si>
  <si>
    <t>幼稚園型認定こども園　南光第二幼稚園</t>
  </si>
  <si>
    <t>幼稚園型認定こども園　南光シオン幼稚園</t>
  </si>
  <si>
    <t>幼稚園型認定こども園　南光紫陽幼稚園</t>
  </si>
  <si>
    <t>保育所</t>
    <rPh sb="0" eb="2">
      <t>ホイク</t>
    </rPh>
    <rPh sb="2" eb="3">
      <t>ショ</t>
    </rPh>
    <phoneticPr fontId="1"/>
  </si>
  <si>
    <t>ちゃいるどらんど岩切こども園</t>
    <rPh sb="8" eb="10">
      <t>イワキリ</t>
    </rPh>
    <rPh sb="13" eb="14">
      <t>エン</t>
    </rPh>
    <phoneticPr fontId="89"/>
  </si>
  <si>
    <t>ニューフィールド保育園</t>
  </si>
  <si>
    <t>ピースフル保育園</t>
  </si>
  <si>
    <t>ちゃいるどらんど荒井こども園</t>
    <rPh sb="8" eb="10">
      <t>アライ</t>
    </rPh>
    <rPh sb="13" eb="14">
      <t>エン</t>
    </rPh>
    <phoneticPr fontId="89"/>
  </si>
  <si>
    <t>蒲町おもちゃばここども園</t>
  </si>
  <si>
    <t>六丁の目こども園</t>
  </si>
  <si>
    <t>カール英会話ほいくえん</t>
  </si>
  <si>
    <t>カール英会話こども園</t>
  </si>
  <si>
    <t>ちゃいるどらんどなないろの里こども園</t>
  </si>
  <si>
    <t>ひまわりこども園</t>
  </si>
  <si>
    <t>あすと長町こぶたの城こども園</t>
  </si>
  <si>
    <t>仙台ちびっこひろばこども園</t>
  </si>
  <si>
    <t>ミッキー泉中央こども園</t>
  </si>
  <si>
    <t>カール英会話チルドレン</t>
  </si>
  <si>
    <t>必要となる
保育教諭等数の
割合を選択
（※）</t>
    <rPh sb="0" eb="2">
      <t>ヒツヨウ</t>
    </rPh>
    <rPh sb="6" eb="8">
      <t>ホイク</t>
    </rPh>
    <rPh sb="8" eb="10">
      <t>キョウユ</t>
    </rPh>
    <rPh sb="10" eb="11">
      <t>ナド</t>
    </rPh>
    <rPh sb="11" eb="12">
      <t>スウ</t>
    </rPh>
    <rPh sb="14" eb="16">
      <t>ワリアイ</t>
    </rPh>
    <rPh sb="17" eb="19">
      <t>センタク</t>
    </rPh>
    <phoneticPr fontId="3"/>
  </si>
  <si>
    <t>特別支援保育対象児童等を受け入れており，主幹保育教諭等を補助するものを配置している場合（特別児童扶養手当受給対象者がいる場合はＡ，それ以外の場合はＢ）</t>
    <rPh sb="0" eb="2">
      <t>トクベツ</t>
    </rPh>
    <rPh sb="2" eb="4">
      <t>シエン</t>
    </rPh>
    <rPh sb="4" eb="6">
      <t>ホイク</t>
    </rPh>
    <rPh sb="6" eb="8">
      <t>タイショウ</t>
    </rPh>
    <rPh sb="8" eb="11">
      <t>ジドウナド</t>
    </rPh>
    <rPh sb="12" eb="13">
      <t>ウ</t>
    </rPh>
    <rPh sb="14" eb="15">
      <t>イ</t>
    </rPh>
    <rPh sb="20" eb="22">
      <t>シュカン</t>
    </rPh>
    <rPh sb="22" eb="24">
      <t>ホイク</t>
    </rPh>
    <rPh sb="24" eb="26">
      <t>キョウユ</t>
    </rPh>
    <rPh sb="26" eb="27">
      <t>トウ</t>
    </rPh>
    <rPh sb="28" eb="30">
      <t>ホジョ</t>
    </rPh>
    <rPh sb="35" eb="37">
      <t>ハイチ</t>
    </rPh>
    <rPh sb="41" eb="43">
      <t>バアイ</t>
    </rPh>
    <rPh sb="44" eb="46">
      <t>トクベツ</t>
    </rPh>
    <rPh sb="46" eb="48">
      <t>ジドウ</t>
    </rPh>
    <rPh sb="48" eb="50">
      <t>フヨウ</t>
    </rPh>
    <rPh sb="50" eb="52">
      <t>テアテ</t>
    </rPh>
    <rPh sb="52" eb="54">
      <t>ジュキュウ</t>
    </rPh>
    <rPh sb="54" eb="57">
      <t>タイショウシャ</t>
    </rPh>
    <rPh sb="60" eb="62">
      <t>バアイ</t>
    </rPh>
    <rPh sb="67" eb="69">
      <t>イガイ</t>
    </rPh>
    <rPh sb="70" eb="72">
      <t>バアイ</t>
    </rPh>
    <phoneticPr fontId="1"/>
  </si>
  <si>
    <t>災害等に備えて防災対策を図る取組みを行っており，取組みに必要となる経費が概ね16万円以上発生している場合</t>
    <rPh sb="0" eb="2">
      <t>サイガイ</t>
    </rPh>
    <rPh sb="2" eb="3">
      <t>トウ</t>
    </rPh>
    <rPh sb="4" eb="5">
      <t>ソナ</t>
    </rPh>
    <rPh sb="7" eb="9">
      <t>ボウサイ</t>
    </rPh>
    <rPh sb="9" eb="11">
      <t>タイサク</t>
    </rPh>
    <rPh sb="12" eb="13">
      <t>ハカ</t>
    </rPh>
    <rPh sb="14" eb="15">
      <t>ト</t>
    </rPh>
    <rPh sb="15" eb="16">
      <t>ク</t>
    </rPh>
    <rPh sb="18" eb="19">
      <t>オコナ</t>
    </rPh>
    <rPh sb="24" eb="26">
      <t>トリク</t>
    </rPh>
    <rPh sb="28" eb="30">
      <t>ヒツヨウ</t>
    </rPh>
    <rPh sb="33" eb="35">
      <t>ケイヒ</t>
    </rPh>
    <rPh sb="36" eb="37">
      <t>オオム</t>
    </rPh>
    <rPh sb="40" eb="44">
      <t>マンエンイジョウ</t>
    </rPh>
    <rPh sb="44" eb="46">
      <t>ハッセイ</t>
    </rPh>
    <rPh sb="50" eb="52">
      <t>バアイ</t>
    </rPh>
    <phoneticPr fontId="1"/>
  </si>
  <si>
    <t>園の運営に係る会計について公認会計士または監査法人による監査を受ける場合</t>
    <rPh sb="0" eb="1">
      <t>エン</t>
    </rPh>
    <rPh sb="2" eb="4">
      <t>ウンエイ</t>
    </rPh>
    <rPh sb="5" eb="6">
      <t>カカ</t>
    </rPh>
    <rPh sb="7" eb="9">
      <t>カイケイ</t>
    </rPh>
    <rPh sb="13" eb="15">
      <t>コウニン</t>
    </rPh>
    <rPh sb="15" eb="17">
      <t>カイケイ</t>
    </rPh>
    <rPh sb="17" eb="18">
      <t>シ</t>
    </rPh>
    <rPh sb="21" eb="23">
      <t>カンサ</t>
    </rPh>
    <rPh sb="23" eb="25">
      <t>ホウジン</t>
    </rPh>
    <rPh sb="28" eb="30">
      <t>カンサ</t>
    </rPh>
    <rPh sb="31" eb="32">
      <t>ウ</t>
    </rPh>
    <rPh sb="34" eb="36">
      <t>バアイ</t>
    </rPh>
    <phoneticPr fontId="1"/>
  </si>
  <si>
    <t>処遇改善等加算Ⅲ</t>
    <rPh sb="0" eb="7">
      <t>ショグウカイゼントウカサン</t>
    </rPh>
    <phoneticPr fontId="1"/>
  </si>
  <si>
    <t>加算</t>
    <rPh sb="0" eb="2">
      <t>カサン</t>
    </rPh>
    <phoneticPr fontId="1"/>
  </si>
  <si>
    <t>職員の賃金の継続的な引上げ（ベースアップ）等の取り組みに応じた加算</t>
    <rPh sb="0" eb="2">
      <t>ショクイン</t>
    </rPh>
    <rPh sb="3" eb="5">
      <t>チンギン</t>
    </rPh>
    <rPh sb="6" eb="9">
      <t>ケイゾクテキ</t>
    </rPh>
    <rPh sb="10" eb="12">
      <t>ヒキア</t>
    </rPh>
    <rPh sb="21" eb="22">
      <t>トウ</t>
    </rPh>
    <rPh sb="23" eb="24">
      <t>ト</t>
    </rPh>
    <rPh sb="25" eb="26">
      <t>ク</t>
    </rPh>
    <rPh sb="28" eb="29">
      <t>オウ</t>
    </rPh>
    <rPh sb="31" eb="33">
      <t>カサン</t>
    </rPh>
    <phoneticPr fontId="1"/>
  </si>
  <si>
    <t>①＋②＋{（③＋④）÷⑤}　（小数点以下の端数処理を行わない）</t>
    <rPh sb="15" eb="20">
      <t>ショウスウテンイカ</t>
    </rPh>
    <rPh sb="21" eb="23">
      <t>ハスウ</t>
    </rPh>
    <rPh sb="23" eb="25">
      <t>ショリ</t>
    </rPh>
    <rPh sb="26" eb="27">
      <t>オコナ</t>
    </rPh>
    <phoneticPr fontId="1"/>
  </si>
  <si>
    <t>常勤換算後の配置保育教諭等の数⑲
（別紙様式１「職員名簿」の数を転記）</t>
    <rPh sb="0" eb="2">
      <t>ジョウキン</t>
    </rPh>
    <rPh sb="2" eb="4">
      <t>カンサン</t>
    </rPh>
    <rPh sb="4" eb="5">
      <t>ゴ</t>
    </rPh>
    <rPh sb="6" eb="8">
      <t>ハイチ</t>
    </rPh>
    <rPh sb="8" eb="10">
      <t>ホイク</t>
    </rPh>
    <rPh sb="10" eb="12">
      <t>キョウユ</t>
    </rPh>
    <rPh sb="12" eb="13">
      <t>トウ</t>
    </rPh>
    <rPh sb="14" eb="15">
      <t>カズ</t>
    </rPh>
    <rPh sb="18" eb="20">
      <t>ベッシ</t>
    </rPh>
    <rPh sb="20" eb="22">
      <t>ヨウシキ</t>
    </rPh>
    <rPh sb="24" eb="26">
      <t>ショクイン</t>
    </rPh>
    <rPh sb="26" eb="28">
      <t>メイボ</t>
    </rPh>
    <rPh sb="30" eb="31">
      <t>カズ</t>
    </rPh>
    <rPh sb="32" eb="34">
      <t>テンキ</t>
    </rPh>
    <phoneticPr fontId="1"/>
  </si>
  <si>
    <r>
      <t xml:space="preserve">配置保育教諭-必要保育教諭
</t>
    </r>
    <r>
      <rPr>
        <sz val="10"/>
        <color theme="1"/>
        <rFont val="HGPｺﾞｼｯｸM"/>
        <family val="3"/>
        <charset val="128"/>
      </rPr>
      <t xml:space="preserve">(「チーム保育加配加算」を除く） </t>
    </r>
    <r>
      <rPr>
        <sz val="12"/>
        <color theme="1"/>
        <rFont val="HGPｺﾞｼｯｸM"/>
        <family val="3"/>
        <charset val="128"/>
      </rPr>
      <t>⑲-⑰</t>
    </r>
    <rPh sb="0" eb="2">
      <t>ハイチ</t>
    </rPh>
    <rPh sb="2" eb="4">
      <t>ホイク</t>
    </rPh>
    <rPh sb="4" eb="6">
      <t>キョウユ</t>
    </rPh>
    <rPh sb="7" eb="9">
      <t>ヒツヨウ</t>
    </rPh>
    <rPh sb="9" eb="11">
      <t>ホイク</t>
    </rPh>
    <rPh sb="11" eb="13">
      <t>キョウユ</t>
    </rPh>
    <rPh sb="19" eb="21">
      <t>ホイク</t>
    </rPh>
    <rPh sb="21" eb="23">
      <t>カハイ</t>
    </rPh>
    <rPh sb="23" eb="25">
      <t>カサン</t>
    </rPh>
    <rPh sb="27" eb="28">
      <t>ノゾ</t>
    </rPh>
    <phoneticPr fontId="1"/>
  </si>
  <si>
    <t>「年齢別配置基準を下回る場合」の調整
の基準となる配置教員数の確認
　（⑲-⑱）</t>
    <rPh sb="1" eb="3">
      <t>ネンレイ</t>
    </rPh>
    <rPh sb="3" eb="4">
      <t>ベツ</t>
    </rPh>
    <rPh sb="4" eb="6">
      <t>ハイチ</t>
    </rPh>
    <rPh sb="6" eb="8">
      <t>キジュン</t>
    </rPh>
    <rPh sb="9" eb="11">
      <t>シタマワ</t>
    </rPh>
    <rPh sb="12" eb="14">
      <t>バアイ</t>
    </rPh>
    <rPh sb="16" eb="18">
      <t>チョウセイ</t>
    </rPh>
    <rPh sb="20" eb="22">
      <t>キジュン</t>
    </rPh>
    <rPh sb="25" eb="27">
      <t>ハイチ</t>
    </rPh>
    <rPh sb="27" eb="29">
      <t>キョウイン</t>
    </rPh>
    <rPh sb="29" eb="30">
      <t>スウ</t>
    </rPh>
    <rPh sb="31" eb="33">
      <t>カクニン</t>
    </rPh>
    <phoneticPr fontId="1"/>
  </si>
  <si>
    <t>チーム保育加配加算の配置教員の基礎数（⑲-⑰）</t>
    <rPh sb="3" eb="5">
      <t>ホイク</t>
    </rPh>
    <rPh sb="5" eb="7">
      <t>カハイ</t>
    </rPh>
    <rPh sb="7" eb="9">
      <t>カサン</t>
    </rPh>
    <rPh sb="10" eb="12">
      <t>ハイチ</t>
    </rPh>
    <rPh sb="12" eb="14">
      <t>キョウイン</t>
    </rPh>
    <rPh sb="15" eb="17">
      <t>キソ</t>
    </rPh>
    <rPh sb="17" eb="18">
      <t>スウ</t>
    </rPh>
    <phoneticPr fontId="1"/>
  </si>
  <si>
    <t>チーム保育加配加算の配置教員数（裏面※2）　⑳</t>
    <rPh sb="3" eb="5">
      <t>ホイク</t>
    </rPh>
    <rPh sb="5" eb="7">
      <t>カハイ</t>
    </rPh>
    <rPh sb="7" eb="9">
      <t>カサン</t>
    </rPh>
    <rPh sb="10" eb="12">
      <t>ハイチ</t>
    </rPh>
    <rPh sb="12" eb="14">
      <t>キョウイン</t>
    </rPh>
    <rPh sb="14" eb="15">
      <t>スウ</t>
    </rPh>
    <rPh sb="16" eb="18">
      <t>リメン</t>
    </rPh>
    <phoneticPr fontId="1"/>
  </si>
  <si>
    <t>チーム保育加配加算の上限人数（裏面※3）　㉑</t>
    <rPh sb="3" eb="5">
      <t>ホイク</t>
    </rPh>
    <rPh sb="5" eb="7">
      <t>カハイ</t>
    </rPh>
    <rPh sb="7" eb="9">
      <t>カサン</t>
    </rPh>
    <rPh sb="10" eb="12">
      <t>ジョウゲン</t>
    </rPh>
    <rPh sb="12" eb="14">
      <t>ニンズウ</t>
    </rPh>
    <rPh sb="15" eb="17">
      <t>リメン</t>
    </rPh>
    <phoneticPr fontId="1"/>
  </si>
  <si>
    <t>加算対象職員数　（⑳と㉑のうち少ない方の人数）㉒</t>
    <rPh sb="0" eb="2">
      <t>カサン</t>
    </rPh>
    <rPh sb="2" eb="4">
      <t>タイショウ</t>
    </rPh>
    <rPh sb="4" eb="7">
      <t>ショクインスウ</t>
    </rPh>
    <rPh sb="15" eb="16">
      <t>スク</t>
    </rPh>
    <rPh sb="18" eb="19">
      <t>ホウ</t>
    </rPh>
    <rPh sb="20" eb="22">
      <t>ニンズウ</t>
    </rPh>
    <phoneticPr fontId="1"/>
  </si>
  <si>
    <r>
      <t xml:space="preserve">特別支援保育分
</t>
    </r>
    <r>
      <rPr>
        <sz val="11"/>
        <color theme="1"/>
        <rFont val="HGPｺﾞｼｯｸM"/>
        <family val="3"/>
        <charset val="128"/>
      </rPr>
      <t>（３歳未満児・３歳以上児それぞれにつき，在籍障害児数１～３人…１人，４～６人…２人，７人以上…３人）　㉓</t>
    </r>
    <rPh sb="0" eb="2">
      <t>トクベツ</t>
    </rPh>
    <rPh sb="2" eb="4">
      <t>シエン</t>
    </rPh>
    <rPh sb="4" eb="6">
      <t>ホイク</t>
    </rPh>
    <rPh sb="6" eb="7">
      <t>ブン</t>
    </rPh>
    <rPh sb="10" eb="11">
      <t>サイ</t>
    </rPh>
    <rPh sb="11" eb="13">
      <t>ミマン</t>
    </rPh>
    <rPh sb="13" eb="14">
      <t>ジ</t>
    </rPh>
    <rPh sb="16" eb="17">
      <t>サイ</t>
    </rPh>
    <rPh sb="17" eb="19">
      <t>イジョウ</t>
    </rPh>
    <rPh sb="19" eb="20">
      <t>ジ</t>
    </rPh>
    <rPh sb="28" eb="30">
      <t>ザイセキ</t>
    </rPh>
    <rPh sb="30" eb="33">
      <t>ショウガイジ</t>
    </rPh>
    <rPh sb="33" eb="34">
      <t>スウ</t>
    </rPh>
    <rPh sb="37" eb="38">
      <t>ニン</t>
    </rPh>
    <rPh sb="40" eb="41">
      <t>ニン</t>
    </rPh>
    <rPh sb="45" eb="46">
      <t>ニン</t>
    </rPh>
    <rPh sb="48" eb="49">
      <t>ニン</t>
    </rPh>
    <rPh sb="51" eb="52">
      <t>ニン</t>
    </rPh>
    <rPh sb="52" eb="54">
      <t>イジョウ</t>
    </rPh>
    <rPh sb="56" eb="57">
      <t>ニン</t>
    </rPh>
    <phoneticPr fontId="1"/>
  </si>
  <si>
    <r>
      <t>地域子育て支援事業を実施し，かつ仙台市保育所等地域子育て支援事業実施要綱第２条に基づき，本市から委託を受けている場合</t>
    </r>
    <r>
      <rPr>
        <b/>
        <sz val="12"/>
        <color theme="1"/>
        <rFont val="HGPｺﾞｼｯｸM"/>
        <family val="3"/>
        <charset val="128"/>
      </rPr>
      <t>（2人）</t>
    </r>
    <r>
      <rPr>
        <sz val="12"/>
        <color theme="1"/>
        <rFont val="HGPｺﾞｼｯｸM"/>
        <family val="3"/>
        <charset val="128"/>
      </rPr>
      <t>　㉔</t>
    </r>
    <phoneticPr fontId="1"/>
  </si>
  <si>
    <r>
      <t xml:space="preserve">一時預かり事業（一般型）を実施している場合
</t>
    </r>
    <r>
      <rPr>
        <b/>
        <sz val="12"/>
        <color theme="1"/>
        <rFont val="HGPｺﾞｼｯｸM"/>
        <family val="3"/>
        <charset val="128"/>
      </rPr>
      <t>（2人）</t>
    </r>
    <r>
      <rPr>
        <sz val="12"/>
        <color theme="1"/>
        <rFont val="HGPｺﾞｼｯｸM"/>
        <family val="3"/>
        <charset val="128"/>
      </rPr>
      <t>　㉕</t>
    </r>
    <phoneticPr fontId="1"/>
  </si>
  <si>
    <r>
      <t xml:space="preserve">病児・病後児保育事業を行っている場合
</t>
    </r>
    <r>
      <rPr>
        <b/>
        <sz val="12"/>
        <color theme="1"/>
        <rFont val="HGPｺﾞｼｯｸM"/>
        <family val="3"/>
        <charset val="128"/>
      </rPr>
      <t>（1人）</t>
    </r>
    <r>
      <rPr>
        <sz val="12"/>
        <color theme="1"/>
        <rFont val="HGPｺﾞｼｯｸM"/>
        <family val="3"/>
        <charset val="128"/>
      </rPr>
      <t>　㉖</t>
    </r>
    <phoneticPr fontId="1"/>
  </si>
  <si>
    <t>ア． 主幹保育教諭等の減算なしの場合　
（⑲-⑰-（㉓+㉔+㉕+㉖））</t>
    <rPh sb="3" eb="5">
      <t>シュカン</t>
    </rPh>
    <rPh sb="5" eb="7">
      <t>ホイク</t>
    </rPh>
    <rPh sb="7" eb="9">
      <t>キョウユ</t>
    </rPh>
    <rPh sb="9" eb="10">
      <t>トウ</t>
    </rPh>
    <rPh sb="11" eb="13">
      <t>ゲンサン</t>
    </rPh>
    <rPh sb="16" eb="18">
      <t>バアイ</t>
    </rPh>
    <phoneticPr fontId="1"/>
  </si>
  <si>
    <t>イ． 主幹保育教諭等の減算ありの場合　
（⑲-⑰-（㉓+㉔+㉕+㉖）+⑪）</t>
    <rPh sb="5" eb="7">
      <t>ホイク</t>
    </rPh>
    <rPh sb="9" eb="10">
      <t>トウ</t>
    </rPh>
    <rPh sb="11" eb="13">
      <t>ゲンサン</t>
    </rPh>
    <phoneticPr fontId="1"/>
  </si>
  <si>
    <t>幼保</t>
    <rPh sb="0" eb="2">
      <t>ヨウホ</t>
    </rPh>
    <phoneticPr fontId="1"/>
  </si>
  <si>
    <t>幼保連携型認定こども園　中山保育園</t>
  </si>
  <si>
    <t>荒井あおばこども園</t>
    <phoneticPr fontId="1"/>
  </si>
  <si>
    <t>幼保連携型認定こども園　光の子</t>
  </si>
  <si>
    <t>YMCA西中田こども園</t>
  </si>
  <si>
    <t>YMCA南大野田こども園</t>
  </si>
  <si>
    <t>YMCA加茂こども園</t>
  </si>
  <si>
    <t xml:space="preserve">認定こども園 聖ウルスラ学院英智幼稚園 </t>
  </si>
  <si>
    <t>みのりこども園</t>
    <rPh sb="6" eb="7">
      <t>エン</t>
    </rPh>
    <phoneticPr fontId="1"/>
  </si>
  <si>
    <t>認定こども園れいんぼーなーさりー原ノ町館</t>
    <rPh sb="0" eb="2">
      <t>ニンテイ</t>
    </rPh>
    <rPh sb="5" eb="6">
      <t>エン</t>
    </rPh>
    <phoneticPr fontId="1"/>
  </si>
  <si>
    <t>つつじがおかもりのいえこども園</t>
  </si>
  <si>
    <t>幸町すいせんこども園</t>
  </si>
  <si>
    <t>ちいさなこどもえん</t>
  </si>
  <si>
    <t>あそびまショーこども園</t>
  </si>
  <si>
    <t>ぷらざこども園長町</t>
  </si>
  <si>
    <t>泉すぎのここども園</t>
  </si>
  <si>
    <t>そらのここども園</t>
  </si>
  <si>
    <t>ミッキー八乙女中央こども園</t>
  </si>
  <si>
    <t>まつもりこども園</t>
  </si>
  <si>
    <t>　 （※2）上の欄の基礎数（⑲-⑰）により以下の端数処理を行った値を記入してください。</t>
    <rPh sb="6" eb="7">
      <t>ウエ</t>
    </rPh>
    <rPh sb="8" eb="9">
      <t>ラン</t>
    </rPh>
    <rPh sb="10" eb="12">
      <t>キソ</t>
    </rPh>
    <rPh sb="12" eb="13">
      <t>スウ</t>
    </rPh>
    <rPh sb="21" eb="23">
      <t>イカ</t>
    </rPh>
    <rPh sb="24" eb="26">
      <t>ハスウ</t>
    </rPh>
    <rPh sb="26" eb="28">
      <t>ショリ</t>
    </rPh>
    <rPh sb="29" eb="30">
      <t>オコナ</t>
    </rPh>
    <rPh sb="32" eb="33">
      <t>アタイ</t>
    </rPh>
    <rPh sb="34" eb="36">
      <t>キニュウ</t>
    </rPh>
    <phoneticPr fontId="1"/>
  </si>
  <si>
    <t>　 ②基礎数（⑲-⑰）が3人以上の場合</t>
    <rPh sb="13" eb="14">
      <t>ヒト</t>
    </rPh>
    <rPh sb="14" eb="16">
      <t>イジョウ</t>
    </rPh>
    <rPh sb="17" eb="19">
      <t>バアイ</t>
    </rPh>
    <phoneticPr fontId="1"/>
  </si>
  <si>
    <t>兼務状況</t>
    <rPh sb="0" eb="2">
      <t>ケンム</t>
    </rPh>
    <rPh sb="2" eb="4">
      <t>ジョウキョウ</t>
    </rPh>
    <phoneticPr fontId="1"/>
  </si>
  <si>
    <t>備考
（雇用期間・休業期間
・退職日等）</t>
    <rPh sb="0" eb="2">
      <t>ビコウ</t>
    </rPh>
    <rPh sb="4" eb="6">
      <t>コヨウ</t>
    </rPh>
    <rPh sb="6" eb="8">
      <t>キカン</t>
    </rPh>
    <rPh sb="9" eb="11">
      <t>キュウギョウ</t>
    </rPh>
    <rPh sb="11" eb="13">
      <t>キカン</t>
    </rPh>
    <rPh sb="15" eb="18">
      <t>タイショクビ</t>
    </rPh>
    <rPh sb="18" eb="19">
      <t>トウ</t>
    </rPh>
    <phoneticPr fontId="1"/>
  </si>
  <si>
    <t>６．</t>
    <phoneticPr fontId="1"/>
  </si>
  <si>
    <r>
      <t>主幹保育教諭等を専任化させるための代替保育教諭等の人数</t>
    </r>
    <r>
      <rPr>
        <b/>
        <sz val="12"/>
        <color theme="1"/>
        <rFont val="HGPｺﾞｼｯｸM"/>
        <family val="3"/>
        <charset val="128"/>
      </rPr>
      <t>　</t>
    </r>
    <r>
      <rPr>
        <sz val="12"/>
        <color theme="1"/>
        <rFont val="HGPｺﾞｼｯｸM"/>
        <family val="3"/>
        <charset val="128"/>
      </rPr>
      <t>⑪</t>
    </r>
    <rPh sb="0" eb="2">
      <t>シュカン</t>
    </rPh>
    <rPh sb="2" eb="4">
      <t>ホイク</t>
    </rPh>
    <rPh sb="4" eb="6">
      <t>キョウユ</t>
    </rPh>
    <rPh sb="6" eb="7">
      <t>トウ</t>
    </rPh>
    <rPh sb="8" eb="10">
      <t>センニン</t>
    </rPh>
    <rPh sb="10" eb="11">
      <t>カ</t>
    </rPh>
    <rPh sb="17" eb="19">
      <t>ダイガ</t>
    </rPh>
    <rPh sb="19" eb="21">
      <t>ホイク</t>
    </rPh>
    <rPh sb="21" eb="23">
      <t>キョウユ</t>
    </rPh>
    <rPh sb="23" eb="24">
      <t>トウ</t>
    </rPh>
    <rPh sb="25" eb="27">
      <t>ニンズウ</t>
    </rPh>
    <phoneticPr fontId="1"/>
  </si>
  <si>
    <t>上田子幼稚園</t>
    <rPh sb="0" eb="1">
      <t>カミ</t>
    </rPh>
    <rPh sb="1" eb="3">
      <t>タゴ</t>
    </rPh>
    <rPh sb="3" eb="6">
      <t>ヨウチエン</t>
    </rPh>
    <phoneticPr fontId="89"/>
  </si>
  <si>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</si>
  <si>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</si>
  <si>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</si>
  <si>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 TOBINOKO</t>
    <phoneticPr fontId="1"/>
  </si>
  <si>
    <t>仙台らぴあこども園</t>
    <rPh sb="0" eb="2">
      <t>センダイ</t>
    </rPh>
    <rPh sb="8" eb="9">
      <t>エン</t>
    </rPh>
    <phoneticPr fontId="1"/>
  </si>
  <si>
    <t>ロリポップクラブマザーズ電力ビル園</t>
    <rPh sb="12" eb="14">
      <t>デンリョク</t>
    </rPh>
    <rPh sb="16" eb="17">
      <t>エン</t>
    </rPh>
    <phoneticPr fontId="12"/>
  </si>
  <si>
    <t>認定こども園 八幡こばと園</t>
    <rPh sb="7" eb="9">
      <t>ヤハタ</t>
    </rPh>
    <rPh sb="12" eb="13">
      <t>エン</t>
    </rPh>
    <phoneticPr fontId="4"/>
  </si>
  <si>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</si>
  <si>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</si>
  <si>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</si>
  <si>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あっぷる荒井こども園</t>
    <rPh sb="4" eb="6">
      <t>アライ</t>
    </rPh>
    <rPh sb="9" eb="10">
      <t>エン</t>
    </rPh>
    <phoneticPr fontId="4"/>
  </si>
  <si>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</si>
  <si>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</si>
  <si>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</si>
  <si>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あっぷる愛子こども園</t>
    <rPh sb="4" eb="6">
      <t>アヤシ</t>
    </rPh>
    <rPh sb="9" eb="10">
      <t>エン</t>
    </rPh>
    <phoneticPr fontId="1"/>
  </si>
  <si>
    <t>認定こども園 ナザレト愛児園</t>
    <rPh sb="0" eb="2">
      <t>ニンテイ</t>
    </rPh>
    <rPh sb="5" eb="6">
      <t>エン</t>
    </rPh>
    <rPh sb="11" eb="12">
      <t>アイ</t>
    </rPh>
    <rPh sb="12" eb="13">
      <t>ジ</t>
    </rPh>
    <rPh sb="13" eb="14">
      <t>エン</t>
    </rPh>
    <phoneticPr fontId="89"/>
  </si>
  <si>
    <t>認定こども園　ろりぽっぷ出花園</t>
    <phoneticPr fontId="1"/>
  </si>
  <si>
    <t>学校法人七郷学園 蒲町こども園</t>
    <rPh sb="0" eb="2">
      <t>ガッコウ</t>
    </rPh>
    <rPh sb="2" eb="4">
      <t>ホウジン</t>
    </rPh>
    <rPh sb="4" eb="6">
      <t>シチゴウ</t>
    </rPh>
    <rPh sb="6" eb="8">
      <t>ガクエン</t>
    </rPh>
    <rPh sb="9" eb="11">
      <t>カバノマチ</t>
    </rPh>
    <rPh sb="14" eb="15">
      <t>エン</t>
    </rPh>
    <phoneticPr fontId="1"/>
  </si>
  <si>
    <t>認定ろりぽっぷこども園</t>
    <rPh sb="0" eb="2">
      <t>ニンテイ</t>
    </rPh>
    <rPh sb="10" eb="11">
      <t>エン</t>
    </rPh>
    <phoneticPr fontId="1"/>
  </si>
  <si>
    <t>認定こども園　ろりぽっぷ保育園</t>
    <phoneticPr fontId="1"/>
  </si>
  <si>
    <t>認定こども園くり幼稚園くりっこ保育園</t>
    <rPh sb="0" eb="2">
      <t>ニンテイ</t>
    </rPh>
    <rPh sb="5" eb="6">
      <t>エン</t>
    </rPh>
    <rPh sb="8" eb="11">
      <t>ヨウチエン</t>
    </rPh>
    <rPh sb="15" eb="18">
      <t>ホイクエン</t>
    </rPh>
    <phoneticPr fontId="1"/>
  </si>
  <si>
    <t>幼保連携型認定こども園　やかまし村　</t>
    <rPh sb="0" eb="7">
      <t>ヨウホレンケイガタニンテイ</t>
    </rPh>
    <rPh sb="5" eb="7">
      <t>ニンテイ</t>
    </rPh>
    <rPh sb="10" eb="11">
      <t>エン</t>
    </rPh>
    <rPh sb="16" eb="17">
      <t>ムラ</t>
    </rPh>
    <phoneticPr fontId="1"/>
  </si>
  <si>
    <t>認定こども園　ろりぽっぷ泉中央南園</t>
    <phoneticPr fontId="1"/>
  </si>
  <si>
    <t>認定こども園ろりぽっぷ赤い屋根の保育園</t>
    <phoneticPr fontId="1"/>
  </si>
  <si>
    <t>南光台すいせんこども園</t>
    <phoneticPr fontId="1"/>
  </si>
  <si>
    <t>幼稚園型認定こども園　若竹幼稚園</t>
    <rPh sb="0" eb="3">
      <t>ヨウチエン</t>
    </rPh>
    <rPh sb="3" eb="4">
      <t>ガタ</t>
    </rPh>
    <rPh sb="4" eb="6">
      <t>ニンテイ</t>
    </rPh>
    <rPh sb="9" eb="10">
      <t>エン</t>
    </rPh>
    <rPh sb="11" eb="13">
      <t>ワカタケ</t>
    </rPh>
    <rPh sb="13" eb="16">
      <t>ヨウチエン</t>
    </rPh>
    <phoneticPr fontId="1"/>
  </si>
  <si>
    <t>認定こども園友愛幼稚園</t>
    <rPh sb="0" eb="2">
      <t>ニンテイ</t>
    </rPh>
    <rPh sb="5" eb="6">
      <t>エン</t>
    </rPh>
    <rPh sb="6" eb="8">
      <t>ユウアイ</t>
    </rPh>
    <rPh sb="8" eb="11">
      <t>ヨウチエン</t>
    </rPh>
    <phoneticPr fontId="1"/>
  </si>
  <si>
    <t>カール英会話プリスクール</t>
    <phoneticPr fontId="1"/>
  </si>
  <si>
    <t>ミッキー榴岡公園前こども園</t>
    <rPh sb="8" eb="9">
      <t>マエ</t>
    </rPh>
    <phoneticPr fontId="1"/>
  </si>
  <si>
    <t>小田原ことりのうたこども園</t>
    <phoneticPr fontId="1"/>
  </si>
  <si>
    <t>ぷりえ～る南中山認定こども園</t>
    <rPh sb="8" eb="10">
      <t>ニンテイ</t>
    </rPh>
    <phoneticPr fontId="1"/>
  </si>
  <si>
    <t>認定こども園れいんぼーなーさりー田子館</t>
    <rPh sb="0" eb="2">
      <t>ニンテイ</t>
    </rPh>
    <rPh sb="5" eb="6">
      <t>エン</t>
    </rPh>
    <phoneticPr fontId="1"/>
  </si>
  <si>
    <t>令和6年度　認定こども園</t>
    <rPh sb="0" eb="2">
      <t>レイワ</t>
    </rPh>
    <rPh sb="3" eb="5">
      <t>ネンド</t>
    </rPh>
    <rPh sb="6" eb="8">
      <t>ニンテイ</t>
    </rPh>
    <rPh sb="11" eb="12">
      <t>エン</t>
    </rPh>
    <phoneticPr fontId="1"/>
  </si>
  <si>
    <r>
      <rPr>
        <sz val="16"/>
        <color theme="1"/>
        <rFont val="HGPｺﾞｼｯｸM"/>
        <family val="3"/>
        <charset val="128"/>
      </rPr>
      <t>主幹保育教諭等の減算調整の適否より，アまたはイを選択してください</t>
    </r>
    <r>
      <rPr>
        <b/>
        <u/>
        <sz val="16"/>
        <color theme="1"/>
        <rFont val="HGPｺﾞｼｯｸM"/>
        <family val="3"/>
        <charset val="128"/>
      </rPr>
      <t xml:space="preserve">
 １．０人以上であれば適用となります </t>
    </r>
    <r>
      <rPr>
        <sz val="11"/>
        <color theme="1"/>
        <rFont val="HGPｺﾞｼｯｸM"/>
        <family val="3"/>
        <charset val="128"/>
      </rPr>
      <t xml:space="preserve">
</t>
    </r>
    <r>
      <rPr>
        <sz val="12"/>
        <color theme="1"/>
        <rFont val="HGPｺﾞｼｯｸM"/>
        <family val="3"/>
        <charset val="128"/>
      </rPr>
      <t>　主幹保育教諭等の減算適用が教育部分・保育部分のいずれかのみの場合は</t>
    </r>
    <r>
      <rPr>
        <b/>
        <u/>
        <sz val="12"/>
        <color theme="1"/>
        <rFont val="HGPｺﾞｼｯｸM"/>
        <family val="3"/>
        <charset val="128"/>
      </rPr>
      <t>２．０以上</t>
    </r>
    <r>
      <rPr>
        <sz val="12"/>
        <color theme="1"/>
        <rFont val="HGPｺﾞｼｯｸM"/>
        <family val="3"/>
        <charset val="128"/>
      </rPr>
      <t>で適用</t>
    </r>
    <rPh sb="0" eb="2">
      <t>シュカン</t>
    </rPh>
    <rPh sb="2" eb="4">
      <t>ホイク</t>
    </rPh>
    <rPh sb="4" eb="6">
      <t>キョウユ</t>
    </rPh>
    <rPh sb="6" eb="7">
      <t>トウ</t>
    </rPh>
    <rPh sb="8" eb="10">
      <t>ゲンサン</t>
    </rPh>
    <rPh sb="10" eb="12">
      <t>チョウセイ</t>
    </rPh>
    <rPh sb="13" eb="15">
      <t>テキヒ</t>
    </rPh>
    <rPh sb="24" eb="26">
      <t>センタク</t>
    </rPh>
    <rPh sb="54" eb="56">
      <t>シュカン</t>
    </rPh>
    <rPh sb="56" eb="58">
      <t>ホイク</t>
    </rPh>
    <rPh sb="58" eb="60">
      <t>キョウユ</t>
    </rPh>
    <rPh sb="60" eb="61">
      <t>トウ</t>
    </rPh>
    <rPh sb="62" eb="64">
      <t>ゲンサン</t>
    </rPh>
    <rPh sb="64" eb="66">
      <t>テキヨウ</t>
    </rPh>
    <rPh sb="67" eb="69">
      <t>キョウイク</t>
    </rPh>
    <rPh sb="69" eb="71">
      <t>ブブン</t>
    </rPh>
    <rPh sb="72" eb="74">
      <t>ホイク</t>
    </rPh>
    <rPh sb="74" eb="76">
      <t>ブブン</t>
    </rPh>
    <rPh sb="84" eb="86">
      <t>バアイ</t>
    </rPh>
    <rPh sb="90" eb="92">
      <t>イジョウ</t>
    </rPh>
    <rPh sb="93" eb="95">
      <t>テキヨウ</t>
    </rPh>
    <phoneticPr fontId="1"/>
  </si>
  <si>
    <t>令和 6</t>
    <rPh sb="0" eb="2">
      <t>レイワ</t>
    </rPh>
    <phoneticPr fontId="1"/>
  </si>
  <si>
    <t>令和6年度　特別支援保育の状況</t>
    <rPh sb="0" eb="2">
      <t>レイワ</t>
    </rPh>
    <rPh sb="3" eb="5">
      <t>ネンド</t>
    </rPh>
    <rPh sb="6" eb="8">
      <t>トクベツ</t>
    </rPh>
    <rPh sb="8" eb="10">
      <t>シエン</t>
    </rPh>
    <rPh sb="10" eb="12">
      <t>ホイク</t>
    </rPh>
    <rPh sb="13" eb="15">
      <t>ジョウキョウ</t>
    </rPh>
    <phoneticPr fontId="3"/>
  </si>
  <si>
    <t>令和6年度　調理員配置状況報告書</t>
    <rPh sb="0" eb="2">
      <t>レイワ</t>
    </rPh>
    <rPh sb="3" eb="5">
      <t>ネンド</t>
    </rPh>
    <rPh sb="6" eb="9">
      <t>チョウリイン</t>
    </rPh>
    <rPh sb="9" eb="11">
      <t>ハイチ</t>
    </rPh>
    <rPh sb="11" eb="13">
      <t>ジョウキョウ</t>
    </rPh>
    <rPh sb="13" eb="16">
      <t>ホウコクショ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</si>
</sst>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76" formatCode="#&quot;人&quot;"/>
    <numFmt numFmtId="177" formatCode="#,##0.0&quot;人&quot;"/>
    <numFmt numFmtId="178" formatCode="##&quot;時&quot;&quot;間&quot;"/>
    <numFmt numFmtId="179" formatCode="##&quot;日&quot;"/>
    <numFmt numFmtId="180" formatCode="##&quot;人&quot;"/>
    <numFmt numFmtId="181" formatCode="##&quot;月分&quot;"/>
    <numFmt numFmtId="182" formatCode="h:m"/>
    <numFmt numFmtId="183" formatCode="0_);[Red]\(0\)"/>
    <numFmt numFmtId="184" formatCode="##0&quot;時&quot;&quot;間&quot;"/>
    <numFmt numFmtId="185" formatCode="#,###&quot;時間&quot;"/>
    <numFmt numFmtId="186" formatCode="#,##0&quot;時&quot;&quot;間&quot;"/>
    <numFmt numFmtId="187" formatCode="#.0&quot;人&quot;"/>
    <numFmt numFmtId="188" formatCode="0.0"/>
    <numFmt numFmtId="189" formatCode="#,##0.0_ "/>
    <numFmt numFmtId="190" formatCode="0.0_);[Red]\(0.0\)"/>
    <numFmt numFmtId="191" formatCode="0&quot;歳&quot;"/>
    <numFmt numFmtId="192" formatCode="#,##0_ &quot;円&quot;"/>
    <numFmt numFmtId="193" formatCode="#,##0_ "/>
    <numFmt numFmtId="194" formatCode="##.0&quot;時&quot;&quot;間&quot;"/>
    <numFmt numFmtId="195" formatCode="General&quot;人&quot;"/>
  </numFmts>
  <fonts count="99">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u/>
      <sz val="12"/>
      <color theme="1"/>
      <name val="ＭＳ Ｐゴシック"/>
      <family val="3"/>
      <charset val="128"/>
      <scheme val="minor"/>
    </font>
    <font>
      <b/>
      <sz val="12"/>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4"/>
      <color indexed="81"/>
      <name val="ＭＳ Ｐゴシック"/>
      <family val="3"/>
      <charset val="128"/>
    </font>
    <font>
      <b/>
      <sz val="16"/>
      <color indexed="81"/>
      <name val="ＭＳ Ｐゴシック"/>
      <family val="3"/>
      <charset val="128"/>
    </font>
    <font>
      <b/>
      <u/>
      <sz val="16"/>
      <color indexed="81"/>
      <name val="ＭＳ Ｐゴシック"/>
      <family val="3"/>
      <charset val="128"/>
    </font>
    <font>
      <sz val="11"/>
      <color theme="1"/>
      <name val="ＭＳ Ｐゴシック"/>
      <family val="2"/>
      <charset val="128"/>
      <scheme val="minor"/>
    </font>
    <font>
      <b/>
      <sz val="11"/>
      <color indexed="81"/>
      <name val="ＭＳ Ｐゴシック"/>
      <family val="3"/>
      <charset val="128"/>
    </font>
    <font>
      <sz val="10"/>
      <name val="ＭＳ Ｐゴシック"/>
      <family val="3"/>
      <charset val="128"/>
    </font>
    <font>
      <b/>
      <sz val="20"/>
      <color indexed="81"/>
      <name val="ＭＳ Ｐゴシック"/>
      <family val="3"/>
      <charset val="128"/>
    </font>
    <font>
      <b/>
      <sz val="10"/>
      <color indexed="81"/>
      <name val="ＭＳ Ｐゴシック"/>
      <family val="3"/>
      <charset val="128"/>
    </font>
    <font>
      <b/>
      <sz val="22"/>
      <color indexed="81"/>
      <name val="ＭＳ Ｐゴシック"/>
      <family val="3"/>
      <charset val="128"/>
    </font>
    <font>
      <sz val="10"/>
      <color theme="1"/>
      <name val="HGPｺﾞｼｯｸM"/>
      <family val="3"/>
      <charset val="128"/>
    </font>
    <font>
      <sz val="11"/>
      <color theme="1"/>
      <name val="HGPｺﾞｼｯｸM"/>
      <family val="3"/>
      <charset val="128"/>
    </font>
    <font>
      <b/>
      <sz val="16"/>
      <name val="HGPｺﾞｼｯｸM"/>
      <family val="3"/>
      <charset val="128"/>
    </font>
    <font>
      <b/>
      <sz val="16"/>
      <color theme="1"/>
      <name val="HGPｺﾞｼｯｸM"/>
      <family val="3"/>
      <charset val="128"/>
    </font>
    <font>
      <sz val="14"/>
      <color theme="1"/>
      <name val="HGPｺﾞｼｯｸM"/>
      <family val="3"/>
      <charset val="128"/>
    </font>
    <font>
      <sz val="12"/>
      <color theme="1"/>
      <name val="HGPｺﾞｼｯｸM"/>
      <family val="3"/>
      <charset val="128"/>
    </font>
    <font>
      <sz val="14"/>
      <name val="HGPｺﾞｼｯｸM"/>
      <family val="3"/>
      <charset val="128"/>
    </font>
    <font>
      <sz val="12"/>
      <name val="HGPｺﾞｼｯｸM"/>
      <family val="3"/>
      <charset val="128"/>
    </font>
    <font>
      <sz val="11"/>
      <name val="HGPｺﾞｼｯｸM"/>
      <family val="3"/>
      <charset val="128"/>
    </font>
    <font>
      <b/>
      <sz val="11"/>
      <color theme="1"/>
      <name val="HGPｺﾞｼｯｸM"/>
      <family val="3"/>
      <charset val="128"/>
    </font>
    <font>
      <u/>
      <sz val="12"/>
      <color theme="1"/>
      <name val="HGPｺﾞｼｯｸM"/>
      <family val="3"/>
      <charset val="128"/>
    </font>
    <font>
      <b/>
      <sz val="12"/>
      <color theme="1"/>
      <name val="HGPｺﾞｼｯｸM"/>
      <family val="3"/>
      <charset val="128"/>
    </font>
    <font>
      <b/>
      <u/>
      <sz val="16"/>
      <name val="HGPｺﾞｼｯｸM"/>
      <family val="3"/>
      <charset val="128"/>
    </font>
    <font>
      <b/>
      <sz val="14"/>
      <color theme="1"/>
      <name val="HGPｺﾞｼｯｸM"/>
      <family val="3"/>
      <charset val="128"/>
    </font>
    <font>
      <b/>
      <u/>
      <sz val="14"/>
      <color theme="1"/>
      <name val="HGPｺﾞｼｯｸM"/>
      <family val="3"/>
      <charset val="128"/>
    </font>
    <font>
      <sz val="18"/>
      <color theme="1"/>
      <name val="HGPｺﾞｼｯｸM"/>
      <family val="3"/>
      <charset val="128"/>
    </font>
    <font>
      <b/>
      <u/>
      <sz val="16"/>
      <color theme="1"/>
      <name val="HGPｺﾞｼｯｸM"/>
      <family val="3"/>
      <charset val="128"/>
    </font>
    <font>
      <b/>
      <u/>
      <sz val="11"/>
      <color theme="1"/>
      <name val="HGPｺﾞｼｯｸM"/>
      <family val="3"/>
      <charset val="128"/>
    </font>
    <font>
      <b/>
      <sz val="18"/>
      <name val="HGPｺﾞｼｯｸM"/>
      <family val="3"/>
      <charset val="128"/>
    </font>
    <font>
      <sz val="16"/>
      <name val="HGPｺﾞｼｯｸM"/>
      <family val="3"/>
      <charset val="128"/>
    </font>
    <font>
      <b/>
      <sz val="12"/>
      <name val="HGPｺﾞｼｯｸM"/>
      <family val="3"/>
      <charset val="128"/>
    </font>
    <font>
      <b/>
      <sz val="22"/>
      <name val="HGPｺﾞｼｯｸM"/>
      <family val="3"/>
      <charset val="128"/>
    </font>
    <font>
      <sz val="9"/>
      <name val="HGPｺﾞｼｯｸM"/>
      <family val="3"/>
      <charset val="128"/>
    </font>
    <font>
      <b/>
      <u/>
      <sz val="12"/>
      <name val="HGPｺﾞｼｯｸM"/>
      <family val="3"/>
      <charset val="128"/>
    </font>
    <font>
      <b/>
      <sz val="14"/>
      <name val="HGPｺﾞｼｯｸM"/>
      <family val="3"/>
      <charset val="128"/>
    </font>
    <font>
      <sz val="9"/>
      <name val="HGSｺﾞｼｯｸM"/>
      <family val="3"/>
      <charset val="128"/>
    </font>
    <font>
      <sz val="11"/>
      <name val="HGSｺﾞｼｯｸM"/>
      <family val="3"/>
      <charset val="128"/>
    </font>
    <font>
      <b/>
      <sz val="16"/>
      <name val="HGSｺﾞｼｯｸM"/>
      <family val="3"/>
      <charset val="128"/>
    </font>
    <font>
      <sz val="12"/>
      <name val="HGSｺﾞｼｯｸM"/>
      <family val="3"/>
      <charset val="128"/>
    </font>
    <font>
      <b/>
      <u/>
      <sz val="12"/>
      <name val="HGSｺﾞｼｯｸM"/>
      <family val="3"/>
      <charset val="128"/>
    </font>
    <font>
      <b/>
      <sz val="12"/>
      <name val="HGSｺﾞｼｯｸM"/>
      <family val="3"/>
      <charset val="128"/>
    </font>
    <font>
      <u/>
      <sz val="9"/>
      <name val="HGSｺﾞｼｯｸM"/>
      <family val="3"/>
      <charset val="128"/>
    </font>
    <font>
      <b/>
      <sz val="11"/>
      <name val="HGSｺﾞｼｯｸM"/>
      <family val="3"/>
      <charset val="128"/>
    </font>
    <font>
      <sz val="10"/>
      <name val="HGSｺﾞｼｯｸM"/>
      <family val="3"/>
      <charset val="128"/>
    </font>
    <font>
      <b/>
      <sz val="14"/>
      <name val="HGSｺﾞｼｯｸM"/>
      <family val="3"/>
      <charset val="128"/>
    </font>
    <font>
      <sz val="14"/>
      <name val="HGSｺﾞｼｯｸM"/>
      <family val="3"/>
      <charset val="128"/>
    </font>
    <font>
      <b/>
      <sz val="11"/>
      <name val="HGPｺﾞｼｯｸM"/>
      <family val="3"/>
      <charset val="128"/>
    </font>
    <font>
      <b/>
      <sz val="26"/>
      <color theme="1"/>
      <name val="HGPｺﾞｼｯｸM"/>
      <family val="3"/>
      <charset val="128"/>
    </font>
    <font>
      <sz val="26"/>
      <color theme="1"/>
      <name val="HGPｺﾞｼｯｸM"/>
      <family val="3"/>
      <charset val="128"/>
    </font>
    <font>
      <b/>
      <sz val="18"/>
      <color theme="1"/>
      <name val="HGPｺﾞｼｯｸM"/>
      <family val="3"/>
      <charset val="128"/>
    </font>
    <font>
      <b/>
      <sz val="22"/>
      <color theme="1"/>
      <name val="HGPｺﾞｼｯｸM"/>
      <family val="3"/>
      <charset val="128"/>
    </font>
    <font>
      <b/>
      <sz val="20"/>
      <color theme="1"/>
      <name val="HGPｺﾞｼｯｸM"/>
      <family val="3"/>
      <charset val="128"/>
    </font>
    <font>
      <u/>
      <sz val="14"/>
      <color theme="1"/>
      <name val="HGPｺﾞｼｯｸM"/>
      <family val="3"/>
      <charset val="128"/>
    </font>
    <font>
      <b/>
      <u/>
      <sz val="12"/>
      <color theme="1"/>
      <name val="HGPｺﾞｼｯｸM"/>
      <family val="3"/>
      <charset val="128"/>
    </font>
    <font>
      <u/>
      <sz val="11"/>
      <color theme="1"/>
      <name val="HGPｺﾞｼｯｸM"/>
      <family val="3"/>
      <charset val="128"/>
    </font>
    <font>
      <sz val="9"/>
      <color theme="1"/>
      <name val="HGPｺﾞｼｯｸM"/>
      <family val="3"/>
      <charset val="128"/>
    </font>
    <font>
      <b/>
      <u/>
      <sz val="14"/>
      <color indexed="81"/>
      <name val="ＭＳ Ｐゴシック"/>
      <family val="3"/>
      <charset val="128"/>
    </font>
    <font>
      <sz val="9"/>
      <color indexed="81"/>
      <name val="MS P ゴシック"/>
      <family val="3"/>
      <charset val="128"/>
    </font>
    <font>
      <b/>
      <sz val="14"/>
      <color indexed="81"/>
      <name val="MS P ゴシック"/>
      <family val="3"/>
      <charset val="128"/>
    </font>
    <font>
      <sz val="20"/>
      <color theme="1"/>
      <name val="HGPｺﾞｼｯｸM"/>
      <family val="3"/>
      <charset val="128"/>
    </font>
    <font>
      <b/>
      <sz val="12"/>
      <color indexed="81"/>
      <name val="MS P ゴシック"/>
      <family val="3"/>
      <charset val="128"/>
    </font>
    <font>
      <sz val="10"/>
      <name val="HGPｺﾞｼｯｸM"/>
      <family val="3"/>
      <charset val="128"/>
    </font>
    <font>
      <sz val="14"/>
      <name val="游ゴシック"/>
      <family val="3"/>
      <charset val="128"/>
    </font>
    <font>
      <sz val="11"/>
      <name val="游ゴシック"/>
      <family val="3"/>
      <charset val="128"/>
    </font>
    <font>
      <sz val="11"/>
      <color theme="1"/>
      <name val="游ゴシック"/>
      <family val="3"/>
      <charset val="128"/>
    </font>
    <font>
      <b/>
      <sz val="20"/>
      <name val="游ゴシック"/>
      <family val="3"/>
      <charset val="128"/>
    </font>
    <font>
      <b/>
      <sz val="18"/>
      <name val="游ゴシック"/>
      <family val="3"/>
      <charset val="128"/>
    </font>
    <font>
      <b/>
      <sz val="16"/>
      <name val="游ゴシック"/>
      <family val="3"/>
      <charset val="128"/>
    </font>
    <font>
      <sz val="16"/>
      <name val="游ゴシック"/>
      <family val="3"/>
      <charset val="128"/>
    </font>
    <font>
      <sz val="12"/>
      <name val="游ゴシック"/>
      <family val="3"/>
      <charset val="128"/>
    </font>
    <font>
      <b/>
      <sz val="11"/>
      <color indexed="81"/>
      <name val="游ゴシック"/>
      <family val="3"/>
      <charset val="128"/>
    </font>
    <font>
      <b/>
      <sz val="12"/>
      <color indexed="81"/>
      <name val="游ゴシック"/>
      <family val="3"/>
      <charset val="128"/>
    </font>
    <font>
      <sz val="12"/>
      <color indexed="81"/>
      <name val="游ゴシック"/>
      <family val="3"/>
      <charset val="128"/>
    </font>
    <font>
      <b/>
      <sz val="14"/>
      <color indexed="81"/>
      <name val="游ゴシック"/>
      <family val="3"/>
      <charset val="128"/>
    </font>
    <font>
      <b/>
      <sz val="14"/>
      <name val="游ゴシック"/>
      <family val="3"/>
      <charset val="128"/>
    </font>
    <font>
      <b/>
      <sz val="14"/>
      <color rgb="FF000000"/>
      <name val="游ゴシック"/>
      <family val="3"/>
      <charset val="128"/>
    </font>
    <font>
      <sz val="11"/>
      <color rgb="FF000000"/>
      <name val="游ゴシック"/>
      <family val="3"/>
      <charset val="128"/>
    </font>
    <font>
      <b/>
      <u/>
      <sz val="14"/>
      <name val="游ゴシック"/>
      <family val="3"/>
      <charset val="128"/>
    </font>
    <font>
      <sz val="24"/>
      <name val="游ゴシック"/>
      <family val="3"/>
      <charset val="128"/>
    </font>
    <font>
      <sz val="22"/>
      <name val="游ゴシック"/>
      <family val="3"/>
      <charset val="128"/>
    </font>
    <font>
      <b/>
      <sz val="11"/>
      <name val="游ゴシック"/>
      <family val="3"/>
      <charset val="128"/>
    </font>
    <font>
      <sz val="11"/>
      <color theme="1"/>
      <name val="ＭＳ Ｐゴシック"/>
      <family val="3"/>
      <charset val="128"/>
      <scheme val="minor"/>
    </font>
    <font>
      <sz val="10"/>
      <color theme="1"/>
      <name val="ＭＳ Ｐゴシック"/>
      <family val="3"/>
      <charset val="128"/>
      <scheme val="minor"/>
    </font>
    <font>
      <sz val="8"/>
      <name val="HGPｺﾞｼｯｸM"/>
      <family val="3"/>
      <charset val="128"/>
    </font>
    <font>
      <b/>
      <sz val="10"/>
      <color indexed="81"/>
      <name val="MS P ゴシック"/>
      <family val="3"/>
      <charset val="128"/>
    </font>
    <font>
      <b/>
      <sz val="12"/>
      <color rgb="FFFF0000"/>
      <name val="HGPｺﾞｼｯｸM"/>
      <family val="3"/>
      <charset val="128"/>
    </font>
    <font>
      <sz val="16"/>
      <color theme="1"/>
      <name val="HGPｺﾞｼｯｸM"/>
      <family val="3"/>
      <charset val="128"/>
    </font>
    <font>
      <sz val="11"/>
      <color indexed="81"/>
      <name val="ＭＳ Ｐゴシック"/>
      <family val="3"/>
      <charset val="128"/>
    </font>
    <font>
      <b/>
      <sz val="18"/>
      <color indexed="81"/>
      <name val="ＭＳ Ｐゴシック"/>
      <family val="3"/>
      <charset val="128"/>
    </font>
    <font>
      <b/>
      <sz val="20"/>
      <color indexed="81"/>
      <name val="ＭＳ Ｐゴシック"/>
      <family val="3"/>
      <charset val="128"/>
      <scheme val="minor"/>
    </font>
    <font>
      <b/>
      <sz val="20"/>
      <color indexed="12"/>
      <name val="ＭＳ Ｐゴシック"/>
      <family val="3"/>
      <charset val="128"/>
    </font>
    <font>
      <b/>
      <sz val="20"/>
      <color indexed="81"/>
      <name val="MS P ゴシック"/>
      <family val="3"/>
      <charset val="128"/>
    </font>
  </fonts>
  <fills count="20">
    <fill>
      <patternFill patternType="none"/>
    </fill>
    <fill>
      <patternFill patternType="gray125"/>
    </fill>
    <fill>
      <patternFill patternType="solid">
        <fgColor rgb="FFFFFF00"/>
        <bgColor indexed="64"/>
      </patternFill>
    </fill>
    <fill>
      <patternFill patternType="solid">
        <fgColor theme="7" tint="0.59999389629810485"/>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rgb="FF92D050"/>
        <bgColor indexed="64"/>
      </patternFill>
    </fill>
    <fill>
      <patternFill patternType="solid">
        <fgColor theme="0" tint="-0.499984740745262"/>
        <bgColor indexed="64"/>
      </patternFill>
    </fill>
    <fill>
      <patternFill patternType="solid">
        <fgColor theme="4" tint="0.59999389629810485"/>
        <bgColor indexed="64"/>
      </patternFill>
    </fill>
    <fill>
      <patternFill patternType="solid">
        <fgColor theme="1" tint="0.34998626667073579"/>
        <bgColor indexed="64"/>
      </patternFill>
    </fill>
    <fill>
      <patternFill patternType="solid">
        <fgColor rgb="FFFFCC66"/>
        <bgColor indexed="64"/>
      </patternFill>
    </fill>
    <fill>
      <patternFill patternType="solid">
        <fgColor theme="8" tint="0.79998168889431442"/>
        <bgColor indexed="64"/>
      </patternFill>
    </fill>
    <fill>
      <patternFill patternType="solid">
        <fgColor rgb="FF99FF66"/>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9" tint="0.39997558519241921"/>
        <bgColor indexed="64"/>
      </patternFill>
    </fill>
  </fills>
  <borders count="10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diagonalUp="1">
      <left/>
      <right style="thin">
        <color indexed="64"/>
      </right>
      <top/>
      <bottom/>
      <diagonal style="thin">
        <color indexed="64"/>
      </diagonal>
    </border>
    <border>
      <left style="thin">
        <color indexed="64"/>
      </left>
      <right style="medium">
        <color indexed="64"/>
      </right>
      <top style="medium">
        <color indexed="64"/>
      </top>
      <bottom style="medium">
        <color indexed="64"/>
      </bottom>
      <diagonal/>
    </border>
    <border diagonalUp="1">
      <left/>
      <right style="thin">
        <color indexed="64"/>
      </right>
      <top/>
      <bottom style="thin">
        <color indexed="64"/>
      </bottom>
      <diagonal style="thin">
        <color indexed="64"/>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auto="1"/>
      </right>
      <top/>
      <bottom style="medium">
        <color auto="1"/>
      </bottom>
      <diagonal/>
    </border>
    <border>
      <left style="thick">
        <color indexed="64"/>
      </left>
      <right style="thick">
        <color indexed="64"/>
      </right>
      <top style="thick">
        <color indexed="64"/>
      </top>
      <bottom style="thick">
        <color indexed="64"/>
      </bottom>
      <diagonal/>
    </border>
    <border>
      <left style="thin">
        <color indexed="64"/>
      </left>
      <right/>
      <top style="double">
        <color indexed="64"/>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right style="thin">
        <color indexed="64"/>
      </right>
      <top style="double">
        <color indexed="64"/>
      </top>
      <bottom style="thin">
        <color indexed="64"/>
      </bottom>
      <diagonal/>
    </border>
    <border>
      <left/>
      <right style="thin">
        <color indexed="64"/>
      </right>
      <top style="double">
        <color indexed="64"/>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double">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medium">
        <color indexed="64"/>
      </top>
      <bottom/>
      <diagonal style="thin">
        <color indexed="64"/>
      </diagonal>
    </border>
    <border>
      <left style="medium">
        <color indexed="64"/>
      </left>
      <right style="thin">
        <color indexed="64"/>
      </right>
      <top style="double">
        <color indexed="64"/>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double">
        <color indexed="64"/>
      </bottom>
      <diagonal/>
    </border>
    <border>
      <left/>
      <right style="medium">
        <color indexed="64"/>
      </right>
      <top style="double">
        <color indexed="64"/>
      </top>
      <bottom/>
      <diagonal/>
    </border>
    <border diagonalUp="1">
      <left style="thin">
        <color indexed="64"/>
      </left>
      <right style="thin">
        <color indexed="64"/>
      </right>
      <top style="thin">
        <color indexed="64"/>
      </top>
      <bottom style="double">
        <color indexed="64"/>
      </bottom>
      <diagonal style="thin">
        <color indexed="64"/>
      </diagonal>
    </border>
    <border>
      <left/>
      <right style="medium">
        <color indexed="64"/>
      </right>
      <top/>
      <bottom style="thin">
        <color indexed="64"/>
      </bottom>
      <diagonal/>
    </border>
    <border>
      <left style="medium">
        <color indexed="64"/>
      </left>
      <right style="medium">
        <color indexed="64"/>
      </right>
      <top/>
      <bottom/>
      <diagonal/>
    </border>
  </borders>
  <cellStyleXfs count="6">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38" fontId="11" fillId="0" borderId="0" applyFont="0" applyFill="0" applyBorder="0" applyAlignment="0" applyProtection="0">
      <alignment vertical="center"/>
    </xf>
    <xf numFmtId="0" fontId="11" fillId="0" borderId="0">
      <alignment vertical="center"/>
    </xf>
  </cellStyleXfs>
  <cellXfs count="868">
    <xf numFmtId="0" fontId="0" fillId="0" borderId="0" xfId="0">
      <alignment vertical="center"/>
    </xf>
    <xf numFmtId="0" fontId="18" fillId="0" borderId="0" xfId="0" applyFont="1">
      <alignment vertical="center"/>
    </xf>
    <xf numFmtId="0" fontId="22" fillId="0" borderId="10" xfId="0" applyFont="1" applyBorder="1" applyProtection="1">
      <alignment vertical="center"/>
    </xf>
    <xf numFmtId="0" fontId="18" fillId="0" borderId="11" xfId="0" applyFont="1" applyBorder="1" applyProtection="1">
      <alignment vertical="center"/>
    </xf>
    <xf numFmtId="176" fontId="21" fillId="2" borderId="16" xfId="1" applyNumberFormat="1" applyFont="1" applyFill="1" applyBorder="1" applyAlignment="1" applyProtection="1">
      <alignment horizontal="right" wrapText="1"/>
      <protection locked="0"/>
    </xf>
    <xf numFmtId="176" fontId="21" fillId="2" borderId="17" xfId="1" applyNumberFormat="1" applyFont="1" applyFill="1" applyBorder="1" applyAlignment="1" applyProtection="1">
      <alignment horizontal="right" wrapText="1"/>
      <protection locked="0"/>
    </xf>
    <xf numFmtId="176" fontId="23" fillId="2" borderId="18" xfId="1" applyNumberFormat="1" applyFont="1" applyFill="1" applyBorder="1" applyAlignment="1" applyProtection="1">
      <alignment horizontal="right" wrapText="1"/>
      <protection locked="0"/>
    </xf>
    <xf numFmtId="0" fontId="24" fillId="14" borderId="83" xfId="0" applyFont="1" applyFill="1" applyBorder="1" applyAlignment="1" applyProtection="1">
      <alignment horizontal="center" vertical="center" wrapText="1"/>
      <protection locked="0"/>
    </xf>
    <xf numFmtId="176" fontId="23" fillId="2" borderId="17" xfId="1" applyNumberFormat="1" applyFont="1" applyFill="1" applyBorder="1" applyAlignment="1" applyProtection="1">
      <alignment horizontal="right" wrapText="1"/>
      <protection locked="0"/>
    </xf>
    <xf numFmtId="176" fontId="23" fillId="2" borderId="24" xfId="1" applyNumberFormat="1" applyFont="1" applyFill="1" applyBorder="1" applyAlignment="1" applyProtection="1">
      <alignment horizontal="right" wrapText="1"/>
      <protection locked="0"/>
    </xf>
    <xf numFmtId="176" fontId="25" fillId="0" borderId="4" xfId="1" applyNumberFormat="1" applyFont="1" applyFill="1" applyBorder="1" applyAlignment="1" applyProtection="1">
      <alignment horizontal="right" wrapText="1"/>
    </xf>
    <xf numFmtId="177" fontId="25" fillId="0" borderId="4" xfId="1" applyNumberFormat="1" applyFont="1" applyBorder="1" applyAlignment="1" applyProtection="1">
      <alignment horizontal="right" wrapText="1"/>
    </xf>
    <xf numFmtId="0" fontId="18" fillId="0" borderId="0" xfId="0" applyFont="1" applyAlignment="1">
      <alignment vertical="center" wrapText="1"/>
    </xf>
    <xf numFmtId="0" fontId="22" fillId="14" borderId="31" xfId="0" applyFont="1" applyFill="1" applyBorder="1" applyAlignment="1" applyProtection="1">
      <alignment horizontal="center" vertical="center" wrapText="1"/>
      <protection locked="0"/>
    </xf>
    <xf numFmtId="0" fontId="22" fillId="14" borderId="15" xfId="0" applyFont="1" applyFill="1" applyBorder="1" applyAlignment="1" applyProtection="1">
      <alignment horizontal="center" vertical="center" wrapText="1"/>
      <protection locked="0"/>
    </xf>
    <xf numFmtId="177" fontId="23" fillId="2" borderId="35" xfId="1" applyNumberFormat="1" applyFont="1" applyFill="1" applyBorder="1" applyAlignment="1" applyProtection="1">
      <alignment horizontal="right" wrapText="1"/>
      <protection locked="0"/>
    </xf>
    <xf numFmtId="0" fontId="22" fillId="14" borderId="34" xfId="0" applyFont="1" applyFill="1" applyBorder="1" applyAlignment="1" applyProtection="1">
      <alignment horizontal="center" vertical="center" wrapText="1"/>
      <protection locked="0"/>
    </xf>
    <xf numFmtId="177" fontId="21" fillId="0" borderId="33" xfId="1" applyNumberFormat="1" applyFont="1" applyFill="1" applyBorder="1" applyAlignment="1" applyProtection="1">
      <alignment horizontal="right" wrapText="1"/>
    </xf>
    <xf numFmtId="0" fontId="18" fillId="0" borderId="0" xfId="0" applyFont="1" applyFill="1" applyBorder="1">
      <alignment vertical="center"/>
    </xf>
    <xf numFmtId="177" fontId="21" fillId="2" borderId="35" xfId="0" applyNumberFormat="1" applyFont="1" applyFill="1" applyBorder="1" applyAlignment="1" applyProtection="1">
      <protection locked="0"/>
    </xf>
    <xf numFmtId="0" fontId="18" fillId="0" borderId="0" xfId="0" applyFont="1" applyAlignment="1">
      <alignment horizontal="center" vertical="center"/>
    </xf>
    <xf numFmtId="0" fontId="32" fillId="14" borderId="31" xfId="0" applyFont="1" applyFill="1" applyBorder="1" applyAlignment="1" applyProtection="1">
      <alignment horizontal="center" vertical="center" wrapText="1" shrinkToFit="1"/>
      <protection locked="0"/>
    </xf>
    <xf numFmtId="0" fontId="32" fillId="14" borderId="35" xfId="0" applyFont="1" applyFill="1" applyBorder="1" applyAlignment="1" applyProtection="1">
      <alignment horizontal="center" vertical="center" wrapText="1"/>
      <protection locked="0"/>
    </xf>
    <xf numFmtId="0" fontId="19" fillId="6" borderId="71" xfId="3" applyFont="1" applyFill="1" applyBorder="1" applyAlignment="1" applyProtection="1">
      <alignment horizontal="center" vertical="center"/>
      <protection locked="0"/>
    </xf>
    <xf numFmtId="0" fontId="24" fillId="6" borderId="9" xfId="3" applyFont="1" applyFill="1" applyBorder="1" applyAlignment="1" applyProtection="1">
      <alignment horizontal="center" vertical="center" shrinkToFit="1"/>
      <protection locked="0"/>
    </xf>
    <xf numFmtId="0" fontId="24" fillId="0" borderId="9" xfId="3" applyFont="1" applyFill="1" applyBorder="1" applyAlignment="1" applyProtection="1">
      <alignment horizontal="center" vertical="center" shrinkToFit="1"/>
    </xf>
    <xf numFmtId="0" fontId="24" fillId="7" borderId="9" xfId="3" applyFont="1" applyFill="1" applyBorder="1" applyAlignment="1" applyProtection="1">
      <alignment horizontal="center" vertical="center" shrinkToFit="1"/>
      <protection locked="0"/>
    </xf>
    <xf numFmtId="185" fontId="24" fillId="13" borderId="72" xfId="3" applyNumberFormat="1" applyFont="1" applyFill="1" applyBorder="1" applyAlignment="1" applyProtection="1">
      <alignment horizontal="right" vertical="center"/>
      <protection locked="0"/>
    </xf>
    <xf numFmtId="0" fontId="24" fillId="6" borderId="4" xfId="3" applyFont="1" applyFill="1" applyBorder="1" applyAlignment="1" applyProtection="1">
      <alignment horizontal="center" vertical="center" shrinkToFit="1"/>
      <protection locked="0"/>
    </xf>
    <xf numFmtId="0" fontId="24" fillId="7" borderId="4" xfId="3" applyFont="1" applyFill="1" applyBorder="1" applyAlignment="1" applyProtection="1">
      <alignment horizontal="center" vertical="center" shrinkToFit="1"/>
      <protection locked="0"/>
    </xf>
    <xf numFmtId="185" fontId="24" fillId="13" borderId="4" xfId="3" applyNumberFormat="1" applyFont="1" applyFill="1" applyBorder="1" applyAlignment="1" applyProtection="1">
      <alignment horizontal="right" vertical="center"/>
      <protection locked="0"/>
    </xf>
    <xf numFmtId="0" fontId="24" fillId="6" borderId="54" xfId="3" applyFont="1" applyFill="1" applyBorder="1" applyAlignment="1" applyProtection="1">
      <alignment horizontal="center" vertical="center" shrinkToFit="1"/>
      <protection locked="0"/>
    </xf>
    <xf numFmtId="0" fontId="24" fillId="7" borderId="54" xfId="3" applyFont="1" applyFill="1" applyBorder="1" applyAlignment="1" applyProtection="1">
      <alignment horizontal="center" vertical="center" shrinkToFit="1"/>
      <protection locked="0"/>
    </xf>
    <xf numFmtId="185" fontId="24" fillId="13" borderId="54" xfId="3" applyNumberFormat="1" applyFont="1" applyFill="1" applyBorder="1" applyAlignment="1" applyProtection="1">
      <alignment horizontal="right" vertical="center"/>
      <protection locked="0"/>
    </xf>
    <xf numFmtId="178" fontId="23" fillId="5" borderId="35" xfId="3" applyNumberFormat="1" applyFont="1" applyFill="1" applyBorder="1" applyAlignment="1" applyProtection="1">
      <alignment vertical="center"/>
      <protection locked="0"/>
    </xf>
    <xf numFmtId="0" fontId="43" fillId="6" borderId="5" xfId="1" applyFont="1" applyFill="1" applyBorder="1" applyAlignment="1" applyProtection="1">
      <alignment vertical="center" shrinkToFit="1"/>
      <protection locked="0"/>
    </xf>
    <xf numFmtId="0" fontId="43" fillId="6" borderId="26" xfId="1" applyFont="1" applyFill="1" applyBorder="1" applyAlignment="1" applyProtection="1">
      <alignment vertical="center" shrinkToFit="1"/>
      <protection locked="0"/>
    </xf>
    <xf numFmtId="0" fontId="43" fillId="6" borderId="54" xfId="1" applyFont="1" applyFill="1" applyBorder="1" applyAlignment="1" applyProtection="1">
      <alignment vertical="center" shrinkToFit="1"/>
      <protection locked="0"/>
    </xf>
    <xf numFmtId="0" fontId="43" fillId="6" borderId="59" xfId="1" applyFont="1" applyFill="1" applyBorder="1" applyAlignment="1" applyProtection="1">
      <alignment horizontal="right" wrapText="1"/>
      <protection locked="0"/>
    </xf>
    <xf numFmtId="0" fontId="43" fillId="6" borderId="4" xfId="1" applyFont="1" applyFill="1" applyBorder="1" applyAlignment="1" applyProtection="1">
      <alignment horizontal="right" vertical="center"/>
      <protection locked="0"/>
    </xf>
    <xf numFmtId="176" fontId="43" fillId="6" borderId="4" xfId="1" applyNumberFormat="1" applyFont="1" applyFill="1" applyBorder="1" applyAlignment="1" applyProtection="1">
      <alignment horizontal="right" vertical="center" wrapText="1"/>
      <protection locked="0"/>
    </xf>
    <xf numFmtId="0" fontId="43" fillId="6" borderId="26" xfId="1" applyFont="1" applyFill="1" applyBorder="1" applyAlignment="1" applyProtection="1">
      <alignment horizontal="center" vertical="center"/>
      <protection locked="0"/>
    </xf>
    <xf numFmtId="0" fontId="42" fillId="6" borderId="60" xfId="1" applyFont="1" applyFill="1" applyBorder="1" applyAlignment="1" applyProtection="1">
      <alignment horizontal="center" wrapText="1"/>
      <protection locked="0"/>
    </xf>
    <xf numFmtId="0" fontId="43" fillId="6" borderId="49" xfId="1" applyFont="1" applyFill="1" applyBorder="1" applyAlignment="1" applyProtection="1">
      <alignment horizontal="right"/>
      <protection locked="0"/>
    </xf>
    <xf numFmtId="0" fontId="43" fillId="6" borderId="7" xfId="1" applyFont="1" applyFill="1" applyBorder="1" applyAlignment="1" applyProtection="1">
      <alignment horizontal="center" vertical="center"/>
      <protection locked="0"/>
    </xf>
    <xf numFmtId="0" fontId="42" fillId="6" borderId="61" xfId="1" applyFont="1" applyFill="1" applyBorder="1" applyAlignment="1" applyProtection="1">
      <alignment horizontal="center" wrapText="1"/>
      <protection locked="0"/>
    </xf>
    <xf numFmtId="0" fontId="43" fillId="6" borderId="11" xfId="1" applyFont="1" applyFill="1" applyBorder="1" applyAlignment="1" applyProtection="1">
      <alignment horizontal="center" vertical="center" wrapText="1"/>
      <protection locked="0"/>
    </xf>
    <xf numFmtId="0" fontId="43" fillId="6" borderId="26" xfId="1" applyFont="1" applyFill="1" applyBorder="1" applyAlignment="1" applyProtection="1">
      <alignment horizontal="center" vertical="center" wrapText="1"/>
      <protection locked="0"/>
    </xf>
    <xf numFmtId="0" fontId="43" fillId="6" borderId="7" xfId="1" applyFont="1" applyFill="1" applyBorder="1" applyAlignment="1" applyProtection="1">
      <alignment horizontal="center" vertical="center" wrapText="1"/>
      <protection locked="0"/>
    </xf>
    <xf numFmtId="0" fontId="43" fillId="6" borderId="62" xfId="1" applyFont="1" applyFill="1" applyBorder="1" applyAlignment="1" applyProtection="1">
      <alignment horizontal="right"/>
      <protection locked="0"/>
    </xf>
    <xf numFmtId="0" fontId="43" fillId="6" borderId="5" xfId="1" applyFont="1" applyFill="1" applyBorder="1" applyAlignment="1" applyProtection="1">
      <alignment horizontal="right" vertical="center"/>
      <protection locked="0"/>
    </xf>
    <xf numFmtId="0" fontId="42" fillId="6" borderId="63" xfId="1" applyFont="1" applyFill="1" applyBorder="1" applyAlignment="1" applyProtection="1">
      <alignment horizontal="center" wrapText="1"/>
      <protection locked="0"/>
    </xf>
    <xf numFmtId="0" fontId="32" fillId="14" borderId="35" xfId="0" applyFont="1" applyFill="1" applyBorder="1" applyAlignment="1" applyProtection="1">
      <alignment horizontal="center" vertical="center" shrinkToFit="1"/>
      <protection locked="0"/>
    </xf>
    <xf numFmtId="0" fontId="54" fillId="0" borderId="0" xfId="0" applyFont="1">
      <alignment vertical="center"/>
    </xf>
    <xf numFmtId="0" fontId="55" fillId="0" borderId="0" xfId="0" applyFont="1" applyAlignment="1">
      <alignment horizontal="center" vertical="center"/>
    </xf>
    <xf numFmtId="0" fontId="55" fillId="0" borderId="0" xfId="0" applyFont="1">
      <alignment vertical="center"/>
    </xf>
    <xf numFmtId="0" fontId="21" fillId="0" borderId="0" xfId="0" applyFont="1">
      <alignment vertical="center"/>
    </xf>
    <xf numFmtId="0" fontId="18" fillId="0" borderId="0" xfId="0" applyFont="1" applyAlignment="1">
      <alignment horizontal="center" vertical="center" wrapText="1"/>
    </xf>
    <xf numFmtId="0" fontId="56" fillId="0" borderId="0" xfId="0" applyFont="1" applyAlignment="1">
      <alignment vertical="center"/>
    </xf>
    <xf numFmtId="0" fontId="56" fillId="0" borderId="0" xfId="0" applyFont="1">
      <alignment vertical="center"/>
    </xf>
    <xf numFmtId="0" fontId="57" fillId="0" borderId="0" xfId="0" applyFont="1" applyAlignment="1">
      <alignment horizontal="right" vertical="center"/>
    </xf>
    <xf numFmtId="0" fontId="57" fillId="0" borderId="0" xfId="0" applyFont="1" applyAlignment="1">
      <alignment horizontal="center" vertical="center"/>
    </xf>
    <xf numFmtId="0" fontId="57" fillId="0" borderId="0" xfId="0" applyFont="1" applyAlignment="1">
      <alignment vertical="center"/>
    </xf>
    <xf numFmtId="0" fontId="28" fillId="0" borderId="0" xfId="0" applyFont="1">
      <alignment vertical="center"/>
    </xf>
    <xf numFmtId="0" fontId="28" fillId="0" borderId="0" xfId="0" applyFont="1" applyAlignment="1">
      <alignment horizontal="center" vertical="center"/>
    </xf>
    <xf numFmtId="0" fontId="26" fillId="0" borderId="0" xfId="0" applyFont="1">
      <alignment vertical="center"/>
    </xf>
    <xf numFmtId="0" fontId="58" fillId="0" borderId="20" xfId="0" applyFont="1" applyBorder="1" applyAlignment="1">
      <alignment horizontal="center" vertical="center"/>
    </xf>
    <xf numFmtId="0" fontId="21" fillId="0" borderId="0" xfId="0" applyFont="1" applyProtection="1">
      <alignment vertical="center"/>
      <protection locked="0"/>
    </xf>
    <xf numFmtId="0" fontId="30" fillId="0" borderId="0" xfId="0" applyFont="1" applyAlignment="1">
      <alignment vertical="center"/>
    </xf>
    <xf numFmtId="0" fontId="31" fillId="0" borderId="0" xfId="0" applyFont="1" applyAlignment="1">
      <alignment horizontal="center" vertical="center"/>
    </xf>
    <xf numFmtId="0" fontId="22" fillId="8" borderId="2" xfId="0" applyFont="1" applyFill="1" applyBorder="1" applyAlignment="1">
      <alignment horizontal="center" vertical="center" wrapText="1"/>
    </xf>
    <xf numFmtId="0" fontId="22" fillId="8" borderId="4" xfId="0" applyFont="1" applyFill="1" applyBorder="1" applyAlignment="1">
      <alignment horizontal="center" vertical="center" wrapText="1"/>
    </xf>
    <xf numFmtId="0" fontId="21" fillId="0" borderId="0" xfId="0" applyFont="1" applyAlignment="1">
      <alignment horizontal="center" vertical="center"/>
    </xf>
    <xf numFmtId="0" fontId="21" fillId="0" borderId="2" xfId="0" applyFont="1" applyBorder="1" applyAlignment="1">
      <alignment horizontal="center" vertical="center"/>
    </xf>
    <xf numFmtId="0" fontId="21" fillId="14" borderId="74" xfId="0" applyFont="1" applyFill="1" applyBorder="1" applyAlignment="1" applyProtection="1">
      <alignment horizontal="center" vertical="center"/>
      <protection locked="0"/>
    </xf>
    <xf numFmtId="0" fontId="22" fillId="0" borderId="2" xfId="0" applyFont="1" applyFill="1" applyBorder="1" applyProtection="1">
      <alignment vertical="center"/>
    </xf>
    <xf numFmtId="0" fontId="22" fillId="0" borderId="33" xfId="0" applyFont="1" applyFill="1" applyBorder="1" applyAlignment="1" applyProtection="1">
      <alignment horizontal="left" vertical="center"/>
    </xf>
    <xf numFmtId="0" fontId="22" fillId="0" borderId="52" xfId="0" applyFont="1" applyFill="1" applyBorder="1" applyAlignment="1" applyProtection="1">
      <alignment horizontal="left" vertical="center"/>
    </xf>
    <xf numFmtId="0" fontId="22" fillId="0" borderId="4" xfId="0" applyFont="1" applyBorder="1" applyAlignment="1">
      <alignment horizontal="center" vertical="center"/>
    </xf>
    <xf numFmtId="0" fontId="22" fillId="0" borderId="26" xfId="0" applyFont="1" applyFill="1" applyBorder="1" applyAlignment="1" applyProtection="1">
      <alignment vertical="center" wrapText="1"/>
    </xf>
    <xf numFmtId="0" fontId="22" fillId="0" borderId="29" xfId="0" applyFont="1" applyFill="1" applyBorder="1" applyAlignment="1" applyProtection="1">
      <alignment horizontal="left" vertical="center"/>
    </xf>
    <xf numFmtId="0" fontId="22" fillId="0" borderId="30" xfId="0" applyFont="1" applyFill="1" applyBorder="1" applyAlignment="1" applyProtection="1">
      <alignment horizontal="left" vertical="center"/>
    </xf>
    <xf numFmtId="0" fontId="22" fillId="0" borderId="91" xfId="0" applyFont="1" applyFill="1" applyBorder="1" applyAlignment="1" applyProtection="1">
      <alignment vertical="center" wrapText="1"/>
    </xf>
    <xf numFmtId="0" fontId="22" fillId="0" borderId="92" xfId="0" applyFont="1" applyFill="1" applyBorder="1" applyAlignment="1" applyProtection="1">
      <alignment horizontal="left" vertical="center"/>
    </xf>
    <xf numFmtId="0" fontId="22" fillId="0" borderId="93" xfId="0" applyFont="1" applyFill="1" applyBorder="1" applyAlignment="1" applyProtection="1">
      <alignment horizontal="left" vertical="center" wrapText="1"/>
    </xf>
    <xf numFmtId="0" fontId="21" fillId="0" borderId="74" xfId="0" applyFont="1" applyFill="1" applyBorder="1" applyAlignment="1" applyProtection="1">
      <alignment horizontal="center" vertical="center"/>
    </xf>
    <xf numFmtId="0" fontId="59" fillId="0" borderId="33" xfId="0" applyFont="1" applyFill="1" applyBorder="1" applyAlignment="1" applyProtection="1">
      <alignment horizontal="right" vertical="center"/>
    </xf>
    <xf numFmtId="0" fontId="22" fillId="0" borderId="52" xfId="0" applyFont="1" applyFill="1" applyBorder="1" applyAlignment="1" applyProtection="1">
      <alignment vertical="center"/>
    </xf>
    <xf numFmtId="0" fontId="59" fillId="0" borderId="29" xfId="0" applyFont="1" applyFill="1" applyBorder="1" applyAlignment="1" applyProtection="1">
      <alignment horizontal="right" vertical="center"/>
    </xf>
    <xf numFmtId="0" fontId="22" fillId="0" borderId="30" xfId="0" applyFont="1" applyFill="1" applyBorder="1" applyAlignment="1" applyProtection="1">
      <alignment vertical="center"/>
    </xf>
    <xf numFmtId="0" fontId="59" fillId="0" borderId="92" xfId="0" applyFont="1" applyFill="1" applyBorder="1" applyAlignment="1" applyProtection="1">
      <alignment horizontal="right" vertical="center"/>
      <protection locked="0"/>
    </xf>
    <xf numFmtId="0" fontId="22" fillId="0" borderId="93" xfId="0" applyFont="1" applyFill="1" applyBorder="1" applyAlignment="1" applyProtection="1">
      <alignment vertical="center"/>
    </xf>
    <xf numFmtId="188" fontId="59" fillId="0" borderId="33" xfId="0" applyNumberFormat="1" applyFont="1" applyFill="1" applyBorder="1" applyAlignment="1" applyProtection="1">
      <alignment horizontal="right" vertical="center"/>
    </xf>
    <xf numFmtId="0" fontId="59" fillId="0" borderId="33" xfId="0" applyFont="1" applyFill="1" applyBorder="1" applyAlignment="1" applyProtection="1">
      <alignment horizontal="right" vertical="center"/>
      <protection locked="0"/>
    </xf>
    <xf numFmtId="0" fontId="22" fillId="0" borderId="52" xfId="0" applyFont="1" applyFill="1" applyBorder="1" applyAlignment="1" applyProtection="1">
      <alignment vertical="center" shrinkToFit="1"/>
    </xf>
    <xf numFmtId="0" fontId="21" fillId="9" borderId="2" xfId="0" applyFont="1" applyFill="1" applyBorder="1" applyAlignment="1">
      <alignment horizontal="center" vertical="center"/>
    </xf>
    <xf numFmtId="0" fontId="21" fillId="0" borderId="26" xfId="0" applyFont="1" applyBorder="1" applyAlignment="1">
      <alignment horizontal="center" vertical="center"/>
    </xf>
    <xf numFmtId="0" fontId="21" fillId="11" borderId="74" xfId="0" applyFont="1" applyFill="1" applyBorder="1" applyAlignment="1" applyProtection="1">
      <alignment horizontal="center" vertical="center"/>
      <protection locked="0"/>
    </xf>
    <xf numFmtId="0" fontId="21" fillId="14" borderId="2" xfId="0" applyFont="1" applyFill="1" applyBorder="1" applyAlignment="1" applyProtection="1">
      <alignment horizontal="right" vertical="center"/>
      <protection locked="0"/>
    </xf>
    <xf numFmtId="0" fontId="18" fillId="0" borderId="33" xfId="0" applyFont="1" applyFill="1" applyBorder="1" applyAlignment="1" applyProtection="1">
      <alignment vertical="center"/>
    </xf>
    <xf numFmtId="0" fontId="21" fillId="14" borderId="33" xfId="0" applyFont="1" applyFill="1" applyBorder="1" applyAlignment="1" applyProtection="1">
      <alignment horizontal="right" vertical="center"/>
      <protection locked="0"/>
    </xf>
    <xf numFmtId="0" fontId="18" fillId="0" borderId="52" xfId="0" applyFont="1" applyFill="1" applyBorder="1" applyAlignment="1" applyProtection="1">
      <alignment vertical="center"/>
    </xf>
    <xf numFmtId="0" fontId="21" fillId="0" borderId="2" xfId="0" applyFont="1" applyFill="1" applyBorder="1" applyAlignment="1">
      <alignment horizontal="center" vertical="center"/>
    </xf>
    <xf numFmtId="0" fontId="21" fillId="10" borderId="74" xfId="0" applyFont="1" applyFill="1" applyBorder="1" applyAlignment="1" applyProtection="1">
      <alignment horizontal="center" vertical="center"/>
      <protection locked="0"/>
    </xf>
    <xf numFmtId="0" fontId="22" fillId="0" borderId="4" xfId="0" applyFont="1" applyFill="1" applyBorder="1" applyAlignment="1">
      <alignment horizontal="center" vertical="center"/>
    </xf>
    <xf numFmtId="0" fontId="21" fillId="0" borderId="26" xfId="0" applyFont="1" applyFill="1" applyBorder="1" applyAlignment="1">
      <alignment horizontal="center" vertical="center"/>
    </xf>
    <xf numFmtId="0" fontId="22" fillId="0" borderId="0" xfId="0" applyFont="1" applyFill="1" applyBorder="1">
      <alignment vertical="center"/>
    </xf>
    <xf numFmtId="0" fontId="18" fillId="0" borderId="0" xfId="0" applyFont="1" applyFill="1" applyBorder="1" applyAlignment="1">
      <alignment horizontal="left" vertical="center"/>
    </xf>
    <xf numFmtId="0" fontId="21" fillId="0" borderId="4" xfId="0" applyFont="1" applyFill="1" applyBorder="1" applyAlignment="1" applyProtection="1">
      <alignment horizontal="center" vertical="center"/>
      <protection locked="0"/>
    </xf>
    <xf numFmtId="0" fontId="21" fillId="2" borderId="4" xfId="0" applyFont="1" applyFill="1" applyBorder="1" applyAlignment="1" applyProtection="1">
      <alignment horizontal="center" vertical="center"/>
      <protection locked="0"/>
    </xf>
    <xf numFmtId="0" fontId="21" fillId="14" borderId="4" xfId="0" applyFont="1" applyFill="1" applyBorder="1" applyAlignment="1" applyProtection="1">
      <alignment horizontal="center" vertical="center"/>
      <protection locked="0"/>
    </xf>
    <xf numFmtId="0" fontId="21" fillId="10" borderId="4" xfId="0" applyFont="1" applyFill="1" applyBorder="1" applyAlignment="1" applyProtection="1">
      <alignment horizontal="center" vertical="center"/>
      <protection locked="0"/>
    </xf>
    <xf numFmtId="0" fontId="21" fillId="11" borderId="4" xfId="0" applyFont="1" applyFill="1" applyBorder="1" applyAlignment="1" applyProtection="1">
      <alignment horizontal="center" vertical="center"/>
      <protection locked="0"/>
    </xf>
    <xf numFmtId="0" fontId="34" fillId="0" borderId="0" xfId="0" applyFont="1" applyFill="1" applyBorder="1">
      <alignment vertical="center"/>
    </xf>
    <xf numFmtId="176" fontId="23" fillId="0" borderId="4" xfId="1" applyNumberFormat="1" applyFont="1" applyFill="1" applyBorder="1" applyAlignment="1" applyProtection="1">
      <alignment horizontal="right" wrapText="1"/>
      <protection locked="0"/>
    </xf>
    <xf numFmtId="0" fontId="24" fillId="0" borderId="84" xfId="0" applyFont="1" applyFill="1" applyBorder="1" applyAlignment="1" applyProtection="1">
      <alignment horizontal="right" vertical="center" wrapText="1"/>
      <protection locked="0"/>
    </xf>
    <xf numFmtId="0" fontId="21" fillId="0" borderId="74" xfId="0" applyFont="1" applyFill="1" applyBorder="1" applyAlignment="1" applyProtection="1">
      <alignment horizontal="center" vertical="center"/>
      <protection locked="0"/>
    </xf>
    <xf numFmtId="0" fontId="59" fillId="5" borderId="33" xfId="0" applyFont="1" applyFill="1" applyBorder="1" applyProtection="1">
      <alignment vertical="center"/>
      <protection locked="0"/>
    </xf>
    <xf numFmtId="0" fontId="59" fillId="5" borderId="29" xfId="0" applyFont="1" applyFill="1" applyBorder="1" applyProtection="1">
      <alignment vertical="center"/>
      <protection locked="0"/>
    </xf>
    <xf numFmtId="0" fontId="59" fillId="5" borderId="92" xfId="0" applyFont="1" applyFill="1" applyBorder="1" applyProtection="1">
      <alignment vertical="center"/>
      <protection locked="0"/>
    </xf>
    <xf numFmtId="0" fontId="32" fillId="14" borderId="8" xfId="0" applyFont="1" applyFill="1" applyBorder="1" applyAlignment="1" applyProtection="1">
      <alignment horizontal="center" vertical="center" wrapText="1"/>
      <protection locked="0"/>
    </xf>
    <xf numFmtId="0" fontId="32" fillId="14" borderId="15" xfId="0" applyFont="1" applyFill="1" applyBorder="1" applyAlignment="1" applyProtection="1">
      <alignment horizontal="center" vertical="center" shrinkToFit="1"/>
      <protection locked="0"/>
    </xf>
    <xf numFmtId="0" fontId="32" fillId="14" borderId="22" xfId="0" applyFont="1" applyFill="1" applyBorder="1" applyAlignment="1" applyProtection="1">
      <alignment horizontal="center" vertical="center" shrinkToFit="1"/>
      <protection locked="0"/>
    </xf>
    <xf numFmtId="177" fontId="21" fillId="4" borderId="4" xfId="1" applyNumberFormat="1" applyFont="1" applyFill="1" applyBorder="1" applyAlignment="1" applyProtection="1">
      <alignment horizontal="right" wrapText="1"/>
    </xf>
    <xf numFmtId="177" fontId="29" fillId="16" borderId="35" xfId="1" applyNumberFormat="1" applyFont="1" applyFill="1" applyBorder="1" applyAlignment="1" applyProtection="1">
      <alignment horizontal="right" wrapText="1"/>
      <protection locked="0"/>
    </xf>
    <xf numFmtId="0" fontId="21" fillId="0" borderId="60" xfId="0" applyFont="1" applyBorder="1" applyAlignment="1">
      <alignment horizontal="center" vertical="center"/>
    </xf>
    <xf numFmtId="0" fontId="22" fillId="0" borderId="5" xfId="0" applyFont="1" applyBorder="1" applyAlignment="1">
      <alignment horizontal="center" vertical="center"/>
    </xf>
    <xf numFmtId="0" fontId="21" fillId="14" borderId="59" xfId="0" applyFont="1" applyFill="1" applyBorder="1" applyAlignment="1" applyProtection="1">
      <alignment horizontal="center" vertical="center"/>
      <protection locked="0"/>
    </xf>
    <xf numFmtId="0" fontId="59" fillId="0" borderId="29" xfId="0" applyFont="1" applyFill="1" applyBorder="1" applyAlignment="1" applyProtection="1">
      <alignment horizontal="right" vertical="center"/>
      <protection locked="0"/>
    </xf>
    <xf numFmtId="0" fontId="22" fillId="0" borderId="30" xfId="0" applyFont="1" applyFill="1" applyBorder="1" applyAlignment="1" applyProtection="1">
      <alignment vertical="center" shrinkToFit="1"/>
    </xf>
    <xf numFmtId="177" fontId="21" fillId="0" borderId="9" xfId="0" applyNumberFormat="1" applyFont="1" applyFill="1" applyBorder="1" applyAlignment="1" applyProtection="1"/>
    <xf numFmtId="177" fontId="21" fillId="0" borderId="4" xfId="0" applyNumberFormat="1" applyFont="1" applyFill="1" applyBorder="1" applyAlignment="1" applyProtection="1"/>
    <xf numFmtId="0" fontId="18" fillId="0" borderId="52" xfId="0" applyFont="1" applyFill="1" applyBorder="1" applyProtection="1">
      <alignment vertical="center"/>
    </xf>
    <xf numFmtId="0" fontId="21" fillId="14" borderId="53" xfId="0" applyFont="1" applyFill="1" applyBorder="1" applyAlignment="1" applyProtection="1">
      <alignment horizontal="center" vertical="center"/>
      <protection locked="0"/>
    </xf>
    <xf numFmtId="0" fontId="54" fillId="0" borderId="0" xfId="0" applyFont="1" applyAlignment="1">
      <alignment horizontal="left" vertical="center"/>
    </xf>
    <xf numFmtId="0" fontId="55" fillId="0" borderId="0" xfId="0" applyFont="1" applyAlignment="1">
      <alignment horizontal="left" vertical="center"/>
    </xf>
    <xf numFmtId="0" fontId="54" fillId="0" borderId="0" xfId="0" applyFont="1" applyAlignment="1">
      <alignment horizontal="right" vertical="center"/>
    </xf>
    <xf numFmtId="0" fontId="43" fillId="17" borderId="4" xfId="0" applyFont="1" applyFill="1" applyBorder="1" applyAlignment="1">
      <alignment horizontal="center" vertical="center" wrapText="1"/>
    </xf>
    <xf numFmtId="0" fontId="43" fillId="0" borderId="4" xfId="0" applyFont="1" applyBorder="1" applyAlignment="1">
      <alignment horizontal="right" vertical="center"/>
    </xf>
    <xf numFmtId="0" fontId="66" fillId="6" borderId="71" xfId="0" applyFont="1" applyFill="1" applyBorder="1" applyAlignment="1" applyProtection="1">
      <alignment horizontal="center" vertical="center"/>
      <protection locked="0"/>
    </xf>
    <xf numFmtId="177" fontId="23" fillId="0" borderId="4" xfId="1" applyNumberFormat="1" applyFont="1" applyFill="1" applyBorder="1" applyAlignment="1" applyProtection="1">
      <alignment horizontal="right" wrapText="1"/>
    </xf>
    <xf numFmtId="176" fontId="23" fillId="0" borderId="4" xfId="1" applyNumberFormat="1" applyFont="1" applyFill="1" applyBorder="1" applyAlignment="1" applyProtection="1">
      <alignment horizontal="right" wrapText="1"/>
    </xf>
    <xf numFmtId="177" fontId="23" fillId="0" borderId="37" xfId="1" applyNumberFormat="1" applyFont="1" applyFill="1" applyBorder="1" applyAlignment="1" applyProtection="1">
      <alignment horizontal="right" wrapText="1"/>
    </xf>
    <xf numFmtId="0" fontId="25" fillId="0" borderId="4" xfId="0" applyFont="1" applyBorder="1" applyAlignment="1">
      <alignment vertical="center" wrapText="1"/>
    </xf>
    <xf numFmtId="0" fontId="73" fillId="0" borderId="0" xfId="3" applyFont="1" applyAlignment="1" applyProtection="1">
      <alignment horizontal="center" vertical="center"/>
    </xf>
    <xf numFmtId="0" fontId="70" fillId="0" borderId="0" xfId="3" applyFont="1" applyProtection="1"/>
    <xf numFmtId="0" fontId="74" fillId="0" borderId="0" xfId="3" applyFont="1" applyAlignment="1" applyProtection="1">
      <alignment horizontal="center" vertical="center"/>
    </xf>
    <xf numFmtId="0" fontId="69" fillId="0" borderId="0" xfId="3" applyFont="1" applyAlignment="1" applyProtection="1">
      <alignment horizontal="center" vertical="center"/>
    </xf>
    <xf numFmtId="0" fontId="76" fillId="0" borderId="0" xfId="3" applyFont="1" applyProtection="1"/>
    <xf numFmtId="0" fontId="76" fillId="0" borderId="0" xfId="3" applyFont="1" applyBorder="1" applyAlignment="1" applyProtection="1">
      <alignment horizontal="center"/>
    </xf>
    <xf numFmtId="0" fontId="76" fillId="0" borderId="0" xfId="3" applyNumberFormat="1" applyFont="1" applyBorder="1" applyAlignment="1" applyProtection="1">
      <alignment horizontal="center"/>
    </xf>
    <xf numFmtId="0" fontId="75" fillId="0" borderId="0" xfId="3" applyFont="1" applyAlignment="1" applyProtection="1">
      <alignment vertical="center"/>
    </xf>
    <xf numFmtId="0" fontId="75" fillId="0" borderId="0" xfId="3" applyFont="1" applyProtection="1"/>
    <xf numFmtId="0" fontId="69" fillId="0" borderId="0" xfId="3" applyNumberFormat="1" applyFont="1" applyFill="1" applyBorder="1" applyAlignment="1" applyProtection="1">
      <alignment horizontal="center" vertical="center" shrinkToFit="1"/>
    </xf>
    <xf numFmtId="0" fontId="69" fillId="0" borderId="0" xfId="3" applyFont="1" applyAlignment="1" applyProtection="1">
      <alignment vertical="center" shrinkToFit="1"/>
    </xf>
    <xf numFmtId="0" fontId="69" fillId="0" borderId="0" xfId="3" applyFont="1" applyProtection="1"/>
    <xf numFmtId="0" fontId="69" fillId="0" borderId="0" xfId="3" applyNumberFormat="1" applyFont="1" applyBorder="1" applyAlignment="1" applyProtection="1">
      <alignment horizontal="center" vertical="center"/>
    </xf>
    <xf numFmtId="0" fontId="76" fillId="5" borderId="9" xfId="3" applyFont="1" applyFill="1" applyBorder="1" applyAlignment="1" applyProtection="1">
      <alignment vertical="center" shrinkToFit="1"/>
      <protection locked="0"/>
    </xf>
    <xf numFmtId="58" fontId="76" fillId="5" borderId="9" xfId="3" applyNumberFormat="1" applyFont="1" applyFill="1" applyBorder="1" applyAlignment="1" applyProtection="1">
      <alignment horizontal="center" vertical="center" shrinkToFit="1"/>
      <protection locked="0"/>
    </xf>
    <xf numFmtId="178" fontId="76" fillId="0" borderId="9" xfId="3" applyNumberFormat="1" applyFont="1" applyFill="1" applyBorder="1" applyAlignment="1" applyProtection="1">
      <alignment horizontal="center" vertical="center" shrinkToFit="1"/>
    </xf>
    <xf numFmtId="182" fontId="69" fillId="7" borderId="9" xfId="3" applyNumberFormat="1" applyFont="1" applyFill="1" applyBorder="1" applyAlignment="1" applyProtection="1">
      <alignment horizontal="center" vertical="center" shrinkToFit="1"/>
      <protection locked="0"/>
    </xf>
    <xf numFmtId="58" fontId="76" fillId="5" borderId="7" xfId="3" applyNumberFormat="1" applyFont="1" applyFill="1" applyBorder="1" applyAlignment="1" applyProtection="1">
      <alignment horizontal="center" vertical="center" shrinkToFit="1"/>
      <protection locked="0"/>
    </xf>
    <xf numFmtId="183" fontId="69" fillId="0" borderId="9" xfId="3" applyNumberFormat="1" applyFont="1" applyBorder="1" applyAlignment="1" applyProtection="1">
      <alignment horizontal="center" vertical="center" shrinkToFit="1"/>
    </xf>
    <xf numFmtId="0" fontId="76" fillId="5" borderId="4" xfId="3" applyFont="1" applyFill="1" applyBorder="1" applyAlignment="1" applyProtection="1">
      <alignment vertical="center" shrinkToFit="1"/>
      <protection locked="0"/>
    </xf>
    <xf numFmtId="58" fontId="76" fillId="5" borderId="4" xfId="3" applyNumberFormat="1" applyFont="1" applyFill="1" applyBorder="1" applyAlignment="1" applyProtection="1">
      <alignment horizontal="center" vertical="center" shrinkToFit="1"/>
      <protection locked="0"/>
    </xf>
    <xf numFmtId="0" fontId="76" fillId="5" borderId="44" xfId="3" applyFont="1" applyFill="1" applyBorder="1" applyAlignment="1" applyProtection="1">
      <alignment vertical="center" shrinkToFit="1"/>
      <protection locked="0"/>
    </xf>
    <xf numFmtId="49" fontId="69" fillId="0" borderId="0" xfId="3" applyNumberFormat="1" applyFont="1" applyFill="1" applyBorder="1" applyAlignment="1" applyProtection="1">
      <alignment vertical="center"/>
    </xf>
    <xf numFmtId="0" fontId="70" fillId="0" borderId="0" xfId="3" applyNumberFormat="1" applyFont="1" applyAlignment="1" applyProtection="1">
      <alignment horizontal="center"/>
    </xf>
    <xf numFmtId="0" fontId="76" fillId="5" borderId="4" xfId="3" applyFont="1" applyFill="1" applyBorder="1" applyAlignment="1" applyProtection="1">
      <alignment horizontal="center" vertical="center"/>
      <protection locked="0"/>
    </xf>
    <xf numFmtId="0" fontId="76" fillId="7" borderId="4" xfId="3" applyFont="1" applyFill="1" applyBorder="1" applyAlignment="1" applyProtection="1">
      <alignment horizontal="center" vertical="center"/>
      <protection locked="0"/>
    </xf>
    <xf numFmtId="0" fontId="76" fillId="5" borderId="44" xfId="3" applyFont="1" applyFill="1" applyBorder="1" applyAlignment="1" applyProtection="1">
      <alignment horizontal="center" vertical="center"/>
      <protection locked="0"/>
    </xf>
    <xf numFmtId="0" fontId="76" fillId="7" borderId="44" xfId="3" applyFont="1" applyFill="1" applyBorder="1" applyAlignment="1" applyProtection="1">
      <alignment horizontal="center" vertical="center"/>
      <protection locked="0"/>
    </xf>
    <xf numFmtId="0" fontId="76" fillId="0" borderId="80" xfId="3" applyNumberFormat="1" applyFont="1" applyBorder="1" applyAlignment="1" applyProtection="1">
      <alignment horizontal="center" vertical="center"/>
    </xf>
    <xf numFmtId="0" fontId="75" fillId="0" borderId="0" xfId="3" applyFont="1" applyFill="1" applyAlignment="1" applyProtection="1">
      <alignment vertical="center"/>
    </xf>
    <xf numFmtId="0" fontId="75" fillId="0" borderId="0" xfId="3" applyFont="1" applyFill="1" applyAlignment="1" applyProtection="1">
      <alignment horizontal="right" vertical="center"/>
    </xf>
    <xf numFmtId="0" fontId="75" fillId="0" borderId="0" xfId="3" applyFont="1" applyFill="1" applyAlignment="1" applyProtection="1">
      <alignment horizontal="center" vertical="center"/>
    </xf>
    <xf numFmtId="0" fontId="69" fillId="0" borderId="0" xfId="3" applyFont="1" applyBorder="1" applyAlignment="1" applyProtection="1">
      <alignment vertical="center" shrinkToFit="1"/>
    </xf>
    <xf numFmtId="182" fontId="52" fillId="11" borderId="94" xfId="3" applyNumberFormat="1" applyFont="1" applyFill="1" applyBorder="1" applyAlignment="1" applyProtection="1">
      <alignment horizontal="center" vertical="center" shrinkToFit="1"/>
    </xf>
    <xf numFmtId="182" fontId="52" fillId="11" borderId="95" xfId="3" applyNumberFormat="1" applyFont="1" applyFill="1" applyBorder="1" applyAlignment="1" applyProtection="1">
      <alignment horizontal="center" vertical="center" shrinkToFit="1"/>
    </xf>
    <xf numFmtId="58" fontId="76" fillId="5" borderId="61" xfId="3" applyNumberFormat="1" applyFont="1" applyFill="1" applyBorder="1" applyAlignment="1" applyProtection="1">
      <alignment horizontal="center" vertical="center" shrinkToFit="1"/>
      <protection locked="0"/>
    </xf>
    <xf numFmtId="0" fontId="70" fillId="0" borderId="0" xfId="3" applyFont="1" applyAlignment="1" applyProtection="1">
      <alignment vertical="center"/>
    </xf>
    <xf numFmtId="0" fontId="70" fillId="0" borderId="0" xfId="3" applyNumberFormat="1" applyFont="1" applyAlignment="1" applyProtection="1">
      <alignment horizontal="center" vertical="center"/>
    </xf>
    <xf numFmtId="0" fontId="70" fillId="0" borderId="0" xfId="3" applyFont="1" applyAlignment="1" applyProtection="1">
      <alignment horizontal="right" vertical="center" shrinkToFit="1"/>
    </xf>
    <xf numFmtId="14" fontId="71" fillId="0" borderId="0" xfId="3" applyNumberFormat="1" applyFont="1" applyAlignment="1" applyProtection="1">
      <alignment horizontal="center" vertical="center" shrinkToFit="1"/>
    </xf>
    <xf numFmtId="0" fontId="71" fillId="0" borderId="0" xfId="3" applyFont="1" applyAlignment="1" applyProtection="1">
      <alignment horizontal="left" vertical="center"/>
    </xf>
    <xf numFmtId="0" fontId="70" fillId="0" borderId="0" xfId="3" applyFont="1" applyFill="1" applyBorder="1" applyAlignment="1" applyProtection="1">
      <alignment horizontal="left" vertical="center" shrinkToFit="1"/>
    </xf>
    <xf numFmtId="0" fontId="74" fillId="0" borderId="0" xfId="5" applyFont="1" applyAlignment="1" applyProtection="1">
      <alignment vertical="center"/>
    </xf>
    <xf numFmtId="182" fontId="70" fillId="0" borderId="0" xfId="3" applyNumberFormat="1" applyFont="1" applyProtection="1"/>
    <xf numFmtId="182" fontId="69" fillId="0" borderId="0" xfId="3" applyNumberFormat="1" applyFont="1" applyProtection="1"/>
    <xf numFmtId="49" fontId="76" fillId="0" borderId="98" xfId="3" applyNumberFormat="1" applyFont="1" applyBorder="1" applyAlignment="1" applyProtection="1">
      <alignment horizontal="center" vertical="center" shrinkToFit="1"/>
    </xf>
    <xf numFmtId="191" fontId="76" fillId="0" borderId="9" xfId="3" applyNumberFormat="1" applyFont="1" applyFill="1" applyBorder="1" applyAlignment="1" applyProtection="1">
      <alignment horizontal="center" vertical="center" shrinkToFit="1"/>
    </xf>
    <xf numFmtId="49" fontId="76" fillId="0" borderId="74" xfId="3" applyNumberFormat="1" applyFont="1" applyBorder="1" applyAlignment="1" applyProtection="1">
      <alignment horizontal="center" vertical="center" shrinkToFit="1"/>
    </xf>
    <xf numFmtId="49" fontId="76" fillId="0" borderId="73" xfId="3" applyNumberFormat="1" applyFont="1" applyBorder="1" applyAlignment="1" applyProtection="1">
      <alignment horizontal="center" vertical="center" shrinkToFit="1"/>
    </xf>
    <xf numFmtId="180" fontId="76" fillId="0" borderId="0" xfId="3" applyNumberFormat="1" applyFont="1" applyBorder="1" applyAlignment="1" applyProtection="1"/>
    <xf numFmtId="0" fontId="76" fillId="0" borderId="0" xfId="3" applyFont="1" applyBorder="1" applyAlignment="1" applyProtection="1">
      <alignment horizontal="center" vertical="center"/>
    </xf>
    <xf numFmtId="0" fontId="70" fillId="0" borderId="4" xfId="3" applyFont="1" applyBorder="1" applyAlignment="1" applyProtection="1">
      <alignment horizontal="center" vertical="center" wrapText="1"/>
    </xf>
    <xf numFmtId="0" fontId="76" fillId="0" borderId="0" xfId="3" applyFont="1" applyBorder="1" applyAlignment="1" applyProtection="1">
      <alignment horizontal="center" vertical="center" wrapText="1"/>
    </xf>
    <xf numFmtId="0" fontId="76" fillId="0" borderId="0" xfId="3" applyFont="1" applyFill="1" applyBorder="1" applyAlignment="1" applyProtection="1">
      <alignment horizontal="center" vertical="center" wrapText="1"/>
    </xf>
    <xf numFmtId="49" fontId="76" fillId="0" borderId="74" xfId="3" applyNumberFormat="1" applyFont="1" applyBorder="1" applyAlignment="1" applyProtection="1">
      <alignment horizontal="right" vertical="center"/>
    </xf>
    <xf numFmtId="0" fontId="76" fillId="0" borderId="0" xfId="3" applyNumberFormat="1" applyFont="1" applyFill="1" applyBorder="1" applyAlignment="1" applyProtection="1">
      <alignment horizontal="center" vertical="center"/>
    </xf>
    <xf numFmtId="49" fontId="76" fillId="0" borderId="73" xfId="3" applyNumberFormat="1" applyFont="1" applyBorder="1" applyAlignment="1" applyProtection="1">
      <alignment horizontal="right" vertical="center"/>
    </xf>
    <xf numFmtId="49" fontId="76" fillId="0" borderId="66" xfId="3" applyNumberFormat="1" applyFont="1" applyBorder="1" applyAlignment="1" applyProtection="1">
      <alignment horizontal="center" vertical="center"/>
    </xf>
    <xf numFmtId="49" fontId="76" fillId="0" borderId="80" xfId="3" applyNumberFormat="1" applyFont="1" applyBorder="1" applyAlignment="1" applyProtection="1">
      <alignment horizontal="left" vertical="center"/>
    </xf>
    <xf numFmtId="178" fontId="76" fillId="0" borderId="0" xfId="3" applyNumberFormat="1" applyFont="1" applyFill="1" applyBorder="1" applyAlignment="1" applyProtection="1">
      <alignment horizontal="center"/>
    </xf>
    <xf numFmtId="0" fontId="76" fillId="0" borderId="0" xfId="3" applyFont="1" applyFill="1" applyBorder="1" applyAlignment="1" applyProtection="1">
      <alignment horizontal="center" vertical="center"/>
    </xf>
    <xf numFmtId="0" fontId="70" fillId="0" borderId="2" xfId="3" applyFont="1" applyBorder="1" applyAlignment="1" applyProtection="1">
      <alignment horizontal="center" vertical="center" wrapText="1"/>
    </xf>
    <xf numFmtId="178" fontId="76" fillId="0" borderId="0" xfId="3" applyNumberFormat="1" applyFont="1" applyBorder="1" applyAlignment="1" applyProtection="1">
      <alignment horizontal="center"/>
    </xf>
    <xf numFmtId="49" fontId="69" fillId="0" borderId="0" xfId="3" applyNumberFormat="1" applyFont="1" applyFill="1" applyBorder="1" applyAlignment="1" applyProtection="1">
      <alignment horizontal="left" vertical="center"/>
    </xf>
    <xf numFmtId="0" fontId="76" fillId="0" borderId="0" xfId="3" applyFont="1" applyAlignment="1" applyProtection="1"/>
    <xf numFmtId="0" fontId="70" fillId="0" borderId="0" xfId="3" applyFont="1" applyAlignment="1" applyProtection="1">
      <alignment horizontal="center" vertical="center"/>
    </xf>
    <xf numFmtId="0" fontId="75" fillId="0" borderId="1" xfId="3" applyFont="1" applyBorder="1" applyAlignment="1" applyProtection="1">
      <alignment horizontal="center" vertical="center" shrinkToFit="1"/>
    </xf>
    <xf numFmtId="0" fontId="69" fillId="0" borderId="0" xfId="3" applyNumberFormat="1" applyFont="1" applyBorder="1" applyAlignment="1" applyProtection="1">
      <alignment horizontal="center" vertical="center" shrinkToFit="1"/>
    </xf>
    <xf numFmtId="0" fontId="75" fillId="0" borderId="0" xfId="3" applyNumberFormat="1" applyFont="1" applyBorder="1" applyAlignment="1" applyProtection="1">
      <alignment horizontal="center"/>
    </xf>
    <xf numFmtId="0" fontId="69" fillId="0" borderId="0" xfId="3" applyNumberFormat="1" applyFont="1" applyBorder="1" applyAlignment="1" applyProtection="1">
      <alignment horizontal="right" vertical="center"/>
    </xf>
    <xf numFmtId="0" fontId="75" fillId="0" borderId="0" xfId="3" applyNumberFormat="1" applyFont="1" applyFill="1" applyBorder="1" applyAlignment="1" applyProtection="1">
      <alignment horizontal="center" vertical="center" shrinkToFit="1"/>
    </xf>
    <xf numFmtId="0" fontId="81" fillId="0" borderId="0" xfId="3" applyFont="1" applyAlignment="1" applyProtection="1">
      <alignment vertical="center"/>
    </xf>
    <xf numFmtId="49" fontId="82" fillId="0" borderId="0" xfId="5" applyNumberFormat="1" applyFont="1" applyProtection="1">
      <alignment vertical="center"/>
    </xf>
    <xf numFmtId="0" fontId="82" fillId="0" borderId="0" xfId="5" applyFont="1" applyProtection="1">
      <alignment vertical="center"/>
    </xf>
    <xf numFmtId="0" fontId="81" fillId="7" borderId="4" xfId="3" applyFont="1" applyFill="1" applyBorder="1" applyAlignment="1" applyProtection="1">
      <alignment horizontal="center" vertical="center"/>
      <protection locked="0"/>
    </xf>
    <xf numFmtId="49" fontId="81" fillId="7" borderId="4" xfId="3" applyNumberFormat="1" applyFont="1" applyFill="1" applyBorder="1" applyAlignment="1" applyProtection="1">
      <alignment horizontal="center" vertical="center"/>
      <protection locked="0"/>
    </xf>
    <xf numFmtId="0" fontId="69" fillId="12" borderId="9" xfId="3" applyFont="1" applyFill="1" applyBorder="1" applyAlignment="1" applyProtection="1">
      <alignment horizontal="center" vertical="center"/>
      <protection locked="0"/>
    </xf>
    <xf numFmtId="194" fontId="69" fillId="6" borderId="9" xfId="3" applyNumberFormat="1" applyFont="1" applyFill="1" applyBorder="1" applyAlignment="1" applyProtection="1">
      <alignment vertical="center"/>
      <protection locked="0"/>
    </xf>
    <xf numFmtId="179" fontId="69" fillId="6" borderId="9" xfId="3" applyNumberFormat="1" applyFont="1" applyFill="1" applyBorder="1" applyAlignment="1" applyProtection="1">
      <alignment vertical="center"/>
      <protection locked="0"/>
    </xf>
    <xf numFmtId="179" fontId="86" fillId="12" borderId="7" xfId="3" applyNumberFormat="1" applyFont="1" applyFill="1" applyBorder="1" applyAlignment="1" applyProtection="1">
      <alignment horizontal="center" vertical="center"/>
      <protection locked="0"/>
    </xf>
    <xf numFmtId="0" fontId="69" fillId="12" borderId="4" xfId="3" applyFont="1" applyFill="1" applyBorder="1" applyAlignment="1" applyProtection="1">
      <alignment horizontal="center" vertical="center"/>
      <protection locked="0"/>
    </xf>
    <xf numFmtId="194" fontId="69" fillId="6" borderId="4" xfId="3" applyNumberFormat="1" applyFont="1" applyFill="1" applyBorder="1" applyAlignment="1" applyProtection="1">
      <alignment vertical="center"/>
      <protection locked="0"/>
    </xf>
    <xf numFmtId="179" fontId="69" fillId="6" borderId="4" xfId="3" applyNumberFormat="1" applyFont="1" applyFill="1" applyBorder="1" applyAlignment="1" applyProtection="1">
      <alignment vertical="center"/>
      <protection locked="0"/>
    </xf>
    <xf numFmtId="179" fontId="86" fillId="12" borderId="2" xfId="3" applyNumberFormat="1" applyFont="1" applyFill="1" applyBorder="1" applyAlignment="1" applyProtection="1">
      <alignment horizontal="center" vertical="center"/>
      <protection locked="0"/>
    </xf>
    <xf numFmtId="194" fontId="69" fillId="6" borderId="4" xfId="3" applyNumberFormat="1" applyFont="1" applyFill="1" applyBorder="1" applyAlignment="1" applyProtection="1">
      <alignment horizontal="right" vertical="center"/>
      <protection locked="0"/>
    </xf>
    <xf numFmtId="179" fontId="69" fillId="6" borderId="4" xfId="3" applyNumberFormat="1" applyFont="1" applyFill="1" applyBorder="1" applyAlignment="1" applyProtection="1">
      <alignment horizontal="right" vertical="center"/>
      <protection locked="0"/>
    </xf>
    <xf numFmtId="0" fontId="69" fillId="12" borderId="54" xfId="3" applyFont="1" applyFill="1" applyBorder="1" applyAlignment="1" applyProtection="1">
      <alignment horizontal="center" vertical="center"/>
      <protection locked="0"/>
    </xf>
    <xf numFmtId="194" fontId="69" fillId="6" borderId="54" xfId="3" applyNumberFormat="1" applyFont="1" applyFill="1" applyBorder="1" applyAlignment="1" applyProtection="1">
      <alignment vertical="center"/>
      <protection locked="0"/>
    </xf>
    <xf numFmtId="179" fontId="69" fillId="6" borderId="54" xfId="3" applyNumberFormat="1" applyFont="1" applyFill="1" applyBorder="1" applyAlignment="1" applyProtection="1">
      <alignment vertical="center"/>
      <protection locked="0"/>
    </xf>
    <xf numFmtId="179" fontId="86" fillId="12" borderId="55" xfId="3" applyNumberFormat="1" applyFont="1" applyFill="1" applyBorder="1" applyAlignment="1" applyProtection="1">
      <alignment horizontal="center" vertical="center"/>
      <protection locked="0"/>
    </xf>
    <xf numFmtId="0" fontId="75" fillId="0" borderId="0" xfId="3" applyFont="1" applyAlignment="1" applyProtection="1">
      <alignment shrinkToFit="1"/>
    </xf>
    <xf numFmtId="0" fontId="75" fillId="0" borderId="0" xfId="3" applyFont="1" applyAlignment="1" applyProtection="1">
      <alignment vertical="center" shrinkToFit="1"/>
    </xf>
    <xf numFmtId="0" fontId="69" fillId="0" borderId="0" xfId="3" applyFont="1" applyBorder="1" applyAlignment="1" applyProtection="1">
      <alignment horizontal="center" shrinkToFit="1"/>
    </xf>
    <xf numFmtId="0" fontId="83" fillId="0" borderId="0" xfId="5" applyFont="1" applyAlignment="1" applyProtection="1">
      <alignment vertical="center" wrapText="1"/>
    </xf>
    <xf numFmtId="0" fontId="69" fillId="0" borderId="0" xfId="3" applyFont="1" applyBorder="1" applyAlignment="1" applyProtection="1">
      <alignment horizontal="left" shrinkToFit="1"/>
    </xf>
    <xf numFmtId="0" fontId="69" fillId="0" borderId="0" xfId="3" applyFont="1" applyBorder="1" applyAlignment="1" applyProtection="1">
      <alignment horizontal="right" shrinkToFit="1"/>
    </xf>
    <xf numFmtId="49" fontId="81" fillId="0" borderId="0" xfId="3" applyNumberFormat="1" applyFont="1" applyAlignment="1" applyProtection="1">
      <alignment vertical="center"/>
    </xf>
    <xf numFmtId="0" fontId="69" fillId="0" borderId="0" xfId="3" applyFont="1" applyAlignment="1" applyProtection="1">
      <alignment horizontal="right"/>
    </xf>
    <xf numFmtId="0" fontId="69" fillId="0" borderId="0" xfId="3" applyFont="1" applyAlignment="1" applyProtection="1">
      <alignment horizontal="left"/>
    </xf>
    <xf numFmtId="0" fontId="69" fillId="0" borderId="4" xfId="3" applyFont="1" applyBorder="1" applyAlignment="1" applyProtection="1">
      <alignment horizontal="center" vertical="center"/>
    </xf>
    <xf numFmtId="192" fontId="69" fillId="0" borderId="4" xfId="3" applyNumberFormat="1" applyFont="1" applyBorder="1" applyAlignment="1" applyProtection="1">
      <alignment horizontal="right" vertical="center"/>
    </xf>
    <xf numFmtId="0" fontId="69" fillId="0" borderId="11" xfId="3" applyFont="1" applyBorder="1" applyAlignment="1" applyProtection="1">
      <alignment horizontal="center"/>
    </xf>
    <xf numFmtId="49" fontId="76" fillId="0" borderId="0" xfId="3" applyNumberFormat="1" applyFont="1" applyBorder="1" applyAlignment="1" applyProtection="1">
      <alignment vertical="center"/>
    </xf>
    <xf numFmtId="58" fontId="70" fillId="0" borderId="0" xfId="3" applyNumberFormat="1" applyFont="1" applyProtection="1"/>
    <xf numFmtId="193" fontId="70" fillId="0" borderId="0" xfId="3" applyNumberFormat="1" applyFont="1" applyProtection="1"/>
    <xf numFmtId="58" fontId="70" fillId="0" borderId="0" xfId="3" applyNumberFormat="1" applyFont="1" applyAlignment="1" applyProtection="1">
      <alignment shrinkToFit="1"/>
    </xf>
    <xf numFmtId="0" fontId="70" fillId="0" borderId="0" xfId="3" applyFont="1" applyAlignment="1" applyProtection="1">
      <alignment shrinkToFit="1"/>
    </xf>
    <xf numFmtId="0" fontId="70" fillId="0" borderId="44" xfId="3" applyFont="1" applyBorder="1" applyAlignment="1" applyProtection="1">
      <alignment horizontal="center" vertical="center" wrapText="1"/>
    </xf>
    <xf numFmtId="49" fontId="76" fillId="0" borderId="49" xfId="3" applyNumberFormat="1" applyFont="1" applyBorder="1" applyAlignment="1" applyProtection="1">
      <alignment horizontal="center" vertical="center" shrinkToFit="1"/>
    </xf>
    <xf numFmtId="0" fontId="87" fillId="0" borderId="0" xfId="3" applyFont="1" applyProtection="1"/>
    <xf numFmtId="49" fontId="69" fillId="0" borderId="0" xfId="3" applyNumberFormat="1" applyFont="1" applyBorder="1" applyAlignment="1" applyProtection="1">
      <alignment vertical="center"/>
    </xf>
    <xf numFmtId="0" fontId="70" fillId="0" borderId="0" xfId="3" applyFont="1" applyBorder="1" applyProtection="1"/>
    <xf numFmtId="193" fontId="70" fillId="0" borderId="0" xfId="3" applyNumberFormat="1" applyFont="1" applyAlignment="1" applyProtection="1">
      <alignment shrinkToFit="1"/>
    </xf>
    <xf numFmtId="0" fontId="17" fillId="0" borderId="0" xfId="0" applyFont="1" applyAlignment="1" applyProtection="1">
      <alignment vertical="top"/>
    </xf>
    <xf numFmtId="0" fontId="18" fillId="0" borderId="0" xfId="0" applyFont="1" applyProtection="1">
      <alignment vertical="center"/>
    </xf>
    <xf numFmtId="0" fontId="20" fillId="0" borderId="0" xfId="0" applyFont="1" applyAlignment="1" applyProtection="1">
      <alignment horizontal="right" vertical="center"/>
    </xf>
    <xf numFmtId="0" fontId="20" fillId="0" borderId="0" xfId="0" applyFont="1" applyAlignment="1" applyProtection="1">
      <alignment horizontal="left" vertical="center"/>
    </xf>
    <xf numFmtId="181" fontId="19" fillId="0" borderId="0" xfId="1" applyNumberFormat="1" applyFont="1" applyBorder="1" applyAlignment="1" applyProtection="1">
      <alignment horizontal="center" vertical="center"/>
    </xf>
    <xf numFmtId="0" fontId="21" fillId="0" borderId="1" xfId="0" applyFont="1" applyBorder="1" applyAlignment="1" applyProtection="1"/>
    <xf numFmtId="0" fontId="22" fillId="15" borderId="7" xfId="0" applyFont="1" applyFill="1" applyBorder="1" applyAlignment="1" applyProtection="1">
      <alignment horizontal="center" vertical="center"/>
    </xf>
    <xf numFmtId="176" fontId="22" fillId="0" borderId="4" xfId="0" applyNumberFormat="1" applyFont="1" applyFill="1" applyBorder="1" applyAlignment="1" applyProtection="1">
      <alignment horizontal="right"/>
    </xf>
    <xf numFmtId="176" fontId="24" fillId="15" borderId="4" xfId="1" applyNumberFormat="1" applyFont="1" applyFill="1" applyBorder="1" applyAlignment="1" applyProtection="1">
      <alignment horizontal="center" vertical="center" wrapText="1"/>
    </xf>
    <xf numFmtId="176" fontId="23" fillId="0" borderId="9" xfId="1" applyNumberFormat="1" applyFont="1" applyBorder="1" applyAlignment="1" applyProtection="1">
      <alignment horizontal="right" wrapText="1"/>
    </xf>
    <xf numFmtId="176" fontId="24" fillId="0" borderId="9" xfId="1" applyNumberFormat="1" applyFont="1" applyBorder="1" applyAlignment="1" applyProtection="1">
      <alignment horizontal="right" wrapText="1"/>
    </xf>
    <xf numFmtId="0" fontId="18" fillId="0" borderId="0" xfId="0" applyFont="1" applyAlignment="1" applyProtection="1">
      <alignment vertical="center" wrapText="1"/>
    </xf>
    <xf numFmtId="56" fontId="25" fillId="0" borderId="0" xfId="1" applyNumberFormat="1" applyFont="1" applyBorder="1" applyAlignment="1" applyProtection="1">
      <alignment horizontal="left" vertical="center" wrapText="1"/>
    </xf>
    <xf numFmtId="0" fontId="25" fillId="0" borderId="0" xfId="1" applyFont="1" applyBorder="1" applyAlignment="1" applyProtection="1">
      <alignment horizontal="center" vertical="center" wrapText="1"/>
    </xf>
    <xf numFmtId="176" fontId="25" fillId="0" borderId="0" xfId="1" applyNumberFormat="1" applyFont="1" applyFill="1" applyBorder="1" applyAlignment="1" applyProtection="1">
      <alignment horizontal="right" wrapText="1"/>
    </xf>
    <xf numFmtId="177" fontId="25" fillId="0" borderId="0" xfId="1" applyNumberFormat="1" applyFont="1" applyBorder="1" applyAlignment="1" applyProtection="1">
      <alignment horizontal="right" wrapText="1"/>
    </xf>
    <xf numFmtId="176" fontId="25" fillId="0" borderId="0" xfId="1" applyNumberFormat="1" applyFont="1" applyBorder="1" applyAlignment="1" applyProtection="1">
      <alignment horizontal="right" wrapText="1"/>
    </xf>
    <xf numFmtId="0" fontId="25" fillId="0" borderId="0" xfId="1" applyFont="1" applyProtection="1">
      <alignment vertical="center"/>
    </xf>
    <xf numFmtId="0" fontId="25" fillId="0" borderId="0" xfId="1" applyFont="1" applyAlignment="1" applyProtection="1">
      <alignment horizontal="center" vertical="center"/>
    </xf>
    <xf numFmtId="0" fontId="22" fillId="0" borderId="1" xfId="0" applyFont="1" applyFill="1" applyBorder="1" applyAlignment="1" applyProtection="1">
      <alignment horizontal="left" vertical="center" wrapText="1"/>
    </xf>
    <xf numFmtId="187" fontId="23" fillId="0" borderId="1" xfId="1" applyNumberFormat="1" applyFont="1" applyFill="1" applyBorder="1" applyAlignment="1" applyProtection="1">
      <alignment horizontal="right" wrapText="1"/>
    </xf>
    <xf numFmtId="0" fontId="22" fillId="0" borderId="33" xfId="0" applyFont="1" applyFill="1" applyBorder="1" applyProtection="1">
      <alignment vertical="center"/>
    </xf>
    <xf numFmtId="0" fontId="22" fillId="0" borderId="0" xfId="0" applyFont="1" applyAlignment="1" applyProtection="1">
      <alignment vertical="top"/>
    </xf>
    <xf numFmtId="0" fontId="18" fillId="0" borderId="0" xfId="0" applyFont="1" applyAlignment="1" applyProtection="1">
      <alignment vertical="top"/>
    </xf>
    <xf numFmtId="0" fontId="62" fillId="15" borderId="28" xfId="0" applyFont="1" applyFill="1" applyBorder="1" applyAlignment="1" applyProtection="1">
      <alignment horizontal="center" vertical="center" wrapText="1"/>
    </xf>
    <xf numFmtId="177" fontId="23" fillId="4" borderId="10" xfId="1" applyNumberFormat="1" applyFont="1" applyFill="1" applyBorder="1" applyAlignment="1" applyProtection="1">
      <alignment horizontal="right" wrapText="1"/>
    </xf>
    <xf numFmtId="0" fontId="20" fillId="0" borderId="0" xfId="0" applyFont="1" applyAlignment="1" applyProtection="1">
      <alignment horizontal="left"/>
    </xf>
    <xf numFmtId="0" fontId="18" fillId="0" borderId="7" xfId="0" applyFont="1" applyBorder="1" applyAlignment="1" applyProtection="1">
      <alignment vertical="center" wrapText="1" shrinkToFit="1"/>
    </xf>
    <xf numFmtId="0" fontId="18" fillId="0" borderId="2" xfId="0" applyFont="1" applyBorder="1" applyAlignment="1" applyProtection="1">
      <alignment horizontal="left" vertical="center" wrapText="1" shrinkToFit="1"/>
    </xf>
    <xf numFmtId="177" fontId="30" fillId="0" borderId="0" xfId="0" applyNumberFormat="1" applyFont="1" applyProtection="1">
      <alignment vertical="center"/>
    </xf>
    <xf numFmtId="0" fontId="18" fillId="0" borderId="0" xfId="0" applyFont="1" applyAlignment="1" applyProtection="1">
      <alignment horizontal="center" vertical="center"/>
    </xf>
    <xf numFmtId="0" fontId="18" fillId="0" borderId="0" xfId="0" applyFont="1" applyFill="1" applyBorder="1" applyProtection="1">
      <alignment vertical="center"/>
    </xf>
    <xf numFmtId="0" fontId="18" fillId="0" borderId="26" xfId="0" applyFont="1" applyBorder="1" applyProtection="1">
      <alignment vertical="center"/>
    </xf>
    <xf numFmtId="0" fontId="18" fillId="0" borderId="29" xfId="0" applyFont="1" applyBorder="1" applyProtection="1">
      <alignment vertical="center"/>
    </xf>
    <xf numFmtId="0" fontId="18" fillId="0" borderId="3" xfId="0" applyFont="1" applyBorder="1" applyProtection="1">
      <alignment vertical="center"/>
    </xf>
    <xf numFmtId="0" fontId="18" fillId="0" borderId="27" xfId="0" applyFont="1" applyBorder="1" applyProtection="1">
      <alignment vertical="center"/>
    </xf>
    <xf numFmtId="0" fontId="18" fillId="0" borderId="0" xfId="0" applyFont="1" applyBorder="1" applyProtection="1">
      <alignment vertical="center"/>
    </xf>
    <xf numFmtId="0" fontId="18" fillId="0" borderId="7" xfId="0" applyFont="1" applyBorder="1" applyProtection="1">
      <alignment vertical="center"/>
    </xf>
    <xf numFmtId="0" fontId="18" fillId="0" borderId="1" xfId="0" applyFont="1" applyBorder="1" applyProtection="1">
      <alignment vertical="center"/>
    </xf>
    <xf numFmtId="0" fontId="18" fillId="0" borderId="28" xfId="0" applyFont="1" applyBorder="1" applyProtection="1">
      <alignment vertical="center"/>
    </xf>
    <xf numFmtId="0" fontId="0" fillId="0" borderId="0" xfId="0" applyProtection="1">
      <alignment vertical="center"/>
    </xf>
    <xf numFmtId="189" fontId="0" fillId="0" borderId="0" xfId="0" applyNumberFormat="1" applyProtection="1">
      <alignment vertical="center"/>
    </xf>
    <xf numFmtId="190" fontId="0" fillId="0" borderId="0" xfId="0" applyNumberFormat="1" applyProtection="1">
      <alignment vertical="center"/>
    </xf>
    <xf numFmtId="177" fontId="0" fillId="0" borderId="0" xfId="0" applyNumberFormat="1" applyProtection="1">
      <alignment vertical="center"/>
    </xf>
    <xf numFmtId="177" fontId="18" fillId="0" borderId="0" xfId="0" applyNumberFormat="1" applyFont="1" applyProtection="1">
      <alignment vertical="center"/>
    </xf>
    <xf numFmtId="0" fontId="25" fillId="15" borderId="4" xfId="1" applyFont="1" applyFill="1" applyBorder="1" applyAlignment="1" applyProtection="1">
      <alignment horizontal="center" vertical="center" wrapText="1"/>
    </xf>
    <xf numFmtId="0" fontId="22" fillId="15" borderId="4" xfId="0" applyFont="1" applyFill="1" applyBorder="1" applyAlignment="1" applyProtection="1">
      <alignment horizontal="center" vertical="center"/>
    </xf>
    <xf numFmtId="0" fontId="22" fillId="15" borderId="2" xfId="0" applyFont="1" applyFill="1" applyBorder="1" applyAlignment="1" applyProtection="1">
      <alignment horizontal="center" vertical="center"/>
    </xf>
    <xf numFmtId="177" fontId="23" fillId="0" borderId="5" xfId="1" applyNumberFormat="1" applyFont="1" applyFill="1" applyBorder="1" applyAlignment="1" applyProtection="1">
      <alignment horizontal="right" wrapText="1"/>
    </xf>
    <xf numFmtId="177" fontId="23" fillId="0" borderId="9" xfId="1" applyNumberFormat="1" applyFont="1" applyFill="1" applyBorder="1" applyAlignment="1" applyProtection="1">
      <alignment horizontal="right" wrapText="1"/>
    </xf>
    <xf numFmtId="0" fontId="69" fillId="0" borderId="0" xfId="3" applyFont="1" applyAlignment="1" applyProtection="1">
      <alignment horizontal="right" vertical="center"/>
    </xf>
    <xf numFmtId="0" fontId="69" fillId="0" borderId="0" xfId="3" applyFont="1" applyBorder="1" applyAlignment="1" applyProtection="1">
      <alignment horizontal="center" vertical="center"/>
    </xf>
    <xf numFmtId="0" fontId="69" fillId="0" borderId="0" xfId="3" applyFont="1" applyFill="1" applyBorder="1" applyAlignment="1" applyProtection="1">
      <alignment horizontal="left" vertical="center" shrinkToFit="1"/>
    </xf>
    <xf numFmtId="0" fontId="75" fillId="0" borderId="0" xfId="3" applyFont="1" applyAlignment="1" applyProtection="1">
      <alignment horizontal="center" vertical="center"/>
    </xf>
    <xf numFmtId="0" fontId="69" fillId="0" borderId="0" xfId="3" applyFont="1" applyAlignment="1" applyProtection="1">
      <alignment vertical="center"/>
    </xf>
    <xf numFmtId="0" fontId="69" fillId="0" borderId="0" xfId="3" applyFont="1" applyBorder="1" applyAlignment="1" applyProtection="1">
      <alignment shrinkToFit="1"/>
    </xf>
    <xf numFmtId="0" fontId="22" fillId="0" borderId="0" xfId="0" applyFont="1" applyAlignment="1" applyProtection="1"/>
    <xf numFmtId="0" fontId="25" fillId="0" borderId="0" xfId="3" applyFont="1" applyProtection="1"/>
    <xf numFmtId="0" fontId="18" fillId="0" borderId="0" xfId="0" applyFont="1" applyAlignment="1" applyProtection="1"/>
    <xf numFmtId="0" fontId="19" fillId="0" borderId="0" xfId="3" applyFont="1" applyAlignment="1" applyProtection="1">
      <alignment horizontal="left" vertical="center"/>
    </xf>
    <xf numFmtId="0" fontId="35" fillId="0" borderId="0" xfId="3" applyFont="1" applyAlignment="1" applyProtection="1">
      <alignment horizontal="left" vertical="center"/>
    </xf>
    <xf numFmtId="0" fontId="35" fillId="0" borderId="0" xfId="3" applyFont="1" applyAlignment="1" applyProtection="1">
      <alignment horizontal="center" vertical="center"/>
    </xf>
    <xf numFmtId="0" fontId="19" fillId="0" borderId="0" xfId="3" applyFont="1" applyAlignment="1" applyProtection="1">
      <alignment horizontal="center" vertical="center"/>
    </xf>
    <xf numFmtId="0" fontId="18" fillId="0" borderId="0" xfId="0" applyFont="1" applyAlignment="1" applyProtection="1">
      <alignment vertical="center"/>
    </xf>
    <xf numFmtId="0" fontId="19" fillId="0" borderId="0" xfId="3" applyFont="1" applyAlignment="1" applyProtection="1">
      <alignment horizontal="left"/>
    </xf>
    <xf numFmtId="0" fontId="37" fillId="0" borderId="0" xfId="3" applyFont="1" applyAlignment="1" applyProtection="1">
      <alignment horizontal="left"/>
    </xf>
    <xf numFmtId="0" fontId="19" fillId="0" borderId="0" xfId="3" applyFont="1" applyAlignment="1" applyProtection="1">
      <alignment horizontal="right"/>
    </xf>
    <xf numFmtId="0" fontId="19" fillId="0" borderId="0" xfId="3" applyFont="1" applyAlignment="1" applyProtection="1">
      <alignment horizontal="center"/>
    </xf>
    <xf numFmtId="0" fontId="19" fillId="0" borderId="0" xfId="3" applyFont="1" applyFill="1" applyBorder="1" applyAlignment="1" applyProtection="1">
      <alignment horizontal="center"/>
    </xf>
    <xf numFmtId="0" fontId="36" fillId="0" borderId="83" xfId="3" applyFont="1" applyBorder="1" applyAlignment="1" applyProtection="1">
      <alignment horizontal="center" vertical="center"/>
    </xf>
    <xf numFmtId="0" fontId="66" fillId="0" borderId="0" xfId="0" applyFont="1" applyFill="1" applyBorder="1" applyAlignment="1" applyProtection="1">
      <alignment horizontal="center" vertical="center"/>
    </xf>
    <xf numFmtId="0" fontId="23" fillId="0" borderId="0" xfId="3" applyFont="1" applyAlignment="1" applyProtection="1">
      <alignment vertical="center"/>
    </xf>
    <xf numFmtId="0" fontId="37" fillId="0" borderId="40" xfId="3" applyFont="1" applyBorder="1" applyAlignment="1" applyProtection="1">
      <alignment horizontal="center" vertical="center"/>
    </xf>
    <xf numFmtId="0" fontId="24" fillId="0" borderId="46" xfId="3" applyFont="1" applyBorder="1" applyAlignment="1" applyProtection="1">
      <alignment horizontal="center" vertical="center" wrapText="1"/>
    </xf>
    <xf numFmtId="0" fontId="38" fillId="0" borderId="0" xfId="0" applyFont="1" applyAlignment="1" applyProtection="1">
      <alignment vertical="center"/>
    </xf>
    <xf numFmtId="0" fontId="24" fillId="0" borderId="49" xfId="3" applyNumberFormat="1" applyFont="1" applyBorder="1" applyAlignment="1" applyProtection="1">
      <alignment horizontal="center" vertical="center"/>
    </xf>
    <xf numFmtId="0" fontId="25" fillId="0" borderId="0" xfId="3" applyNumberFormat="1" applyFont="1" applyBorder="1" applyAlignment="1" applyProtection="1">
      <alignment horizontal="right" vertical="center"/>
    </xf>
    <xf numFmtId="0" fontId="25" fillId="0" borderId="0" xfId="3" applyFont="1" applyBorder="1" applyProtection="1"/>
    <xf numFmtId="0" fontId="25" fillId="0" borderId="0" xfId="3" applyFont="1" applyBorder="1" applyAlignment="1" applyProtection="1">
      <alignment horizontal="center"/>
    </xf>
    <xf numFmtId="179" fontId="25" fillId="0" borderId="0" xfId="3" applyNumberFormat="1" applyFont="1" applyBorder="1" applyProtection="1"/>
    <xf numFmtId="0" fontId="24" fillId="0" borderId="0" xfId="3" applyFont="1" applyAlignment="1" applyProtection="1">
      <alignment vertical="center"/>
    </xf>
    <xf numFmtId="0" fontId="22" fillId="0" borderId="0" xfId="0" applyFont="1" applyAlignment="1" applyProtection="1">
      <alignment vertical="center"/>
    </xf>
    <xf numFmtId="0" fontId="24" fillId="0" borderId="0" xfId="3" applyNumberFormat="1" applyFont="1" applyBorder="1" applyAlignment="1" applyProtection="1">
      <alignment horizontal="right" vertical="center"/>
    </xf>
    <xf numFmtId="0" fontId="24" fillId="0" borderId="5" xfId="3" applyFont="1" applyBorder="1" applyProtection="1"/>
    <xf numFmtId="0" fontId="24" fillId="0" borderId="29" xfId="3" applyFont="1" applyBorder="1" applyAlignment="1" applyProtection="1">
      <alignment horizontal="center"/>
    </xf>
    <xf numFmtId="179" fontId="24" fillId="0" borderId="29" xfId="3" applyNumberFormat="1" applyFont="1" applyBorder="1" applyProtection="1"/>
    <xf numFmtId="178" fontId="24" fillId="0" borderId="29" xfId="3" applyNumberFormat="1" applyFont="1" applyBorder="1" applyProtection="1"/>
    <xf numFmtId="0" fontId="24" fillId="0" borderId="3" xfId="3" applyFont="1" applyBorder="1" applyProtection="1"/>
    <xf numFmtId="0" fontId="24" fillId="0" borderId="0" xfId="3" applyFont="1" applyBorder="1" applyAlignment="1" applyProtection="1">
      <alignment horizontal="left" vertical="center"/>
    </xf>
    <xf numFmtId="179" fontId="24" fillId="0" borderId="0" xfId="3" applyNumberFormat="1" applyFont="1" applyBorder="1" applyAlignment="1" applyProtection="1">
      <alignment vertical="center"/>
    </xf>
    <xf numFmtId="180" fontId="23" fillId="0" borderId="35" xfId="3" applyNumberFormat="1" applyFont="1" applyFill="1" applyBorder="1" applyAlignment="1" applyProtection="1">
      <alignment vertical="center"/>
    </xf>
    <xf numFmtId="0" fontId="23" fillId="4" borderId="27" xfId="3" applyFont="1" applyFill="1" applyBorder="1" applyAlignment="1" applyProtection="1">
      <alignment vertical="center"/>
    </xf>
    <xf numFmtId="0" fontId="24" fillId="0" borderId="0" xfId="3" applyFont="1" applyBorder="1" applyAlignment="1" applyProtection="1">
      <alignment horizontal="center" vertical="center"/>
    </xf>
    <xf numFmtId="178" fontId="23" fillId="0" borderId="0" xfId="3" applyNumberFormat="1" applyFont="1" applyBorder="1" applyAlignment="1" applyProtection="1">
      <alignment vertical="center"/>
    </xf>
    <xf numFmtId="0" fontId="23" fillId="0" borderId="27" xfId="3" applyFont="1" applyBorder="1" applyAlignment="1" applyProtection="1">
      <alignment vertical="center"/>
    </xf>
    <xf numFmtId="0" fontId="24" fillId="0" borderId="9" xfId="3" applyFont="1" applyBorder="1" applyAlignment="1" applyProtection="1">
      <alignment vertical="center"/>
    </xf>
    <xf numFmtId="0" fontId="24" fillId="0" borderId="1" xfId="3" applyFont="1" applyBorder="1" applyAlignment="1" applyProtection="1">
      <alignment horizontal="center" vertical="center"/>
    </xf>
    <xf numFmtId="179" fontId="24" fillId="0" borderId="1" xfId="3" applyNumberFormat="1" applyFont="1" applyBorder="1" applyAlignment="1" applyProtection="1">
      <alignment vertical="center"/>
    </xf>
    <xf numFmtId="178" fontId="24" fillId="0" borderId="1" xfId="3" applyNumberFormat="1" applyFont="1" applyBorder="1" applyAlignment="1" applyProtection="1">
      <alignment vertical="center"/>
    </xf>
    <xf numFmtId="0" fontId="24" fillId="0" borderId="28" xfId="3" applyFont="1" applyBorder="1" applyAlignment="1" applyProtection="1">
      <alignment vertical="center"/>
    </xf>
    <xf numFmtId="0" fontId="24" fillId="0" borderId="0" xfId="3" applyFont="1" applyBorder="1" applyAlignment="1" applyProtection="1">
      <alignment vertical="center"/>
    </xf>
    <xf numFmtId="178" fontId="24" fillId="0" borderId="0" xfId="3" applyNumberFormat="1" applyFont="1" applyBorder="1" applyAlignment="1" applyProtection="1">
      <alignment vertical="center"/>
    </xf>
    <xf numFmtId="186" fontId="23" fillId="0" borderId="35" xfId="4" applyNumberFormat="1" applyFont="1" applyFill="1" applyBorder="1" applyAlignment="1" applyProtection="1">
      <alignment vertical="center"/>
    </xf>
    <xf numFmtId="184" fontId="23" fillId="0" borderId="35" xfId="4" applyNumberFormat="1" applyFont="1" applyFill="1" applyBorder="1" applyAlignment="1" applyProtection="1">
      <alignment vertical="center"/>
    </xf>
    <xf numFmtId="0" fontId="24" fillId="0" borderId="9" xfId="3" applyFont="1" applyBorder="1" applyAlignment="1" applyProtection="1">
      <alignment horizontal="center" vertical="center"/>
    </xf>
    <xf numFmtId="0" fontId="24" fillId="0" borderId="1" xfId="3" applyFont="1" applyBorder="1" applyAlignment="1" applyProtection="1">
      <alignment horizontal="left" vertical="center"/>
    </xf>
    <xf numFmtId="0" fontId="24" fillId="0" borderId="1" xfId="3" applyFont="1" applyFill="1" applyBorder="1" applyAlignment="1" applyProtection="1">
      <alignment vertical="center"/>
    </xf>
    <xf numFmtId="0" fontId="24" fillId="4" borderId="0" xfId="3" applyFont="1" applyFill="1" applyBorder="1" applyAlignment="1" applyProtection="1">
      <alignment vertical="center"/>
    </xf>
    <xf numFmtId="0" fontId="24" fillId="0" borderId="26" xfId="3" applyFont="1" applyBorder="1" applyAlignment="1" applyProtection="1">
      <alignment horizontal="center" vertical="center"/>
    </xf>
    <xf numFmtId="0" fontId="24" fillId="0" borderId="29" xfId="3" applyFont="1" applyBorder="1" applyAlignment="1" applyProtection="1">
      <alignment horizontal="left" vertical="center"/>
    </xf>
    <xf numFmtId="179" fontId="24" fillId="0" borderId="29" xfId="3" applyNumberFormat="1" applyFont="1" applyBorder="1" applyAlignment="1" applyProtection="1">
      <alignment vertical="center"/>
    </xf>
    <xf numFmtId="0" fontId="24" fillId="4" borderId="29" xfId="3" applyFont="1" applyFill="1" applyBorder="1" applyAlignment="1" applyProtection="1">
      <alignment vertical="center"/>
    </xf>
    <xf numFmtId="0" fontId="24" fillId="0" borderId="3" xfId="3" applyFont="1" applyBorder="1" applyAlignment="1" applyProtection="1">
      <alignment vertical="center"/>
    </xf>
    <xf numFmtId="0" fontId="23" fillId="0" borderId="11" xfId="3" applyFont="1" applyBorder="1" applyAlignment="1" applyProtection="1">
      <alignment horizontal="left" vertical="center"/>
    </xf>
    <xf numFmtId="0" fontId="24" fillId="0" borderId="7" xfId="3" applyFont="1" applyBorder="1" applyAlignment="1" applyProtection="1">
      <alignment horizontal="center" vertical="center"/>
    </xf>
    <xf numFmtId="0" fontId="24" fillId="4" borderId="1" xfId="3" applyFont="1" applyFill="1" applyBorder="1" applyAlignment="1" applyProtection="1">
      <alignment vertical="center"/>
    </xf>
    <xf numFmtId="0" fontId="24" fillId="0" borderId="5" xfId="3" applyFont="1" applyBorder="1" applyAlignment="1" applyProtection="1">
      <alignment horizontal="center" vertical="center"/>
    </xf>
    <xf numFmtId="0" fontId="41" fillId="0" borderId="27" xfId="3" applyFont="1" applyBorder="1" applyAlignment="1" applyProtection="1">
      <alignment horizontal="left" vertical="center"/>
    </xf>
    <xf numFmtId="0" fontId="23" fillId="0" borderId="27" xfId="3" applyFont="1" applyBorder="1" applyAlignment="1" applyProtection="1">
      <alignment horizontal="left" vertical="center"/>
    </xf>
    <xf numFmtId="0" fontId="24" fillId="0" borderId="28" xfId="3" applyFont="1" applyBorder="1" applyAlignment="1" applyProtection="1">
      <alignment horizontal="center" vertical="center"/>
    </xf>
    <xf numFmtId="0" fontId="25" fillId="0" borderId="0" xfId="3" applyFont="1" applyAlignment="1" applyProtection="1">
      <alignment vertical="center"/>
    </xf>
    <xf numFmtId="0" fontId="24" fillId="0" borderId="0" xfId="3" applyFont="1" applyProtection="1"/>
    <xf numFmtId="0" fontId="37" fillId="0" borderId="0" xfId="3" applyFont="1" applyAlignment="1" applyProtection="1">
      <alignment vertical="center"/>
    </xf>
    <xf numFmtId="0" fontId="22" fillId="0" borderId="0" xfId="0" applyFont="1" applyProtection="1">
      <alignment vertical="center"/>
    </xf>
    <xf numFmtId="0" fontId="42" fillId="0" borderId="0" xfId="1" applyFont="1" applyAlignment="1" applyProtection="1">
      <alignment vertical="top"/>
    </xf>
    <xf numFmtId="0" fontId="43" fillId="0" borderId="0" xfId="1" applyFont="1" applyProtection="1">
      <alignment vertical="center"/>
    </xf>
    <xf numFmtId="0" fontId="44" fillId="0" borderId="0" xfId="1" applyFont="1" applyAlignment="1" applyProtection="1">
      <alignment horizontal="left" vertical="center"/>
    </xf>
    <xf numFmtId="0" fontId="44" fillId="0" borderId="0" xfId="1" applyFont="1" applyAlignment="1" applyProtection="1">
      <alignment horizontal="right" vertical="center"/>
    </xf>
    <xf numFmtId="181" fontId="44" fillId="0" borderId="35" xfId="1" applyNumberFormat="1" applyFont="1" applyBorder="1" applyAlignment="1" applyProtection="1">
      <alignment horizontal="center" vertical="center"/>
    </xf>
    <xf numFmtId="0" fontId="44" fillId="0" borderId="0" xfId="1" applyFont="1" applyAlignment="1" applyProtection="1">
      <alignment horizontal="center" vertical="center"/>
    </xf>
    <xf numFmtId="0" fontId="45" fillId="0" borderId="20" xfId="1" applyFont="1" applyBorder="1" applyProtection="1">
      <alignment vertical="center"/>
    </xf>
    <xf numFmtId="0" fontId="46" fillId="0" borderId="20" xfId="1" applyFont="1" applyBorder="1" applyAlignment="1" applyProtection="1">
      <alignment horizontal="left" vertical="center"/>
    </xf>
    <xf numFmtId="0" fontId="43" fillId="0" borderId="0" xfId="1" applyFont="1" applyAlignment="1" applyProtection="1">
      <alignment horizontal="center" vertical="center"/>
    </xf>
    <xf numFmtId="0" fontId="49" fillId="0" borderId="40" xfId="1" applyFont="1" applyBorder="1" applyProtection="1">
      <alignment vertical="center"/>
    </xf>
    <xf numFmtId="0" fontId="49" fillId="0" borderId="13" xfId="1" applyFont="1" applyBorder="1" applyProtection="1">
      <alignment vertical="center"/>
    </xf>
    <xf numFmtId="0" fontId="49" fillId="0" borderId="69" xfId="1" applyFont="1" applyBorder="1" applyAlignment="1" applyProtection="1">
      <alignment horizontal="center" vertical="center"/>
    </xf>
    <xf numFmtId="0" fontId="49" fillId="0" borderId="0" xfId="1" applyFont="1" applyAlignment="1" applyProtection="1">
      <alignment horizontal="left"/>
    </xf>
    <xf numFmtId="0" fontId="44" fillId="0" borderId="0" xfId="1" applyFont="1" applyAlignment="1" applyProtection="1">
      <alignment horizontal="center"/>
    </xf>
    <xf numFmtId="0" fontId="49" fillId="0" borderId="57" xfId="1" applyFont="1" applyBorder="1" applyAlignment="1" applyProtection="1">
      <alignment horizontal="center" vertical="center"/>
    </xf>
    <xf numFmtId="0" fontId="49" fillId="0" borderId="37" xfId="1" applyFont="1" applyBorder="1" applyAlignment="1" applyProtection="1">
      <alignment horizontal="center" vertical="center"/>
    </xf>
    <xf numFmtId="0" fontId="49" fillId="0" borderId="40" xfId="1" applyFont="1" applyBorder="1" applyAlignment="1" applyProtection="1">
      <alignment horizontal="center" vertical="center"/>
    </xf>
    <xf numFmtId="0" fontId="49" fillId="0" borderId="58" xfId="1" applyFont="1" applyBorder="1" applyAlignment="1" applyProtection="1">
      <alignment horizontal="center" vertical="center"/>
    </xf>
    <xf numFmtId="180" fontId="43" fillId="0" borderId="0" xfId="1" applyNumberFormat="1" applyFont="1" applyProtection="1">
      <alignment vertical="center"/>
    </xf>
    <xf numFmtId="180" fontId="43" fillId="0" borderId="0" xfId="1" applyNumberFormat="1" applyFont="1" applyAlignment="1" applyProtection="1">
      <alignment horizontal="right" vertical="center"/>
    </xf>
    <xf numFmtId="0" fontId="50" fillId="0" borderId="0" xfId="1" applyFont="1" applyProtection="1">
      <alignment vertical="center"/>
    </xf>
    <xf numFmtId="0" fontId="42" fillId="0" borderId="0" xfId="1" applyFont="1" applyProtection="1">
      <alignment vertical="center"/>
    </xf>
    <xf numFmtId="0" fontId="50" fillId="0" borderId="0" xfId="1" applyFont="1" applyFill="1" applyProtection="1">
      <alignment vertical="center"/>
    </xf>
    <xf numFmtId="0" fontId="43" fillId="0" borderId="0" xfId="1" applyFont="1" applyBorder="1" applyAlignment="1" applyProtection="1">
      <alignment horizontal="center" vertical="center"/>
    </xf>
    <xf numFmtId="180" fontId="24" fillId="0" borderId="85" xfId="0" applyNumberFormat="1" applyFont="1" applyFill="1" applyBorder="1" applyAlignment="1" applyProtection="1">
      <alignment horizontal="left" vertical="center" shrinkToFit="1"/>
      <protection locked="0"/>
    </xf>
    <xf numFmtId="58" fontId="76" fillId="5" borderId="44" xfId="3" applyNumberFormat="1" applyFont="1" applyFill="1" applyBorder="1" applyAlignment="1" applyProtection="1">
      <alignment horizontal="center" vertical="center" shrinkToFit="1"/>
      <protection locked="0"/>
    </xf>
    <xf numFmtId="191" fontId="76" fillId="0" borderId="44" xfId="3" applyNumberFormat="1" applyFont="1" applyFill="1" applyBorder="1" applyAlignment="1" applyProtection="1">
      <alignment horizontal="center" vertical="center" shrinkToFit="1"/>
    </xf>
    <xf numFmtId="178" fontId="76" fillId="0" borderId="44" xfId="3" applyNumberFormat="1" applyFont="1" applyFill="1" applyBorder="1" applyAlignment="1" applyProtection="1">
      <alignment horizontal="center" vertical="center" shrinkToFit="1"/>
    </xf>
    <xf numFmtId="182" fontId="52" fillId="11" borderId="104" xfId="3" applyNumberFormat="1" applyFont="1" applyFill="1" applyBorder="1" applyAlignment="1" applyProtection="1">
      <alignment horizontal="center" vertical="center" shrinkToFit="1"/>
    </xf>
    <xf numFmtId="58" fontId="76" fillId="5" borderId="46" xfId="3" applyNumberFormat="1" applyFont="1" applyFill="1" applyBorder="1" applyAlignment="1" applyProtection="1">
      <alignment horizontal="center" vertical="center" shrinkToFit="1"/>
      <protection locked="0"/>
    </xf>
    <xf numFmtId="183" fontId="69" fillId="0" borderId="44" xfId="3" applyNumberFormat="1" applyFont="1" applyBorder="1" applyAlignment="1" applyProtection="1">
      <alignment horizontal="center" vertical="center" shrinkToFit="1"/>
    </xf>
    <xf numFmtId="58" fontId="76" fillId="5" borderId="79" xfId="3" applyNumberFormat="1" applyFont="1" applyFill="1" applyBorder="1" applyAlignment="1" applyProtection="1">
      <alignment horizontal="center" vertical="center" shrinkToFit="1"/>
      <protection locked="0"/>
    </xf>
    <xf numFmtId="0" fontId="69" fillId="0" borderId="0" xfId="3" applyNumberFormat="1" applyFont="1" applyFill="1" applyBorder="1" applyAlignment="1" applyProtection="1">
      <alignment horizontal="center" vertical="center" shrinkToFit="1"/>
      <protection locked="0"/>
    </xf>
    <xf numFmtId="0" fontId="43" fillId="0" borderId="0" xfId="0" applyFont="1" applyFill="1" applyBorder="1" applyAlignment="1">
      <alignment horizontal="center" vertical="center" wrapText="1"/>
    </xf>
    <xf numFmtId="0" fontId="43" fillId="0" borderId="1" xfId="0" applyFont="1" applyBorder="1" applyAlignment="1">
      <alignment horizontal="right" vertical="center"/>
    </xf>
    <xf numFmtId="0" fontId="25" fillId="17" borderId="4" xfId="0" applyFont="1" applyFill="1" applyBorder="1" applyAlignment="1">
      <alignment horizontal="center" vertical="center"/>
    </xf>
    <xf numFmtId="0" fontId="25" fillId="0" borderId="4" xfId="0" applyFont="1" applyBorder="1" applyAlignment="1">
      <alignment horizontal="left" vertical="center" wrapText="1"/>
    </xf>
    <xf numFmtId="0" fontId="25" fillId="0" borderId="4" xfId="0" applyFont="1" applyBorder="1" applyAlignment="1">
      <alignment horizontal="center" vertical="center"/>
    </xf>
    <xf numFmtId="0" fontId="43" fillId="4" borderId="4" xfId="0" applyFont="1" applyFill="1" applyBorder="1" applyAlignment="1">
      <alignment horizontal="right" vertical="center"/>
    </xf>
    <xf numFmtId="0" fontId="43" fillId="0" borderId="4" xfId="0" applyFont="1" applyBorder="1" applyAlignment="1">
      <alignment vertical="center" wrapText="1"/>
    </xf>
    <xf numFmtId="0" fontId="43" fillId="4" borderId="4" xfId="0" applyFont="1" applyFill="1" applyBorder="1" applyAlignment="1">
      <alignment horizontal="right" vertical="center" wrapText="1"/>
    </xf>
    <xf numFmtId="0" fontId="25" fillId="0" borderId="4" xfId="0" applyFont="1" applyBorder="1">
      <alignment vertical="center"/>
    </xf>
    <xf numFmtId="0" fontId="25" fillId="19" borderId="4" xfId="0" applyFont="1" applyFill="1" applyBorder="1" applyAlignment="1">
      <alignment horizontal="center" vertical="center"/>
    </xf>
    <xf numFmtId="0" fontId="25" fillId="4" borderId="4" xfId="0" applyFont="1" applyFill="1" applyBorder="1" applyAlignment="1">
      <alignment vertical="center" wrapText="1"/>
    </xf>
    <xf numFmtId="0" fontId="43" fillId="0" borderId="4" xfId="0" applyFont="1" applyFill="1" applyBorder="1" applyAlignment="1">
      <alignment horizontal="right" vertical="center"/>
    </xf>
    <xf numFmtId="0" fontId="90" fillId="18" borderId="4" xfId="0" applyFont="1" applyFill="1" applyBorder="1" applyAlignment="1">
      <alignment horizontal="center" vertical="center"/>
    </xf>
    <xf numFmtId="0" fontId="43" fillId="0" borderId="0" xfId="0" applyFont="1">
      <alignment vertical="center"/>
    </xf>
    <xf numFmtId="0" fontId="36" fillId="0" borderId="0" xfId="0" applyNumberFormat="1" applyFont="1">
      <alignment vertical="center"/>
    </xf>
    <xf numFmtId="0" fontId="36" fillId="0" borderId="0" xfId="0" applyFont="1">
      <alignment vertical="center"/>
    </xf>
    <xf numFmtId="0" fontId="25" fillId="0" borderId="0" xfId="0" applyFont="1" applyAlignment="1">
      <alignment horizontal="center" vertical="center"/>
    </xf>
    <xf numFmtId="0" fontId="25" fillId="0" borderId="0" xfId="0" applyFont="1">
      <alignment vertical="center"/>
    </xf>
    <xf numFmtId="0" fontId="25" fillId="0" borderId="0" xfId="0" applyNumberFormat="1" applyFont="1">
      <alignment vertical="center"/>
    </xf>
    <xf numFmtId="0" fontId="25" fillId="17" borderId="4" xfId="0" applyNumberFormat="1" applyFont="1" applyFill="1" applyBorder="1" applyAlignment="1">
      <alignment horizontal="center" vertical="center"/>
    </xf>
    <xf numFmtId="0" fontId="25" fillId="0" borderId="0" xfId="0" applyNumberFormat="1" applyFont="1" applyAlignment="1">
      <alignment horizontal="center" vertical="center"/>
    </xf>
    <xf numFmtId="0" fontId="92" fillId="0" borderId="0" xfId="3" applyFont="1" applyAlignment="1" applyProtection="1">
      <alignment horizontal="left" vertical="center"/>
    </xf>
    <xf numFmtId="0" fontId="35" fillId="0" borderId="0" xfId="3" applyFont="1" applyAlignment="1" applyProtection="1">
      <alignment horizontal="right" vertical="center"/>
      <protection locked="0"/>
    </xf>
    <xf numFmtId="180" fontId="69" fillId="0" borderId="0" xfId="3" applyNumberFormat="1" applyFont="1" applyBorder="1" applyAlignment="1" applyProtection="1">
      <alignment horizontal="center" vertical="center"/>
    </xf>
    <xf numFmtId="0" fontId="21" fillId="0" borderId="7" xfId="0" applyFont="1" applyBorder="1" applyAlignment="1">
      <alignment horizontal="center" vertical="center"/>
    </xf>
    <xf numFmtId="0" fontId="22" fillId="0" borderId="7" xfId="0" applyFont="1" applyFill="1" applyBorder="1" applyAlignment="1" applyProtection="1">
      <alignment vertical="center" wrapText="1"/>
    </xf>
    <xf numFmtId="0" fontId="22" fillId="0" borderId="1" xfId="0" applyFont="1" applyFill="1" applyBorder="1" applyAlignment="1" applyProtection="1">
      <alignment horizontal="left" vertical="center"/>
    </xf>
    <xf numFmtId="0" fontId="22" fillId="0" borderId="105" xfId="0" applyFont="1" applyFill="1" applyBorder="1" applyAlignment="1" applyProtection="1">
      <alignment horizontal="left" vertical="center" wrapText="1"/>
    </xf>
    <xf numFmtId="0" fontId="59" fillId="0" borderId="1" xfId="0" applyFont="1" applyFill="1" applyBorder="1" applyProtection="1">
      <alignment vertical="center"/>
      <protection locked="0"/>
    </xf>
    <xf numFmtId="195" fontId="23" fillId="0" borderId="4" xfId="1" applyNumberFormat="1" applyFont="1" applyFill="1" applyBorder="1" applyAlignment="1" applyProtection="1">
      <alignment horizontal="right" wrapText="1"/>
    </xf>
    <xf numFmtId="195" fontId="23" fillId="4" borderId="5" xfId="1" applyNumberFormat="1" applyFont="1" applyFill="1" applyBorder="1" applyAlignment="1" applyProtection="1">
      <alignment horizontal="right" wrapText="1"/>
    </xf>
    <xf numFmtId="0" fontId="22" fillId="0" borderId="1" xfId="0" applyFont="1" applyFill="1" applyBorder="1" applyAlignment="1" applyProtection="1">
      <alignment vertical="center"/>
    </xf>
    <xf numFmtId="195" fontId="33" fillId="16" borderId="10" xfId="0" applyNumberFormat="1" applyFont="1" applyFill="1" applyBorder="1" applyAlignment="1" applyProtection="1">
      <alignment shrinkToFit="1"/>
    </xf>
    <xf numFmtId="0" fontId="32" fillId="14" borderId="31" xfId="0" applyFont="1" applyFill="1" applyBorder="1" applyAlignment="1" applyProtection="1">
      <alignment horizontal="center" vertical="center" wrapText="1"/>
      <protection locked="0"/>
    </xf>
    <xf numFmtId="0" fontId="20" fillId="0" borderId="0" xfId="0" applyFont="1" applyBorder="1" applyAlignment="1" applyProtection="1">
      <alignment horizontal="left" vertical="center"/>
    </xf>
    <xf numFmtId="0" fontId="22" fillId="0" borderId="29" xfId="0" applyFont="1" applyFill="1" applyBorder="1" applyAlignment="1" applyProtection="1">
      <alignment vertical="center" wrapText="1"/>
    </xf>
    <xf numFmtId="0" fontId="32" fillId="0" borderId="29" xfId="0" applyFont="1" applyFill="1" applyBorder="1" applyAlignment="1" applyProtection="1">
      <alignment horizontal="center" vertical="center" wrapText="1" shrinkToFit="1"/>
      <protection locked="0"/>
    </xf>
    <xf numFmtId="177" fontId="33" fillId="0" borderId="29" xfId="0" applyNumberFormat="1" applyFont="1" applyFill="1" applyBorder="1" applyAlignment="1" applyProtection="1">
      <alignment shrinkToFit="1"/>
    </xf>
    <xf numFmtId="0" fontId="22" fillId="0" borderId="0" xfId="0" applyFont="1" applyFill="1" applyBorder="1" applyAlignment="1" applyProtection="1">
      <alignment vertical="center" wrapText="1"/>
    </xf>
    <xf numFmtId="0" fontId="32" fillId="0" borderId="0" xfId="0" applyFont="1" applyFill="1" applyBorder="1" applyAlignment="1" applyProtection="1">
      <alignment horizontal="center" vertical="center" wrapText="1"/>
      <protection locked="0"/>
    </xf>
    <xf numFmtId="195" fontId="33" fillId="16" borderId="4" xfId="0" applyNumberFormat="1" applyFont="1" applyFill="1" applyBorder="1" applyAlignment="1" applyProtection="1">
      <alignment shrinkToFit="1"/>
    </xf>
    <xf numFmtId="49" fontId="25" fillId="0" borderId="4" xfId="0" applyNumberFormat="1" applyFont="1" applyBorder="1" applyAlignment="1">
      <alignment horizontal="center" vertical="center"/>
    </xf>
    <xf numFmtId="49" fontId="25" fillId="0" borderId="4" xfId="0" applyNumberFormat="1" applyFont="1" applyFill="1" applyBorder="1" applyAlignment="1">
      <alignment horizontal="center" vertical="center"/>
    </xf>
    <xf numFmtId="49" fontId="43" fillId="0" borderId="4" xfId="0" applyNumberFormat="1" applyFont="1" applyFill="1" applyBorder="1" applyAlignment="1">
      <alignment horizontal="center" vertical="center"/>
    </xf>
    <xf numFmtId="0" fontId="43" fillId="0" borderId="4" xfId="0" applyFont="1" applyBorder="1" applyAlignment="1">
      <alignment horizontal="center" vertical="center"/>
    </xf>
    <xf numFmtId="0" fontId="43" fillId="0" borderId="4" xfId="0" applyFont="1" applyBorder="1">
      <alignment vertical="center"/>
    </xf>
    <xf numFmtId="178" fontId="39" fillId="7" borderId="50" xfId="3" applyNumberFormat="1" applyFont="1" applyFill="1" applyBorder="1" applyAlignment="1" applyProtection="1">
      <alignment horizontal="center" vertical="center" wrapText="1"/>
      <protection locked="0"/>
    </xf>
    <xf numFmtId="178" fontId="39" fillId="7" borderId="2" xfId="3" applyNumberFormat="1" applyFont="1" applyFill="1" applyBorder="1" applyAlignment="1" applyProtection="1">
      <alignment horizontal="center" vertical="center" wrapText="1"/>
      <protection locked="0"/>
    </xf>
    <xf numFmtId="178" fontId="39" fillId="7" borderId="55" xfId="3" applyNumberFormat="1" applyFont="1" applyFill="1" applyBorder="1" applyAlignment="1" applyProtection="1">
      <alignment horizontal="center" vertical="center" wrapText="1"/>
      <protection locked="0"/>
    </xf>
    <xf numFmtId="0" fontId="25" fillId="0" borderId="4" xfId="0" applyNumberFormat="1" applyFont="1" applyFill="1" applyBorder="1" applyAlignment="1">
      <alignment horizontal="center" vertical="center"/>
    </xf>
    <xf numFmtId="49" fontId="76" fillId="0" borderId="59" xfId="3" applyNumberFormat="1" applyFont="1" applyBorder="1" applyAlignment="1" applyProtection="1">
      <alignment horizontal="right" vertical="center"/>
    </xf>
    <xf numFmtId="0" fontId="76" fillId="5" borderId="5" xfId="3" applyFont="1" applyFill="1" applyBorder="1" applyAlignment="1" applyProtection="1">
      <alignment horizontal="center" vertical="center"/>
      <protection locked="0"/>
    </xf>
    <xf numFmtId="0" fontId="76" fillId="7" borderId="5" xfId="3" applyFont="1" applyFill="1" applyBorder="1" applyAlignment="1" applyProtection="1">
      <alignment horizontal="center" vertical="center"/>
      <protection locked="0"/>
    </xf>
    <xf numFmtId="177" fontId="23" fillId="2" borderId="35" xfId="1" applyNumberFormat="1" applyFont="1" applyFill="1" applyBorder="1" applyAlignment="1" applyProtection="1">
      <alignment wrapText="1"/>
      <protection locked="0"/>
    </xf>
    <xf numFmtId="0" fontId="68" fillId="0" borderId="4" xfId="0" applyFont="1" applyBorder="1" applyAlignment="1">
      <alignment vertical="center" wrapText="1"/>
    </xf>
    <xf numFmtId="49" fontId="76" fillId="0" borderId="53" xfId="3" applyNumberFormat="1" applyFont="1" applyBorder="1" applyAlignment="1" applyProtection="1">
      <alignment horizontal="center" vertical="center" shrinkToFit="1"/>
    </xf>
    <xf numFmtId="178" fontId="39" fillId="6" borderId="2" xfId="3" applyNumberFormat="1" applyFont="1" applyFill="1" applyBorder="1" applyAlignment="1" applyProtection="1">
      <alignment horizontal="left" vertical="center" wrapText="1"/>
      <protection locked="0"/>
    </xf>
    <xf numFmtId="178" fontId="39" fillId="6" borderId="52" xfId="3" applyNumberFormat="1" applyFont="1" applyFill="1" applyBorder="1" applyAlignment="1" applyProtection="1">
      <alignment horizontal="left" vertical="center" wrapText="1"/>
      <protection locked="0"/>
    </xf>
    <xf numFmtId="0" fontId="23" fillId="0" borderId="10" xfId="3" applyFont="1" applyBorder="1" applyAlignment="1" applyProtection="1">
      <alignment horizontal="center" vertical="center" wrapText="1"/>
    </xf>
    <xf numFmtId="0" fontId="23" fillId="0" borderId="10" xfId="3" applyFont="1" applyBorder="1" applyAlignment="1" applyProtection="1">
      <alignment horizontal="center" vertical="center"/>
    </xf>
    <xf numFmtId="0" fontId="24" fillId="0" borderId="0" xfId="3" applyFont="1" applyBorder="1" applyAlignment="1" applyProtection="1">
      <alignment horizontal="left" vertical="center" wrapText="1"/>
    </xf>
    <xf numFmtId="0" fontId="24" fillId="0" borderId="32" xfId="3" applyFont="1" applyBorder="1" applyAlignment="1" applyProtection="1">
      <alignment horizontal="left" vertical="center" wrapText="1"/>
    </xf>
    <xf numFmtId="0" fontId="24" fillId="0" borderId="11" xfId="3" applyFont="1" applyBorder="1" applyAlignment="1" applyProtection="1">
      <alignment horizontal="center" vertical="center"/>
    </xf>
    <xf numFmtId="0" fontId="24" fillId="0" borderId="0" xfId="3" applyFont="1" applyBorder="1" applyAlignment="1" applyProtection="1">
      <alignment horizontal="center" vertical="center"/>
    </xf>
    <xf numFmtId="195" fontId="41" fillId="4" borderId="31" xfId="3" applyNumberFormat="1" applyFont="1" applyFill="1" applyBorder="1" applyAlignment="1" applyProtection="1">
      <alignment horizontal="center" vertical="center"/>
    </xf>
    <xf numFmtId="195" fontId="41" fillId="4" borderId="106" xfId="3" applyNumberFormat="1" applyFont="1" applyFill="1" applyBorder="1" applyAlignment="1" applyProtection="1">
      <alignment horizontal="center" vertical="center"/>
    </xf>
    <xf numFmtId="195" fontId="41" fillId="4" borderId="34" xfId="3" applyNumberFormat="1" applyFont="1" applyFill="1" applyBorder="1" applyAlignment="1" applyProtection="1">
      <alignment horizontal="center" vertical="center"/>
    </xf>
    <xf numFmtId="0" fontId="36" fillId="0" borderId="84" xfId="3" applyFont="1" applyFill="1" applyBorder="1" applyAlignment="1" applyProtection="1">
      <alignment horizontal="center" vertical="center" shrinkToFit="1"/>
      <protection locked="0"/>
    </xf>
    <xf numFmtId="0" fontId="36" fillId="0" borderId="85" xfId="3" applyFont="1" applyFill="1" applyBorder="1" applyAlignment="1" applyProtection="1">
      <alignment horizontal="center" vertical="center" shrinkToFit="1"/>
      <protection locked="0"/>
    </xf>
    <xf numFmtId="0" fontId="36" fillId="6" borderId="84" xfId="3" applyFont="1" applyFill="1" applyBorder="1" applyAlignment="1" applyProtection="1">
      <alignment horizontal="center" vertical="center" shrinkToFit="1"/>
      <protection locked="0"/>
    </xf>
    <xf numFmtId="0" fontId="36" fillId="6" borderId="85" xfId="3" applyFont="1" applyFill="1" applyBorder="1" applyAlignment="1" applyProtection="1">
      <alignment horizontal="center" vertical="center" shrinkToFit="1"/>
      <protection locked="0"/>
    </xf>
    <xf numFmtId="178" fontId="39" fillId="6" borderId="50" xfId="3" applyNumberFormat="1" applyFont="1" applyFill="1" applyBorder="1" applyAlignment="1" applyProtection="1">
      <alignment horizontal="left" vertical="center" wrapText="1"/>
      <protection locked="0"/>
    </xf>
    <xf numFmtId="178" fontId="39" fillId="6" borderId="51" xfId="3" applyNumberFormat="1" applyFont="1" applyFill="1" applyBorder="1" applyAlignment="1" applyProtection="1">
      <alignment horizontal="left" vertical="center" wrapText="1"/>
      <protection locked="0"/>
    </xf>
    <xf numFmtId="0" fontId="24" fillId="0" borderId="12" xfId="3" applyFont="1" applyBorder="1" applyAlignment="1" applyProtection="1">
      <alignment horizontal="center" vertical="center" wrapText="1"/>
    </xf>
    <xf numFmtId="0" fontId="24" fillId="0" borderId="38" xfId="3" applyFont="1" applyBorder="1" applyAlignment="1" applyProtection="1">
      <alignment horizontal="center" vertical="center"/>
    </xf>
    <xf numFmtId="0" fontId="24" fillId="0" borderId="42" xfId="3" applyFont="1" applyBorder="1" applyAlignment="1" applyProtection="1">
      <alignment horizontal="center" vertical="center"/>
    </xf>
    <xf numFmtId="0" fontId="24" fillId="0" borderId="43" xfId="3" applyFont="1" applyBorder="1" applyAlignment="1" applyProtection="1">
      <alignment horizontal="center" vertical="center"/>
    </xf>
    <xf numFmtId="0" fontId="24" fillId="0" borderId="37" xfId="3" applyFont="1" applyBorder="1" applyAlignment="1" applyProtection="1">
      <alignment horizontal="center" vertical="center" wrapText="1"/>
    </xf>
    <xf numFmtId="0" fontId="24" fillId="0" borderId="44" xfId="3" applyFont="1" applyBorder="1" applyAlignment="1" applyProtection="1">
      <alignment horizontal="center" vertical="center" wrapText="1"/>
    </xf>
    <xf numFmtId="0" fontId="24" fillId="0" borderId="39" xfId="3" applyFont="1" applyBorder="1" applyAlignment="1" applyProtection="1">
      <alignment horizontal="center" vertical="center" wrapText="1"/>
    </xf>
    <xf numFmtId="0" fontId="24" fillId="0" borderId="45" xfId="3" applyFont="1" applyBorder="1" applyAlignment="1" applyProtection="1">
      <alignment horizontal="center" vertical="center" wrapText="1"/>
    </xf>
    <xf numFmtId="0" fontId="24" fillId="0" borderId="41" xfId="3" applyFont="1" applyBorder="1" applyAlignment="1" applyProtection="1">
      <alignment horizontal="center" vertical="center" wrapText="1"/>
    </xf>
    <xf numFmtId="0" fontId="24" fillId="0" borderId="47" xfId="3" applyFont="1" applyBorder="1" applyAlignment="1" applyProtection="1">
      <alignment horizontal="center" vertical="center" wrapText="1"/>
    </xf>
    <xf numFmtId="178" fontId="39" fillId="6" borderId="55" xfId="3" applyNumberFormat="1" applyFont="1" applyFill="1" applyBorder="1" applyAlignment="1" applyProtection="1">
      <alignment horizontal="left" vertical="center" wrapText="1"/>
      <protection locked="0"/>
    </xf>
    <xf numFmtId="178" fontId="39" fillId="6" borderId="56" xfId="3" applyNumberFormat="1" applyFont="1" applyFill="1" applyBorder="1" applyAlignment="1" applyProtection="1">
      <alignment horizontal="left" vertical="center" wrapText="1"/>
      <protection locked="0"/>
    </xf>
    <xf numFmtId="0" fontId="24" fillId="0" borderId="14" xfId="3" applyFont="1" applyBorder="1" applyAlignment="1" applyProtection="1">
      <alignment horizontal="center" vertical="center" wrapText="1"/>
    </xf>
    <xf numFmtId="0" fontId="24" fillId="0" borderId="48" xfId="3" applyFont="1" applyBorder="1" applyAlignment="1" applyProtection="1">
      <alignment horizontal="center" vertical="center" wrapText="1"/>
    </xf>
    <xf numFmtId="0" fontId="44" fillId="0" borderId="0" xfId="1" applyFont="1" applyAlignment="1" applyProtection="1">
      <alignment horizontal="left" vertical="center"/>
    </xf>
    <xf numFmtId="0" fontId="44" fillId="0" borderId="32" xfId="1" applyFont="1" applyBorder="1" applyAlignment="1" applyProtection="1">
      <alignment horizontal="left" vertical="center"/>
    </xf>
    <xf numFmtId="0" fontId="51" fillId="0" borderId="0" xfId="1" applyFont="1" applyBorder="1" applyAlignment="1" applyProtection="1">
      <alignment horizontal="center" vertical="center"/>
    </xf>
    <xf numFmtId="0" fontId="49" fillId="0" borderId="0" xfId="1" applyFont="1" applyBorder="1" applyAlignment="1" applyProtection="1">
      <alignment horizontal="center" vertical="center"/>
    </xf>
    <xf numFmtId="0" fontId="46" fillId="0" borderId="12" xfId="1" applyFont="1" applyBorder="1" applyAlignment="1" applyProtection="1">
      <alignment horizontal="left" vertical="center" wrapText="1"/>
    </xf>
    <xf numFmtId="0" fontId="46" fillId="0" borderId="13" xfId="1" applyFont="1" applyBorder="1" applyAlignment="1" applyProtection="1">
      <alignment horizontal="left" vertical="center" wrapText="1"/>
    </xf>
    <xf numFmtId="0" fontId="46" fillId="0" borderId="36" xfId="1" applyFont="1" applyBorder="1" applyAlignment="1" applyProtection="1">
      <alignment horizontal="left" vertical="center" wrapText="1"/>
    </xf>
    <xf numFmtId="0" fontId="46" fillId="0" borderId="0" xfId="1" applyFont="1" applyBorder="1" applyAlignment="1" applyProtection="1">
      <alignment horizontal="left" vertical="center" wrapText="1"/>
    </xf>
    <xf numFmtId="0" fontId="46" fillId="0" borderId="19" xfId="1" applyFont="1" applyBorder="1" applyAlignment="1" applyProtection="1">
      <alignment horizontal="left" vertical="center" wrapText="1"/>
    </xf>
    <xf numFmtId="0" fontId="46" fillId="0" borderId="20" xfId="1" applyFont="1" applyBorder="1" applyAlignment="1" applyProtection="1">
      <alignment horizontal="left" vertical="center" wrapText="1"/>
    </xf>
    <xf numFmtId="0" fontId="42" fillId="6" borderId="60" xfId="1" applyFont="1" applyFill="1" applyBorder="1" applyAlignment="1" applyProtection="1">
      <alignment horizontal="center" vertical="center" wrapText="1"/>
      <protection locked="0"/>
    </xf>
    <xf numFmtId="0" fontId="42" fillId="6" borderId="70" xfId="1" applyFont="1" applyFill="1" applyBorder="1" applyAlignment="1" applyProtection="1">
      <alignment horizontal="center" vertical="center" wrapText="1"/>
      <protection locked="0"/>
    </xf>
    <xf numFmtId="0" fontId="49" fillId="0" borderId="64" xfId="1" applyFont="1" applyBorder="1" applyAlignment="1" applyProtection="1">
      <alignment horizontal="center" vertical="center"/>
    </xf>
    <xf numFmtId="0" fontId="43" fillId="0" borderId="66" xfId="1" applyFont="1" applyBorder="1" applyAlignment="1" applyProtection="1">
      <alignment horizontal="center" vertical="center"/>
    </xf>
    <xf numFmtId="0" fontId="49" fillId="0" borderId="40" xfId="1" applyFont="1" applyBorder="1" applyAlignment="1" applyProtection="1">
      <alignment horizontal="center" vertical="center"/>
    </xf>
    <xf numFmtId="0" fontId="49" fillId="0" borderId="65" xfId="1" applyFont="1" applyBorder="1" applyAlignment="1" applyProtection="1">
      <alignment horizontal="center" vertical="center"/>
    </xf>
    <xf numFmtId="0" fontId="50" fillId="0" borderId="41" xfId="1" applyFont="1" applyBorder="1" applyAlignment="1" applyProtection="1">
      <alignment horizontal="left" vertical="center" wrapText="1"/>
    </xf>
    <xf numFmtId="0" fontId="50" fillId="0" borderId="13" xfId="1" applyFont="1" applyBorder="1" applyAlignment="1" applyProtection="1">
      <alignment horizontal="left" vertical="center"/>
    </xf>
    <xf numFmtId="0" fontId="50" fillId="0" borderId="14" xfId="1" applyFont="1" applyBorder="1" applyAlignment="1" applyProtection="1">
      <alignment horizontal="left" vertical="center"/>
    </xf>
    <xf numFmtId="0" fontId="50" fillId="0" borderId="68" xfId="1" applyFont="1" applyBorder="1" applyAlignment="1" applyProtection="1">
      <alignment horizontal="left" vertical="center"/>
    </xf>
    <xf numFmtId="0" fontId="50" fillId="0" borderId="20" xfId="1" applyFont="1" applyBorder="1" applyAlignment="1" applyProtection="1">
      <alignment horizontal="left" vertical="center"/>
    </xf>
    <xf numFmtId="0" fontId="50" fillId="0" borderId="21" xfId="1" applyFont="1" applyBorder="1" applyAlignment="1" applyProtection="1">
      <alignment horizontal="left" vertical="center"/>
    </xf>
    <xf numFmtId="176" fontId="43" fillId="0" borderId="55" xfId="1" applyNumberFormat="1" applyFont="1" applyFill="1" applyBorder="1" applyAlignment="1" applyProtection="1">
      <alignment horizontal="right" vertical="center"/>
    </xf>
    <xf numFmtId="176" fontId="43" fillId="0" borderId="67" xfId="1" applyNumberFormat="1" applyFont="1" applyFill="1" applyBorder="1" applyAlignment="1" applyProtection="1">
      <alignment horizontal="right" vertical="center"/>
    </xf>
    <xf numFmtId="0" fontId="45" fillId="0" borderId="20" xfId="1" applyFont="1" applyBorder="1" applyAlignment="1" applyProtection="1">
      <alignment horizontal="center" vertical="center" shrinkToFit="1"/>
    </xf>
    <xf numFmtId="0" fontId="22" fillId="15" borderId="26" xfId="0" applyFont="1" applyFill="1" applyBorder="1" applyAlignment="1" applyProtection="1">
      <alignment horizontal="center" vertical="center" wrapText="1"/>
    </xf>
    <xf numFmtId="0" fontId="22" fillId="15" borderId="30" xfId="0" applyFont="1" applyFill="1" applyBorder="1" applyAlignment="1" applyProtection="1">
      <alignment horizontal="center" vertical="center" wrapText="1"/>
    </xf>
    <xf numFmtId="0" fontId="22" fillId="15" borderId="11" xfId="0" applyFont="1" applyFill="1" applyBorder="1" applyAlignment="1" applyProtection="1">
      <alignment horizontal="center" vertical="center" wrapText="1"/>
    </xf>
    <xf numFmtId="0" fontId="22" fillId="15" borderId="32" xfId="0" applyFont="1" applyFill="1" applyBorder="1" applyAlignment="1" applyProtection="1">
      <alignment horizontal="center" vertical="center" wrapText="1"/>
    </xf>
    <xf numFmtId="0" fontId="30" fillId="0" borderId="36" xfId="0" applyFont="1" applyBorder="1" applyAlignment="1" applyProtection="1">
      <alignment horizontal="left" wrapText="1"/>
    </xf>
    <xf numFmtId="0" fontId="30" fillId="0" borderId="0" xfId="0" applyFont="1" applyAlignment="1" applyProtection="1">
      <alignment horizontal="left"/>
    </xf>
    <xf numFmtId="0" fontId="22" fillId="15" borderId="27" xfId="0" applyFont="1" applyFill="1" applyBorder="1" applyAlignment="1" applyProtection="1">
      <alignment horizontal="center" vertical="center" wrapText="1"/>
    </xf>
    <xf numFmtId="0" fontId="22" fillId="15" borderId="7" xfId="0" applyFont="1" applyFill="1" applyBorder="1" applyAlignment="1" applyProtection="1">
      <alignment horizontal="center" vertical="center" wrapText="1"/>
    </xf>
    <xf numFmtId="0" fontId="22" fillId="15" borderId="28" xfId="0" applyFont="1" applyFill="1" applyBorder="1" applyAlignment="1" applyProtection="1">
      <alignment horizontal="center" vertical="center" wrapText="1"/>
    </xf>
    <xf numFmtId="0" fontId="22" fillId="15" borderId="3" xfId="0" applyFont="1" applyFill="1" applyBorder="1" applyAlignment="1" applyProtection="1">
      <alignment horizontal="center" vertical="center" wrapText="1"/>
    </xf>
    <xf numFmtId="0" fontId="18" fillId="0" borderId="29" xfId="0" applyFont="1" applyBorder="1" applyAlignment="1" applyProtection="1">
      <alignment horizontal="left" vertical="center" wrapText="1"/>
    </xf>
    <xf numFmtId="0" fontId="18" fillId="0" borderId="3" xfId="0" applyFont="1" applyBorder="1" applyAlignment="1" applyProtection="1">
      <alignment horizontal="left" vertical="center" wrapText="1"/>
    </xf>
    <xf numFmtId="0" fontId="18" fillId="0" borderId="33" xfId="0" applyFont="1" applyBorder="1" applyAlignment="1" applyProtection="1">
      <alignment horizontal="left" vertical="center" wrapText="1"/>
    </xf>
    <xf numFmtId="0" fontId="18" fillId="0" borderId="6" xfId="0" applyFont="1" applyBorder="1" applyAlignment="1" applyProtection="1">
      <alignment horizontal="left" vertical="center" wrapText="1"/>
    </xf>
    <xf numFmtId="0" fontId="33" fillId="0" borderId="0" xfId="0" applyFont="1" applyAlignment="1" applyProtection="1">
      <alignment horizontal="left" vertical="top" wrapText="1"/>
    </xf>
    <xf numFmtId="0" fontId="18" fillId="0" borderId="29" xfId="0" applyFont="1" applyFill="1" applyBorder="1" applyAlignment="1" applyProtection="1">
      <alignment horizontal="left" vertical="center" wrapText="1" shrinkToFit="1"/>
    </xf>
    <xf numFmtId="0" fontId="18" fillId="0" borderId="0" xfId="0" applyNumberFormat="1" applyFont="1" applyAlignment="1" applyProtection="1">
      <alignment horizontal="center" vertical="center"/>
    </xf>
    <xf numFmtId="0" fontId="18" fillId="0" borderId="0" xfId="0" applyFont="1" applyAlignment="1" applyProtection="1">
      <alignment horizontal="left" vertical="center"/>
    </xf>
    <xf numFmtId="0" fontId="28" fillId="0" borderId="2" xfId="0" applyFont="1" applyFill="1" applyBorder="1" applyAlignment="1" applyProtection="1">
      <alignment vertical="center" shrinkToFit="1"/>
    </xf>
    <xf numFmtId="0" fontId="28" fillId="0" borderId="33" xfId="0" applyFont="1" applyFill="1" applyBorder="1" applyAlignment="1" applyProtection="1">
      <alignment vertical="center" shrinkToFit="1"/>
    </xf>
    <xf numFmtId="0" fontId="22" fillId="15" borderId="0" xfId="0" applyFont="1" applyFill="1" applyBorder="1" applyAlignment="1" applyProtection="1">
      <alignment horizontal="center" vertical="center" wrapText="1"/>
    </xf>
    <xf numFmtId="0" fontId="22" fillId="15" borderId="1" xfId="0" applyFont="1" applyFill="1" applyBorder="1" applyAlignment="1" applyProtection="1">
      <alignment horizontal="center" vertical="center" wrapText="1"/>
    </xf>
    <xf numFmtId="0" fontId="22" fillId="0" borderId="11" xfId="0" applyFont="1" applyBorder="1" applyAlignment="1" applyProtection="1">
      <alignment horizontal="left" vertical="center" wrapText="1"/>
    </xf>
    <xf numFmtId="0" fontId="22" fillId="0" borderId="0" xfId="0" applyFont="1" applyBorder="1" applyAlignment="1" applyProtection="1">
      <alignment horizontal="left" vertical="center"/>
    </xf>
    <xf numFmtId="0" fontId="22" fillId="0" borderId="27" xfId="0" applyFont="1" applyBorder="1" applyAlignment="1" applyProtection="1">
      <alignment horizontal="left" vertical="center"/>
    </xf>
    <xf numFmtId="0" fontId="22" fillId="0" borderId="11" xfId="0" applyFont="1" applyBorder="1" applyAlignment="1" applyProtection="1">
      <alignment horizontal="left" vertical="center"/>
    </xf>
    <xf numFmtId="0" fontId="22" fillId="0" borderId="1" xfId="0" applyFont="1" applyBorder="1" applyAlignment="1" applyProtection="1">
      <alignment horizontal="left" vertical="center"/>
    </xf>
    <xf numFmtId="0" fontId="22" fillId="0" borderId="28" xfId="0" applyFont="1" applyBorder="1" applyAlignment="1" applyProtection="1">
      <alignment horizontal="left" vertical="center"/>
    </xf>
    <xf numFmtId="0" fontId="21" fillId="0" borderId="36" xfId="0" applyFont="1" applyBorder="1" applyAlignment="1" applyProtection="1">
      <alignment horizontal="left" vertical="center" wrapText="1"/>
    </xf>
    <xf numFmtId="0" fontId="21" fillId="0" borderId="0" xfId="0" applyFont="1" applyAlignment="1" applyProtection="1">
      <alignment horizontal="left" vertical="center"/>
    </xf>
    <xf numFmtId="0" fontId="21" fillId="0" borderId="36" xfId="0" applyFont="1" applyBorder="1" applyAlignment="1" applyProtection="1">
      <alignment horizontal="left" vertical="center"/>
    </xf>
    <xf numFmtId="0" fontId="22" fillId="0" borderId="33" xfId="0" applyFont="1" applyBorder="1" applyAlignment="1" applyProtection="1">
      <alignment horizontal="left" vertical="center" wrapText="1"/>
    </xf>
    <xf numFmtId="0" fontId="22" fillId="0" borderId="33" xfId="0" applyFont="1" applyBorder="1" applyAlignment="1" applyProtection="1">
      <alignment horizontal="left" vertical="center" wrapText="1" shrinkToFit="1"/>
    </xf>
    <xf numFmtId="0" fontId="21" fillId="15" borderId="26" xfId="0" applyFont="1" applyFill="1" applyBorder="1" applyAlignment="1" applyProtection="1">
      <alignment horizontal="center" vertical="center" wrapText="1"/>
    </xf>
    <xf numFmtId="0" fontId="21" fillId="15" borderId="29" xfId="0" applyFont="1" applyFill="1" applyBorder="1" applyAlignment="1" applyProtection="1">
      <alignment horizontal="center" vertical="center" wrapText="1"/>
    </xf>
    <xf numFmtId="0" fontId="21" fillId="15" borderId="3" xfId="0" applyFont="1" applyFill="1" applyBorder="1" applyAlignment="1" applyProtection="1">
      <alignment horizontal="center" vertical="center" wrapText="1"/>
    </xf>
    <xf numFmtId="0" fontId="22" fillId="0" borderId="2" xfId="0" applyFont="1" applyFill="1" applyBorder="1" applyAlignment="1" applyProtection="1">
      <alignment vertical="center" shrinkToFit="1"/>
    </xf>
    <xf numFmtId="0" fontId="22" fillId="0" borderId="33" xfId="0" applyFont="1" applyFill="1" applyBorder="1" applyAlignment="1" applyProtection="1">
      <alignment vertical="center" shrinkToFit="1"/>
    </xf>
    <xf numFmtId="0" fontId="22" fillId="0" borderId="6" xfId="0" applyFont="1" applyFill="1" applyBorder="1" applyAlignment="1" applyProtection="1">
      <alignment vertical="center" shrinkToFit="1"/>
    </xf>
    <xf numFmtId="0" fontId="22" fillId="0" borderId="0" xfId="0" applyFont="1" applyBorder="1" applyAlignment="1" applyProtection="1">
      <alignment horizontal="left" shrinkToFit="1"/>
    </xf>
    <xf numFmtId="0" fontId="22" fillId="0" borderId="0" xfId="0" applyFont="1" applyAlignment="1" applyProtection="1">
      <alignment horizontal="left" shrinkToFit="1"/>
    </xf>
    <xf numFmtId="0" fontId="22" fillId="0" borderId="4" xfId="0" applyFont="1" applyBorder="1" applyAlignment="1" applyProtection="1">
      <alignment vertical="center"/>
    </xf>
    <xf numFmtId="0" fontId="22" fillId="15" borderId="4" xfId="0" applyFont="1" applyFill="1" applyBorder="1" applyAlignment="1" applyProtection="1">
      <alignment horizontal="left" vertical="center" wrapText="1"/>
    </xf>
    <xf numFmtId="0" fontId="18" fillId="0" borderId="0" xfId="0" applyFont="1" applyBorder="1" applyAlignment="1" applyProtection="1">
      <alignment horizontal="left" wrapText="1" shrinkToFit="1"/>
    </xf>
    <xf numFmtId="0" fontId="18" fillId="0" borderId="0" xfId="0" applyFont="1" applyAlignment="1" applyProtection="1">
      <alignment horizontal="left" shrinkToFit="1"/>
    </xf>
    <xf numFmtId="0" fontId="22" fillId="3" borderId="26" xfId="0" applyFont="1" applyFill="1" applyBorder="1" applyAlignment="1" applyProtection="1">
      <alignment horizontal="left" vertical="center" wrapText="1"/>
    </xf>
    <xf numFmtId="0" fontId="22" fillId="3" borderId="29" xfId="0" applyFont="1" applyFill="1" applyBorder="1" applyAlignment="1" applyProtection="1">
      <alignment horizontal="left" vertical="center" wrapText="1"/>
    </xf>
    <xf numFmtId="0" fontId="22" fillId="3" borderId="3" xfId="0" applyFont="1" applyFill="1" applyBorder="1" applyAlignment="1" applyProtection="1">
      <alignment horizontal="left" vertical="center" wrapText="1"/>
    </xf>
    <xf numFmtId="0" fontId="22" fillId="3" borderId="11" xfId="0" applyFont="1" applyFill="1" applyBorder="1" applyAlignment="1" applyProtection="1">
      <alignment horizontal="left" vertical="center" wrapText="1"/>
    </xf>
    <xf numFmtId="0" fontId="22" fillId="3" borderId="0" xfId="0" applyFont="1" applyFill="1" applyBorder="1" applyAlignment="1" applyProtection="1">
      <alignment horizontal="left" vertical="center" wrapText="1"/>
    </xf>
    <xf numFmtId="0" fontId="22" fillId="3" borderId="27" xfId="0" applyFont="1" applyFill="1" applyBorder="1" applyAlignment="1" applyProtection="1">
      <alignment horizontal="left" vertical="center" wrapText="1"/>
    </xf>
    <xf numFmtId="0" fontId="22" fillId="3" borderId="7" xfId="0" applyFont="1" applyFill="1" applyBorder="1" applyAlignment="1" applyProtection="1">
      <alignment horizontal="left" vertical="center" wrapText="1"/>
    </xf>
    <xf numFmtId="0" fontId="22" fillId="3" borderId="1" xfId="0" applyFont="1" applyFill="1" applyBorder="1" applyAlignment="1" applyProtection="1">
      <alignment horizontal="left" vertical="center" wrapText="1"/>
    </xf>
    <xf numFmtId="0" fontId="22" fillId="3" borderId="28" xfId="0" applyFont="1" applyFill="1" applyBorder="1" applyAlignment="1" applyProtection="1">
      <alignment horizontal="left" vertical="center" wrapText="1"/>
    </xf>
    <xf numFmtId="181" fontId="19" fillId="0" borderId="14" xfId="1" applyNumberFormat="1" applyFont="1" applyBorder="1" applyAlignment="1" applyProtection="1">
      <alignment horizontal="center" vertical="center"/>
    </xf>
    <xf numFmtId="181" fontId="19" fillId="0" borderId="21" xfId="1" applyNumberFormat="1" applyFont="1" applyBorder="1" applyAlignment="1" applyProtection="1">
      <alignment horizontal="center" vertical="center"/>
    </xf>
    <xf numFmtId="0" fontId="19" fillId="0" borderId="12" xfId="1" applyNumberFormat="1" applyFont="1" applyBorder="1" applyAlignment="1" applyProtection="1">
      <alignment horizontal="center" vertical="center"/>
    </xf>
    <xf numFmtId="0" fontId="19" fillId="0" borderId="19" xfId="1" applyNumberFormat="1" applyFont="1" applyBorder="1" applyAlignment="1" applyProtection="1">
      <alignment horizontal="center" vertical="center"/>
    </xf>
    <xf numFmtId="0" fontId="22" fillId="0" borderId="77" xfId="0" applyFont="1" applyFill="1" applyBorder="1" applyAlignment="1" applyProtection="1">
      <alignment horizontal="left" vertical="center" shrinkToFit="1"/>
    </xf>
    <xf numFmtId="0" fontId="22" fillId="0" borderId="33" xfId="0" applyFont="1" applyFill="1" applyBorder="1" applyAlignment="1" applyProtection="1">
      <alignment horizontal="left" vertical="center" shrinkToFit="1"/>
    </xf>
    <xf numFmtId="0" fontId="22" fillId="0" borderId="6" xfId="0" applyFont="1" applyFill="1" applyBorder="1" applyAlignment="1" applyProtection="1">
      <alignment horizontal="left" vertical="center" shrinkToFit="1"/>
    </xf>
    <xf numFmtId="0" fontId="25" fillId="0" borderId="4" xfId="1" applyFont="1" applyBorder="1" applyAlignment="1" applyProtection="1">
      <alignment horizontal="center" vertical="center" wrapText="1"/>
    </xf>
    <xf numFmtId="176" fontId="23" fillId="0" borderId="4" xfId="1" applyNumberFormat="1" applyFont="1" applyBorder="1" applyAlignment="1" applyProtection="1">
      <alignment horizontal="right" wrapText="1"/>
    </xf>
    <xf numFmtId="0" fontId="21" fillId="0" borderId="1" xfId="0" applyFont="1" applyFill="1" applyBorder="1" applyAlignment="1" applyProtection="1">
      <alignment horizontal="center" shrinkToFit="1"/>
    </xf>
    <xf numFmtId="0" fontId="22" fillId="0" borderId="29" xfId="0" applyFont="1" applyFill="1" applyBorder="1" applyAlignment="1" applyProtection="1">
      <alignment horizontal="center" vertical="center" shrinkToFit="1"/>
    </xf>
    <xf numFmtId="177" fontId="23" fillId="4" borderId="9" xfId="1" applyNumberFormat="1" applyFont="1" applyFill="1" applyBorder="1" applyAlignment="1" applyProtection="1">
      <alignment horizontal="right" wrapText="1"/>
    </xf>
    <xf numFmtId="177" fontId="23" fillId="4" borderId="4" xfId="1" applyNumberFormat="1" applyFont="1" applyFill="1" applyBorder="1" applyAlignment="1" applyProtection="1">
      <alignment horizontal="right" wrapText="1"/>
    </xf>
    <xf numFmtId="0" fontId="22" fillId="0" borderId="4" xfId="0" applyFont="1" applyFill="1" applyBorder="1" applyAlignment="1" applyProtection="1">
      <alignment vertical="center"/>
    </xf>
    <xf numFmtId="0" fontId="22" fillId="0" borderId="2" xfId="0" applyFont="1" applyFill="1" applyBorder="1" applyAlignment="1" applyProtection="1">
      <alignment vertical="center"/>
    </xf>
    <xf numFmtId="0" fontId="22" fillId="15" borderId="0" xfId="0" applyFont="1" applyFill="1" applyBorder="1" applyAlignment="1" applyProtection="1">
      <alignment horizontal="center" vertical="center"/>
    </xf>
    <xf numFmtId="0" fontId="22" fillId="15" borderId="27" xfId="0" applyFont="1" applyFill="1" applyBorder="1" applyAlignment="1" applyProtection="1">
      <alignment horizontal="center" vertical="center"/>
    </xf>
    <xf numFmtId="0" fontId="22" fillId="15" borderId="7" xfId="0" applyFont="1" applyFill="1" applyBorder="1" applyAlignment="1" applyProtection="1">
      <alignment horizontal="center" vertical="center"/>
    </xf>
    <xf numFmtId="0" fontId="22" fillId="15" borderId="1" xfId="0" applyFont="1" applyFill="1" applyBorder="1" applyAlignment="1" applyProtection="1">
      <alignment horizontal="center" vertical="center"/>
    </xf>
    <xf numFmtId="0" fontId="22" fillId="15" borderId="28" xfId="0" applyFont="1" applyFill="1" applyBorder="1" applyAlignment="1" applyProtection="1">
      <alignment horizontal="center" vertical="center"/>
    </xf>
    <xf numFmtId="195" fontId="21" fillId="0" borderId="10" xfId="1" applyNumberFormat="1" applyFont="1" applyFill="1" applyBorder="1" applyAlignment="1" applyProtection="1">
      <alignment horizontal="center" vertical="center" wrapText="1"/>
    </xf>
    <xf numFmtId="195" fontId="21" fillId="0" borderId="9" xfId="1" applyNumberFormat="1" applyFont="1" applyFill="1" applyBorder="1" applyAlignment="1" applyProtection="1">
      <alignment horizontal="center" vertical="center" wrapText="1"/>
    </xf>
    <xf numFmtId="0" fontId="22" fillId="15" borderId="26" xfId="0" applyFont="1" applyFill="1" applyBorder="1" applyAlignment="1" applyProtection="1">
      <alignment horizontal="left" vertical="center" wrapText="1"/>
    </xf>
    <xf numFmtId="0" fontId="22" fillId="15" borderId="29" xfId="0" applyFont="1" applyFill="1" applyBorder="1" applyAlignment="1" applyProtection="1">
      <alignment horizontal="left" vertical="center" wrapText="1"/>
    </xf>
    <xf numFmtId="0" fontId="22" fillId="15" borderId="3" xfId="0" applyFont="1" applyFill="1" applyBorder="1" applyAlignment="1" applyProtection="1">
      <alignment horizontal="left" vertical="center" wrapText="1"/>
    </xf>
    <xf numFmtId="0" fontId="22" fillId="15" borderId="11" xfId="0" applyFont="1" applyFill="1" applyBorder="1" applyAlignment="1" applyProtection="1">
      <alignment horizontal="left" vertical="center" wrapText="1"/>
    </xf>
    <xf numFmtId="0" fontId="22" fillId="15" borderId="0" xfId="0" applyFont="1" applyFill="1" applyBorder="1" applyAlignment="1" applyProtection="1">
      <alignment horizontal="left" vertical="center" wrapText="1"/>
    </xf>
    <xf numFmtId="0" fontId="22" fillId="15" borderId="27" xfId="0" applyFont="1" applyFill="1" applyBorder="1" applyAlignment="1" applyProtection="1">
      <alignment horizontal="left" vertical="center" wrapText="1"/>
    </xf>
    <xf numFmtId="0" fontId="22" fillId="0" borderId="33" xfId="0" applyFont="1" applyFill="1" applyBorder="1" applyAlignment="1" applyProtection="1">
      <alignment horizontal="left" vertical="center" wrapText="1" shrinkToFit="1"/>
    </xf>
    <xf numFmtId="0" fontId="22" fillId="15" borderId="29" xfId="0" applyFont="1" applyFill="1" applyBorder="1" applyAlignment="1" applyProtection="1">
      <alignment horizontal="center" vertical="center" wrapText="1"/>
    </xf>
    <xf numFmtId="20" fontId="22" fillId="0" borderId="2" xfId="0" applyNumberFormat="1" applyFont="1" applyFill="1" applyBorder="1" applyAlignment="1" applyProtection="1">
      <alignment horizontal="left" vertical="center" wrapText="1"/>
    </xf>
    <xf numFmtId="20" fontId="22" fillId="0" borderId="33" xfId="0" applyNumberFormat="1" applyFont="1" applyFill="1" applyBorder="1" applyAlignment="1" applyProtection="1">
      <alignment horizontal="left" vertical="center" wrapText="1"/>
    </xf>
    <xf numFmtId="0" fontId="22" fillId="0" borderId="2" xfId="0" applyFont="1" applyFill="1" applyBorder="1" applyAlignment="1" applyProtection="1">
      <alignment horizontal="left" vertical="center" wrapText="1"/>
    </xf>
    <xf numFmtId="0" fontId="22" fillId="0" borderId="33" xfId="0" applyFont="1" applyFill="1" applyBorder="1" applyAlignment="1" applyProtection="1">
      <alignment horizontal="left" vertical="center" wrapText="1"/>
    </xf>
    <xf numFmtId="0" fontId="22" fillId="15" borderId="4" xfId="0" applyFont="1" applyFill="1" applyBorder="1" applyAlignment="1" applyProtection="1">
      <alignment horizontal="center" vertical="center"/>
    </xf>
    <xf numFmtId="187" fontId="23" fillId="0" borderId="5" xfId="1" applyNumberFormat="1" applyFont="1" applyFill="1" applyBorder="1" applyAlignment="1" applyProtection="1">
      <alignment horizontal="right" wrapText="1"/>
    </xf>
    <xf numFmtId="187" fontId="23" fillId="0" borderId="10" xfId="1" applyNumberFormat="1" applyFont="1" applyFill="1" applyBorder="1" applyAlignment="1" applyProtection="1">
      <alignment horizontal="right" wrapText="1"/>
    </xf>
    <xf numFmtId="0" fontId="22" fillId="0" borderId="33" xfId="0" applyFont="1" applyFill="1" applyBorder="1" applyAlignment="1" applyProtection="1">
      <alignment vertical="center" wrapText="1"/>
    </xf>
    <xf numFmtId="0" fontId="22" fillId="0" borderId="33" xfId="0" applyFont="1" applyFill="1" applyBorder="1" applyAlignment="1" applyProtection="1">
      <alignment vertical="center" wrapText="1" shrinkToFit="1"/>
    </xf>
    <xf numFmtId="0" fontId="22" fillId="15" borderId="5" xfId="0" applyFont="1" applyFill="1" applyBorder="1" applyAlignment="1" applyProtection="1">
      <alignment horizontal="center" vertical="center"/>
    </xf>
    <xf numFmtId="0" fontId="22" fillId="0" borderId="4" xfId="0" applyFont="1" applyFill="1" applyBorder="1" applyAlignment="1" applyProtection="1">
      <alignment horizontal="center" vertical="center"/>
    </xf>
    <xf numFmtId="177" fontId="23" fillId="0" borderId="5" xfId="1" applyNumberFormat="1" applyFont="1" applyFill="1" applyBorder="1" applyAlignment="1" applyProtection="1">
      <alignment horizontal="right" wrapText="1"/>
    </xf>
    <xf numFmtId="177" fontId="23" fillId="0" borderId="9" xfId="1" applyNumberFormat="1" applyFont="1" applyFill="1" applyBorder="1" applyAlignment="1" applyProtection="1">
      <alignment horizontal="right" wrapText="1"/>
    </xf>
    <xf numFmtId="0" fontId="25" fillId="15" borderId="4" xfId="1" applyFont="1" applyFill="1" applyBorder="1" applyAlignment="1" applyProtection="1">
      <alignment horizontal="center" vertical="center" wrapText="1"/>
    </xf>
    <xf numFmtId="56" fontId="25" fillId="0" borderId="26" xfId="1" applyNumberFormat="1" applyFont="1" applyBorder="1" applyAlignment="1" applyProtection="1">
      <alignment horizontal="left" vertical="center" wrapText="1"/>
    </xf>
    <xf numFmtId="56" fontId="25" fillId="0" borderId="3" xfId="1" applyNumberFormat="1" applyFont="1" applyBorder="1" applyAlignment="1" applyProtection="1">
      <alignment horizontal="left" vertical="center" wrapText="1"/>
    </xf>
    <xf numFmtId="56" fontId="25" fillId="0" borderId="11" xfId="1" applyNumberFormat="1" applyFont="1" applyBorder="1" applyAlignment="1" applyProtection="1">
      <alignment horizontal="left" vertical="center" wrapText="1"/>
    </xf>
    <xf numFmtId="56" fontId="25" fillId="0" borderId="27" xfId="1" applyNumberFormat="1" applyFont="1" applyBorder="1" applyAlignment="1" applyProtection="1">
      <alignment horizontal="left" vertical="center" wrapText="1"/>
    </xf>
    <xf numFmtId="56" fontId="25" fillId="0" borderId="7" xfId="1" applyNumberFormat="1" applyFont="1" applyBorder="1" applyAlignment="1" applyProtection="1">
      <alignment horizontal="left" vertical="center" wrapText="1"/>
    </xf>
    <xf numFmtId="56" fontId="25" fillId="0" borderId="28" xfId="1" applyNumberFormat="1" applyFont="1" applyBorder="1" applyAlignment="1" applyProtection="1">
      <alignment horizontal="left" vertical="center" wrapText="1"/>
    </xf>
    <xf numFmtId="0" fontId="22" fillId="15" borderId="2" xfId="0" applyFont="1" applyFill="1" applyBorder="1" applyAlignment="1" applyProtection="1">
      <alignment horizontal="center" vertical="center"/>
    </xf>
    <xf numFmtId="0" fontId="22" fillId="15" borderId="6" xfId="0" applyFont="1" applyFill="1" applyBorder="1" applyAlignment="1" applyProtection="1">
      <alignment horizontal="center" vertical="center"/>
    </xf>
    <xf numFmtId="0" fontId="24" fillId="0" borderId="55" xfId="0" applyFont="1" applyFill="1" applyBorder="1" applyAlignment="1" applyProtection="1">
      <alignment horizontal="center" vertical="center" shrinkToFit="1"/>
    </xf>
    <xf numFmtId="0" fontId="24" fillId="0" borderId="87" xfId="0" applyFont="1" applyFill="1" applyBorder="1" applyAlignment="1" applyProtection="1">
      <alignment horizontal="center" vertical="center" shrinkToFit="1"/>
    </xf>
    <xf numFmtId="0" fontId="24" fillId="0" borderId="67" xfId="0" applyFont="1" applyFill="1" applyBorder="1" applyAlignment="1" applyProtection="1">
      <alignment horizontal="center" vertical="center" shrinkToFit="1"/>
    </xf>
    <xf numFmtId="0" fontId="22" fillId="15" borderId="4" xfId="0" applyFont="1" applyFill="1" applyBorder="1" applyAlignment="1" applyProtection="1">
      <alignment horizontal="center" vertical="center" wrapText="1"/>
    </xf>
    <xf numFmtId="0" fontId="22" fillId="0" borderId="23" xfId="0" applyFont="1" applyBorder="1" applyAlignment="1" applyProtection="1">
      <alignment horizontal="center" vertical="center"/>
    </xf>
    <xf numFmtId="0" fontId="22" fillId="0" borderId="25" xfId="0" applyFont="1" applyBorder="1" applyAlignment="1" applyProtection="1">
      <alignment horizontal="center" vertical="center"/>
    </xf>
    <xf numFmtId="0" fontId="24" fillId="15" borderId="4" xfId="1" applyFont="1" applyFill="1" applyBorder="1" applyAlignment="1" applyProtection="1">
      <alignment horizontal="center" vertical="center" wrapText="1"/>
    </xf>
    <xf numFmtId="0" fontId="22" fillId="0" borderId="9" xfId="0" applyFont="1" applyFill="1" applyBorder="1" applyAlignment="1" applyProtection="1">
      <alignment horizontal="center" vertical="center"/>
    </xf>
    <xf numFmtId="0" fontId="22" fillId="15" borderId="9" xfId="0" applyFont="1" applyFill="1" applyBorder="1" applyAlignment="1" applyProtection="1">
      <alignment horizontal="center" vertical="center"/>
    </xf>
    <xf numFmtId="0" fontId="22" fillId="15" borderId="3" xfId="0" applyFont="1" applyFill="1" applyBorder="1" applyAlignment="1" applyProtection="1">
      <alignment horizontal="center" vertical="center"/>
    </xf>
    <xf numFmtId="0" fontId="22" fillId="0" borderId="2" xfId="0" applyFont="1" applyFill="1" applyBorder="1" applyAlignment="1" applyProtection="1">
      <alignment horizontal="left" vertical="center"/>
    </xf>
    <xf numFmtId="0" fontId="22" fillId="0" borderId="33" xfId="0" applyFont="1" applyFill="1" applyBorder="1" applyAlignment="1" applyProtection="1">
      <alignment horizontal="left" vertical="center"/>
    </xf>
    <xf numFmtId="0" fontId="22" fillId="15" borderId="7" xfId="0" applyFont="1" applyFill="1" applyBorder="1" applyAlignment="1" applyProtection="1">
      <alignment horizontal="left" vertical="center" wrapText="1"/>
    </xf>
    <xf numFmtId="0" fontId="22" fillId="15" borderId="1" xfId="0" applyFont="1" applyFill="1" applyBorder="1" applyAlignment="1" applyProtection="1">
      <alignment horizontal="left" vertical="center" wrapText="1"/>
    </xf>
    <xf numFmtId="0" fontId="22" fillId="15" borderId="28" xfId="0" applyFont="1" applyFill="1" applyBorder="1" applyAlignment="1" applyProtection="1">
      <alignment horizontal="left" vertical="center" wrapText="1"/>
    </xf>
    <xf numFmtId="0" fontId="22" fillId="0" borderId="7" xfId="0" applyFont="1" applyFill="1" applyBorder="1" applyAlignment="1" applyProtection="1">
      <alignment horizontal="right" vertical="center" wrapText="1"/>
    </xf>
    <xf numFmtId="0" fontId="22" fillId="0" borderId="1" xfId="0" applyFont="1" applyFill="1" applyBorder="1" applyAlignment="1" applyProtection="1">
      <alignment horizontal="right" vertical="center" wrapText="1"/>
    </xf>
    <xf numFmtId="0" fontId="22" fillId="0" borderId="4" xfId="0" applyFont="1" applyFill="1" applyBorder="1" applyAlignment="1" applyProtection="1">
      <alignment vertical="center" wrapText="1"/>
    </xf>
    <xf numFmtId="0" fontId="22" fillId="0" borderId="2" xfId="0" applyFont="1" applyFill="1" applyBorder="1" applyAlignment="1" applyProtection="1">
      <alignment vertical="center" wrapText="1"/>
    </xf>
    <xf numFmtId="0" fontId="21" fillId="0" borderId="60" xfId="0" applyFont="1" applyBorder="1" applyAlignment="1">
      <alignment horizontal="center" vertical="center"/>
    </xf>
    <xf numFmtId="0" fontId="21" fillId="0" borderId="61" xfId="0" applyFont="1" applyBorder="1" applyAlignment="1">
      <alignment horizontal="center" vertical="center"/>
    </xf>
    <xf numFmtId="0" fontId="22" fillId="0" borderId="5" xfId="0" applyFont="1" applyBorder="1" applyAlignment="1">
      <alignment horizontal="center" vertical="center"/>
    </xf>
    <xf numFmtId="0" fontId="22" fillId="0" borderId="9" xfId="0" applyFont="1" applyBorder="1" applyAlignment="1">
      <alignment horizontal="center" vertical="center"/>
    </xf>
    <xf numFmtId="0" fontId="22" fillId="0" borderId="90" xfId="0" applyFont="1" applyBorder="1" applyAlignment="1">
      <alignment horizontal="left" vertical="center" wrapText="1"/>
    </xf>
    <xf numFmtId="0" fontId="22" fillId="0" borderId="3" xfId="0" applyFont="1" applyBorder="1" applyAlignment="1">
      <alignment horizontal="left" vertical="center" wrapText="1"/>
    </xf>
    <xf numFmtId="0" fontId="22" fillId="0" borderId="75" xfId="0" applyFont="1" applyBorder="1" applyAlignment="1">
      <alignment horizontal="left" vertical="center" wrapText="1"/>
    </xf>
    <xf numFmtId="0" fontId="22" fillId="0" borderId="28" xfId="0" applyFont="1" applyBorder="1" applyAlignment="1">
      <alignment horizontal="left" vertical="center" wrapText="1"/>
    </xf>
    <xf numFmtId="0" fontId="21" fillId="14" borderId="59" xfId="0" applyFont="1" applyFill="1" applyBorder="1" applyAlignment="1" applyProtection="1">
      <alignment horizontal="center" vertical="center"/>
      <protection locked="0"/>
    </xf>
    <xf numFmtId="0" fontId="21" fillId="14" borderId="49" xfId="0" applyFont="1" applyFill="1" applyBorder="1" applyAlignment="1" applyProtection="1">
      <alignment horizontal="center" vertical="center"/>
      <protection locked="0"/>
    </xf>
    <xf numFmtId="0" fontId="22" fillId="0" borderId="92" xfId="0" applyFont="1" applyFill="1" applyBorder="1" applyAlignment="1" applyProtection="1">
      <alignment horizontal="center" vertical="center" shrinkToFit="1"/>
      <protection locked="0"/>
    </xf>
    <xf numFmtId="0" fontId="22" fillId="0" borderId="93" xfId="0" applyFont="1" applyFill="1" applyBorder="1" applyAlignment="1" applyProtection="1">
      <alignment horizontal="center" vertical="center" shrinkToFit="1"/>
      <protection locked="0"/>
    </xf>
    <xf numFmtId="0" fontId="21" fillId="0" borderId="2" xfId="0" applyFont="1" applyBorder="1" applyAlignment="1">
      <alignment horizontal="left" vertical="center" wrapText="1"/>
    </xf>
    <xf numFmtId="0" fontId="21" fillId="0" borderId="33" xfId="0" applyFont="1" applyBorder="1" applyAlignment="1">
      <alignment horizontal="left" vertical="center" wrapText="1"/>
    </xf>
    <xf numFmtId="0" fontId="21" fillId="0" borderId="6" xfId="0" applyFont="1" applyBorder="1" applyAlignment="1">
      <alignment horizontal="left" vertical="center" wrapText="1"/>
    </xf>
    <xf numFmtId="0" fontId="22" fillId="0" borderId="2" xfId="0" applyFont="1" applyBorder="1" applyAlignment="1">
      <alignment horizontal="left" vertical="center" wrapText="1"/>
    </xf>
    <xf numFmtId="0" fontId="22" fillId="0" borderId="33" xfId="0" applyFont="1" applyBorder="1" applyAlignment="1">
      <alignment horizontal="left" vertical="center" wrapText="1"/>
    </xf>
    <xf numFmtId="0" fontId="22" fillId="0" borderId="6" xfId="0" applyFont="1" applyBorder="1" applyAlignment="1">
      <alignment horizontal="left" vertical="center" wrapText="1"/>
    </xf>
    <xf numFmtId="0" fontId="22" fillId="0" borderId="33" xfId="0" applyFont="1" applyFill="1" applyBorder="1" applyAlignment="1">
      <alignment vertical="center" wrapText="1"/>
    </xf>
    <xf numFmtId="0" fontId="22" fillId="0" borderId="6" xfId="0" applyFont="1" applyFill="1" applyBorder="1" applyAlignment="1">
      <alignment vertical="center" wrapText="1"/>
    </xf>
    <xf numFmtId="0" fontId="18" fillId="0" borderId="2" xfId="0" applyFont="1" applyFill="1" applyBorder="1" applyAlignment="1" applyProtection="1">
      <alignment horizontal="left" vertical="center"/>
      <protection locked="0"/>
    </xf>
    <xf numFmtId="0" fontId="18" fillId="0" borderId="33" xfId="0" applyFont="1" applyFill="1" applyBorder="1" applyAlignment="1" applyProtection="1">
      <alignment horizontal="left" vertical="center"/>
      <protection locked="0"/>
    </xf>
    <xf numFmtId="0" fontId="18" fillId="0" borderId="2" xfId="0" applyFont="1" applyFill="1" applyBorder="1" applyProtection="1">
      <alignment vertical="center"/>
    </xf>
    <xf numFmtId="0" fontId="18" fillId="0" borderId="33" xfId="0" applyFont="1" applyFill="1" applyBorder="1" applyProtection="1">
      <alignment vertical="center"/>
    </xf>
    <xf numFmtId="0" fontId="18" fillId="0" borderId="52" xfId="0" applyFont="1" applyFill="1" applyBorder="1" applyProtection="1">
      <alignment vertical="center"/>
    </xf>
    <xf numFmtId="0" fontId="22" fillId="8" borderId="2" xfId="0" applyFont="1" applyFill="1" applyBorder="1" applyAlignment="1">
      <alignment horizontal="center" vertical="center"/>
    </xf>
    <xf numFmtId="0" fontId="22" fillId="8" borderId="33" xfId="0" applyFont="1" applyFill="1" applyBorder="1" applyAlignment="1">
      <alignment horizontal="center" vertical="center"/>
    </xf>
    <xf numFmtId="0" fontId="22" fillId="8" borderId="6" xfId="0" applyFont="1" applyFill="1" applyBorder="1" applyAlignment="1">
      <alignment horizontal="center" vertical="center"/>
    </xf>
    <xf numFmtId="0" fontId="21" fillId="0" borderId="26" xfId="0" applyFont="1" applyBorder="1" applyAlignment="1">
      <alignment horizontal="left" vertical="center" wrapText="1"/>
    </xf>
    <xf numFmtId="0" fontId="21" fillId="0" borderId="29" xfId="0" applyFont="1" applyBorder="1" applyAlignment="1">
      <alignment horizontal="left" vertical="center" wrapText="1"/>
    </xf>
    <xf numFmtId="0" fontId="21" fillId="0" borderId="3" xfId="0" applyFont="1" applyBorder="1" applyAlignment="1">
      <alignment horizontal="left" vertical="center" wrapText="1"/>
    </xf>
    <xf numFmtId="0" fontId="21" fillId="0" borderId="7" xfId="0" applyFont="1" applyBorder="1" applyAlignment="1">
      <alignment horizontal="left" vertical="center" wrapText="1"/>
    </xf>
    <xf numFmtId="0" fontId="21" fillId="0" borderId="1" xfId="0" applyFont="1" applyBorder="1" applyAlignment="1">
      <alignment horizontal="left" vertical="center" wrapText="1"/>
    </xf>
    <xf numFmtId="0" fontId="21" fillId="0" borderId="28" xfId="0" applyFont="1" applyBorder="1" applyAlignment="1">
      <alignment horizontal="left" vertical="center" wrapText="1"/>
    </xf>
    <xf numFmtId="0" fontId="18" fillId="0" borderId="55" xfId="0" applyFont="1" applyFill="1" applyBorder="1" applyProtection="1">
      <alignment vertical="center"/>
      <protection locked="0"/>
    </xf>
    <xf numFmtId="0" fontId="18" fillId="0" borderId="87" xfId="0" applyFont="1" applyFill="1" applyBorder="1" applyProtection="1">
      <alignment vertical="center"/>
      <protection locked="0"/>
    </xf>
    <xf numFmtId="0" fontId="18" fillId="0" borderId="56" xfId="0" applyFont="1" applyFill="1" applyBorder="1" applyProtection="1">
      <alignment vertical="center"/>
      <protection locked="0"/>
    </xf>
    <xf numFmtId="20" fontId="22" fillId="0" borderId="33" xfId="0" applyNumberFormat="1" applyFont="1" applyFill="1" applyBorder="1" applyAlignment="1">
      <alignment vertical="center" wrapText="1"/>
    </xf>
    <xf numFmtId="20" fontId="22" fillId="0" borderId="6" xfId="0" applyNumberFormat="1" applyFont="1" applyFill="1" applyBorder="1" applyAlignment="1">
      <alignment vertical="center" wrapText="1"/>
    </xf>
    <xf numFmtId="0" fontId="22" fillId="0" borderId="77"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2" xfId="0" applyFont="1" applyBorder="1" applyProtection="1">
      <alignment vertical="center"/>
    </xf>
    <xf numFmtId="0" fontId="22" fillId="0" borderId="33" xfId="0" applyFont="1" applyBorder="1" applyProtection="1">
      <alignment vertical="center"/>
    </xf>
    <xf numFmtId="0" fontId="22" fillId="0" borderId="52" xfId="0" applyFont="1" applyBorder="1" applyProtection="1">
      <alignment vertical="center"/>
    </xf>
    <xf numFmtId="0" fontId="22" fillId="0" borderId="33" xfId="0" applyFont="1" applyBorder="1" applyAlignment="1">
      <alignment vertical="center" wrapText="1"/>
    </xf>
    <xf numFmtId="0" fontId="22" fillId="0" borderId="6" xfId="0" applyFont="1" applyBorder="1" applyAlignment="1">
      <alignment vertical="center" wrapText="1"/>
    </xf>
    <xf numFmtId="0" fontId="22" fillId="0" borderId="2" xfId="0" applyFont="1" applyFill="1" applyBorder="1" applyAlignment="1" applyProtection="1">
      <alignment horizontal="left" vertical="center" wrapText="1" shrinkToFit="1"/>
    </xf>
    <xf numFmtId="0" fontId="18" fillId="9" borderId="2" xfId="0" applyFont="1" applyFill="1" applyBorder="1" applyAlignment="1" applyProtection="1">
      <alignment horizontal="left" vertical="center" wrapText="1"/>
    </xf>
    <xf numFmtId="0" fontId="18" fillId="9" borderId="33" xfId="0" applyFont="1" applyFill="1" applyBorder="1" applyAlignment="1" applyProtection="1">
      <alignment horizontal="left" vertical="center" wrapText="1"/>
    </xf>
    <xf numFmtId="0" fontId="18" fillId="9" borderId="52" xfId="0" applyFont="1" applyFill="1" applyBorder="1" applyAlignment="1" applyProtection="1">
      <alignment horizontal="left" vertical="center" wrapText="1"/>
    </xf>
    <xf numFmtId="0" fontId="22" fillId="0" borderId="26" xfId="0" applyFont="1" applyFill="1" applyBorder="1" applyAlignment="1" applyProtection="1">
      <alignment horizontal="left" vertical="center" shrinkToFit="1"/>
    </xf>
    <xf numFmtId="0" fontId="22" fillId="0" borderId="29" xfId="0" applyFont="1" applyFill="1" applyBorder="1" applyAlignment="1" applyProtection="1">
      <alignment horizontal="left" vertical="center" shrinkToFit="1"/>
    </xf>
    <xf numFmtId="0" fontId="22" fillId="0" borderId="2" xfId="0" applyFont="1" applyFill="1" applyBorder="1" applyAlignment="1" applyProtection="1">
      <alignment horizontal="center" vertical="center" shrinkToFit="1"/>
    </xf>
    <xf numFmtId="0" fontId="22" fillId="0" borderId="33" xfId="0" applyFont="1" applyFill="1" applyBorder="1" applyAlignment="1" applyProtection="1">
      <alignment horizontal="center" vertical="center" shrinkToFit="1"/>
    </xf>
    <xf numFmtId="0" fontId="22" fillId="0" borderId="2" xfId="0" applyFont="1" applyFill="1" applyBorder="1" applyAlignment="1" applyProtection="1">
      <alignment horizontal="left" vertical="center" shrinkToFit="1"/>
    </xf>
    <xf numFmtId="0" fontId="22" fillId="0" borderId="90" xfId="0" applyFont="1" applyBorder="1" applyAlignment="1">
      <alignment vertical="center" wrapText="1"/>
    </xf>
    <xf numFmtId="0" fontId="22" fillId="0" borderId="3" xfId="0" applyFont="1" applyBorder="1" applyAlignment="1">
      <alignment vertical="center" wrapText="1"/>
    </xf>
    <xf numFmtId="0" fontId="22" fillId="0" borderId="91" xfId="0" applyFont="1" applyFill="1" applyBorder="1" applyAlignment="1" applyProtection="1">
      <alignment horizontal="left" vertical="center" shrinkToFit="1"/>
    </xf>
    <xf numFmtId="0" fontId="22" fillId="0" borderId="92" xfId="0" applyFont="1" applyFill="1" applyBorder="1" applyAlignment="1" applyProtection="1">
      <alignment horizontal="left" vertical="center" shrinkToFit="1"/>
    </xf>
    <xf numFmtId="0" fontId="58" fillId="0" borderId="20" xfId="0" applyFont="1" applyFill="1" applyBorder="1" applyAlignment="1">
      <alignment horizontal="center" vertical="center" shrinkToFit="1"/>
    </xf>
    <xf numFmtId="0" fontId="22" fillId="8" borderId="88" xfId="0" applyFont="1" applyFill="1" applyBorder="1" applyAlignment="1">
      <alignment horizontal="center" vertical="center" wrapText="1"/>
    </xf>
    <xf numFmtId="0" fontId="22" fillId="8" borderId="65" xfId="0" applyFont="1" applyFill="1" applyBorder="1" applyAlignment="1">
      <alignment horizontal="center" vertical="center" wrapText="1"/>
    </xf>
    <xf numFmtId="0" fontId="22" fillId="8" borderId="89" xfId="0" applyFont="1" applyFill="1" applyBorder="1" applyAlignment="1">
      <alignment horizontal="center" vertical="center" wrapText="1"/>
    </xf>
    <xf numFmtId="0" fontId="22" fillId="8" borderId="33" xfId="0" applyFont="1" applyFill="1" applyBorder="1" applyAlignment="1">
      <alignment horizontal="center" vertical="center" wrapText="1"/>
    </xf>
    <xf numFmtId="0" fontId="22" fillId="8" borderId="6" xfId="0" applyFont="1" applyFill="1" applyBorder="1" applyAlignment="1">
      <alignment horizontal="center" vertical="center" wrapText="1"/>
    </xf>
    <xf numFmtId="0" fontId="22" fillId="0" borderId="52" xfId="0" applyFont="1" applyFill="1" applyBorder="1" applyAlignment="1" applyProtection="1">
      <alignment horizontal="left" vertical="center" shrinkToFit="1"/>
    </xf>
    <xf numFmtId="0" fontId="22" fillId="0" borderId="77" xfId="0" applyFont="1" applyBorder="1" applyAlignment="1">
      <alignment horizontal="left" vertical="center" wrapText="1"/>
    </xf>
    <xf numFmtId="0" fontId="21" fillId="0" borderId="59" xfId="0" applyFont="1" applyFill="1" applyBorder="1" applyAlignment="1" applyProtection="1">
      <alignment horizontal="center" vertical="center"/>
    </xf>
    <xf numFmtId="0" fontId="21" fillId="0" borderId="49" xfId="0" applyFont="1" applyFill="1" applyBorder="1" applyAlignment="1" applyProtection="1">
      <alignment horizontal="center" vertical="center"/>
    </xf>
    <xf numFmtId="0" fontId="22" fillId="0" borderId="75" xfId="0" applyFont="1" applyBorder="1" applyAlignment="1">
      <alignment vertical="center" wrapText="1"/>
    </xf>
    <xf numFmtId="0" fontId="22" fillId="0" borderId="28" xfId="0" applyFont="1" applyBorder="1" applyAlignment="1">
      <alignment vertical="center" wrapText="1"/>
    </xf>
    <xf numFmtId="0" fontId="76" fillId="0" borderId="39" xfId="3" applyFont="1" applyBorder="1" applyAlignment="1" applyProtection="1">
      <alignment horizontal="center" vertical="center"/>
    </xf>
    <xf numFmtId="0" fontId="76" fillId="0" borderId="45" xfId="3" applyFont="1" applyBorder="1" applyAlignment="1" applyProtection="1">
      <alignment horizontal="center" vertical="center"/>
    </xf>
    <xf numFmtId="0" fontId="70" fillId="0" borderId="69" xfId="3" applyNumberFormat="1" applyFont="1" applyBorder="1" applyAlignment="1" applyProtection="1">
      <alignment horizontal="center" vertical="center" wrapText="1"/>
    </xf>
    <xf numFmtId="0" fontId="70" fillId="0" borderId="102" xfId="3" applyFont="1" applyBorder="1" applyAlignment="1" applyProtection="1">
      <alignment horizontal="center" vertical="center" wrapText="1"/>
    </xf>
    <xf numFmtId="180" fontId="76" fillId="0" borderId="0" xfId="3" applyNumberFormat="1" applyFont="1" applyBorder="1" applyAlignment="1" applyProtection="1">
      <alignment horizontal="center"/>
    </xf>
    <xf numFmtId="180" fontId="76" fillId="0" borderId="32" xfId="3" applyNumberFormat="1" applyFont="1" applyBorder="1" applyAlignment="1" applyProtection="1">
      <alignment horizontal="center"/>
    </xf>
    <xf numFmtId="180" fontId="76" fillId="0" borderId="20" xfId="3" applyNumberFormat="1" applyFont="1" applyBorder="1" applyAlignment="1" applyProtection="1">
      <alignment horizontal="center"/>
    </xf>
    <xf numFmtId="180" fontId="76" fillId="0" borderId="21" xfId="3" applyNumberFormat="1" applyFont="1" applyBorder="1" applyAlignment="1" applyProtection="1">
      <alignment horizontal="center"/>
    </xf>
    <xf numFmtId="49" fontId="69" fillId="0" borderId="36" xfId="3" applyNumberFormat="1" applyFont="1" applyBorder="1" applyAlignment="1" applyProtection="1">
      <alignment horizontal="right"/>
    </xf>
    <xf numFmtId="49" fontId="69" fillId="0" borderId="0" xfId="3" applyNumberFormat="1" applyFont="1" applyBorder="1" applyAlignment="1" applyProtection="1">
      <alignment horizontal="right"/>
    </xf>
    <xf numFmtId="49" fontId="69" fillId="0" borderId="27" xfId="3" applyNumberFormat="1" applyFont="1" applyBorder="1" applyAlignment="1" applyProtection="1">
      <alignment horizontal="right"/>
    </xf>
    <xf numFmtId="180" fontId="69" fillId="0" borderId="9" xfId="3" applyNumberFormat="1" applyFont="1" applyBorder="1" applyAlignment="1" applyProtection="1">
      <alignment horizontal="center"/>
    </xf>
    <xf numFmtId="49" fontId="69" fillId="0" borderId="101" xfId="3" applyNumberFormat="1" applyFont="1" applyBorder="1" applyAlignment="1" applyProtection="1">
      <alignment horizontal="right"/>
    </xf>
    <xf numFmtId="49" fontId="69" fillId="0" borderId="87" xfId="3" applyNumberFormat="1" applyFont="1" applyBorder="1" applyAlignment="1" applyProtection="1">
      <alignment horizontal="right"/>
    </xf>
    <xf numFmtId="49" fontId="69" fillId="0" borderId="67" xfId="3" applyNumberFormat="1" applyFont="1" applyBorder="1" applyAlignment="1" applyProtection="1">
      <alignment horizontal="right"/>
    </xf>
    <xf numFmtId="180" fontId="69" fillId="0" borderId="54" xfId="3" applyNumberFormat="1" applyFont="1" applyBorder="1" applyAlignment="1" applyProtection="1">
      <alignment horizontal="center"/>
    </xf>
    <xf numFmtId="0" fontId="43" fillId="0" borderId="97" xfId="3" applyFont="1" applyBorder="1" applyAlignment="1" applyProtection="1">
      <alignment horizontal="center" vertical="center" wrapText="1"/>
    </xf>
    <xf numFmtId="0" fontId="43" fillId="0" borderId="96" xfId="3" applyFont="1" applyBorder="1" applyAlignment="1" applyProtection="1">
      <alignment horizontal="center" vertical="center" wrapText="1"/>
    </xf>
    <xf numFmtId="0" fontId="70" fillId="0" borderId="41" xfId="3" applyNumberFormat="1" applyFont="1" applyBorder="1" applyAlignment="1" applyProtection="1">
      <alignment horizontal="center" vertical="center" wrapText="1"/>
    </xf>
    <xf numFmtId="0" fontId="70" fillId="0" borderId="47" xfId="3" applyFont="1" applyBorder="1" applyAlignment="1" applyProtection="1">
      <alignment horizontal="center" vertical="center" wrapText="1"/>
    </xf>
    <xf numFmtId="0" fontId="76" fillId="0" borderId="39" xfId="3" applyFont="1" applyBorder="1" applyAlignment="1" applyProtection="1">
      <alignment horizontal="center" vertical="center" shrinkToFit="1"/>
    </xf>
    <xf numFmtId="0" fontId="70" fillId="0" borderId="45" xfId="3" applyFont="1" applyBorder="1" applyAlignment="1" applyProtection="1">
      <alignment horizontal="center" vertical="center" shrinkToFit="1"/>
    </xf>
    <xf numFmtId="0" fontId="76" fillId="0" borderId="45" xfId="3" applyFont="1" applyBorder="1" applyAlignment="1" applyProtection="1">
      <alignment horizontal="center" vertical="center" shrinkToFit="1"/>
    </xf>
    <xf numFmtId="0" fontId="76" fillId="5" borderId="4" xfId="3" applyNumberFormat="1" applyFont="1" applyFill="1" applyBorder="1" applyAlignment="1" applyProtection="1">
      <alignment horizontal="center" vertical="center"/>
      <protection locked="0"/>
    </xf>
    <xf numFmtId="0" fontId="76" fillId="5" borderId="2" xfId="3" applyNumberFormat="1" applyFont="1" applyFill="1" applyBorder="1" applyAlignment="1" applyProtection="1">
      <alignment horizontal="center" vertical="center"/>
      <protection locked="0"/>
    </xf>
    <xf numFmtId="0" fontId="76" fillId="5" borderId="78" xfId="3" applyNumberFormat="1" applyFont="1" applyFill="1" applyBorder="1" applyAlignment="1" applyProtection="1">
      <alignment horizontal="center" vertical="center"/>
      <protection locked="0"/>
    </xf>
    <xf numFmtId="0" fontId="75" fillId="0" borderId="20" xfId="3" applyFont="1" applyBorder="1" applyAlignment="1" applyProtection="1">
      <alignment horizontal="right"/>
    </xf>
    <xf numFmtId="0" fontId="76" fillId="0" borderId="57" xfId="3" applyFont="1" applyBorder="1" applyAlignment="1" applyProtection="1">
      <alignment horizontal="center" vertical="center"/>
    </xf>
    <xf numFmtId="0" fontId="76" fillId="0" borderId="37" xfId="3" applyFont="1" applyBorder="1" applyAlignment="1" applyProtection="1">
      <alignment horizontal="center" vertical="center"/>
    </xf>
    <xf numFmtId="0" fontId="76" fillId="0" borderId="73" xfId="3" applyFont="1" applyBorder="1" applyAlignment="1" applyProtection="1">
      <alignment horizontal="center" vertical="center"/>
    </xf>
    <xf numFmtId="0" fontId="76" fillId="0" borderId="44" xfId="3" applyFont="1" applyBorder="1" applyAlignment="1" applyProtection="1">
      <alignment horizontal="center" vertical="center"/>
    </xf>
    <xf numFmtId="0" fontId="76" fillId="0" borderId="37" xfId="3" applyFont="1" applyBorder="1" applyAlignment="1" applyProtection="1">
      <alignment horizontal="center" vertical="center" wrapText="1"/>
    </xf>
    <xf numFmtId="0" fontId="76" fillId="0" borderId="44" xfId="3" applyFont="1" applyBorder="1" applyAlignment="1" applyProtection="1">
      <alignment horizontal="center" vertical="center" wrapText="1"/>
    </xf>
    <xf numFmtId="0" fontId="70" fillId="0" borderId="41" xfId="3" applyFont="1" applyBorder="1" applyAlignment="1" applyProtection="1">
      <alignment horizontal="center" vertical="center" wrapText="1"/>
    </xf>
    <xf numFmtId="0" fontId="69" fillId="0" borderId="57" xfId="3" applyFont="1" applyBorder="1" applyAlignment="1" applyProtection="1">
      <alignment horizontal="center" vertical="center"/>
    </xf>
    <xf numFmtId="0" fontId="69" fillId="0" borderId="37" xfId="3" applyFont="1" applyBorder="1" applyAlignment="1" applyProtection="1">
      <alignment horizontal="center" vertical="center"/>
    </xf>
    <xf numFmtId="0" fontId="69" fillId="0" borderId="40" xfId="3" applyFont="1" applyBorder="1" applyAlignment="1" applyProtection="1">
      <alignment horizontal="center" vertical="center"/>
    </xf>
    <xf numFmtId="0" fontId="69" fillId="0" borderId="58" xfId="3" applyFont="1" applyBorder="1" applyAlignment="1" applyProtection="1">
      <alignment horizontal="center" vertical="center"/>
    </xf>
    <xf numFmtId="0" fontId="76" fillId="0" borderId="74" xfId="3" applyFont="1" applyBorder="1" applyAlignment="1" applyProtection="1">
      <alignment horizontal="center" vertical="center"/>
    </xf>
    <xf numFmtId="0" fontId="76" fillId="0" borderId="4" xfId="3" applyFont="1" applyBorder="1" applyAlignment="1" applyProtection="1">
      <alignment horizontal="center" vertical="center"/>
    </xf>
    <xf numFmtId="0" fontId="76" fillId="0" borderId="4" xfId="3" applyFont="1" applyBorder="1" applyAlignment="1" applyProtection="1">
      <alignment horizontal="center" vertical="center" wrapText="1"/>
    </xf>
    <xf numFmtId="0" fontId="76" fillId="0" borderId="2" xfId="3" applyFont="1" applyBorder="1" applyAlignment="1" applyProtection="1">
      <alignment horizontal="center" vertical="center" wrapText="1"/>
    </xf>
    <xf numFmtId="0" fontId="76" fillId="0" borderId="78" xfId="3" applyFont="1" applyBorder="1" applyAlignment="1" applyProtection="1">
      <alignment horizontal="center" vertical="center" wrapText="1"/>
    </xf>
    <xf numFmtId="0" fontId="76" fillId="5" borderId="5" xfId="3" applyNumberFormat="1" applyFont="1" applyFill="1" applyBorder="1" applyAlignment="1" applyProtection="1">
      <alignment horizontal="center" vertical="center"/>
      <protection locked="0"/>
    </xf>
    <xf numFmtId="0" fontId="76" fillId="5" borderId="26" xfId="3" applyNumberFormat="1" applyFont="1" applyFill="1" applyBorder="1" applyAlignment="1" applyProtection="1">
      <alignment horizontal="center" vertical="center"/>
      <protection locked="0"/>
    </xf>
    <xf numFmtId="0" fontId="76" fillId="5" borderId="60" xfId="3" applyNumberFormat="1" applyFont="1" applyFill="1" applyBorder="1" applyAlignment="1" applyProtection="1">
      <alignment horizontal="center" vertical="center"/>
      <protection locked="0"/>
    </xf>
    <xf numFmtId="178" fontId="76" fillId="0" borderId="80" xfId="3" applyNumberFormat="1" applyFont="1" applyBorder="1" applyAlignment="1" applyProtection="1">
      <alignment horizontal="center"/>
    </xf>
    <xf numFmtId="178" fontId="76" fillId="0" borderId="68" xfId="3" applyNumberFormat="1" applyFont="1" applyBorder="1" applyAlignment="1" applyProtection="1">
      <alignment horizontal="center"/>
    </xf>
    <xf numFmtId="178" fontId="76" fillId="0" borderId="70" xfId="3" applyNumberFormat="1" applyFont="1" applyBorder="1" applyAlignment="1" applyProtection="1">
      <alignment horizontal="center"/>
    </xf>
    <xf numFmtId="0" fontId="76" fillId="5" borderId="44" xfId="3" applyNumberFormat="1" applyFont="1" applyFill="1" applyBorder="1" applyAlignment="1" applyProtection="1">
      <alignment horizontal="center" vertical="center"/>
      <protection locked="0"/>
    </xf>
    <xf numFmtId="0" fontId="76" fillId="5" borderId="46" xfId="3" applyNumberFormat="1" applyFont="1" applyFill="1" applyBorder="1" applyAlignment="1" applyProtection="1">
      <alignment horizontal="center" vertical="center"/>
      <protection locked="0"/>
    </xf>
    <xf numFmtId="0" fontId="76" fillId="5" borderId="79" xfId="3" applyNumberFormat="1" applyFont="1" applyFill="1" applyBorder="1" applyAlignment="1" applyProtection="1">
      <alignment horizontal="center" vertical="center"/>
      <protection locked="0"/>
    </xf>
    <xf numFmtId="0" fontId="69" fillId="0" borderId="36" xfId="3" applyFont="1" applyBorder="1" applyAlignment="1" applyProtection="1">
      <alignment horizontal="center" vertical="center"/>
    </xf>
    <xf numFmtId="0" fontId="69" fillId="0" borderId="0" xfId="3" applyFont="1" applyBorder="1" applyAlignment="1" applyProtection="1">
      <alignment horizontal="center" vertical="center"/>
    </xf>
    <xf numFmtId="0" fontId="69" fillId="0" borderId="32" xfId="3" applyFont="1" applyBorder="1" applyAlignment="1" applyProtection="1">
      <alignment horizontal="center" vertical="center"/>
    </xf>
    <xf numFmtId="0" fontId="76" fillId="0" borderId="33" xfId="3" applyFont="1" applyBorder="1" applyAlignment="1" applyProtection="1">
      <alignment horizontal="center" vertical="center" wrapText="1"/>
    </xf>
    <xf numFmtId="0" fontId="76" fillId="0" borderId="52" xfId="3" applyFont="1" applyBorder="1" applyAlignment="1" applyProtection="1">
      <alignment horizontal="center" vertical="center" wrapText="1"/>
    </xf>
    <xf numFmtId="58" fontId="76" fillId="5" borderId="2" xfId="3" applyNumberFormat="1" applyFont="1" applyFill="1" applyBorder="1" applyAlignment="1" applyProtection="1">
      <alignment horizontal="center" vertical="center" shrinkToFit="1"/>
      <protection locked="0"/>
    </xf>
    <xf numFmtId="58" fontId="76" fillId="5" borderId="52" xfId="3" applyNumberFormat="1" applyFont="1" applyFill="1" applyBorder="1" applyAlignment="1" applyProtection="1">
      <alignment horizontal="center" vertical="center" shrinkToFit="1"/>
      <protection locked="0"/>
    </xf>
    <xf numFmtId="49" fontId="69" fillId="0" borderId="99" xfId="3" applyNumberFormat="1" applyFont="1" applyBorder="1" applyAlignment="1" applyProtection="1">
      <alignment horizontal="right"/>
    </xf>
    <xf numFmtId="49" fontId="69" fillId="0" borderId="100" xfId="3" applyNumberFormat="1" applyFont="1" applyBorder="1" applyAlignment="1" applyProtection="1">
      <alignment horizontal="right"/>
    </xf>
    <xf numFmtId="49" fontId="69" fillId="0" borderId="82" xfId="3" applyNumberFormat="1" applyFont="1" applyBorder="1" applyAlignment="1" applyProtection="1">
      <alignment horizontal="right"/>
    </xf>
    <xf numFmtId="180" fontId="69" fillId="0" borderId="50" xfId="3" applyNumberFormat="1" applyFont="1" applyBorder="1" applyAlignment="1" applyProtection="1">
      <alignment horizontal="center"/>
    </xf>
    <xf numFmtId="180" fontId="69" fillId="0" borderId="76" xfId="3" applyNumberFormat="1" applyFont="1" applyBorder="1" applyAlignment="1" applyProtection="1">
      <alignment horizontal="center"/>
    </xf>
    <xf numFmtId="180" fontId="76" fillId="0" borderId="72" xfId="3" applyNumberFormat="1" applyFont="1" applyBorder="1" applyAlignment="1" applyProtection="1">
      <alignment horizontal="center"/>
    </xf>
    <xf numFmtId="180" fontId="76" fillId="0" borderId="100" xfId="3" applyNumberFormat="1" applyFont="1" applyBorder="1" applyAlignment="1" applyProtection="1">
      <alignment horizontal="center"/>
    </xf>
    <xf numFmtId="180" fontId="76" fillId="0" borderId="103" xfId="3" applyNumberFormat="1" applyFont="1" applyBorder="1" applyAlignment="1" applyProtection="1">
      <alignment horizontal="center"/>
    </xf>
    <xf numFmtId="180" fontId="76" fillId="0" borderId="68" xfId="3" applyNumberFormat="1" applyFont="1" applyBorder="1" applyAlignment="1" applyProtection="1">
      <alignment horizontal="center"/>
    </xf>
    <xf numFmtId="180" fontId="69" fillId="0" borderId="55" xfId="3" applyNumberFormat="1" applyFont="1" applyBorder="1" applyAlignment="1" applyProtection="1">
      <alignment horizontal="center"/>
    </xf>
    <xf numFmtId="180" fontId="69" fillId="0" borderId="87" xfId="3" applyNumberFormat="1" applyFont="1" applyBorder="1" applyAlignment="1" applyProtection="1">
      <alignment horizontal="center"/>
    </xf>
    <xf numFmtId="0" fontId="70" fillId="0" borderId="14" xfId="3" applyNumberFormat="1" applyFont="1" applyBorder="1" applyAlignment="1" applyProtection="1">
      <alignment horizontal="center" vertical="center" wrapText="1"/>
    </xf>
    <xf numFmtId="0" fontId="70" fillId="0" borderId="47" xfId="3" applyNumberFormat="1" applyFont="1" applyBorder="1" applyAlignment="1" applyProtection="1">
      <alignment horizontal="center" vertical="center" wrapText="1"/>
    </xf>
    <xf numFmtId="0" fontId="70" fillId="0" borderId="48" xfId="3" applyNumberFormat="1" applyFont="1" applyBorder="1" applyAlignment="1" applyProtection="1">
      <alignment horizontal="center" vertical="center" wrapText="1"/>
    </xf>
    <xf numFmtId="58" fontId="76" fillId="5" borderId="50" xfId="3" applyNumberFormat="1" applyFont="1" applyFill="1" applyBorder="1" applyAlignment="1" applyProtection="1">
      <alignment horizontal="center" vertical="center" shrinkToFit="1"/>
      <protection locked="0"/>
    </xf>
    <xf numFmtId="58" fontId="76" fillId="5" borderId="51" xfId="3" applyNumberFormat="1" applyFont="1" applyFill="1" applyBorder="1" applyAlignment="1" applyProtection="1">
      <alignment horizontal="center" vertical="center" shrinkToFit="1"/>
      <protection locked="0"/>
    </xf>
    <xf numFmtId="0" fontId="69" fillId="0" borderId="0" xfId="3" applyFont="1" applyAlignment="1" applyProtection="1">
      <alignment horizontal="right" vertical="center"/>
    </xf>
    <xf numFmtId="0" fontId="72" fillId="0" borderId="0" xfId="3" applyFont="1" applyAlignment="1" applyProtection="1">
      <alignment horizontal="center" vertical="center"/>
    </xf>
    <xf numFmtId="0" fontId="69" fillId="0" borderId="1" xfId="3" applyFont="1" applyBorder="1" applyAlignment="1" applyProtection="1">
      <alignment horizontal="center" vertical="center"/>
    </xf>
    <xf numFmtId="0" fontId="69" fillId="0" borderId="1" xfId="3" applyNumberFormat="1" applyFont="1" applyBorder="1" applyAlignment="1" applyProtection="1">
      <alignment horizontal="center" vertical="center"/>
    </xf>
    <xf numFmtId="0" fontId="70" fillId="0" borderId="39" xfId="3" applyFont="1" applyBorder="1" applyAlignment="1" applyProtection="1">
      <alignment horizontal="center" vertical="center" wrapText="1"/>
    </xf>
    <xf numFmtId="0" fontId="70" fillId="0" borderId="45" xfId="3" applyFont="1" applyBorder="1" applyAlignment="1" applyProtection="1">
      <alignment horizontal="center" vertical="center" wrapText="1"/>
    </xf>
    <xf numFmtId="0" fontId="69" fillId="6" borderId="2" xfId="3" applyFont="1" applyFill="1" applyBorder="1" applyAlignment="1" applyProtection="1">
      <alignment horizontal="center" vertical="center"/>
      <protection locked="0"/>
    </xf>
    <xf numFmtId="0" fontId="69" fillId="6" borderId="6" xfId="3" applyFont="1" applyFill="1" applyBorder="1" applyAlignment="1" applyProtection="1">
      <alignment horizontal="center" vertical="center"/>
      <protection locked="0"/>
    </xf>
    <xf numFmtId="178" fontId="69" fillId="6" borderId="2" xfId="3" applyNumberFormat="1" applyFont="1" applyFill="1" applyBorder="1" applyAlignment="1" applyProtection="1">
      <alignment horizontal="center" vertical="center" shrinkToFit="1"/>
      <protection locked="0"/>
    </xf>
    <xf numFmtId="178" fontId="69" fillId="6" borderId="33" xfId="3" applyNumberFormat="1" applyFont="1" applyFill="1" applyBorder="1" applyAlignment="1" applyProtection="1">
      <alignment horizontal="center" vertical="center" shrinkToFit="1"/>
      <protection locked="0"/>
    </xf>
    <xf numFmtId="178" fontId="69" fillId="6" borderId="6" xfId="3" applyNumberFormat="1" applyFont="1" applyFill="1" applyBorder="1" applyAlignment="1" applyProtection="1">
      <alignment horizontal="center" vertical="center" shrinkToFit="1"/>
      <protection locked="0"/>
    </xf>
    <xf numFmtId="178" fontId="69" fillId="6" borderId="2" xfId="3" applyNumberFormat="1" applyFont="1" applyFill="1" applyBorder="1" applyAlignment="1" applyProtection="1">
      <alignment horizontal="left" vertical="center" wrapText="1" shrinkToFit="1"/>
      <protection locked="0"/>
    </xf>
    <xf numFmtId="178" fontId="69" fillId="6" borderId="33" xfId="3" applyNumberFormat="1" applyFont="1" applyFill="1" applyBorder="1" applyAlignment="1" applyProtection="1">
      <alignment horizontal="left" vertical="center" wrapText="1" shrinkToFit="1"/>
      <protection locked="0"/>
    </xf>
    <xf numFmtId="178" fontId="69" fillId="6" borderId="52" xfId="3" applyNumberFormat="1" applyFont="1" applyFill="1" applyBorder="1" applyAlignment="1" applyProtection="1">
      <alignment horizontal="left" vertical="center" wrapText="1" shrinkToFit="1"/>
      <protection locked="0"/>
    </xf>
    <xf numFmtId="0" fontId="69" fillId="6" borderId="55" xfId="3" applyFont="1" applyFill="1" applyBorder="1" applyAlignment="1" applyProtection="1">
      <alignment horizontal="center" vertical="center"/>
      <protection locked="0"/>
    </xf>
    <xf numFmtId="0" fontId="69" fillId="6" borderId="67" xfId="3" applyFont="1" applyFill="1" applyBorder="1" applyAlignment="1" applyProtection="1">
      <alignment horizontal="center" vertical="center"/>
      <protection locked="0"/>
    </xf>
    <xf numFmtId="178" fontId="69" fillId="6" borderId="55" xfId="3" applyNumberFormat="1" applyFont="1" applyFill="1" applyBorder="1" applyAlignment="1" applyProtection="1">
      <alignment horizontal="center" vertical="center" shrinkToFit="1"/>
      <protection locked="0"/>
    </xf>
    <xf numFmtId="178" fontId="69" fillId="6" borderId="87" xfId="3" applyNumberFormat="1" applyFont="1" applyFill="1" applyBorder="1" applyAlignment="1" applyProtection="1">
      <alignment horizontal="center" vertical="center" shrinkToFit="1"/>
      <protection locked="0"/>
    </xf>
    <xf numFmtId="178" fontId="69" fillId="6" borderId="67" xfId="3" applyNumberFormat="1" applyFont="1" applyFill="1" applyBorder="1" applyAlignment="1" applyProtection="1">
      <alignment horizontal="center" vertical="center" shrinkToFit="1"/>
      <protection locked="0"/>
    </xf>
    <xf numFmtId="178" fontId="69" fillId="6" borderId="55" xfId="3" applyNumberFormat="1" applyFont="1" applyFill="1" applyBorder="1" applyAlignment="1" applyProtection="1">
      <alignment horizontal="left" vertical="center" wrapText="1" shrinkToFit="1"/>
      <protection locked="0"/>
    </xf>
    <xf numFmtId="178" fontId="69" fillId="6" borderId="87" xfId="3" applyNumberFormat="1" applyFont="1" applyFill="1" applyBorder="1" applyAlignment="1" applyProtection="1">
      <alignment horizontal="left" vertical="center" wrapText="1" shrinkToFit="1"/>
      <protection locked="0"/>
    </xf>
    <xf numFmtId="178" fontId="69" fillId="6" borderId="56" xfId="3" applyNumberFormat="1" applyFont="1" applyFill="1" applyBorder="1" applyAlignment="1" applyProtection="1">
      <alignment horizontal="left" vertical="center" wrapText="1" shrinkToFit="1"/>
      <protection locked="0"/>
    </xf>
    <xf numFmtId="0" fontId="69" fillId="6" borderId="50" xfId="3" applyFont="1" applyFill="1" applyBorder="1" applyAlignment="1" applyProtection="1">
      <alignment horizontal="center" vertical="center"/>
      <protection locked="0"/>
    </xf>
    <xf numFmtId="0" fontId="69" fillId="6" borderId="81" xfId="3" applyFont="1" applyFill="1" applyBorder="1" applyAlignment="1" applyProtection="1">
      <alignment horizontal="center" vertical="center"/>
      <protection locked="0"/>
    </xf>
    <xf numFmtId="178" fontId="69" fillId="6" borderId="50" xfId="3" applyNumberFormat="1" applyFont="1" applyFill="1" applyBorder="1" applyAlignment="1" applyProtection="1">
      <alignment horizontal="center" vertical="center" shrinkToFit="1"/>
      <protection locked="0"/>
    </xf>
    <xf numFmtId="178" fontId="69" fillId="6" borderId="76" xfId="3" applyNumberFormat="1" applyFont="1" applyFill="1" applyBorder="1" applyAlignment="1" applyProtection="1">
      <alignment horizontal="center" vertical="center" shrinkToFit="1"/>
      <protection locked="0"/>
    </xf>
    <xf numFmtId="178" fontId="69" fillId="6" borderId="81" xfId="3" applyNumberFormat="1" applyFont="1" applyFill="1" applyBorder="1" applyAlignment="1" applyProtection="1">
      <alignment horizontal="center" vertical="center" shrinkToFit="1"/>
      <protection locked="0"/>
    </xf>
    <xf numFmtId="178" fontId="69" fillId="6" borderId="50" xfId="3" applyNumberFormat="1" applyFont="1" applyFill="1" applyBorder="1" applyAlignment="1" applyProtection="1">
      <alignment horizontal="left" vertical="center" wrapText="1" shrinkToFit="1"/>
      <protection locked="0"/>
    </xf>
    <xf numFmtId="178" fontId="69" fillId="6" borderId="76" xfId="3" applyNumberFormat="1" applyFont="1" applyFill="1" applyBorder="1" applyAlignment="1" applyProtection="1">
      <alignment horizontal="left" vertical="center" wrapText="1" shrinkToFit="1"/>
      <protection locked="0"/>
    </xf>
    <xf numFmtId="178" fontId="69" fillId="6" borderId="51" xfId="3" applyNumberFormat="1" applyFont="1" applyFill="1" applyBorder="1" applyAlignment="1" applyProtection="1">
      <alignment horizontal="left" vertical="center" wrapText="1" shrinkToFit="1"/>
      <protection locked="0"/>
    </xf>
    <xf numFmtId="0" fontId="69" fillId="0" borderId="12" xfId="3" applyFont="1" applyBorder="1" applyAlignment="1" applyProtection="1">
      <alignment horizontal="center" vertical="center"/>
    </xf>
    <xf numFmtId="0" fontId="69" fillId="0" borderId="13" xfId="3" applyFont="1" applyBorder="1" applyAlignment="1" applyProtection="1">
      <alignment horizontal="center" vertical="center"/>
    </xf>
    <xf numFmtId="0" fontId="69" fillId="0" borderId="38" xfId="3" applyFont="1" applyBorder="1" applyAlignment="1" applyProtection="1">
      <alignment horizontal="center" vertical="center"/>
    </xf>
    <xf numFmtId="0" fontId="69" fillId="0" borderId="42" xfId="3" applyFont="1" applyBorder="1" applyAlignment="1" applyProtection="1">
      <alignment horizontal="center" vertical="center"/>
    </xf>
    <xf numFmtId="0" fontId="69" fillId="0" borderId="86" xfId="3" applyFont="1" applyBorder="1" applyAlignment="1" applyProtection="1">
      <alignment horizontal="center" vertical="center"/>
    </xf>
    <xf numFmtId="0" fontId="69" fillId="0" borderId="43" xfId="3" applyFont="1" applyBorder="1" applyAlignment="1" applyProtection="1">
      <alignment horizontal="center" vertical="center"/>
    </xf>
    <xf numFmtId="0" fontId="69" fillId="0" borderId="37" xfId="3" applyFont="1" applyBorder="1" applyAlignment="1" applyProtection="1">
      <alignment horizontal="center" vertical="center" wrapText="1"/>
    </xf>
    <xf numFmtId="0" fontId="69" fillId="0" borderId="44" xfId="3" applyFont="1" applyBorder="1" applyAlignment="1" applyProtection="1">
      <alignment horizontal="center" vertical="center" wrapText="1"/>
    </xf>
    <xf numFmtId="0" fontId="69" fillId="0" borderId="39" xfId="3" applyFont="1" applyBorder="1" applyAlignment="1" applyProtection="1">
      <alignment horizontal="center" vertical="center" wrapText="1"/>
    </xf>
    <xf numFmtId="0" fontId="69" fillId="0" borderId="45" xfId="3" applyFont="1" applyBorder="1" applyAlignment="1" applyProtection="1">
      <alignment horizontal="center" vertical="center" wrapText="1"/>
    </xf>
    <xf numFmtId="0" fontId="69" fillId="0" borderId="41" xfId="3" applyFont="1" applyBorder="1" applyAlignment="1" applyProtection="1">
      <alignment horizontal="center" vertical="center" wrapText="1"/>
    </xf>
    <xf numFmtId="0" fontId="69" fillId="0" borderId="13" xfId="3" applyFont="1" applyBorder="1" applyAlignment="1" applyProtection="1">
      <alignment horizontal="center" vertical="center" wrapText="1"/>
    </xf>
    <xf numFmtId="0" fontId="69" fillId="0" borderId="38" xfId="3" applyFont="1" applyBorder="1" applyAlignment="1" applyProtection="1">
      <alignment horizontal="center" vertical="center" wrapText="1"/>
    </xf>
    <xf numFmtId="0" fontId="69" fillId="0" borderId="47" xfId="3" applyFont="1" applyBorder="1" applyAlignment="1" applyProtection="1">
      <alignment horizontal="center" vertical="center" wrapText="1"/>
    </xf>
    <xf numFmtId="0" fontId="69" fillId="0" borderId="86" xfId="3" applyFont="1" applyBorder="1" applyAlignment="1" applyProtection="1">
      <alignment horizontal="center" vertical="center" wrapText="1"/>
    </xf>
    <xf numFmtId="0" fontId="69" fillId="0" borderId="43" xfId="3" applyFont="1" applyBorder="1" applyAlignment="1" applyProtection="1">
      <alignment horizontal="center" vertical="center" wrapText="1"/>
    </xf>
    <xf numFmtId="0" fontId="69" fillId="0" borderId="14" xfId="3" applyFont="1" applyBorder="1" applyAlignment="1" applyProtection="1">
      <alignment horizontal="center" vertical="center" wrapText="1"/>
    </xf>
    <xf numFmtId="0" fontId="69" fillId="0" borderId="48" xfId="3" applyFont="1" applyBorder="1" applyAlignment="1" applyProtection="1">
      <alignment horizontal="center" vertical="center" wrapText="1"/>
    </xf>
    <xf numFmtId="0" fontId="69" fillId="0" borderId="2" xfId="3" applyFont="1" applyBorder="1" applyAlignment="1" applyProtection="1">
      <alignment horizontal="center" vertical="center"/>
    </xf>
    <xf numFmtId="0" fontId="69" fillId="0" borderId="6" xfId="3" applyFont="1" applyBorder="1" applyAlignment="1" applyProtection="1">
      <alignment horizontal="center" vertical="center"/>
    </xf>
    <xf numFmtId="192" fontId="69" fillId="0" borderId="2" xfId="3" applyNumberFormat="1" applyFont="1" applyBorder="1" applyAlignment="1" applyProtection="1">
      <alignment horizontal="right" vertical="center"/>
    </xf>
    <xf numFmtId="192" fontId="69" fillId="0" borderId="6" xfId="3" applyNumberFormat="1" applyFont="1" applyBorder="1" applyAlignment="1" applyProtection="1">
      <alignment horizontal="right" vertical="center"/>
    </xf>
    <xf numFmtId="0" fontId="81" fillId="0" borderId="2" xfId="3" applyFont="1" applyBorder="1" applyAlignment="1" applyProtection="1">
      <alignment horizontal="center" vertical="center" shrinkToFit="1"/>
    </xf>
    <xf numFmtId="0" fontId="81" fillId="0" borderId="33" xfId="3" applyFont="1" applyBorder="1" applyAlignment="1" applyProtection="1">
      <alignment horizontal="center" vertical="center" shrinkToFit="1"/>
    </xf>
    <xf numFmtId="0" fontId="81" fillId="0" borderId="6" xfId="3" applyFont="1" applyBorder="1" applyAlignment="1" applyProtection="1">
      <alignment horizontal="center" vertical="center" shrinkToFit="1"/>
    </xf>
    <xf numFmtId="192" fontId="85" fillId="0" borderId="2" xfId="3" applyNumberFormat="1" applyFont="1" applyBorder="1" applyAlignment="1" applyProtection="1">
      <alignment horizontal="right" shrinkToFit="1"/>
    </xf>
    <xf numFmtId="192" fontId="85" fillId="0" borderId="33" xfId="3" applyNumberFormat="1" applyFont="1" applyBorder="1" applyAlignment="1" applyProtection="1">
      <alignment horizontal="right" shrinkToFit="1"/>
    </xf>
    <xf numFmtId="192" fontId="85" fillId="0" borderId="6" xfId="3" applyNumberFormat="1" applyFont="1" applyBorder="1" applyAlignment="1" applyProtection="1">
      <alignment horizontal="right" shrinkToFit="1"/>
    </xf>
    <xf numFmtId="0" fontId="69" fillId="0" borderId="20" xfId="3" applyFont="1" applyBorder="1" applyAlignment="1" applyProtection="1">
      <alignment horizontal="center" shrinkToFit="1"/>
    </xf>
    <xf numFmtId="0" fontId="69" fillId="0" borderId="20" xfId="3" applyFont="1" applyBorder="1" applyAlignment="1" applyProtection="1">
      <alignment horizontal="left" shrinkToFit="1"/>
    </xf>
    <xf numFmtId="0" fontId="69" fillId="0" borderId="0" xfId="3" applyFont="1" applyBorder="1" applyAlignment="1" applyProtection="1">
      <alignment shrinkToFit="1"/>
    </xf>
    <xf numFmtId="0" fontId="69" fillId="0" borderId="0" xfId="3" applyFont="1" applyBorder="1" applyAlignment="1" applyProtection="1">
      <alignment horizontal="center" vertical="center" shrinkToFit="1"/>
    </xf>
    <xf numFmtId="0" fontId="69" fillId="0" borderId="0" xfId="3" applyFont="1" applyBorder="1" applyAlignment="1" applyProtection="1">
      <alignment horizontal="center" vertical="top" shrinkToFit="1"/>
    </xf>
    <xf numFmtId="58" fontId="69" fillId="0" borderId="0" xfId="3" applyNumberFormat="1" applyFont="1" applyAlignment="1" applyProtection="1">
      <alignment vertical="center"/>
    </xf>
    <xf numFmtId="0" fontId="69" fillId="0" borderId="0" xfId="3" applyFont="1" applyAlignment="1" applyProtection="1">
      <alignment vertical="center"/>
    </xf>
    <xf numFmtId="0" fontId="75" fillId="0" borderId="0" xfId="3" applyFont="1" applyAlignment="1" applyProtection="1">
      <alignment horizontal="center" vertical="center" shrinkToFit="1"/>
    </xf>
    <xf numFmtId="49" fontId="69" fillId="0" borderId="0" xfId="3" applyNumberFormat="1" applyFont="1" applyAlignment="1" applyProtection="1">
      <alignment horizontal="center" vertical="center"/>
    </xf>
    <xf numFmtId="0" fontId="75" fillId="0" borderId="1" xfId="3" applyNumberFormat="1" applyFont="1" applyBorder="1" applyAlignment="1" applyProtection="1">
      <alignment horizontal="center" vertical="center" shrinkToFit="1"/>
    </xf>
    <xf numFmtId="0" fontId="69" fillId="0" borderId="0" xfId="3" applyFont="1" applyFill="1" applyBorder="1" applyAlignment="1" applyProtection="1">
      <alignment horizontal="left" vertical="center" shrinkToFit="1"/>
    </xf>
    <xf numFmtId="0" fontId="69" fillId="0" borderId="0" xfId="3" applyFont="1" applyFill="1" applyBorder="1" applyAlignment="1" applyProtection="1">
      <alignment horizontal="center" vertical="center" shrinkToFit="1"/>
    </xf>
    <xf numFmtId="0" fontId="75" fillId="0" borderId="0" xfId="3" applyFont="1" applyAlignment="1" applyProtection="1">
      <alignment horizontal="center" vertical="center"/>
    </xf>
  </cellXfs>
  <cellStyles count="6">
    <cellStyle name="桁区切り" xfId="4" builtinId="6"/>
    <cellStyle name="桁区切り 2" xfId="2"/>
    <cellStyle name="標準" xfId="0" builtinId="0"/>
    <cellStyle name="標準 2" xfId="1"/>
    <cellStyle name="標準 2 2" xfId="5"/>
    <cellStyle name="標準 3" xfId="3"/>
  </cellStyles>
  <dxfs count="30">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rgb="FFFFFF00"/>
        </patternFill>
      </fill>
    </dxf>
    <dxf>
      <fill>
        <patternFill>
          <bgColor rgb="FFFFFF00"/>
        </patternFill>
      </fill>
    </dxf>
    <dxf>
      <fill>
        <patternFill>
          <bgColor rgb="FFFFFF00"/>
        </patternFill>
      </fill>
    </dxf>
    <dxf>
      <font>
        <strike val="0"/>
        <color theme="1"/>
      </font>
      <fill>
        <patternFill>
          <bgColor rgb="FFFFFF00"/>
        </patternFill>
      </fill>
    </dxf>
    <dxf>
      <font>
        <strike val="0"/>
        <color theme="1"/>
      </font>
      <fill>
        <patternFill>
          <bgColor rgb="FFFFFF00"/>
        </patternFill>
      </fill>
    </dxf>
    <dxf>
      <font>
        <strike val="0"/>
        <u/>
      </font>
      <fill>
        <patternFill>
          <bgColor rgb="FFFFFF00"/>
        </patternFill>
      </fill>
    </dxf>
    <dxf>
      <font>
        <u/>
        <color auto="1"/>
      </font>
      <fill>
        <patternFill>
          <bgColor rgb="FFFFFF00"/>
        </patternFill>
      </fill>
    </dxf>
    <dxf>
      <font>
        <u/>
        <color theme="1"/>
      </font>
      <fill>
        <patternFill>
          <bgColor rgb="FFFFFF00"/>
        </patternFill>
      </fill>
    </dxf>
    <dxf>
      <font>
        <strike val="0"/>
        <u/>
        <color auto="1"/>
      </font>
      <fill>
        <patternFill>
          <bgColor rgb="FFFFFF00"/>
        </patternFill>
      </fill>
    </dxf>
    <dxf>
      <font>
        <strike val="0"/>
        <color theme="1"/>
      </font>
      <fill>
        <patternFill>
          <bgColor rgb="FFFFFF00"/>
        </patternFill>
      </fill>
    </dxf>
    <dxf>
      <font>
        <b/>
        <i val="0"/>
        <color theme="0"/>
      </font>
      <fill>
        <patternFill>
          <bgColor rgb="FFFF0000"/>
        </patternFill>
      </fill>
    </dxf>
    <dxf>
      <font>
        <b/>
        <i val="0"/>
        <color theme="0"/>
      </font>
      <fill>
        <patternFill>
          <bgColor rgb="FFFF0000"/>
        </patternFill>
      </fill>
    </dxf>
    <dxf>
      <fill>
        <patternFill>
          <bgColor rgb="FFFFFF00"/>
        </patternFill>
      </fill>
    </dxf>
    <dxf>
      <fill>
        <patternFill>
          <bgColor rgb="FFFFFF00"/>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CC66"/>
      <color rgb="FFFFFFCC"/>
      <color rgb="FFFFFF99"/>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9</xdr:col>
      <xdr:colOff>273584</xdr:colOff>
      <xdr:row>32</xdr:row>
      <xdr:rowOff>21237</xdr:rowOff>
    </xdr:from>
    <xdr:ext cx="8030483" cy="1771196"/>
    <xdr:sp macro="" textlink="">
      <xdr:nvSpPr>
        <xdr:cNvPr id="2" name="四角形吹き出し 1"/>
        <xdr:cNvSpPr/>
      </xdr:nvSpPr>
      <xdr:spPr>
        <a:xfrm>
          <a:off x="12067266" y="9546237"/>
          <a:ext cx="8030483" cy="1771196"/>
        </a:xfrm>
        <a:prstGeom prst="wedgeRectCallout">
          <a:avLst>
            <a:gd name="adj1" fmla="val -52833"/>
            <a:gd name="adj2" fmla="val 68062"/>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wrap="square" lIns="144000" tIns="180000" spcCol="216000" rtlCol="0" anchor="ctr">
          <a:noAutofit/>
        </a:bodyPr>
        <a:lstStyle/>
        <a:p>
          <a:pPr algn="l">
            <a:lnSpc>
              <a:spcPct val="100000"/>
            </a:lnSpc>
          </a:pPr>
          <a:r>
            <a:rPr kumimoji="1" lang="ja-JP" altLang="en-US" sz="2000" b="1">
              <a:solidFill>
                <a:sysClr val="windowText" lastClr="000000"/>
              </a:solidFill>
            </a:rPr>
            <a:t>年度を通して助成対象であることを確認するために，</a:t>
          </a:r>
          <a:r>
            <a:rPr kumimoji="1" lang="ja-JP" altLang="en-US" sz="2000" b="1">
              <a:solidFill>
                <a:srgbClr val="FF0000"/>
              </a:solidFill>
            </a:rPr>
            <a:t>順番を変えず，産休・育休・退職者は備考欄にその旨記入の上記載したままにしてください</a:t>
          </a:r>
          <a:r>
            <a:rPr kumimoji="1" lang="ja-JP" altLang="en-US" sz="2000" b="1">
              <a:solidFill>
                <a:sysClr val="windowText" lastClr="000000"/>
              </a:solidFill>
            </a:rPr>
            <a:t>。</a:t>
          </a:r>
        </a:p>
      </xdr:txBody>
    </xdr:sp>
    <xdr:clientData/>
  </xdr:oneCellAnchor>
  <xdr:twoCellAnchor>
    <xdr:from>
      <xdr:col>9</xdr:col>
      <xdr:colOff>348529</xdr:colOff>
      <xdr:row>42</xdr:row>
      <xdr:rowOff>18401</xdr:rowOff>
    </xdr:from>
    <xdr:to>
      <xdr:col>23</xdr:col>
      <xdr:colOff>239205</xdr:colOff>
      <xdr:row>50</xdr:row>
      <xdr:rowOff>233797</xdr:rowOff>
    </xdr:to>
    <xdr:sp macro="" textlink="">
      <xdr:nvSpPr>
        <xdr:cNvPr id="4" name="四角形吹き出し 3"/>
        <xdr:cNvSpPr/>
      </xdr:nvSpPr>
      <xdr:spPr>
        <a:xfrm>
          <a:off x="12142211" y="12141128"/>
          <a:ext cx="9588858" cy="2293578"/>
        </a:xfrm>
        <a:prstGeom prst="wedgeRectCallout">
          <a:avLst>
            <a:gd name="adj1" fmla="val -57319"/>
            <a:gd name="adj2" fmla="val 57666"/>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700"/>
            </a:lnSpc>
          </a:pPr>
          <a:r>
            <a:rPr kumimoji="1" lang="ja-JP" altLang="en-US" sz="2000" b="1" u="sng">
              <a:solidFill>
                <a:sysClr val="windowText" lastClr="000000"/>
              </a:solidFill>
              <a:latin typeface="游ゴシック" panose="020B0400000000000000" pitchFamily="50" charset="-128"/>
              <a:ea typeface="游ゴシック" panose="020B0400000000000000" pitchFamily="50" charset="-128"/>
            </a:rPr>
            <a:t>月初日が基準日</a:t>
          </a:r>
          <a:r>
            <a:rPr kumimoji="1" lang="ja-JP" altLang="en-US" sz="2000" b="0" u="none">
              <a:solidFill>
                <a:sysClr val="windowText" lastClr="000000"/>
              </a:solidFill>
              <a:latin typeface="游ゴシック" panose="020B0400000000000000" pitchFamily="50" charset="-128"/>
              <a:ea typeface="游ゴシック" panose="020B0400000000000000" pitchFamily="50" charset="-128"/>
            </a:rPr>
            <a:t>であるため，月途中に採用した職員は，翌月 </a:t>
          </a:r>
          <a:endParaRPr kumimoji="1" lang="en-US" altLang="ja-JP" sz="2000" b="0" u="none">
            <a:solidFill>
              <a:sysClr val="windowText" lastClr="000000"/>
            </a:solidFill>
            <a:latin typeface="游ゴシック" panose="020B0400000000000000" pitchFamily="50" charset="-128"/>
            <a:ea typeface="游ゴシック" panose="020B0400000000000000" pitchFamily="50" charset="-128"/>
          </a:endParaRPr>
        </a:p>
        <a:p>
          <a:pPr algn="l">
            <a:lnSpc>
              <a:spcPts val="1700"/>
            </a:lnSpc>
          </a:pPr>
          <a:endParaRPr kumimoji="1" lang="en-US" altLang="ja-JP" sz="2000" b="0" u="none">
            <a:solidFill>
              <a:sysClr val="windowText" lastClr="000000"/>
            </a:solidFill>
            <a:latin typeface="游ゴシック" panose="020B0400000000000000" pitchFamily="50" charset="-128"/>
            <a:ea typeface="游ゴシック" panose="020B0400000000000000" pitchFamily="50" charset="-128"/>
          </a:endParaRPr>
        </a:p>
        <a:p>
          <a:pPr algn="l">
            <a:lnSpc>
              <a:spcPts val="1700"/>
            </a:lnSpc>
          </a:pPr>
          <a:r>
            <a:rPr kumimoji="1" lang="ja-JP" altLang="en-US" sz="2000" b="0" u="none">
              <a:solidFill>
                <a:sysClr val="windowText" lastClr="000000"/>
              </a:solidFill>
              <a:latin typeface="游ゴシック" panose="020B0400000000000000" pitchFamily="50" charset="-128"/>
              <a:ea typeface="游ゴシック" panose="020B0400000000000000" pitchFamily="50" charset="-128"/>
            </a:rPr>
            <a:t>から保育教諭等数にカウントできるようになります。退職などの場合も同様です。</a:t>
          </a:r>
          <a:endParaRPr kumimoji="1" lang="en-US" altLang="ja-JP" sz="2000" b="0" u="none">
            <a:solidFill>
              <a:sysClr val="windowText" lastClr="000000"/>
            </a:solidFill>
            <a:latin typeface="游ゴシック" panose="020B0400000000000000" pitchFamily="50" charset="-128"/>
            <a:ea typeface="游ゴシック" panose="020B0400000000000000" pitchFamily="50" charset="-128"/>
          </a:endParaRPr>
        </a:p>
        <a:p>
          <a:pPr algn="l">
            <a:lnSpc>
              <a:spcPts val="1700"/>
            </a:lnSpc>
          </a:pPr>
          <a:endParaRPr kumimoji="1" lang="en-US" altLang="ja-JP" sz="2000" b="0" u="none">
            <a:solidFill>
              <a:sysClr val="windowText" lastClr="000000"/>
            </a:solidFill>
            <a:latin typeface="游ゴシック" panose="020B0400000000000000" pitchFamily="50" charset="-128"/>
            <a:ea typeface="游ゴシック" panose="020B0400000000000000" pitchFamily="50" charset="-128"/>
          </a:endParaRPr>
        </a:p>
        <a:p>
          <a:pPr algn="l">
            <a:lnSpc>
              <a:spcPts val="1700"/>
            </a:lnSpc>
          </a:pPr>
          <a:r>
            <a:rPr kumimoji="1" lang="ja-JP" altLang="en-US" sz="2000" b="0" u="none">
              <a:solidFill>
                <a:sysClr val="windowText" lastClr="000000"/>
              </a:solidFill>
              <a:latin typeface="游ゴシック" panose="020B0400000000000000" pitchFamily="50" charset="-128"/>
              <a:ea typeface="游ゴシック" panose="020B0400000000000000" pitchFamily="50" charset="-128"/>
            </a:rPr>
            <a:t>職員の入退職等があった場合には，備考欄にその旨（日付等）を記入してください。</a:t>
          </a:r>
          <a:endParaRPr kumimoji="1" lang="ja-JP" altLang="en-US" sz="20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134468</xdr:colOff>
      <xdr:row>0</xdr:row>
      <xdr:rowOff>112059</xdr:rowOff>
    </xdr:from>
    <xdr:to>
      <xdr:col>22</xdr:col>
      <xdr:colOff>661147</xdr:colOff>
      <xdr:row>2</xdr:row>
      <xdr:rowOff>179295</xdr:rowOff>
    </xdr:to>
    <xdr:sp macro="" textlink="">
      <xdr:nvSpPr>
        <xdr:cNvPr id="5" name="角丸四角形 4"/>
        <xdr:cNvSpPr/>
      </xdr:nvSpPr>
      <xdr:spPr>
        <a:xfrm>
          <a:off x="10578350" y="112059"/>
          <a:ext cx="4919385" cy="68356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FF00"/>
              </a:solidFill>
            </a:rPr>
            <a:t>黄色のセル</a:t>
          </a:r>
          <a:r>
            <a:rPr kumimoji="1" lang="ja-JP" altLang="en-US" sz="1200" b="1"/>
            <a:t>のみ記入。</a:t>
          </a:r>
          <a:r>
            <a:rPr kumimoji="1" lang="ja-JP" altLang="en-US" sz="1200" b="1">
              <a:solidFill>
                <a:schemeClr val="accent6">
                  <a:lumMod val="60000"/>
                  <a:lumOff val="40000"/>
                </a:schemeClr>
              </a:solidFill>
            </a:rPr>
            <a:t>オレンジ色のセル</a:t>
          </a:r>
          <a:r>
            <a:rPr kumimoji="1" lang="ja-JP" altLang="en-US" sz="1200" b="1"/>
            <a:t>はプルダウンより選択。</a:t>
          </a:r>
        </a:p>
        <a:p>
          <a:pPr algn="l"/>
          <a:r>
            <a:rPr kumimoji="1" lang="ja-JP" altLang="en-US" sz="1200" b="1"/>
            <a:t>白いセルは自動計算のため、数式を消さないようにご注意ください。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117431</xdr:colOff>
      <xdr:row>39</xdr:row>
      <xdr:rowOff>404488</xdr:rowOff>
    </xdr:from>
    <xdr:to>
      <xdr:col>22</xdr:col>
      <xdr:colOff>326198</xdr:colOff>
      <xdr:row>44</xdr:row>
      <xdr:rowOff>221816</xdr:rowOff>
    </xdr:to>
    <xdr:sp macro="" textlink="">
      <xdr:nvSpPr>
        <xdr:cNvPr id="3" name="AutoShape 3"/>
        <xdr:cNvSpPr>
          <a:spLocks noChangeArrowheads="1"/>
        </xdr:cNvSpPr>
      </xdr:nvSpPr>
      <xdr:spPr bwMode="auto">
        <a:xfrm>
          <a:off x="13328606" y="11024863"/>
          <a:ext cx="3733017" cy="2236678"/>
        </a:xfrm>
        <a:prstGeom prst="wedgeRoundRectCallout">
          <a:avLst>
            <a:gd name="adj1" fmla="val 29615"/>
            <a:gd name="adj2" fmla="val 39246"/>
            <a:gd name="adj3" fmla="val 16667"/>
          </a:avLst>
        </a:prstGeom>
        <a:solidFill>
          <a:srgbClr val="FFFFFF"/>
        </a:solidFill>
        <a:ln w="9525">
          <a:solidFill>
            <a:srgbClr val="000000"/>
          </a:solidFill>
          <a:miter lim="800000"/>
          <a:headEnd/>
          <a:tailEnd/>
        </a:ln>
      </xdr:spPr>
      <xdr:txBody>
        <a:bodyPr vertOverflow="clip" wrap="square" lIns="74295" tIns="8890" rIns="74295" bIns="8890" anchor="ctr" upright="1"/>
        <a:lstStyle/>
        <a:p>
          <a:pPr algn="l" rtl="0">
            <a:lnSpc>
              <a:spcPts val="16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特別支援保育担当者は常勤職員（概ね勤務時間数が８時間</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日かつ勤務日数２０日</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１ヶ月）のみ担当になれます。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lnSpc>
              <a:spcPts val="16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３歳以上児・３歳未満児それぞれについて配置が必要です。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lnSpc>
              <a:spcPts val="16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１：１の対象児童が在籍の場合、３：１の対象児童が３人いるのと同じ計算になります。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17</xdr:col>
      <xdr:colOff>274008</xdr:colOff>
      <xdr:row>1</xdr:row>
      <xdr:rowOff>182672</xdr:rowOff>
    </xdr:from>
    <xdr:to>
      <xdr:col>23</xdr:col>
      <xdr:colOff>318555</xdr:colOff>
      <xdr:row>5</xdr:row>
      <xdr:rowOff>314032</xdr:rowOff>
    </xdr:to>
    <xdr:sp macro="" textlink="">
      <xdr:nvSpPr>
        <xdr:cNvPr id="4" name="角丸四角形 3"/>
        <xdr:cNvSpPr/>
      </xdr:nvSpPr>
      <xdr:spPr>
        <a:xfrm>
          <a:off x="13491576" y="587158"/>
          <a:ext cx="4285130" cy="159273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t>特別支援保育助成、</a:t>
          </a:r>
          <a:endParaRPr kumimoji="1" lang="en-US" altLang="ja-JP" sz="1600" b="1"/>
        </a:p>
        <a:p>
          <a:pPr algn="l"/>
          <a:r>
            <a:rPr kumimoji="1" lang="ja-JP" altLang="en-US" sz="1600" b="1"/>
            <a:t>特別支援教育・保育経費補助金を受ける施設のみ記載し、毎月</a:t>
          </a:r>
          <a:r>
            <a:rPr kumimoji="1" lang="en-US" altLang="ja-JP" sz="1600" b="1"/>
            <a:t>10</a:t>
          </a:r>
          <a:r>
            <a:rPr kumimoji="1" lang="ja-JP" altLang="en-US" sz="1600" b="1"/>
            <a:t>日までに提出してください。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142421</xdr:colOff>
      <xdr:row>8</xdr:row>
      <xdr:rowOff>380095</xdr:rowOff>
    </xdr:from>
    <xdr:to>
      <xdr:col>37</xdr:col>
      <xdr:colOff>272142</xdr:colOff>
      <xdr:row>14</xdr:row>
      <xdr:rowOff>211365</xdr:rowOff>
    </xdr:to>
    <xdr:sp macro="" textlink="">
      <xdr:nvSpPr>
        <xdr:cNvPr id="2" name="正方形/長方形 1"/>
        <xdr:cNvSpPr/>
      </xdr:nvSpPr>
      <xdr:spPr>
        <a:xfrm>
          <a:off x="13463814" y="3482524"/>
          <a:ext cx="10335078" cy="2443841"/>
        </a:xfrm>
        <a:prstGeom prst="rect">
          <a:avLst/>
        </a:prstGeom>
        <a:noFill/>
        <a:ln w="63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ltLang="ja-JP" sz="1400">
            <a:solidFill>
              <a:schemeClr val="tx1"/>
            </a:solidFill>
            <a:effectLst/>
            <a:latin typeface="+mn-lt"/>
            <a:ea typeface="+mn-ea"/>
            <a:cs typeface="+mn-cs"/>
          </a:endParaRPr>
        </a:p>
        <a:p>
          <a:r>
            <a:rPr lang="ja-JP" altLang="en-US" sz="1400">
              <a:solidFill>
                <a:schemeClr val="tx1"/>
              </a:solidFill>
              <a:effectLst/>
              <a:latin typeface="+mn-lt"/>
              <a:ea typeface="+mn-ea"/>
              <a:cs typeface="+mn-cs"/>
            </a:rPr>
            <a:t>　　　　　　　　　　</a:t>
          </a:r>
          <a:r>
            <a:rPr lang="ja-JP" altLang="ja-JP" sz="1400">
              <a:solidFill>
                <a:schemeClr val="tx1"/>
              </a:solidFill>
              <a:effectLst/>
              <a:latin typeface="+mn-lt"/>
              <a:ea typeface="+mn-ea"/>
              <a:cs typeface="+mn-cs"/>
            </a:rPr>
            <a:t>（</a:t>
          </a:r>
          <a:r>
            <a:rPr lang="en-US" altLang="ja-JP" sz="1400">
              <a:solidFill>
                <a:schemeClr val="tx1"/>
              </a:solidFill>
              <a:effectLst/>
              <a:latin typeface="+mn-lt"/>
              <a:ea typeface="+mn-ea"/>
              <a:cs typeface="+mn-cs"/>
            </a:rPr>
            <a:t>1</a:t>
          </a:r>
          <a:r>
            <a:rPr lang="ja-JP" altLang="ja-JP" sz="1400">
              <a:solidFill>
                <a:schemeClr val="tx1"/>
              </a:solidFill>
              <a:effectLst/>
              <a:latin typeface="+mn-lt"/>
              <a:ea typeface="+mn-ea"/>
              <a:cs typeface="+mn-cs"/>
            </a:rPr>
            <a:t>～</a:t>
          </a:r>
          <a:r>
            <a:rPr lang="en-US" altLang="ja-JP" sz="1400">
              <a:solidFill>
                <a:schemeClr val="tx1"/>
              </a:solidFill>
              <a:effectLst/>
              <a:latin typeface="+mn-lt"/>
              <a:ea typeface="+mn-ea"/>
              <a:cs typeface="+mn-cs"/>
            </a:rPr>
            <a:t>3</a:t>
          </a:r>
          <a:r>
            <a:rPr lang="ja-JP" altLang="ja-JP" sz="1400">
              <a:solidFill>
                <a:schemeClr val="tx1"/>
              </a:solidFill>
              <a:effectLst/>
              <a:latin typeface="+mn-lt"/>
              <a:ea typeface="+mn-ea"/>
              <a:cs typeface="+mn-cs"/>
            </a:rPr>
            <a:t>のうち</a:t>
          </a:r>
          <a:r>
            <a:rPr lang="en-US" altLang="ja-JP" sz="1400">
              <a:solidFill>
                <a:schemeClr val="tx1"/>
              </a:solidFill>
              <a:effectLst/>
              <a:latin typeface="+mn-lt"/>
              <a:ea typeface="+mn-ea"/>
              <a:cs typeface="+mn-cs"/>
            </a:rPr>
            <a:t>1</a:t>
          </a:r>
          <a:r>
            <a:rPr lang="ja-JP" altLang="ja-JP" sz="1400">
              <a:solidFill>
                <a:schemeClr val="tx1"/>
              </a:solidFill>
              <a:effectLst/>
              <a:latin typeface="+mn-lt"/>
              <a:ea typeface="+mn-ea"/>
              <a:cs typeface="+mn-cs"/>
            </a:rPr>
            <a:t>項目，かつ</a:t>
          </a:r>
          <a:r>
            <a:rPr lang="en-US" altLang="ja-JP" sz="1400">
              <a:solidFill>
                <a:schemeClr val="tx1"/>
              </a:solidFill>
              <a:effectLst/>
              <a:latin typeface="+mn-lt"/>
              <a:ea typeface="+mn-ea"/>
              <a:cs typeface="+mn-cs"/>
            </a:rPr>
            <a:t>4</a:t>
          </a:r>
          <a:r>
            <a:rPr lang="ja-JP" altLang="ja-JP" sz="1400">
              <a:solidFill>
                <a:schemeClr val="tx1"/>
              </a:solidFill>
              <a:effectLst/>
              <a:latin typeface="+mn-lt"/>
              <a:ea typeface="+mn-ea"/>
              <a:cs typeface="+mn-cs"/>
            </a:rPr>
            <a:t>～</a:t>
          </a:r>
          <a:r>
            <a:rPr lang="en-US" altLang="ja-JP" sz="1400">
              <a:solidFill>
                <a:schemeClr val="tx1"/>
              </a:solidFill>
              <a:effectLst/>
              <a:latin typeface="+mn-lt"/>
              <a:ea typeface="+mn-ea"/>
              <a:cs typeface="+mn-cs"/>
            </a:rPr>
            <a:t>5</a:t>
          </a:r>
          <a:r>
            <a:rPr lang="ja-JP" altLang="ja-JP" sz="1400">
              <a:solidFill>
                <a:schemeClr val="tx1"/>
              </a:solidFill>
              <a:effectLst/>
              <a:latin typeface="+mn-lt"/>
              <a:ea typeface="+mn-ea"/>
              <a:cs typeface="+mn-cs"/>
            </a:rPr>
            <a:t>のうち</a:t>
          </a:r>
          <a:r>
            <a:rPr lang="en-US" altLang="ja-JP" sz="1400">
              <a:solidFill>
                <a:schemeClr val="tx1"/>
              </a:solidFill>
              <a:effectLst/>
              <a:latin typeface="+mn-lt"/>
              <a:ea typeface="+mn-ea"/>
              <a:cs typeface="+mn-cs"/>
            </a:rPr>
            <a:t>1</a:t>
          </a:r>
          <a:r>
            <a:rPr lang="ja-JP" altLang="ja-JP" sz="1400">
              <a:solidFill>
                <a:schemeClr val="tx1"/>
              </a:solidFill>
              <a:effectLst/>
              <a:latin typeface="+mn-lt"/>
              <a:ea typeface="+mn-ea"/>
              <a:cs typeface="+mn-cs"/>
            </a:rPr>
            <a:t>項目を満たしている場合に助成対象）</a:t>
          </a:r>
        </a:p>
        <a:p>
          <a:r>
            <a:rPr lang="en-US" altLang="ja-JP" sz="1400">
              <a:solidFill>
                <a:schemeClr val="tx1"/>
              </a:solidFill>
              <a:effectLst/>
              <a:latin typeface="+mn-lt"/>
              <a:ea typeface="+mn-ea"/>
              <a:cs typeface="+mn-cs"/>
            </a:rPr>
            <a:t> </a:t>
          </a:r>
          <a:endParaRPr lang="ja-JP" altLang="ja-JP" sz="1400">
            <a:solidFill>
              <a:schemeClr val="tx1"/>
            </a:solidFill>
            <a:effectLst/>
            <a:latin typeface="+mn-lt"/>
            <a:ea typeface="+mn-ea"/>
            <a:cs typeface="+mn-cs"/>
          </a:endParaRPr>
        </a:p>
        <a:p>
          <a:r>
            <a:rPr lang="ja-JP" altLang="en-US" sz="1400" b="1">
              <a:solidFill>
                <a:schemeClr val="tx1"/>
              </a:solidFill>
              <a:effectLst/>
              <a:latin typeface="+mn-lt"/>
              <a:ea typeface="+mn-ea"/>
              <a:cs typeface="+mn-cs"/>
            </a:rPr>
            <a:t>　　</a:t>
          </a:r>
          <a:r>
            <a:rPr lang="ja-JP" altLang="ja-JP" sz="1400" b="1">
              <a:solidFill>
                <a:schemeClr val="tx1"/>
              </a:solidFill>
              <a:effectLst/>
              <a:latin typeface="+mn-lt"/>
              <a:ea typeface="+mn-ea"/>
              <a:cs typeface="+mn-cs"/>
            </a:rPr>
            <a:t>《１日当たりの勤務時間数が６時間以上かつ１月当たりの勤務日数が</a:t>
          </a:r>
          <a:r>
            <a:rPr lang="en-US" altLang="ja-JP" sz="1400" b="1">
              <a:solidFill>
                <a:schemeClr val="tx1"/>
              </a:solidFill>
              <a:effectLst/>
              <a:latin typeface="+mn-lt"/>
              <a:ea typeface="+mn-ea"/>
              <a:cs typeface="+mn-cs"/>
            </a:rPr>
            <a:t>20</a:t>
          </a:r>
          <a:r>
            <a:rPr lang="ja-JP" altLang="ja-JP" sz="1400" b="1">
              <a:solidFill>
                <a:schemeClr val="tx1"/>
              </a:solidFill>
              <a:effectLst/>
              <a:latin typeface="+mn-lt"/>
              <a:ea typeface="+mn-ea"/>
              <a:cs typeface="+mn-cs"/>
            </a:rPr>
            <a:t>日以上の者》</a:t>
          </a:r>
          <a:endParaRPr lang="ja-JP" altLang="ja-JP" sz="1400">
            <a:solidFill>
              <a:schemeClr val="tx1"/>
            </a:solidFill>
            <a:effectLst/>
            <a:latin typeface="+mn-lt"/>
            <a:ea typeface="+mn-ea"/>
            <a:cs typeface="+mn-cs"/>
          </a:endParaRPr>
        </a:p>
        <a:p>
          <a:r>
            <a:rPr lang="ja-JP" altLang="en-US" sz="1400">
              <a:solidFill>
                <a:schemeClr val="tx1"/>
              </a:solidFill>
              <a:effectLst/>
              <a:latin typeface="+mn-lt"/>
              <a:ea typeface="+mn-ea"/>
              <a:cs typeface="+mn-cs"/>
            </a:rPr>
            <a:t>　　　　</a:t>
          </a:r>
          <a:r>
            <a:rPr lang="ja-JP" altLang="ja-JP" sz="1400">
              <a:solidFill>
                <a:schemeClr val="tx1"/>
              </a:solidFill>
              <a:effectLst/>
              <a:latin typeface="+mn-lt"/>
              <a:ea typeface="+mn-ea"/>
              <a:cs typeface="+mn-cs"/>
            </a:rPr>
            <a:t>□</a:t>
          </a:r>
          <a:r>
            <a:rPr lang="en-US" altLang="ja-JP" sz="1400">
              <a:solidFill>
                <a:schemeClr val="tx1"/>
              </a:solidFill>
              <a:effectLst/>
              <a:latin typeface="+mn-lt"/>
              <a:ea typeface="+mn-ea"/>
              <a:cs typeface="+mn-cs"/>
            </a:rPr>
            <a:t>1. </a:t>
          </a:r>
          <a:r>
            <a:rPr lang="ja-JP" altLang="ja-JP" sz="1400">
              <a:solidFill>
                <a:schemeClr val="tx1"/>
              </a:solidFill>
              <a:effectLst/>
              <a:latin typeface="+mn-lt"/>
              <a:ea typeface="+mn-ea"/>
              <a:cs typeface="+mn-cs"/>
            </a:rPr>
            <a:t>定員</a:t>
          </a:r>
          <a:r>
            <a:rPr lang="en-US" altLang="ja-JP" sz="1400">
              <a:solidFill>
                <a:schemeClr val="tx1"/>
              </a:solidFill>
              <a:effectLst/>
              <a:latin typeface="+mn-lt"/>
              <a:ea typeface="+mn-ea"/>
              <a:cs typeface="+mn-cs"/>
            </a:rPr>
            <a:t>40</a:t>
          </a:r>
          <a:r>
            <a:rPr lang="ja-JP" altLang="en-US" sz="1400">
              <a:solidFill>
                <a:schemeClr val="tx1"/>
              </a:solidFill>
              <a:effectLst/>
              <a:latin typeface="+mn-lt"/>
              <a:ea typeface="+mn-ea"/>
              <a:cs typeface="+mn-cs"/>
            </a:rPr>
            <a:t>人</a:t>
          </a:r>
          <a:r>
            <a:rPr lang="ja-JP" altLang="ja-JP" sz="1400">
              <a:solidFill>
                <a:schemeClr val="tx1"/>
              </a:solidFill>
              <a:effectLst/>
              <a:latin typeface="+mn-lt"/>
              <a:ea typeface="+mn-ea"/>
              <a:cs typeface="+mn-cs"/>
            </a:rPr>
            <a:t>以下　１名配置　　</a:t>
          </a:r>
          <a:r>
            <a:rPr lang="ja-JP" altLang="en-US" sz="1400">
              <a:solidFill>
                <a:schemeClr val="tx1"/>
              </a:solidFill>
              <a:effectLst/>
              <a:latin typeface="+mn-lt"/>
              <a:ea typeface="+mn-ea"/>
              <a:cs typeface="+mn-cs"/>
            </a:rPr>
            <a:t>　□</a:t>
          </a:r>
          <a:r>
            <a:rPr lang="en-US" altLang="ja-JP" sz="1400">
              <a:solidFill>
                <a:schemeClr val="tx1"/>
              </a:solidFill>
              <a:effectLst/>
              <a:latin typeface="+mn-lt"/>
              <a:ea typeface="+mn-ea"/>
              <a:cs typeface="+mn-cs"/>
            </a:rPr>
            <a:t>2.</a:t>
          </a:r>
          <a:r>
            <a:rPr lang="ja-JP" altLang="ja-JP" sz="1400">
              <a:solidFill>
                <a:schemeClr val="tx1"/>
              </a:solidFill>
              <a:effectLst/>
              <a:latin typeface="+mn-lt"/>
              <a:ea typeface="+mn-ea"/>
              <a:cs typeface="+mn-cs"/>
            </a:rPr>
            <a:t>定員</a:t>
          </a:r>
          <a:r>
            <a:rPr lang="en-US" altLang="ja-JP" sz="1400">
              <a:solidFill>
                <a:schemeClr val="tx1"/>
              </a:solidFill>
              <a:effectLst/>
              <a:latin typeface="+mn-lt"/>
              <a:ea typeface="+mn-ea"/>
              <a:cs typeface="+mn-cs"/>
            </a:rPr>
            <a:t>41</a:t>
          </a:r>
          <a:r>
            <a:rPr lang="ja-JP" altLang="en-US" sz="1400">
              <a:solidFill>
                <a:schemeClr val="tx1"/>
              </a:solidFill>
              <a:effectLst/>
              <a:latin typeface="+mn-lt"/>
              <a:ea typeface="+mn-ea"/>
              <a:cs typeface="+mn-cs"/>
            </a:rPr>
            <a:t>人</a:t>
          </a:r>
          <a:r>
            <a:rPr lang="ja-JP" altLang="ja-JP" sz="1400">
              <a:solidFill>
                <a:schemeClr val="tx1"/>
              </a:solidFill>
              <a:effectLst/>
              <a:latin typeface="+mn-lt"/>
              <a:ea typeface="+mn-ea"/>
              <a:cs typeface="+mn-cs"/>
            </a:rPr>
            <a:t>～</a:t>
          </a:r>
          <a:r>
            <a:rPr lang="en-US" altLang="ja-JP" sz="1400">
              <a:solidFill>
                <a:schemeClr val="tx1"/>
              </a:solidFill>
              <a:effectLst/>
              <a:latin typeface="+mn-lt"/>
              <a:ea typeface="+mn-ea"/>
              <a:cs typeface="+mn-cs"/>
            </a:rPr>
            <a:t>150</a:t>
          </a:r>
          <a:r>
            <a:rPr lang="ja-JP" altLang="en-US" sz="1400">
              <a:solidFill>
                <a:schemeClr val="tx1"/>
              </a:solidFill>
              <a:effectLst/>
              <a:latin typeface="+mn-lt"/>
              <a:ea typeface="+mn-ea"/>
              <a:cs typeface="+mn-cs"/>
            </a:rPr>
            <a:t>人</a:t>
          </a:r>
          <a:r>
            <a:rPr lang="ja-JP" altLang="ja-JP" sz="1400">
              <a:solidFill>
                <a:schemeClr val="tx1"/>
              </a:solidFill>
              <a:effectLst/>
              <a:latin typeface="+mn-lt"/>
              <a:ea typeface="+mn-ea"/>
              <a:cs typeface="+mn-cs"/>
            </a:rPr>
            <a:t>　２名配置　　　□</a:t>
          </a:r>
          <a:r>
            <a:rPr lang="en-US" altLang="ja-JP" sz="1400">
              <a:solidFill>
                <a:schemeClr val="tx1"/>
              </a:solidFill>
              <a:effectLst/>
              <a:latin typeface="+mn-lt"/>
              <a:ea typeface="+mn-ea"/>
              <a:cs typeface="+mn-cs"/>
            </a:rPr>
            <a:t>3. </a:t>
          </a:r>
          <a:r>
            <a:rPr lang="ja-JP" altLang="ja-JP" sz="1400">
              <a:solidFill>
                <a:schemeClr val="tx1"/>
              </a:solidFill>
              <a:effectLst/>
              <a:latin typeface="+mn-lt"/>
              <a:ea typeface="+mn-ea"/>
              <a:cs typeface="+mn-cs"/>
            </a:rPr>
            <a:t>定員</a:t>
          </a:r>
          <a:r>
            <a:rPr lang="en-US" altLang="ja-JP" sz="1400">
              <a:solidFill>
                <a:schemeClr val="tx1"/>
              </a:solidFill>
              <a:effectLst/>
              <a:latin typeface="+mn-lt"/>
              <a:ea typeface="+mn-ea"/>
              <a:cs typeface="+mn-cs"/>
            </a:rPr>
            <a:t>151</a:t>
          </a:r>
          <a:r>
            <a:rPr lang="ja-JP" altLang="en-US" sz="1400">
              <a:solidFill>
                <a:schemeClr val="tx1"/>
              </a:solidFill>
              <a:effectLst/>
              <a:latin typeface="+mn-lt"/>
              <a:ea typeface="+mn-ea"/>
              <a:cs typeface="+mn-cs"/>
            </a:rPr>
            <a:t>人</a:t>
          </a:r>
          <a:r>
            <a:rPr lang="ja-JP" altLang="ja-JP" sz="1400">
              <a:solidFill>
                <a:schemeClr val="tx1"/>
              </a:solidFill>
              <a:effectLst/>
              <a:latin typeface="+mn-lt"/>
              <a:ea typeface="+mn-ea"/>
              <a:cs typeface="+mn-cs"/>
            </a:rPr>
            <a:t>以上　３名配置</a:t>
          </a:r>
        </a:p>
        <a:p>
          <a:r>
            <a:rPr lang="en-US" altLang="ja-JP" sz="1400" b="1">
              <a:solidFill>
                <a:schemeClr val="tx1"/>
              </a:solidFill>
              <a:effectLst/>
              <a:latin typeface="+mn-lt"/>
              <a:ea typeface="+mn-ea"/>
              <a:cs typeface="+mn-cs"/>
            </a:rPr>
            <a:t> </a:t>
          </a:r>
          <a:endParaRPr lang="ja-JP" altLang="ja-JP" sz="1400">
            <a:solidFill>
              <a:schemeClr val="tx1"/>
            </a:solidFill>
            <a:effectLst/>
            <a:latin typeface="+mn-lt"/>
            <a:ea typeface="+mn-ea"/>
            <a:cs typeface="+mn-cs"/>
          </a:endParaRPr>
        </a:p>
        <a:p>
          <a:r>
            <a:rPr lang="ja-JP" altLang="en-US" sz="1400" b="1">
              <a:solidFill>
                <a:schemeClr val="tx1"/>
              </a:solidFill>
              <a:effectLst/>
              <a:latin typeface="+mn-lt"/>
              <a:ea typeface="+mn-ea"/>
              <a:cs typeface="+mn-cs"/>
            </a:rPr>
            <a:t>　　</a:t>
          </a:r>
          <a:r>
            <a:rPr lang="ja-JP" altLang="ja-JP" sz="1400" b="1">
              <a:solidFill>
                <a:schemeClr val="tx1"/>
              </a:solidFill>
              <a:effectLst/>
              <a:latin typeface="+mn-lt"/>
              <a:ea typeface="+mn-ea"/>
              <a:cs typeface="+mn-cs"/>
            </a:rPr>
            <a:t>《上記の者に加えて配置されている者》</a:t>
          </a:r>
          <a:endParaRPr lang="ja-JP" altLang="ja-JP" sz="1400">
            <a:solidFill>
              <a:schemeClr val="tx1"/>
            </a:solidFill>
            <a:effectLst/>
            <a:latin typeface="+mn-lt"/>
            <a:ea typeface="+mn-ea"/>
            <a:cs typeface="+mn-cs"/>
          </a:endParaRPr>
        </a:p>
        <a:p>
          <a:r>
            <a:rPr lang="ja-JP" altLang="en-US" sz="1400">
              <a:solidFill>
                <a:schemeClr val="tx1"/>
              </a:solidFill>
              <a:effectLst/>
              <a:latin typeface="+mn-lt"/>
              <a:ea typeface="+mn-ea"/>
              <a:cs typeface="+mn-cs"/>
            </a:rPr>
            <a:t>　　　　□</a:t>
          </a:r>
          <a:r>
            <a:rPr lang="en-US" altLang="ja-JP" sz="1400">
              <a:solidFill>
                <a:schemeClr val="tx1"/>
              </a:solidFill>
              <a:effectLst/>
              <a:latin typeface="+mn-lt"/>
              <a:ea typeface="+mn-ea"/>
              <a:cs typeface="+mn-cs"/>
            </a:rPr>
            <a:t>4.</a:t>
          </a:r>
          <a:r>
            <a:rPr lang="ja-JP" altLang="ja-JP" sz="1400">
              <a:solidFill>
                <a:schemeClr val="tx1"/>
              </a:solidFill>
              <a:effectLst/>
              <a:latin typeface="+mn-lt"/>
              <a:ea typeface="+mn-ea"/>
              <a:cs typeface="+mn-cs"/>
            </a:rPr>
            <a:t>定員</a:t>
          </a:r>
          <a:r>
            <a:rPr lang="en-US" altLang="ja-JP" sz="1400">
              <a:solidFill>
                <a:schemeClr val="tx1"/>
              </a:solidFill>
              <a:effectLst/>
              <a:latin typeface="+mn-lt"/>
              <a:ea typeface="+mn-ea"/>
              <a:cs typeface="+mn-cs"/>
            </a:rPr>
            <a:t>61</a:t>
          </a:r>
          <a:r>
            <a:rPr lang="ja-JP" altLang="en-US" sz="1400">
              <a:solidFill>
                <a:schemeClr val="tx1"/>
              </a:solidFill>
              <a:effectLst/>
              <a:latin typeface="+mn-lt"/>
              <a:ea typeface="+mn-ea"/>
              <a:cs typeface="+mn-cs"/>
            </a:rPr>
            <a:t>人</a:t>
          </a:r>
          <a:r>
            <a:rPr lang="ja-JP" altLang="ja-JP" sz="1400">
              <a:solidFill>
                <a:schemeClr val="tx1"/>
              </a:solidFill>
              <a:effectLst/>
              <a:latin typeface="+mn-lt"/>
              <a:ea typeface="+mn-ea"/>
              <a:cs typeface="+mn-cs"/>
            </a:rPr>
            <a:t>以上　　１日当たりの勤務時間数が５時間以上かつ１月当たりの勤務日数が</a:t>
          </a:r>
          <a:r>
            <a:rPr lang="en-US" altLang="ja-JP" sz="1400">
              <a:solidFill>
                <a:schemeClr val="tx1"/>
              </a:solidFill>
              <a:effectLst/>
              <a:latin typeface="+mn-lt"/>
              <a:ea typeface="+mn-ea"/>
              <a:cs typeface="+mn-cs"/>
            </a:rPr>
            <a:t>20</a:t>
          </a:r>
          <a:r>
            <a:rPr lang="ja-JP" altLang="ja-JP" sz="1400">
              <a:solidFill>
                <a:schemeClr val="tx1"/>
              </a:solidFill>
              <a:effectLst/>
              <a:latin typeface="+mn-lt"/>
              <a:ea typeface="+mn-ea"/>
              <a:cs typeface="+mn-cs"/>
            </a:rPr>
            <a:t>日以上の者</a:t>
          </a:r>
        </a:p>
        <a:p>
          <a:r>
            <a:rPr lang="ja-JP" altLang="en-US" sz="1400">
              <a:solidFill>
                <a:schemeClr val="tx1"/>
              </a:solidFill>
              <a:effectLst/>
              <a:latin typeface="+mn-lt"/>
              <a:ea typeface="+mn-ea"/>
              <a:cs typeface="+mn-cs"/>
            </a:rPr>
            <a:t>　　　　</a:t>
          </a:r>
          <a:r>
            <a:rPr lang="ja-JP" altLang="ja-JP" sz="1400">
              <a:solidFill>
                <a:schemeClr val="tx1"/>
              </a:solidFill>
              <a:effectLst/>
              <a:latin typeface="+mn-lt"/>
              <a:ea typeface="+mn-ea"/>
              <a:cs typeface="+mn-cs"/>
            </a:rPr>
            <a:t>□</a:t>
          </a:r>
          <a:r>
            <a:rPr lang="en-US" altLang="ja-JP" sz="1400">
              <a:solidFill>
                <a:schemeClr val="tx1"/>
              </a:solidFill>
              <a:effectLst/>
              <a:latin typeface="+mn-lt"/>
              <a:ea typeface="+mn-ea"/>
              <a:cs typeface="+mn-cs"/>
            </a:rPr>
            <a:t>5.</a:t>
          </a:r>
          <a:r>
            <a:rPr lang="ja-JP" altLang="ja-JP" sz="1400">
              <a:solidFill>
                <a:schemeClr val="tx1"/>
              </a:solidFill>
              <a:effectLst/>
              <a:latin typeface="+mn-lt"/>
              <a:ea typeface="+mn-ea"/>
              <a:cs typeface="+mn-cs"/>
            </a:rPr>
            <a:t>定員</a:t>
          </a:r>
          <a:r>
            <a:rPr lang="en-US" altLang="ja-JP" sz="1400">
              <a:solidFill>
                <a:schemeClr val="tx1"/>
              </a:solidFill>
              <a:effectLst/>
              <a:latin typeface="+mn-lt"/>
              <a:ea typeface="+mn-ea"/>
              <a:cs typeface="+mn-cs"/>
            </a:rPr>
            <a:t>60</a:t>
          </a:r>
          <a:r>
            <a:rPr lang="ja-JP" altLang="en-US" sz="1400">
              <a:solidFill>
                <a:schemeClr val="tx1"/>
              </a:solidFill>
              <a:effectLst/>
              <a:latin typeface="+mn-lt"/>
              <a:ea typeface="+mn-ea"/>
              <a:cs typeface="+mn-cs"/>
            </a:rPr>
            <a:t>人</a:t>
          </a:r>
          <a:r>
            <a:rPr lang="ja-JP" altLang="ja-JP" sz="1400">
              <a:solidFill>
                <a:schemeClr val="tx1"/>
              </a:solidFill>
              <a:effectLst/>
              <a:latin typeface="+mn-lt"/>
              <a:ea typeface="+mn-ea"/>
              <a:cs typeface="+mn-cs"/>
            </a:rPr>
            <a:t>以下　　１日当たりの勤務時間数が３時間以上かつ１月当たりの勤務日数が</a:t>
          </a:r>
          <a:r>
            <a:rPr lang="en-US" altLang="ja-JP" sz="1400">
              <a:solidFill>
                <a:schemeClr val="tx1"/>
              </a:solidFill>
              <a:effectLst/>
              <a:latin typeface="+mn-lt"/>
              <a:ea typeface="+mn-ea"/>
              <a:cs typeface="+mn-cs"/>
            </a:rPr>
            <a:t>20</a:t>
          </a:r>
          <a:r>
            <a:rPr lang="ja-JP" altLang="ja-JP" sz="1400">
              <a:solidFill>
                <a:schemeClr val="tx1"/>
              </a:solidFill>
              <a:effectLst/>
              <a:latin typeface="+mn-lt"/>
              <a:ea typeface="+mn-ea"/>
              <a:cs typeface="+mn-cs"/>
            </a:rPr>
            <a:t>日以上の者</a:t>
          </a:r>
        </a:p>
        <a:p>
          <a:pPr algn="l"/>
          <a:endParaRPr kumimoji="1" lang="ja-JP" altLang="en-US" sz="1400">
            <a:ln w="3175">
              <a:solidFill>
                <a:schemeClr val="tx1"/>
              </a:solidFill>
            </a:ln>
            <a:solidFill>
              <a:schemeClr val="tx1"/>
            </a:solidFill>
          </a:endParaRPr>
        </a:p>
      </xdr:txBody>
    </xdr:sp>
    <xdr:clientData/>
  </xdr:twoCellAnchor>
  <xdr:twoCellAnchor>
    <xdr:from>
      <xdr:col>22</xdr:col>
      <xdr:colOff>283029</xdr:colOff>
      <xdr:row>0</xdr:row>
      <xdr:rowOff>230414</xdr:rowOff>
    </xdr:from>
    <xdr:to>
      <xdr:col>27</xdr:col>
      <xdr:colOff>176893</xdr:colOff>
      <xdr:row>6</xdr:row>
      <xdr:rowOff>40821</xdr:rowOff>
    </xdr:to>
    <xdr:sp macro="" textlink="">
      <xdr:nvSpPr>
        <xdr:cNvPr id="3" name="角丸四角形 2"/>
        <xdr:cNvSpPr/>
      </xdr:nvSpPr>
      <xdr:spPr>
        <a:xfrm>
          <a:off x="13604422" y="230414"/>
          <a:ext cx="3295650" cy="2150836"/>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latin typeface="HGPｺﾞｼｯｸM" panose="020B0600000000000000" pitchFamily="50" charset="-128"/>
              <a:ea typeface="HGPｺﾞｼｯｸM" panose="020B0600000000000000" pitchFamily="50" charset="-128"/>
            </a:rPr>
            <a:t>増員調理員助成を受ける施設のみ記載し、毎月</a:t>
          </a:r>
          <a:r>
            <a:rPr kumimoji="1" lang="en-US" altLang="ja-JP" sz="1800" b="1">
              <a:latin typeface="HGPｺﾞｼｯｸM" panose="020B0600000000000000" pitchFamily="50" charset="-128"/>
              <a:ea typeface="HGPｺﾞｼｯｸM" panose="020B0600000000000000" pitchFamily="50" charset="-128"/>
            </a:rPr>
            <a:t>10</a:t>
          </a:r>
          <a:r>
            <a:rPr kumimoji="1" lang="ja-JP" altLang="en-US" sz="1800" b="1">
              <a:latin typeface="HGPｺﾞｼｯｸM" panose="020B0600000000000000" pitchFamily="50" charset="-128"/>
              <a:ea typeface="HGPｺﾞｼｯｸM" panose="020B0600000000000000" pitchFamily="50" charset="-128"/>
            </a:rPr>
            <a:t>日までに提出してください。</a:t>
          </a:r>
        </a:p>
      </xdr:txBody>
    </xdr:sp>
    <xdr:clientData/>
  </xdr:twoCellAnchor>
  <xdr:twoCellAnchor>
    <xdr:from>
      <xdr:col>22</xdr:col>
      <xdr:colOff>293008</xdr:colOff>
      <xdr:row>6</xdr:row>
      <xdr:rowOff>350157</xdr:rowOff>
    </xdr:from>
    <xdr:to>
      <xdr:col>23</xdr:col>
      <xdr:colOff>514351</xdr:colOff>
      <xdr:row>8</xdr:row>
      <xdr:rowOff>78921</xdr:rowOff>
    </xdr:to>
    <xdr:sp macro="" textlink="">
      <xdr:nvSpPr>
        <xdr:cNvPr id="4" name="正方形/長方形 3"/>
        <xdr:cNvSpPr/>
      </xdr:nvSpPr>
      <xdr:spPr>
        <a:xfrm>
          <a:off x="13614401" y="2690586"/>
          <a:ext cx="901700" cy="4907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参考</a:t>
          </a:r>
        </a:p>
      </xdr:txBody>
    </xdr:sp>
    <xdr:clientData/>
  </xdr:twoCellAnchor>
  <xdr:twoCellAnchor>
    <xdr:from>
      <xdr:col>22</xdr:col>
      <xdr:colOff>360136</xdr:colOff>
      <xdr:row>27</xdr:row>
      <xdr:rowOff>382361</xdr:rowOff>
    </xdr:from>
    <xdr:to>
      <xdr:col>28</xdr:col>
      <xdr:colOff>375557</xdr:colOff>
      <xdr:row>31</xdr:row>
      <xdr:rowOff>213178</xdr:rowOff>
    </xdr:to>
    <xdr:sp macro="" textlink="">
      <xdr:nvSpPr>
        <xdr:cNvPr id="5" name="角丸四角形吹き出し 4"/>
        <xdr:cNvSpPr/>
      </xdr:nvSpPr>
      <xdr:spPr>
        <a:xfrm>
          <a:off x="13681529" y="11390540"/>
          <a:ext cx="4097564" cy="1667781"/>
        </a:xfrm>
        <a:prstGeom prst="wedgeRoundRectCallout">
          <a:avLst>
            <a:gd name="adj1" fmla="val -55326"/>
            <a:gd name="adj2" fmla="val 2800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2100"/>
            </a:lnSpc>
          </a:pPr>
          <a:r>
            <a:rPr kumimoji="1" lang="ja-JP" altLang="en-US" sz="1800">
              <a:latin typeface="HGPｺﾞｼｯｸM" panose="020B0600000000000000" pitchFamily="50" charset="-128"/>
              <a:ea typeface="HGPｺﾞｼｯｸM" panose="020B0600000000000000" pitchFamily="50" charset="-128"/>
            </a:rPr>
            <a:t>常勤換算できるのは加配の調理員のみであることに注意！！</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2_&#35036;&#21161;&#37329;&#12539;&#21161;&#25104;&#37329;&#38306;&#20418;\01_&#20445;&#32946;&#25152;\99_&#26376;&#20363;&#22577;&#21578;&#21508;&#31278;&#27096;&#24335;\R3_&#26376;&#20363;&#22577;&#21578;&#26360;\R3_&#26376;&#20363;&#22577;&#21578;&#26360;&#27096;&#24335;&#65288;&#2669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一番最初に入力"/>
      <sheetName val="【様式第1号別紙1】保育士等名簿"/>
      <sheetName val="【様式第1号別紙2】障害児等保育の状況"/>
      <sheetName val="【様式第1号別紙3】調理員配置状況報告書"/>
      <sheetName val="【様式第1号別紙4】増員保育士等配置状況報告書"/>
      <sheetName val="【様式第1号別紙4添付書類】３歳未満児保育施設との連携"/>
      <sheetName val="公定価格における各種加算等月例報告書"/>
      <sheetName val="【適宜更新してください】法人情報"/>
    </sheetNames>
    <sheetDataSet>
      <sheetData sheetId="0"/>
      <sheetData sheetId="1">
        <row r="8">
          <cell r="J8">
            <v>12</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23"/>
  <sheetViews>
    <sheetView tabSelected="1" view="pageBreakPreview" zoomScale="70" zoomScaleNormal="100" zoomScaleSheetLayoutView="70" workbookViewId="0">
      <pane xSplit="4" ySplit="3" topLeftCell="E4" activePane="bottomRight" state="frozen"/>
      <selection pane="topRight" activeCell="E1" sqref="E1"/>
      <selection pane="bottomLeft" activeCell="A4" sqref="A4"/>
      <selection pane="bottomRight" activeCell="R8" sqref="R8"/>
    </sheetView>
  </sheetViews>
  <sheetFormatPr defaultRowHeight="13.5"/>
  <cols>
    <col min="1" max="1" width="9.625" style="432" customWidth="1"/>
    <col min="2" max="2" width="5.125" style="431" bestFit="1" customWidth="1"/>
    <col min="3" max="3" width="5.25" style="430" bestFit="1" customWidth="1"/>
    <col min="4" max="4" width="30.625" style="431" bestFit="1" customWidth="1"/>
    <col min="5" max="7" width="5.5" style="427" hidden="1" customWidth="1"/>
    <col min="8" max="8" width="9.25" style="427" hidden="1" customWidth="1"/>
    <col min="9" max="9" width="7.75" style="427" hidden="1" customWidth="1"/>
    <col min="10" max="10" width="7.75" style="431" hidden="1" customWidth="1"/>
    <col min="11" max="11" width="9" style="431" customWidth="1"/>
    <col min="12" max="12" width="9" style="432" customWidth="1"/>
    <col min="13" max="13" width="9" style="431" customWidth="1"/>
    <col min="14" max="16384" width="9" style="431"/>
  </cols>
  <sheetData>
    <row r="1" spans="1:12" ht="29.25" customHeight="1">
      <c r="A1" s="428" t="s">
        <v>532</v>
      </c>
      <c r="B1" s="429"/>
      <c r="E1" s="414"/>
      <c r="F1" s="414"/>
      <c r="G1" s="414"/>
      <c r="H1" s="414"/>
      <c r="I1" s="414"/>
    </row>
    <row r="2" spans="1:12">
      <c r="E2" s="415"/>
      <c r="F2" s="415"/>
      <c r="G2" s="415"/>
      <c r="H2" s="415"/>
      <c r="I2" s="415"/>
    </row>
    <row r="3" spans="1:12" s="430" customFormat="1" ht="69.75" customHeight="1">
      <c r="A3" s="433" t="s">
        <v>320</v>
      </c>
      <c r="B3" s="416" t="s">
        <v>319</v>
      </c>
      <c r="C3" s="416" t="s">
        <v>297</v>
      </c>
      <c r="D3" s="416" t="s">
        <v>0</v>
      </c>
      <c r="E3" s="137" t="s">
        <v>298</v>
      </c>
      <c r="F3" s="137" t="s">
        <v>299</v>
      </c>
      <c r="G3" s="137" t="s">
        <v>300</v>
      </c>
      <c r="H3" s="137" t="s">
        <v>301</v>
      </c>
      <c r="I3" s="137" t="s">
        <v>302</v>
      </c>
      <c r="J3" s="137" t="s">
        <v>412</v>
      </c>
      <c r="L3" s="434"/>
    </row>
    <row r="4" spans="1:12" ht="33.75" customHeight="1">
      <c r="A4" s="455">
        <v>71101</v>
      </c>
      <c r="B4" s="422">
        <v>1</v>
      </c>
      <c r="C4" s="418" t="s">
        <v>413</v>
      </c>
      <c r="D4" s="143" t="s">
        <v>303</v>
      </c>
      <c r="E4" s="138">
        <v>75</v>
      </c>
      <c r="F4" s="138">
        <v>75</v>
      </c>
      <c r="G4" s="138">
        <v>30</v>
      </c>
      <c r="H4" s="138">
        <v>180</v>
      </c>
      <c r="I4" s="138">
        <v>105</v>
      </c>
      <c r="J4" s="138">
        <v>150</v>
      </c>
      <c r="L4" s="432" t="str">
        <f t="shared" ref="L4:L33" si="0">TEXT(A4,0)</f>
        <v>71101</v>
      </c>
    </row>
    <row r="5" spans="1:12" ht="33.75" customHeight="1">
      <c r="A5" s="455">
        <v>71102</v>
      </c>
      <c r="B5" s="422">
        <v>2</v>
      </c>
      <c r="C5" s="418" t="s">
        <v>413</v>
      </c>
      <c r="D5" s="417" t="s">
        <v>304</v>
      </c>
      <c r="E5" s="138">
        <v>150</v>
      </c>
      <c r="F5" s="138">
        <v>90</v>
      </c>
      <c r="G5" s="138">
        <v>30</v>
      </c>
      <c r="H5" s="138">
        <v>270</v>
      </c>
      <c r="I5" s="138">
        <v>120</v>
      </c>
      <c r="J5" s="138">
        <v>240</v>
      </c>
      <c r="L5" s="432" t="str">
        <f t="shared" si="0"/>
        <v>71102</v>
      </c>
    </row>
    <row r="6" spans="1:12" ht="33.75" customHeight="1">
      <c r="A6" s="455">
        <v>71103</v>
      </c>
      <c r="B6" s="422">
        <v>3</v>
      </c>
      <c r="C6" s="418" t="s">
        <v>413</v>
      </c>
      <c r="D6" s="143" t="s">
        <v>305</v>
      </c>
      <c r="E6" s="138">
        <v>45</v>
      </c>
      <c r="F6" s="138">
        <v>60</v>
      </c>
      <c r="G6" s="138">
        <v>30</v>
      </c>
      <c r="H6" s="138">
        <v>135</v>
      </c>
      <c r="I6" s="138">
        <v>90</v>
      </c>
      <c r="J6" s="138">
        <v>105</v>
      </c>
      <c r="L6" s="432" t="str">
        <f t="shared" si="0"/>
        <v>71103</v>
      </c>
    </row>
    <row r="7" spans="1:12" ht="33.75" customHeight="1">
      <c r="A7" s="455">
        <v>71104</v>
      </c>
      <c r="B7" s="422">
        <v>4</v>
      </c>
      <c r="C7" s="418" t="s">
        <v>413</v>
      </c>
      <c r="D7" s="143" t="s">
        <v>334</v>
      </c>
      <c r="E7" s="138">
        <v>45</v>
      </c>
      <c r="F7" s="138">
        <v>45</v>
      </c>
      <c r="G7" s="138">
        <v>30</v>
      </c>
      <c r="H7" s="138">
        <v>120</v>
      </c>
      <c r="I7" s="138">
        <v>75</v>
      </c>
      <c r="J7" s="138">
        <v>90</v>
      </c>
      <c r="L7" s="432" t="str">
        <f t="shared" si="0"/>
        <v>71104</v>
      </c>
    </row>
    <row r="8" spans="1:12" ht="33.75" customHeight="1">
      <c r="A8" s="455">
        <v>71105</v>
      </c>
      <c r="B8" s="422">
        <v>5</v>
      </c>
      <c r="C8" s="418" t="s">
        <v>413</v>
      </c>
      <c r="D8" s="143" t="s">
        <v>322</v>
      </c>
      <c r="E8" s="138">
        <v>15</v>
      </c>
      <c r="F8" s="138">
        <v>60</v>
      </c>
      <c r="G8" s="138">
        <v>18</v>
      </c>
      <c r="H8" s="138">
        <v>93</v>
      </c>
      <c r="I8" s="138">
        <v>78</v>
      </c>
      <c r="J8" s="138">
        <v>75</v>
      </c>
      <c r="L8" s="432" t="str">
        <f t="shared" si="0"/>
        <v>71105</v>
      </c>
    </row>
    <row r="9" spans="1:12" ht="33.75" customHeight="1">
      <c r="A9" s="455">
        <v>71107</v>
      </c>
      <c r="B9" s="422">
        <v>6</v>
      </c>
      <c r="C9" s="418" t="s">
        <v>413</v>
      </c>
      <c r="D9" s="143" t="s">
        <v>325</v>
      </c>
      <c r="E9" s="138">
        <v>12</v>
      </c>
      <c r="F9" s="138">
        <v>70</v>
      </c>
      <c r="G9" s="138">
        <v>60</v>
      </c>
      <c r="H9" s="138">
        <v>142</v>
      </c>
      <c r="I9" s="138">
        <v>130</v>
      </c>
      <c r="J9" s="138">
        <v>82</v>
      </c>
      <c r="L9" s="432" t="str">
        <f t="shared" si="0"/>
        <v>71107</v>
      </c>
    </row>
    <row r="10" spans="1:12" ht="33.75" customHeight="1">
      <c r="A10" s="455">
        <v>71108</v>
      </c>
      <c r="B10" s="422">
        <v>7</v>
      </c>
      <c r="C10" s="418" t="s">
        <v>413</v>
      </c>
      <c r="D10" s="143" t="s">
        <v>335</v>
      </c>
      <c r="E10" s="138">
        <v>36</v>
      </c>
      <c r="F10" s="138">
        <v>66</v>
      </c>
      <c r="G10" s="138">
        <v>36</v>
      </c>
      <c r="H10" s="138">
        <v>138</v>
      </c>
      <c r="I10" s="138">
        <v>102</v>
      </c>
      <c r="J10" s="138">
        <v>102</v>
      </c>
      <c r="L10" s="432" t="str">
        <f t="shared" si="0"/>
        <v>71108</v>
      </c>
    </row>
    <row r="11" spans="1:12" ht="33.75" customHeight="1">
      <c r="A11" s="455">
        <v>71109</v>
      </c>
      <c r="B11" s="422">
        <v>8</v>
      </c>
      <c r="C11" s="418" t="s">
        <v>413</v>
      </c>
      <c r="D11" s="143" t="s">
        <v>414</v>
      </c>
      <c r="E11" s="138">
        <v>3</v>
      </c>
      <c r="F11" s="138">
        <v>34</v>
      </c>
      <c r="G11" s="138">
        <v>26</v>
      </c>
      <c r="H11" s="138">
        <v>63</v>
      </c>
      <c r="I11" s="138">
        <v>60</v>
      </c>
      <c r="J11" s="138">
        <v>37</v>
      </c>
      <c r="L11" s="432" t="str">
        <f t="shared" si="0"/>
        <v>71109</v>
      </c>
    </row>
    <row r="12" spans="1:12" ht="33.75" customHeight="1">
      <c r="A12" s="455">
        <v>71111</v>
      </c>
      <c r="B12" s="422">
        <v>9</v>
      </c>
      <c r="C12" s="418" t="s">
        <v>474</v>
      </c>
      <c r="D12" s="143" t="s">
        <v>475</v>
      </c>
      <c r="E12" s="138">
        <v>3</v>
      </c>
      <c r="F12" s="138">
        <v>38</v>
      </c>
      <c r="G12" s="138">
        <v>32</v>
      </c>
      <c r="H12" s="138">
        <v>73</v>
      </c>
      <c r="I12" s="138">
        <v>70</v>
      </c>
      <c r="J12" s="138">
        <v>41</v>
      </c>
      <c r="L12" s="432" t="str">
        <f t="shared" si="0"/>
        <v>71111</v>
      </c>
    </row>
    <row r="13" spans="1:12" ht="33.75" customHeight="1">
      <c r="A13" s="455">
        <v>71201</v>
      </c>
      <c r="B13" s="422">
        <v>10</v>
      </c>
      <c r="C13" s="418" t="s">
        <v>413</v>
      </c>
      <c r="D13" s="143" t="s">
        <v>306</v>
      </c>
      <c r="E13" s="419">
        <v>45</v>
      </c>
      <c r="F13" s="419">
        <v>35</v>
      </c>
      <c r="G13" s="419">
        <v>19</v>
      </c>
      <c r="H13" s="138">
        <v>99</v>
      </c>
      <c r="I13" s="138">
        <v>54</v>
      </c>
      <c r="J13" s="138">
        <v>80</v>
      </c>
      <c r="L13" s="432" t="str">
        <f t="shared" si="0"/>
        <v>71201</v>
      </c>
    </row>
    <row r="14" spans="1:12" ht="33.75" customHeight="1">
      <c r="A14" s="455">
        <v>71202</v>
      </c>
      <c r="B14" s="422">
        <v>11</v>
      </c>
      <c r="C14" s="418" t="s">
        <v>413</v>
      </c>
      <c r="D14" s="143" t="s">
        <v>307</v>
      </c>
      <c r="E14" s="419">
        <v>13</v>
      </c>
      <c r="F14" s="419">
        <v>51</v>
      </c>
      <c r="G14" s="419">
        <v>36</v>
      </c>
      <c r="H14" s="138">
        <v>100</v>
      </c>
      <c r="I14" s="138">
        <v>87</v>
      </c>
      <c r="J14" s="138">
        <v>64</v>
      </c>
      <c r="L14" s="432" t="str">
        <f t="shared" si="0"/>
        <v>71202</v>
      </c>
    </row>
    <row r="15" spans="1:12" ht="33.75" customHeight="1">
      <c r="A15" s="455">
        <v>71203</v>
      </c>
      <c r="B15" s="422">
        <v>12</v>
      </c>
      <c r="C15" s="418" t="s">
        <v>413</v>
      </c>
      <c r="D15" s="143" t="s">
        <v>308</v>
      </c>
      <c r="E15" s="419">
        <v>3</v>
      </c>
      <c r="F15" s="419">
        <v>78</v>
      </c>
      <c r="G15" s="419">
        <v>42</v>
      </c>
      <c r="H15" s="138">
        <v>123</v>
      </c>
      <c r="I15" s="138">
        <v>120</v>
      </c>
      <c r="J15" s="138">
        <v>81</v>
      </c>
      <c r="L15" s="432" t="str">
        <f t="shared" si="0"/>
        <v>71203</v>
      </c>
    </row>
    <row r="16" spans="1:12" ht="33.75" customHeight="1">
      <c r="A16" s="455">
        <v>71204</v>
      </c>
      <c r="B16" s="422">
        <v>13</v>
      </c>
      <c r="C16" s="418" t="s">
        <v>413</v>
      </c>
      <c r="D16" s="143" t="s">
        <v>309</v>
      </c>
      <c r="E16" s="419">
        <v>3</v>
      </c>
      <c r="F16" s="419">
        <v>36</v>
      </c>
      <c r="G16" s="419">
        <v>24</v>
      </c>
      <c r="H16" s="138">
        <v>63</v>
      </c>
      <c r="I16" s="138">
        <v>60</v>
      </c>
      <c r="J16" s="138">
        <v>39</v>
      </c>
      <c r="L16" s="432" t="str">
        <f t="shared" si="0"/>
        <v>71204</v>
      </c>
    </row>
    <row r="17" spans="1:12" ht="33.75" customHeight="1">
      <c r="A17" s="456">
        <v>71205</v>
      </c>
      <c r="B17" s="422">
        <v>14</v>
      </c>
      <c r="C17" s="418" t="s">
        <v>413</v>
      </c>
      <c r="D17" s="143" t="s">
        <v>515</v>
      </c>
      <c r="E17" s="419">
        <v>8</v>
      </c>
      <c r="F17" s="419">
        <v>50</v>
      </c>
      <c r="G17" s="419">
        <v>30</v>
      </c>
      <c r="H17" s="138">
        <v>88</v>
      </c>
      <c r="I17" s="138">
        <v>80</v>
      </c>
      <c r="J17" s="138">
        <v>58</v>
      </c>
      <c r="L17" s="432" t="str">
        <f t="shared" si="0"/>
        <v>71205</v>
      </c>
    </row>
    <row r="18" spans="1:12" ht="33.75" customHeight="1">
      <c r="A18" s="456">
        <v>71206</v>
      </c>
      <c r="B18" s="422">
        <v>15</v>
      </c>
      <c r="C18" s="418" t="s">
        <v>413</v>
      </c>
      <c r="D18" s="143" t="s">
        <v>416</v>
      </c>
      <c r="E18" s="419">
        <v>5</v>
      </c>
      <c r="F18" s="419">
        <v>36</v>
      </c>
      <c r="G18" s="419">
        <v>29</v>
      </c>
      <c r="H18" s="138">
        <v>70</v>
      </c>
      <c r="I18" s="138">
        <v>65</v>
      </c>
      <c r="J18" s="138">
        <v>41</v>
      </c>
      <c r="L18" s="432" t="str">
        <f t="shared" si="0"/>
        <v>71206</v>
      </c>
    </row>
    <row r="19" spans="1:12" ht="33.75" customHeight="1">
      <c r="A19" s="456">
        <v>71207</v>
      </c>
      <c r="B19" s="422">
        <v>16</v>
      </c>
      <c r="C19" s="418" t="s">
        <v>413</v>
      </c>
      <c r="D19" s="417" t="s">
        <v>417</v>
      </c>
      <c r="E19" s="419">
        <v>105</v>
      </c>
      <c r="F19" s="419">
        <v>75</v>
      </c>
      <c r="G19" s="419">
        <v>54</v>
      </c>
      <c r="H19" s="138">
        <v>234</v>
      </c>
      <c r="I19" s="138">
        <v>129</v>
      </c>
      <c r="J19" s="138">
        <v>180</v>
      </c>
      <c r="L19" s="432" t="str">
        <f t="shared" si="0"/>
        <v>71207</v>
      </c>
    </row>
    <row r="20" spans="1:12" ht="33.75" customHeight="1">
      <c r="A20" s="456">
        <v>71208</v>
      </c>
      <c r="B20" s="422">
        <v>17</v>
      </c>
      <c r="C20" s="418" t="s">
        <v>413</v>
      </c>
      <c r="D20" s="143" t="s">
        <v>418</v>
      </c>
      <c r="E20" s="419">
        <v>144</v>
      </c>
      <c r="F20" s="419">
        <v>36</v>
      </c>
      <c r="G20" s="419">
        <v>30</v>
      </c>
      <c r="H20" s="138">
        <v>210</v>
      </c>
      <c r="I20" s="138">
        <v>66</v>
      </c>
      <c r="J20" s="138">
        <v>180</v>
      </c>
      <c r="L20" s="432" t="str">
        <f t="shared" si="0"/>
        <v>71208</v>
      </c>
    </row>
    <row r="21" spans="1:12" ht="33.75" customHeight="1">
      <c r="A21" s="456">
        <v>71210</v>
      </c>
      <c r="B21" s="422">
        <v>18</v>
      </c>
      <c r="C21" s="418" t="s">
        <v>413</v>
      </c>
      <c r="D21" s="143" t="s">
        <v>419</v>
      </c>
      <c r="E21" s="419">
        <v>12</v>
      </c>
      <c r="F21" s="419">
        <v>72</v>
      </c>
      <c r="G21" s="419">
        <v>51</v>
      </c>
      <c r="H21" s="138">
        <v>135</v>
      </c>
      <c r="I21" s="138">
        <v>123</v>
      </c>
      <c r="J21" s="138">
        <v>84</v>
      </c>
      <c r="L21" s="432" t="str">
        <f t="shared" si="0"/>
        <v>71210</v>
      </c>
    </row>
    <row r="22" spans="1:12" ht="33.75" customHeight="1">
      <c r="A22" s="456">
        <v>71211</v>
      </c>
      <c r="B22" s="422">
        <v>19</v>
      </c>
      <c r="C22" s="418" t="s">
        <v>413</v>
      </c>
      <c r="D22" s="143" t="s">
        <v>516</v>
      </c>
      <c r="E22" s="419">
        <v>11</v>
      </c>
      <c r="F22" s="419">
        <v>35</v>
      </c>
      <c r="G22" s="419">
        <v>15</v>
      </c>
      <c r="H22" s="138">
        <v>61</v>
      </c>
      <c r="I22" s="138">
        <v>50</v>
      </c>
      <c r="J22" s="138">
        <v>46</v>
      </c>
      <c r="L22" s="432" t="str">
        <f t="shared" si="0"/>
        <v>71211</v>
      </c>
    </row>
    <row r="23" spans="1:12" ht="33.75" customHeight="1">
      <c r="A23" s="456">
        <v>71301</v>
      </c>
      <c r="B23" s="422">
        <v>20</v>
      </c>
      <c r="C23" s="418" t="s">
        <v>413</v>
      </c>
      <c r="D23" s="143" t="s">
        <v>517</v>
      </c>
      <c r="E23" s="419">
        <v>90</v>
      </c>
      <c r="F23" s="419">
        <v>70</v>
      </c>
      <c r="G23" s="419">
        <v>20</v>
      </c>
      <c r="H23" s="138">
        <v>180</v>
      </c>
      <c r="I23" s="138">
        <v>90</v>
      </c>
      <c r="J23" s="138">
        <v>160</v>
      </c>
      <c r="L23" s="432" t="str">
        <f t="shared" si="0"/>
        <v>71301</v>
      </c>
    </row>
    <row r="24" spans="1:12" ht="33.75" customHeight="1">
      <c r="A24" s="456">
        <v>71302</v>
      </c>
      <c r="B24" s="422">
        <v>21</v>
      </c>
      <c r="C24" s="418" t="s">
        <v>413</v>
      </c>
      <c r="D24" s="143" t="s">
        <v>310</v>
      </c>
      <c r="E24" s="419">
        <v>3</v>
      </c>
      <c r="F24" s="419">
        <v>60</v>
      </c>
      <c r="G24" s="419">
        <v>30</v>
      </c>
      <c r="H24" s="138">
        <v>93</v>
      </c>
      <c r="I24" s="138">
        <v>90</v>
      </c>
      <c r="J24" s="138">
        <v>63</v>
      </c>
      <c r="L24" s="432" t="str">
        <f t="shared" si="0"/>
        <v>71302</v>
      </c>
    </row>
    <row r="25" spans="1:12" ht="33.75" customHeight="1">
      <c r="A25" s="457">
        <v>71303</v>
      </c>
      <c r="B25" s="422">
        <v>22</v>
      </c>
      <c r="C25" s="418" t="s">
        <v>413</v>
      </c>
      <c r="D25" s="420" t="s">
        <v>420</v>
      </c>
      <c r="E25" s="419">
        <v>10</v>
      </c>
      <c r="F25" s="419">
        <v>30</v>
      </c>
      <c r="G25" s="419">
        <v>30</v>
      </c>
      <c r="H25" s="138">
        <v>70</v>
      </c>
      <c r="I25" s="138">
        <v>60</v>
      </c>
      <c r="J25" s="138">
        <v>40</v>
      </c>
      <c r="L25" s="432" t="str">
        <f t="shared" si="0"/>
        <v>71303</v>
      </c>
    </row>
    <row r="26" spans="1:12" ht="33.75" customHeight="1">
      <c r="A26" s="457">
        <v>71304</v>
      </c>
      <c r="B26" s="422">
        <v>23</v>
      </c>
      <c r="C26" s="418" t="s">
        <v>413</v>
      </c>
      <c r="D26" s="420" t="s">
        <v>327</v>
      </c>
      <c r="E26" s="419">
        <v>10</v>
      </c>
      <c r="F26" s="419">
        <v>59</v>
      </c>
      <c r="G26" s="419">
        <v>51</v>
      </c>
      <c r="H26" s="138">
        <v>120</v>
      </c>
      <c r="I26" s="138">
        <v>110</v>
      </c>
      <c r="J26" s="138">
        <v>69</v>
      </c>
      <c r="L26" s="432" t="str">
        <f t="shared" si="0"/>
        <v>71304</v>
      </c>
    </row>
    <row r="27" spans="1:12" ht="33.75" customHeight="1">
      <c r="A27" s="457">
        <v>71305</v>
      </c>
      <c r="B27" s="422">
        <v>24</v>
      </c>
      <c r="C27" s="418" t="s">
        <v>413</v>
      </c>
      <c r="D27" s="420" t="s">
        <v>518</v>
      </c>
      <c r="E27" s="419">
        <v>75</v>
      </c>
      <c r="F27" s="419">
        <v>90</v>
      </c>
      <c r="G27" s="419">
        <v>0</v>
      </c>
      <c r="H27" s="138">
        <v>165</v>
      </c>
      <c r="I27" s="138">
        <v>90</v>
      </c>
      <c r="J27" s="138">
        <v>165</v>
      </c>
      <c r="L27" s="432" t="str">
        <f t="shared" si="0"/>
        <v>71305</v>
      </c>
    </row>
    <row r="28" spans="1:12" ht="33.75" customHeight="1">
      <c r="A28" s="457">
        <v>71306</v>
      </c>
      <c r="B28" s="422">
        <v>25</v>
      </c>
      <c r="C28" s="418" t="s">
        <v>413</v>
      </c>
      <c r="D28" s="420" t="s">
        <v>519</v>
      </c>
      <c r="E28" s="419">
        <v>12</v>
      </c>
      <c r="F28" s="419">
        <v>57</v>
      </c>
      <c r="G28" s="419">
        <v>33</v>
      </c>
      <c r="H28" s="138">
        <v>102</v>
      </c>
      <c r="I28" s="138">
        <v>90</v>
      </c>
      <c r="J28" s="138">
        <v>69</v>
      </c>
      <c r="L28" s="432" t="str">
        <f t="shared" si="0"/>
        <v>71306</v>
      </c>
    </row>
    <row r="29" spans="1:12" ht="33.75" customHeight="1">
      <c r="A29" s="457">
        <v>71307</v>
      </c>
      <c r="B29" s="422">
        <v>26</v>
      </c>
      <c r="C29" s="418" t="s">
        <v>474</v>
      </c>
      <c r="D29" s="420" t="s">
        <v>476</v>
      </c>
      <c r="E29" s="419">
        <v>6</v>
      </c>
      <c r="F29" s="419">
        <v>66</v>
      </c>
      <c r="G29" s="419">
        <v>51</v>
      </c>
      <c r="H29" s="138">
        <v>123</v>
      </c>
      <c r="I29" s="138">
        <v>117</v>
      </c>
      <c r="J29" s="138">
        <v>72</v>
      </c>
      <c r="L29" s="432" t="str">
        <f t="shared" si="0"/>
        <v>71307</v>
      </c>
    </row>
    <row r="30" spans="1:12" ht="33.75" customHeight="1">
      <c r="A30" s="457">
        <v>71308</v>
      </c>
      <c r="B30" s="422">
        <v>27</v>
      </c>
      <c r="C30" s="418" t="s">
        <v>474</v>
      </c>
      <c r="D30" s="420" t="s">
        <v>477</v>
      </c>
      <c r="E30" s="419">
        <v>12</v>
      </c>
      <c r="F30" s="419">
        <v>48</v>
      </c>
      <c r="G30" s="419">
        <v>42</v>
      </c>
      <c r="H30" s="138">
        <v>102</v>
      </c>
      <c r="I30" s="138">
        <v>90</v>
      </c>
      <c r="J30" s="138">
        <v>60</v>
      </c>
      <c r="L30" s="432" t="str">
        <f t="shared" si="0"/>
        <v>71308</v>
      </c>
    </row>
    <row r="31" spans="1:12" ht="33.75" customHeight="1">
      <c r="A31" s="456">
        <v>71401</v>
      </c>
      <c r="B31" s="422">
        <v>28</v>
      </c>
      <c r="C31" s="418" t="s">
        <v>413</v>
      </c>
      <c r="D31" s="417" t="s">
        <v>520</v>
      </c>
      <c r="E31" s="421">
        <v>240</v>
      </c>
      <c r="F31" s="421">
        <v>56</v>
      </c>
      <c r="G31" s="421">
        <v>30</v>
      </c>
      <c r="H31" s="138">
        <v>326</v>
      </c>
      <c r="I31" s="138">
        <v>86</v>
      </c>
      <c r="J31" s="138">
        <v>296</v>
      </c>
      <c r="L31" s="432" t="str">
        <f t="shared" si="0"/>
        <v>71401</v>
      </c>
    </row>
    <row r="32" spans="1:12" ht="33.75" customHeight="1">
      <c r="A32" s="456">
        <v>71402</v>
      </c>
      <c r="B32" s="422">
        <v>29</v>
      </c>
      <c r="C32" s="418" t="s">
        <v>413</v>
      </c>
      <c r="D32" s="143" t="s">
        <v>311</v>
      </c>
      <c r="E32" s="419">
        <v>207</v>
      </c>
      <c r="F32" s="419">
        <v>44</v>
      </c>
      <c r="G32" s="419">
        <v>20</v>
      </c>
      <c r="H32" s="138">
        <v>271</v>
      </c>
      <c r="I32" s="138">
        <v>64</v>
      </c>
      <c r="J32" s="138">
        <v>251</v>
      </c>
      <c r="L32" s="432" t="str">
        <f t="shared" si="0"/>
        <v>71402</v>
      </c>
    </row>
    <row r="33" spans="1:12" ht="33.75" customHeight="1">
      <c r="A33" s="456">
        <v>71403</v>
      </c>
      <c r="B33" s="422">
        <v>30</v>
      </c>
      <c r="C33" s="418" t="s">
        <v>413</v>
      </c>
      <c r="D33" s="417" t="s">
        <v>312</v>
      </c>
      <c r="E33" s="419">
        <v>15</v>
      </c>
      <c r="F33" s="419">
        <v>6</v>
      </c>
      <c r="G33" s="419">
        <v>4</v>
      </c>
      <c r="H33" s="138">
        <v>25</v>
      </c>
      <c r="I33" s="138">
        <v>10</v>
      </c>
      <c r="J33" s="138">
        <v>21</v>
      </c>
      <c r="L33" s="432" t="str">
        <f t="shared" si="0"/>
        <v>71403</v>
      </c>
    </row>
    <row r="34" spans="1:12" ht="33.75" customHeight="1">
      <c r="A34" s="456">
        <v>71404</v>
      </c>
      <c r="B34" s="422">
        <v>31</v>
      </c>
      <c r="C34" s="418" t="s">
        <v>413</v>
      </c>
      <c r="D34" s="143" t="s">
        <v>313</v>
      </c>
      <c r="E34" s="419">
        <v>10</v>
      </c>
      <c r="F34" s="419">
        <v>51</v>
      </c>
      <c r="G34" s="419">
        <v>39</v>
      </c>
      <c r="H34" s="138">
        <v>100</v>
      </c>
      <c r="I34" s="138">
        <v>90</v>
      </c>
      <c r="J34" s="138">
        <v>61</v>
      </c>
      <c r="L34" s="432" t="str">
        <f t="shared" ref="L34:L68" si="1">TEXT(A34,0)</f>
        <v>71404</v>
      </c>
    </row>
    <row r="35" spans="1:12" ht="33.75" customHeight="1">
      <c r="A35" s="456">
        <v>71405</v>
      </c>
      <c r="B35" s="422">
        <v>32</v>
      </c>
      <c r="C35" s="418" t="s">
        <v>413</v>
      </c>
      <c r="D35" s="143" t="s">
        <v>314</v>
      </c>
      <c r="E35" s="419">
        <v>12</v>
      </c>
      <c r="F35" s="419">
        <v>76</v>
      </c>
      <c r="G35" s="419">
        <v>54</v>
      </c>
      <c r="H35" s="138">
        <v>142</v>
      </c>
      <c r="I35" s="138">
        <v>130</v>
      </c>
      <c r="J35" s="138">
        <v>88</v>
      </c>
      <c r="L35" s="432" t="str">
        <f t="shared" si="1"/>
        <v>71405</v>
      </c>
    </row>
    <row r="36" spans="1:12" ht="33.75" customHeight="1">
      <c r="A36" s="457">
        <v>71406</v>
      </c>
      <c r="B36" s="422">
        <v>33</v>
      </c>
      <c r="C36" s="418" t="s">
        <v>413</v>
      </c>
      <c r="D36" s="420" t="s">
        <v>421</v>
      </c>
      <c r="E36" s="421">
        <v>10</v>
      </c>
      <c r="F36" s="421">
        <v>51</v>
      </c>
      <c r="G36" s="421">
        <v>39</v>
      </c>
      <c r="H36" s="138">
        <v>100</v>
      </c>
      <c r="I36" s="138">
        <v>90</v>
      </c>
      <c r="J36" s="138">
        <v>61</v>
      </c>
      <c r="L36" s="432" t="str">
        <f t="shared" si="1"/>
        <v>71406</v>
      </c>
    </row>
    <row r="37" spans="1:12" ht="33.75" customHeight="1">
      <c r="A37" s="457">
        <v>71407</v>
      </c>
      <c r="B37" s="422">
        <v>34</v>
      </c>
      <c r="C37" s="418" t="s">
        <v>413</v>
      </c>
      <c r="D37" s="420" t="s">
        <v>422</v>
      </c>
      <c r="E37" s="419">
        <v>9</v>
      </c>
      <c r="F37" s="419">
        <v>53</v>
      </c>
      <c r="G37" s="419">
        <v>37</v>
      </c>
      <c r="H37" s="138">
        <v>99</v>
      </c>
      <c r="I37" s="138">
        <v>90</v>
      </c>
      <c r="J37" s="138">
        <v>62</v>
      </c>
      <c r="L37" s="432" t="str">
        <f t="shared" si="1"/>
        <v>71407</v>
      </c>
    </row>
    <row r="38" spans="1:12" ht="33.75" customHeight="1">
      <c r="A38" s="457">
        <v>71408</v>
      </c>
      <c r="B38" s="422">
        <v>35</v>
      </c>
      <c r="C38" s="418" t="s">
        <v>413</v>
      </c>
      <c r="D38" s="420" t="s">
        <v>328</v>
      </c>
      <c r="E38" s="421">
        <v>9</v>
      </c>
      <c r="F38" s="421">
        <v>66</v>
      </c>
      <c r="G38" s="421">
        <v>54</v>
      </c>
      <c r="H38" s="138">
        <v>129</v>
      </c>
      <c r="I38" s="138">
        <v>120</v>
      </c>
      <c r="J38" s="138">
        <v>75</v>
      </c>
      <c r="L38" s="432" t="str">
        <f t="shared" si="1"/>
        <v>71408</v>
      </c>
    </row>
    <row r="39" spans="1:12" ht="33.75" customHeight="1">
      <c r="A39" s="457">
        <v>71409</v>
      </c>
      <c r="B39" s="422">
        <v>36</v>
      </c>
      <c r="C39" s="418" t="s">
        <v>474</v>
      </c>
      <c r="D39" s="420" t="s">
        <v>478</v>
      </c>
      <c r="E39" s="419">
        <v>3</v>
      </c>
      <c r="F39" s="419">
        <v>48</v>
      </c>
      <c r="G39" s="419">
        <v>42</v>
      </c>
      <c r="H39" s="138">
        <v>93</v>
      </c>
      <c r="I39" s="138">
        <v>90</v>
      </c>
      <c r="J39" s="138">
        <v>51</v>
      </c>
      <c r="L39" s="432" t="str">
        <f t="shared" si="1"/>
        <v>71409</v>
      </c>
    </row>
    <row r="40" spans="1:12" ht="33.75" customHeight="1">
      <c r="A40" s="457">
        <v>71410</v>
      </c>
      <c r="B40" s="422">
        <v>37</v>
      </c>
      <c r="C40" s="418" t="s">
        <v>474</v>
      </c>
      <c r="D40" s="420" t="s">
        <v>479</v>
      </c>
      <c r="E40" s="419">
        <v>3</v>
      </c>
      <c r="F40" s="419">
        <v>72</v>
      </c>
      <c r="G40" s="419">
        <v>48</v>
      </c>
      <c r="H40" s="138">
        <v>123</v>
      </c>
      <c r="I40" s="138">
        <v>120</v>
      </c>
      <c r="J40" s="138">
        <v>75</v>
      </c>
      <c r="L40" s="432" t="str">
        <f t="shared" si="1"/>
        <v>71410</v>
      </c>
    </row>
    <row r="41" spans="1:12" ht="33.75" customHeight="1">
      <c r="A41" s="456">
        <v>71501</v>
      </c>
      <c r="B41" s="422">
        <v>38</v>
      </c>
      <c r="C41" s="418" t="s">
        <v>413</v>
      </c>
      <c r="D41" s="143" t="s">
        <v>315</v>
      </c>
      <c r="E41" s="419">
        <v>10</v>
      </c>
      <c r="F41" s="419">
        <v>51</v>
      </c>
      <c r="G41" s="419">
        <v>39</v>
      </c>
      <c r="H41" s="138">
        <v>100</v>
      </c>
      <c r="I41" s="138">
        <v>90</v>
      </c>
      <c r="J41" s="138">
        <v>61</v>
      </c>
      <c r="L41" s="432" t="str">
        <f t="shared" si="1"/>
        <v>71501</v>
      </c>
    </row>
    <row r="42" spans="1:12" ht="33.75" customHeight="1">
      <c r="A42" s="456">
        <v>71502</v>
      </c>
      <c r="B42" s="422">
        <v>39</v>
      </c>
      <c r="C42" s="418" t="s">
        <v>413</v>
      </c>
      <c r="D42" s="143" t="s">
        <v>521</v>
      </c>
      <c r="E42" s="419">
        <v>30</v>
      </c>
      <c r="F42" s="419">
        <v>66</v>
      </c>
      <c r="G42" s="419">
        <v>30</v>
      </c>
      <c r="H42" s="138">
        <v>126</v>
      </c>
      <c r="I42" s="138">
        <v>96</v>
      </c>
      <c r="J42" s="138">
        <v>96</v>
      </c>
      <c r="L42" s="432" t="str">
        <f t="shared" si="1"/>
        <v>71502</v>
      </c>
    </row>
    <row r="43" spans="1:12" ht="33.75" customHeight="1">
      <c r="A43" s="456">
        <v>71503</v>
      </c>
      <c r="B43" s="422">
        <v>40</v>
      </c>
      <c r="C43" s="418" t="s">
        <v>413</v>
      </c>
      <c r="D43" s="143" t="s">
        <v>329</v>
      </c>
      <c r="E43" s="419">
        <v>12</v>
      </c>
      <c r="F43" s="419">
        <v>116</v>
      </c>
      <c r="G43" s="419">
        <v>94</v>
      </c>
      <c r="H43" s="138">
        <v>222</v>
      </c>
      <c r="I43" s="138">
        <v>210</v>
      </c>
      <c r="J43" s="138">
        <v>128</v>
      </c>
      <c r="L43" s="432" t="str">
        <f t="shared" si="1"/>
        <v>71503</v>
      </c>
    </row>
    <row r="44" spans="1:12" ht="33.75" customHeight="1">
      <c r="A44" s="456">
        <v>71504</v>
      </c>
      <c r="B44" s="422">
        <v>41</v>
      </c>
      <c r="C44" s="418" t="s">
        <v>413</v>
      </c>
      <c r="D44" s="143" t="s">
        <v>330</v>
      </c>
      <c r="E44" s="419">
        <v>12</v>
      </c>
      <c r="F44" s="419">
        <v>48</v>
      </c>
      <c r="G44" s="419">
        <v>42</v>
      </c>
      <c r="H44" s="138">
        <v>102</v>
      </c>
      <c r="I44" s="138">
        <v>90</v>
      </c>
      <c r="J44" s="138">
        <v>60</v>
      </c>
      <c r="L44" s="432" t="str">
        <f t="shared" si="1"/>
        <v>71504</v>
      </c>
    </row>
    <row r="45" spans="1:12" ht="33.75" customHeight="1">
      <c r="A45" s="456">
        <v>71505</v>
      </c>
      <c r="B45" s="422">
        <v>42</v>
      </c>
      <c r="C45" s="418" t="s">
        <v>413</v>
      </c>
      <c r="D45" s="143" t="s">
        <v>423</v>
      </c>
      <c r="E45" s="419">
        <v>105</v>
      </c>
      <c r="F45" s="419">
        <v>90</v>
      </c>
      <c r="G45" s="419">
        <v>42</v>
      </c>
      <c r="H45" s="138">
        <v>237</v>
      </c>
      <c r="I45" s="138">
        <v>132</v>
      </c>
      <c r="J45" s="138">
        <v>195</v>
      </c>
      <c r="L45" s="432" t="str">
        <f t="shared" si="1"/>
        <v>71505</v>
      </c>
    </row>
    <row r="46" spans="1:12" ht="33.75" customHeight="1">
      <c r="A46" s="456">
        <v>71506</v>
      </c>
      <c r="B46" s="422">
        <v>43</v>
      </c>
      <c r="C46" s="418" t="s">
        <v>413</v>
      </c>
      <c r="D46" s="143" t="s">
        <v>424</v>
      </c>
      <c r="E46" s="419">
        <v>7</v>
      </c>
      <c r="F46" s="419">
        <v>51</v>
      </c>
      <c r="G46" s="419">
        <v>39</v>
      </c>
      <c r="H46" s="138">
        <v>97</v>
      </c>
      <c r="I46" s="138">
        <v>90</v>
      </c>
      <c r="J46" s="138">
        <v>58</v>
      </c>
      <c r="L46" s="432" t="str">
        <f t="shared" si="1"/>
        <v>71506</v>
      </c>
    </row>
    <row r="47" spans="1:12" ht="33.75" customHeight="1">
      <c r="A47" s="456">
        <v>71507</v>
      </c>
      <c r="B47" s="422">
        <v>44</v>
      </c>
      <c r="C47" s="418" t="s">
        <v>413</v>
      </c>
      <c r="D47" s="143" t="s">
        <v>336</v>
      </c>
      <c r="E47" s="419">
        <v>3</v>
      </c>
      <c r="F47" s="419">
        <v>47</v>
      </c>
      <c r="G47" s="419">
        <v>33</v>
      </c>
      <c r="H47" s="138">
        <v>83</v>
      </c>
      <c r="I47" s="138">
        <v>80</v>
      </c>
      <c r="J47" s="138">
        <v>50</v>
      </c>
      <c r="L47" s="432" t="str">
        <f t="shared" si="1"/>
        <v>71507</v>
      </c>
    </row>
    <row r="48" spans="1:12" ht="33.75" customHeight="1">
      <c r="A48" s="456">
        <v>71508</v>
      </c>
      <c r="B48" s="422">
        <v>45</v>
      </c>
      <c r="C48" s="418" t="s">
        <v>413</v>
      </c>
      <c r="D48" s="143" t="s">
        <v>337</v>
      </c>
      <c r="E48" s="419">
        <v>3</v>
      </c>
      <c r="F48" s="419">
        <v>49</v>
      </c>
      <c r="G48" s="419">
        <v>41</v>
      </c>
      <c r="H48" s="138">
        <v>93</v>
      </c>
      <c r="I48" s="138">
        <v>90</v>
      </c>
      <c r="J48" s="138">
        <v>52</v>
      </c>
      <c r="L48" s="432" t="str">
        <f t="shared" si="1"/>
        <v>71508</v>
      </c>
    </row>
    <row r="49" spans="1:12" ht="33.75" customHeight="1">
      <c r="A49" s="456">
        <v>71509</v>
      </c>
      <c r="B49" s="422">
        <v>46</v>
      </c>
      <c r="C49" s="418" t="s">
        <v>413</v>
      </c>
      <c r="D49" s="143" t="s">
        <v>425</v>
      </c>
      <c r="E49" s="419">
        <v>9</v>
      </c>
      <c r="F49" s="419">
        <v>74</v>
      </c>
      <c r="G49" s="419">
        <v>46</v>
      </c>
      <c r="H49" s="138">
        <v>129</v>
      </c>
      <c r="I49" s="138">
        <v>120</v>
      </c>
      <c r="J49" s="138">
        <v>83</v>
      </c>
      <c r="L49" s="432" t="str">
        <f t="shared" si="1"/>
        <v>71509</v>
      </c>
    </row>
    <row r="50" spans="1:12" ht="33.75" customHeight="1">
      <c r="A50" s="456">
        <v>71510</v>
      </c>
      <c r="B50" s="422">
        <v>47</v>
      </c>
      <c r="C50" s="418" t="s">
        <v>413</v>
      </c>
      <c r="D50" s="143" t="s">
        <v>426</v>
      </c>
      <c r="E50" s="419">
        <v>3</v>
      </c>
      <c r="F50" s="419">
        <v>54</v>
      </c>
      <c r="G50" s="419">
        <v>36</v>
      </c>
      <c r="H50" s="138">
        <v>93</v>
      </c>
      <c r="I50" s="138">
        <v>90</v>
      </c>
      <c r="J50" s="138">
        <v>57</v>
      </c>
      <c r="L50" s="432" t="str">
        <f t="shared" si="1"/>
        <v>71510</v>
      </c>
    </row>
    <row r="51" spans="1:12" ht="33.75" customHeight="1">
      <c r="A51" s="456">
        <v>71512</v>
      </c>
      <c r="B51" s="422">
        <v>48</v>
      </c>
      <c r="C51" s="418" t="s">
        <v>413</v>
      </c>
      <c r="D51" s="143" t="s">
        <v>522</v>
      </c>
      <c r="E51" s="138">
        <v>12</v>
      </c>
      <c r="F51" s="138">
        <v>36</v>
      </c>
      <c r="G51" s="138">
        <v>24</v>
      </c>
      <c r="H51" s="138">
        <v>72</v>
      </c>
      <c r="I51" s="138">
        <v>60</v>
      </c>
      <c r="J51" s="138">
        <v>48</v>
      </c>
      <c r="L51" s="432" t="str">
        <f t="shared" si="1"/>
        <v>71512</v>
      </c>
    </row>
    <row r="52" spans="1:12" ht="33.75" customHeight="1">
      <c r="A52" s="456">
        <v>71513</v>
      </c>
      <c r="B52" s="422">
        <v>49</v>
      </c>
      <c r="C52" s="418" t="s">
        <v>413</v>
      </c>
      <c r="D52" s="468" t="s">
        <v>523</v>
      </c>
      <c r="E52" s="419">
        <v>7</v>
      </c>
      <c r="F52" s="419">
        <v>42</v>
      </c>
      <c r="G52" s="419">
        <v>18</v>
      </c>
      <c r="H52" s="138">
        <v>67</v>
      </c>
      <c r="I52" s="138">
        <v>60</v>
      </c>
      <c r="J52" s="138">
        <v>49</v>
      </c>
      <c r="L52" s="432" t="str">
        <f t="shared" si="1"/>
        <v>71513</v>
      </c>
    </row>
    <row r="53" spans="1:12" ht="33.75" customHeight="1">
      <c r="A53" s="456">
        <v>71514</v>
      </c>
      <c r="B53" s="422">
        <v>50</v>
      </c>
      <c r="C53" s="418" t="s">
        <v>474</v>
      </c>
      <c r="D53" s="143" t="s">
        <v>480</v>
      </c>
      <c r="E53" s="419">
        <v>4</v>
      </c>
      <c r="F53" s="419">
        <v>53</v>
      </c>
      <c r="G53" s="419">
        <v>37</v>
      </c>
      <c r="H53" s="138">
        <v>94</v>
      </c>
      <c r="I53" s="138">
        <v>90</v>
      </c>
      <c r="J53" s="138">
        <v>57</v>
      </c>
      <c r="L53" s="432" t="str">
        <f t="shared" si="1"/>
        <v>71514</v>
      </c>
    </row>
    <row r="54" spans="1:12" ht="33.75" customHeight="1">
      <c r="A54" s="456">
        <v>71515</v>
      </c>
      <c r="B54" s="422">
        <v>51</v>
      </c>
      <c r="C54" s="418" t="s">
        <v>474</v>
      </c>
      <c r="D54" s="143" t="s">
        <v>524</v>
      </c>
      <c r="E54" s="419">
        <v>3</v>
      </c>
      <c r="F54" s="419">
        <v>60</v>
      </c>
      <c r="G54" s="419">
        <v>30</v>
      </c>
      <c r="H54" s="138">
        <v>93</v>
      </c>
      <c r="I54" s="138">
        <v>90</v>
      </c>
      <c r="J54" s="138">
        <v>63</v>
      </c>
      <c r="L54" s="432" t="str">
        <f t="shared" si="1"/>
        <v>71515</v>
      </c>
    </row>
    <row r="55" spans="1:12" ht="33.75" customHeight="1">
      <c r="A55" s="456">
        <v>71614</v>
      </c>
      <c r="B55" s="422">
        <v>52</v>
      </c>
      <c r="C55" s="418" t="s">
        <v>413</v>
      </c>
      <c r="D55" s="143" t="s">
        <v>331</v>
      </c>
      <c r="E55" s="419">
        <v>15</v>
      </c>
      <c r="F55" s="419">
        <v>56</v>
      </c>
      <c r="G55" s="419">
        <v>54</v>
      </c>
      <c r="H55" s="138">
        <v>125</v>
      </c>
      <c r="I55" s="138">
        <v>110</v>
      </c>
      <c r="J55" s="138">
        <v>71</v>
      </c>
      <c r="L55" s="432" t="str">
        <f t="shared" si="1"/>
        <v>71614</v>
      </c>
    </row>
    <row r="56" spans="1:12" ht="33.75" customHeight="1">
      <c r="A56" s="456">
        <v>71615</v>
      </c>
      <c r="B56" s="422">
        <v>53</v>
      </c>
      <c r="C56" s="418" t="s">
        <v>413</v>
      </c>
      <c r="D56" s="143" t="s">
        <v>428</v>
      </c>
      <c r="E56" s="419">
        <v>15</v>
      </c>
      <c r="F56" s="419">
        <v>66</v>
      </c>
      <c r="G56" s="419">
        <v>54</v>
      </c>
      <c r="H56" s="138">
        <v>135</v>
      </c>
      <c r="I56" s="138">
        <v>120</v>
      </c>
      <c r="J56" s="138">
        <v>81</v>
      </c>
      <c r="L56" s="432" t="str">
        <f t="shared" si="1"/>
        <v>71615</v>
      </c>
    </row>
    <row r="57" spans="1:12" ht="33.75" customHeight="1">
      <c r="A57" s="456">
        <v>71616</v>
      </c>
      <c r="B57" s="422">
        <v>54</v>
      </c>
      <c r="C57" s="418" t="s">
        <v>413</v>
      </c>
      <c r="D57" s="143" t="s">
        <v>429</v>
      </c>
      <c r="E57" s="419">
        <v>12</v>
      </c>
      <c r="F57" s="419">
        <v>76</v>
      </c>
      <c r="G57" s="419">
        <v>54</v>
      </c>
      <c r="H57" s="138">
        <v>142</v>
      </c>
      <c r="I57" s="138">
        <v>130</v>
      </c>
      <c r="J57" s="138">
        <v>88</v>
      </c>
      <c r="L57" s="432" t="str">
        <f t="shared" si="1"/>
        <v>71616</v>
      </c>
    </row>
    <row r="58" spans="1:12" ht="33.75" customHeight="1">
      <c r="A58" s="457">
        <v>72101</v>
      </c>
      <c r="B58" s="422">
        <v>55</v>
      </c>
      <c r="C58" s="423" t="s">
        <v>430</v>
      </c>
      <c r="D58" s="143" t="s">
        <v>316</v>
      </c>
      <c r="E58" s="419">
        <v>45</v>
      </c>
      <c r="F58" s="419">
        <v>35</v>
      </c>
      <c r="G58" s="419">
        <v>30</v>
      </c>
      <c r="H58" s="138">
        <v>110</v>
      </c>
      <c r="I58" s="138">
        <v>65</v>
      </c>
      <c r="J58" s="138">
        <v>80</v>
      </c>
      <c r="L58" s="432" t="str">
        <f t="shared" si="1"/>
        <v>72101</v>
      </c>
    </row>
    <row r="59" spans="1:12" ht="33.75" customHeight="1">
      <c r="A59" s="457">
        <v>72104</v>
      </c>
      <c r="B59" s="422">
        <v>56</v>
      </c>
      <c r="C59" s="423" t="s">
        <v>430</v>
      </c>
      <c r="D59" s="424" t="s">
        <v>317</v>
      </c>
      <c r="E59" s="419">
        <v>45</v>
      </c>
      <c r="F59" s="419">
        <v>25</v>
      </c>
      <c r="G59" s="419">
        <v>20</v>
      </c>
      <c r="H59" s="138">
        <v>90</v>
      </c>
      <c r="I59" s="138">
        <v>45</v>
      </c>
      <c r="J59" s="138">
        <v>70</v>
      </c>
      <c r="L59" s="432" t="str">
        <f t="shared" si="1"/>
        <v>72104</v>
      </c>
    </row>
    <row r="60" spans="1:12" ht="33.75" customHeight="1">
      <c r="A60" s="457">
        <v>72201</v>
      </c>
      <c r="B60" s="422">
        <v>57</v>
      </c>
      <c r="C60" s="423" t="s">
        <v>430</v>
      </c>
      <c r="D60" s="424" t="s">
        <v>431</v>
      </c>
      <c r="E60" s="419">
        <v>54</v>
      </c>
      <c r="F60" s="419">
        <v>36</v>
      </c>
      <c r="G60" s="419">
        <v>10</v>
      </c>
      <c r="H60" s="138">
        <v>100</v>
      </c>
      <c r="I60" s="138">
        <v>46</v>
      </c>
      <c r="J60" s="138">
        <v>90</v>
      </c>
      <c r="L60" s="432" t="str">
        <f t="shared" si="1"/>
        <v>72201</v>
      </c>
    </row>
    <row r="61" spans="1:12" ht="33.75" customHeight="1">
      <c r="A61" s="457">
        <v>72202</v>
      </c>
      <c r="B61" s="422">
        <v>58</v>
      </c>
      <c r="C61" s="423" t="s">
        <v>430</v>
      </c>
      <c r="D61" s="424" t="s">
        <v>499</v>
      </c>
      <c r="E61" s="419">
        <v>50</v>
      </c>
      <c r="F61" s="419">
        <v>30</v>
      </c>
      <c r="G61" s="419">
        <v>0</v>
      </c>
      <c r="H61" s="138">
        <v>80</v>
      </c>
      <c r="I61" s="138">
        <v>30</v>
      </c>
      <c r="J61" s="138">
        <v>80</v>
      </c>
      <c r="L61" s="432" t="str">
        <f t="shared" si="1"/>
        <v>72202</v>
      </c>
    </row>
    <row r="62" spans="1:12" ht="33.75" customHeight="1">
      <c r="A62" s="457">
        <v>72301</v>
      </c>
      <c r="B62" s="422">
        <v>59</v>
      </c>
      <c r="C62" s="423" t="s">
        <v>430</v>
      </c>
      <c r="D62" s="424" t="s">
        <v>432</v>
      </c>
      <c r="E62" s="419">
        <v>75</v>
      </c>
      <c r="F62" s="419">
        <v>40</v>
      </c>
      <c r="G62" s="419">
        <v>0</v>
      </c>
      <c r="H62" s="138">
        <v>115</v>
      </c>
      <c r="I62" s="138">
        <v>40</v>
      </c>
      <c r="J62" s="138">
        <v>115</v>
      </c>
      <c r="L62" s="432" t="str">
        <f t="shared" ref="L62" si="2">TEXT(A62,0)</f>
        <v>72301</v>
      </c>
    </row>
    <row r="63" spans="1:12" ht="33.75" customHeight="1">
      <c r="A63" s="457">
        <v>72302</v>
      </c>
      <c r="B63" s="422">
        <v>60</v>
      </c>
      <c r="C63" s="423" t="s">
        <v>430</v>
      </c>
      <c r="D63" s="424" t="s">
        <v>481</v>
      </c>
      <c r="E63" s="419">
        <v>180</v>
      </c>
      <c r="F63" s="419">
        <v>60</v>
      </c>
      <c r="G63" s="419">
        <v>0</v>
      </c>
      <c r="H63" s="138">
        <v>240</v>
      </c>
      <c r="I63" s="138">
        <v>60</v>
      </c>
      <c r="J63" s="138">
        <v>240</v>
      </c>
      <c r="L63" s="432" t="str">
        <f t="shared" si="1"/>
        <v>72302</v>
      </c>
    </row>
    <row r="64" spans="1:12" ht="33.75" customHeight="1">
      <c r="A64" s="457">
        <v>72303</v>
      </c>
      <c r="B64" s="422">
        <v>61</v>
      </c>
      <c r="C64" s="423" t="s">
        <v>430</v>
      </c>
      <c r="D64" s="424" t="s">
        <v>500</v>
      </c>
      <c r="E64" s="419">
        <v>210</v>
      </c>
      <c r="F64" s="419">
        <v>10</v>
      </c>
      <c r="G64" s="419">
        <v>0</v>
      </c>
      <c r="H64" s="138">
        <v>220</v>
      </c>
      <c r="I64" s="138">
        <v>10</v>
      </c>
      <c r="J64" s="138">
        <v>220</v>
      </c>
      <c r="L64" s="432" t="str">
        <f t="shared" ref="L64" si="3">TEXT(A64,0)</f>
        <v>72303</v>
      </c>
    </row>
    <row r="65" spans="1:12" ht="33.75" customHeight="1">
      <c r="A65" s="457">
        <v>72304</v>
      </c>
      <c r="B65" s="422">
        <v>62</v>
      </c>
      <c r="C65" s="423" t="s">
        <v>430</v>
      </c>
      <c r="D65" s="424" t="s">
        <v>501</v>
      </c>
      <c r="E65" s="419">
        <v>75</v>
      </c>
      <c r="F65" s="419">
        <v>30</v>
      </c>
      <c r="G65" s="419">
        <v>20</v>
      </c>
      <c r="H65" s="138">
        <v>125</v>
      </c>
      <c r="I65" s="138">
        <v>50</v>
      </c>
      <c r="J65" s="138">
        <v>105</v>
      </c>
      <c r="L65" s="432" t="str">
        <f t="shared" ref="L65" si="4">TEXT(A65,0)</f>
        <v>72304</v>
      </c>
    </row>
    <row r="66" spans="1:12" ht="33.75" customHeight="1">
      <c r="A66" s="457">
        <v>72401</v>
      </c>
      <c r="B66" s="422">
        <v>63</v>
      </c>
      <c r="C66" s="423" t="s">
        <v>430</v>
      </c>
      <c r="D66" s="143" t="s">
        <v>525</v>
      </c>
      <c r="E66" s="138">
        <v>45</v>
      </c>
      <c r="F66" s="138">
        <v>39</v>
      </c>
      <c r="G66" s="138">
        <v>21</v>
      </c>
      <c r="H66" s="138">
        <v>105</v>
      </c>
      <c r="I66" s="138">
        <v>60</v>
      </c>
      <c r="J66" s="138">
        <v>84</v>
      </c>
      <c r="L66" s="432" t="str">
        <f t="shared" si="1"/>
        <v>72401</v>
      </c>
    </row>
    <row r="67" spans="1:12" ht="33.75" customHeight="1">
      <c r="A67" s="457">
        <v>72501</v>
      </c>
      <c r="B67" s="422">
        <v>64</v>
      </c>
      <c r="C67" s="423" t="s">
        <v>430</v>
      </c>
      <c r="D67" s="143" t="s">
        <v>332</v>
      </c>
      <c r="E67" s="138">
        <v>90</v>
      </c>
      <c r="F67" s="138">
        <v>40</v>
      </c>
      <c r="G67" s="138">
        <v>0</v>
      </c>
      <c r="H67" s="138">
        <v>130</v>
      </c>
      <c r="I67" s="138">
        <v>40</v>
      </c>
      <c r="J67" s="138">
        <v>130</v>
      </c>
      <c r="L67" s="432" t="str">
        <f t="shared" si="1"/>
        <v>72501</v>
      </c>
    </row>
    <row r="68" spans="1:12" ht="33.75" customHeight="1">
      <c r="A68" s="457">
        <v>72502</v>
      </c>
      <c r="B68" s="422">
        <v>65</v>
      </c>
      <c r="C68" s="423" t="s">
        <v>430</v>
      </c>
      <c r="D68" s="143" t="s">
        <v>338</v>
      </c>
      <c r="E68" s="425">
        <v>55</v>
      </c>
      <c r="F68" s="419">
        <v>35</v>
      </c>
      <c r="G68" s="419">
        <v>12</v>
      </c>
      <c r="H68" s="138">
        <v>102</v>
      </c>
      <c r="I68" s="138">
        <v>47</v>
      </c>
      <c r="J68" s="138">
        <v>90</v>
      </c>
      <c r="L68" s="432" t="str">
        <f t="shared" si="1"/>
        <v>72502</v>
      </c>
    </row>
    <row r="69" spans="1:12" ht="33.75" customHeight="1">
      <c r="A69" s="457">
        <v>72503</v>
      </c>
      <c r="B69" s="422">
        <v>66</v>
      </c>
      <c r="C69" s="423" t="s">
        <v>430</v>
      </c>
      <c r="D69" s="143" t="s">
        <v>433</v>
      </c>
      <c r="E69" s="419">
        <v>120</v>
      </c>
      <c r="F69" s="419">
        <v>60</v>
      </c>
      <c r="G69" s="419">
        <v>0</v>
      </c>
      <c r="H69" s="138">
        <v>180</v>
      </c>
      <c r="I69" s="138">
        <v>60</v>
      </c>
      <c r="J69" s="138">
        <v>180</v>
      </c>
      <c r="L69" s="432" t="str">
        <f t="shared" ref="L69:L122" si="5">TEXT(A69,0)</f>
        <v>72503</v>
      </c>
    </row>
    <row r="70" spans="1:12" ht="33.75" customHeight="1">
      <c r="A70" s="457">
        <v>72504</v>
      </c>
      <c r="B70" s="422">
        <v>67</v>
      </c>
      <c r="C70" s="423" t="s">
        <v>430</v>
      </c>
      <c r="D70" s="143" t="s">
        <v>434</v>
      </c>
      <c r="E70" s="419">
        <v>60</v>
      </c>
      <c r="F70" s="419">
        <v>30</v>
      </c>
      <c r="G70" s="419">
        <v>0</v>
      </c>
      <c r="H70" s="138">
        <v>90</v>
      </c>
      <c r="I70" s="138">
        <v>30</v>
      </c>
      <c r="J70" s="138">
        <v>90</v>
      </c>
      <c r="L70" s="432" t="str">
        <f t="shared" si="5"/>
        <v>72504</v>
      </c>
    </row>
    <row r="71" spans="1:12" ht="33.75" customHeight="1">
      <c r="A71" s="457">
        <v>72505</v>
      </c>
      <c r="B71" s="422">
        <v>68</v>
      </c>
      <c r="C71" s="423" t="s">
        <v>430</v>
      </c>
      <c r="D71" s="143" t="s">
        <v>435</v>
      </c>
      <c r="E71" s="419">
        <v>50</v>
      </c>
      <c r="F71" s="419">
        <v>70</v>
      </c>
      <c r="G71" s="419">
        <v>0</v>
      </c>
      <c r="H71" s="138">
        <v>120</v>
      </c>
      <c r="I71" s="138">
        <v>70</v>
      </c>
      <c r="J71" s="138">
        <v>120</v>
      </c>
      <c r="L71" s="432" t="str">
        <f t="shared" si="5"/>
        <v>72505</v>
      </c>
    </row>
    <row r="72" spans="1:12" ht="33.75" customHeight="1">
      <c r="A72" s="457">
        <v>72506</v>
      </c>
      <c r="B72" s="422">
        <v>69</v>
      </c>
      <c r="C72" s="423" t="s">
        <v>430</v>
      </c>
      <c r="D72" s="143" t="s">
        <v>436</v>
      </c>
      <c r="E72" s="419">
        <v>85</v>
      </c>
      <c r="F72" s="419">
        <v>70</v>
      </c>
      <c r="G72" s="419">
        <v>0</v>
      </c>
      <c r="H72" s="138">
        <v>155</v>
      </c>
      <c r="I72" s="138">
        <v>70</v>
      </c>
      <c r="J72" s="138">
        <v>155</v>
      </c>
      <c r="L72" s="432" t="str">
        <f t="shared" si="5"/>
        <v>72506</v>
      </c>
    </row>
    <row r="73" spans="1:12" ht="33.75" customHeight="1">
      <c r="A73" s="457">
        <v>72507</v>
      </c>
      <c r="B73" s="422">
        <v>70</v>
      </c>
      <c r="C73" s="423" t="s">
        <v>430</v>
      </c>
      <c r="D73" s="143" t="s">
        <v>437</v>
      </c>
      <c r="E73" s="419">
        <v>135</v>
      </c>
      <c r="F73" s="419">
        <v>45</v>
      </c>
      <c r="G73" s="419">
        <v>0</v>
      </c>
      <c r="H73" s="138">
        <v>180</v>
      </c>
      <c r="I73" s="138">
        <v>45</v>
      </c>
      <c r="J73" s="138">
        <v>180</v>
      </c>
      <c r="L73" s="432" t="str">
        <f t="shared" si="5"/>
        <v>72507</v>
      </c>
    </row>
    <row r="74" spans="1:12" ht="33.75" customHeight="1">
      <c r="A74" s="457">
        <v>72508</v>
      </c>
      <c r="B74" s="422">
        <v>71</v>
      </c>
      <c r="C74" s="423" t="s">
        <v>430</v>
      </c>
      <c r="D74" s="143" t="s">
        <v>502</v>
      </c>
      <c r="E74" s="419">
        <v>80</v>
      </c>
      <c r="F74" s="419">
        <v>80</v>
      </c>
      <c r="G74" s="419">
        <v>0</v>
      </c>
      <c r="H74" s="138">
        <v>180</v>
      </c>
      <c r="I74" s="138">
        <v>45</v>
      </c>
      <c r="J74" s="138">
        <v>180</v>
      </c>
      <c r="L74" s="432" t="str">
        <f t="shared" ref="L74" si="6">TEXT(A74,0)</f>
        <v>72508</v>
      </c>
    </row>
    <row r="75" spans="1:12" ht="33.75" customHeight="1">
      <c r="A75" s="457">
        <v>72605</v>
      </c>
      <c r="B75" s="422">
        <v>72</v>
      </c>
      <c r="C75" s="423" t="s">
        <v>430</v>
      </c>
      <c r="D75" s="143" t="s">
        <v>526</v>
      </c>
      <c r="E75" s="419">
        <v>75</v>
      </c>
      <c r="F75" s="419">
        <v>20</v>
      </c>
      <c r="G75" s="419">
        <v>0</v>
      </c>
      <c r="H75" s="138">
        <v>95</v>
      </c>
      <c r="I75" s="138">
        <v>20</v>
      </c>
      <c r="J75" s="138">
        <v>95</v>
      </c>
      <c r="L75" s="432" t="str">
        <f t="shared" si="5"/>
        <v>72605</v>
      </c>
    </row>
    <row r="76" spans="1:12" ht="33.75" customHeight="1">
      <c r="A76" s="457">
        <v>73101</v>
      </c>
      <c r="B76" s="422">
        <v>73</v>
      </c>
      <c r="C76" s="426" t="s">
        <v>438</v>
      </c>
      <c r="D76" s="143" t="s">
        <v>527</v>
      </c>
      <c r="E76" s="419">
        <v>15</v>
      </c>
      <c r="F76" s="419">
        <v>60</v>
      </c>
      <c r="G76" s="419">
        <v>30</v>
      </c>
      <c r="H76" s="138">
        <v>105</v>
      </c>
      <c r="I76" s="138">
        <v>90</v>
      </c>
      <c r="J76" s="138">
        <v>75</v>
      </c>
      <c r="L76" s="432" t="str">
        <f t="shared" si="5"/>
        <v>73101</v>
      </c>
    </row>
    <row r="77" spans="1:12" ht="33.75" customHeight="1">
      <c r="A77" s="457">
        <v>73102</v>
      </c>
      <c r="B77" s="422">
        <v>74</v>
      </c>
      <c r="C77" s="426" t="s">
        <v>438</v>
      </c>
      <c r="D77" s="143" t="s">
        <v>482</v>
      </c>
      <c r="E77" s="419">
        <v>4</v>
      </c>
      <c r="F77" s="419">
        <v>24</v>
      </c>
      <c r="G77" s="419">
        <v>19</v>
      </c>
      <c r="H77" s="138">
        <v>47</v>
      </c>
      <c r="I77" s="138">
        <v>43</v>
      </c>
      <c r="J77" s="138">
        <v>28</v>
      </c>
      <c r="L77" s="432" t="str">
        <f t="shared" si="5"/>
        <v>73102</v>
      </c>
    </row>
    <row r="78" spans="1:12" ht="33.75" customHeight="1">
      <c r="A78" s="457">
        <v>73103</v>
      </c>
      <c r="B78" s="422">
        <v>75</v>
      </c>
      <c r="C78" s="426" t="s">
        <v>438</v>
      </c>
      <c r="D78" s="143" t="s">
        <v>503</v>
      </c>
      <c r="E78" s="419">
        <v>4</v>
      </c>
      <c r="F78" s="419">
        <v>54</v>
      </c>
      <c r="G78" s="419">
        <v>36</v>
      </c>
      <c r="H78" s="138">
        <v>94</v>
      </c>
      <c r="I78" s="138">
        <v>90</v>
      </c>
      <c r="J78" s="138">
        <v>58</v>
      </c>
      <c r="L78" s="432" t="str">
        <f t="shared" si="5"/>
        <v>73103</v>
      </c>
    </row>
    <row r="79" spans="1:12" ht="33.75" customHeight="1">
      <c r="A79" s="457">
        <v>73104</v>
      </c>
      <c r="B79" s="422">
        <v>76</v>
      </c>
      <c r="C79" s="426" t="s">
        <v>438</v>
      </c>
      <c r="D79" s="143" t="s">
        <v>504</v>
      </c>
      <c r="E79" s="419">
        <v>9</v>
      </c>
      <c r="F79" s="419">
        <v>27</v>
      </c>
      <c r="G79" s="419">
        <v>23</v>
      </c>
      <c r="H79" s="138">
        <v>59</v>
      </c>
      <c r="I79" s="138">
        <v>50</v>
      </c>
      <c r="J79" s="138">
        <v>36</v>
      </c>
      <c r="L79" s="432" t="str">
        <f t="shared" si="5"/>
        <v>73104</v>
      </c>
    </row>
    <row r="80" spans="1:12" ht="33.75" customHeight="1">
      <c r="A80" s="457">
        <v>73105</v>
      </c>
      <c r="B80" s="422">
        <v>77</v>
      </c>
      <c r="C80" s="426" t="s">
        <v>438</v>
      </c>
      <c r="D80" s="143" t="s">
        <v>505</v>
      </c>
      <c r="E80" s="419">
        <v>4</v>
      </c>
      <c r="F80" s="419">
        <v>25</v>
      </c>
      <c r="G80" s="419">
        <v>21</v>
      </c>
      <c r="H80" s="138">
        <v>50</v>
      </c>
      <c r="I80" s="138">
        <v>46</v>
      </c>
      <c r="J80" s="138">
        <v>29</v>
      </c>
      <c r="L80" s="432" t="str">
        <f t="shared" ref="L80" si="7">TEXT(A80,0)</f>
        <v>73105</v>
      </c>
    </row>
    <row r="81" spans="1:12" ht="33.75" customHeight="1">
      <c r="A81" s="457">
        <v>73106</v>
      </c>
      <c r="B81" s="422">
        <v>78</v>
      </c>
      <c r="C81" s="426" t="s">
        <v>438</v>
      </c>
      <c r="D81" s="1" t="s">
        <v>506</v>
      </c>
      <c r="E81" s="419">
        <v>10</v>
      </c>
      <c r="F81" s="419">
        <v>54</v>
      </c>
      <c r="G81" s="419">
        <v>46</v>
      </c>
      <c r="H81" s="138">
        <v>110</v>
      </c>
      <c r="I81" s="138">
        <v>100</v>
      </c>
      <c r="J81" s="138">
        <v>64</v>
      </c>
      <c r="L81" s="432" t="str">
        <f t="shared" ref="L81" si="8">TEXT(A81,0)</f>
        <v>73106</v>
      </c>
    </row>
    <row r="82" spans="1:12" ht="33.75" customHeight="1">
      <c r="A82" s="457">
        <v>73107</v>
      </c>
      <c r="B82" s="422">
        <v>79</v>
      </c>
      <c r="C82" s="426" t="s">
        <v>438</v>
      </c>
      <c r="D82" s="143" t="s">
        <v>415</v>
      </c>
      <c r="E82" s="138">
        <v>15</v>
      </c>
      <c r="F82" s="138">
        <v>55</v>
      </c>
      <c r="G82" s="138">
        <v>45</v>
      </c>
      <c r="H82" s="138">
        <v>115</v>
      </c>
      <c r="I82" s="138">
        <v>100</v>
      </c>
      <c r="J82" s="138">
        <v>70</v>
      </c>
      <c r="L82" s="432" t="str">
        <f>TEXT(A82,0)</f>
        <v>73107</v>
      </c>
    </row>
    <row r="83" spans="1:12" ht="33.75" customHeight="1">
      <c r="A83" s="456">
        <v>73201</v>
      </c>
      <c r="B83" s="422">
        <v>80</v>
      </c>
      <c r="C83" s="426" t="s">
        <v>438</v>
      </c>
      <c r="D83" s="143" t="s">
        <v>318</v>
      </c>
      <c r="E83" s="419">
        <v>15</v>
      </c>
      <c r="F83" s="419">
        <v>36</v>
      </c>
      <c r="G83" s="419">
        <v>24</v>
      </c>
      <c r="H83" s="138">
        <v>75</v>
      </c>
      <c r="I83" s="138">
        <v>60</v>
      </c>
      <c r="J83" s="138">
        <v>51</v>
      </c>
      <c r="L83" s="432" t="str">
        <f t="shared" si="5"/>
        <v>73201</v>
      </c>
    </row>
    <row r="84" spans="1:12" ht="33.75" customHeight="1">
      <c r="A84" s="457">
        <v>73202</v>
      </c>
      <c r="B84" s="422">
        <v>81</v>
      </c>
      <c r="C84" s="426" t="s">
        <v>438</v>
      </c>
      <c r="D84" s="420" t="s">
        <v>439</v>
      </c>
      <c r="E84" s="419">
        <v>6</v>
      </c>
      <c r="F84" s="419">
        <v>48</v>
      </c>
      <c r="G84" s="419">
        <v>30</v>
      </c>
      <c r="H84" s="138">
        <v>84</v>
      </c>
      <c r="I84" s="138">
        <v>78</v>
      </c>
      <c r="J84" s="138">
        <v>54</v>
      </c>
      <c r="L84" s="432" t="str">
        <f t="shared" si="5"/>
        <v>73202</v>
      </c>
    </row>
    <row r="85" spans="1:12" ht="33.75" customHeight="1">
      <c r="A85" s="457">
        <v>73203</v>
      </c>
      <c r="B85" s="422">
        <v>82</v>
      </c>
      <c r="C85" s="426" t="s">
        <v>438</v>
      </c>
      <c r="D85" s="420" t="s">
        <v>440</v>
      </c>
      <c r="E85" s="419">
        <v>15</v>
      </c>
      <c r="F85" s="419">
        <v>25</v>
      </c>
      <c r="G85" s="419">
        <v>15</v>
      </c>
      <c r="H85" s="138">
        <v>55</v>
      </c>
      <c r="I85" s="138">
        <v>40</v>
      </c>
      <c r="J85" s="138">
        <v>40</v>
      </c>
      <c r="L85" s="432" t="str">
        <f t="shared" si="5"/>
        <v>73203</v>
      </c>
    </row>
    <row r="86" spans="1:12" ht="33.75" customHeight="1">
      <c r="A86" s="457">
        <v>73204</v>
      </c>
      <c r="B86" s="422">
        <v>83</v>
      </c>
      <c r="C86" s="426" t="s">
        <v>438</v>
      </c>
      <c r="D86" s="420" t="s">
        <v>441</v>
      </c>
      <c r="E86" s="419">
        <v>14</v>
      </c>
      <c r="F86" s="419">
        <v>32</v>
      </c>
      <c r="G86" s="419">
        <v>18</v>
      </c>
      <c r="H86" s="138">
        <v>64</v>
      </c>
      <c r="I86" s="138">
        <v>50</v>
      </c>
      <c r="J86" s="138">
        <v>46</v>
      </c>
      <c r="L86" s="432" t="str">
        <f t="shared" si="5"/>
        <v>73204</v>
      </c>
    </row>
    <row r="87" spans="1:12" ht="33.75" customHeight="1">
      <c r="A87" s="457">
        <v>73205</v>
      </c>
      <c r="B87" s="422">
        <v>84</v>
      </c>
      <c r="C87" s="426" t="s">
        <v>438</v>
      </c>
      <c r="D87" s="420" t="s">
        <v>483</v>
      </c>
      <c r="E87" s="419">
        <v>3</v>
      </c>
      <c r="F87" s="419">
        <v>21</v>
      </c>
      <c r="G87" s="419">
        <v>14</v>
      </c>
      <c r="H87" s="138">
        <v>38</v>
      </c>
      <c r="I87" s="138">
        <v>35</v>
      </c>
      <c r="J87" s="138">
        <v>24</v>
      </c>
      <c r="L87" s="432" t="str">
        <f t="shared" si="5"/>
        <v>73205</v>
      </c>
    </row>
    <row r="88" spans="1:12" ht="33.75" customHeight="1">
      <c r="A88" s="457">
        <v>73206</v>
      </c>
      <c r="B88" s="422">
        <v>85</v>
      </c>
      <c r="C88" s="426" t="s">
        <v>438</v>
      </c>
      <c r="D88" s="420" t="s">
        <v>528</v>
      </c>
      <c r="E88" s="419">
        <v>6</v>
      </c>
      <c r="F88" s="419">
        <v>30</v>
      </c>
      <c r="G88" s="419">
        <v>24</v>
      </c>
      <c r="H88" s="138">
        <v>60</v>
      </c>
      <c r="I88" s="138">
        <v>54</v>
      </c>
      <c r="J88" s="138">
        <v>36</v>
      </c>
      <c r="L88" s="432" t="str">
        <f t="shared" si="5"/>
        <v>73206</v>
      </c>
    </row>
    <row r="89" spans="1:12" ht="33.75" customHeight="1">
      <c r="A89" s="457">
        <v>73207</v>
      </c>
      <c r="B89" s="422">
        <v>86</v>
      </c>
      <c r="C89" s="426" t="s">
        <v>438</v>
      </c>
      <c r="D89" s="420" t="s">
        <v>484</v>
      </c>
      <c r="E89" s="419">
        <v>3</v>
      </c>
      <c r="F89" s="419">
        <v>35</v>
      </c>
      <c r="G89" s="419">
        <v>25</v>
      </c>
      <c r="H89" s="138">
        <v>63</v>
      </c>
      <c r="I89" s="138">
        <v>60</v>
      </c>
      <c r="J89" s="138">
        <v>38</v>
      </c>
      <c r="L89" s="432" t="str">
        <f t="shared" si="5"/>
        <v>73207</v>
      </c>
    </row>
    <row r="90" spans="1:12" ht="33.75" customHeight="1">
      <c r="A90" s="457">
        <v>73208</v>
      </c>
      <c r="B90" s="422">
        <v>87</v>
      </c>
      <c r="C90" s="426" t="s">
        <v>438</v>
      </c>
      <c r="D90" s="420" t="s">
        <v>485</v>
      </c>
      <c r="E90" s="419">
        <v>3</v>
      </c>
      <c r="F90" s="419">
        <v>37</v>
      </c>
      <c r="G90" s="419">
        <v>33</v>
      </c>
      <c r="H90" s="138">
        <v>73</v>
      </c>
      <c r="I90" s="138">
        <v>70</v>
      </c>
      <c r="J90" s="138">
        <v>40</v>
      </c>
      <c r="L90" s="432" t="str">
        <f t="shared" si="5"/>
        <v>73208</v>
      </c>
    </row>
    <row r="91" spans="1:12" ht="33.75" customHeight="1">
      <c r="A91" s="457">
        <v>73209</v>
      </c>
      <c r="B91" s="422">
        <v>88</v>
      </c>
      <c r="C91" s="426" t="s">
        <v>438</v>
      </c>
      <c r="D91" s="420" t="s">
        <v>486</v>
      </c>
      <c r="E91" s="419">
        <v>15</v>
      </c>
      <c r="F91" s="419">
        <v>18</v>
      </c>
      <c r="G91" s="419">
        <v>12</v>
      </c>
      <c r="H91" s="138">
        <v>45</v>
      </c>
      <c r="I91" s="138">
        <v>30</v>
      </c>
      <c r="J91" s="138">
        <v>33</v>
      </c>
      <c r="L91" s="432" t="str">
        <f t="shared" si="5"/>
        <v>73209</v>
      </c>
    </row>
    <row r="92" spans="1:12" ht="33.75" customHeight="1">
      <c r="A92" s="457">
        <v>73210</v>
      </c>
      <c r="B92" s="422">
        <v>89</v>
      </c>
      <c r="C92" s="426" t="s">
        <v>438</v>
      </c>
      <c r="D92" s="420" t="s">
        <v>531</v>
      </c>
      <c r="E92" s="458">
        <v>3</v>
      </c>
      <c r="F92" s="459">
        <v>15</v>
      </c>
      <c r="G92" s="458">
        <v>12</v>
      </c>
      <c r="H92" s="459">
        <v>30</v>
      </c>
      <c r="I92" s="458">
        <v>27</v>
      </c>
      <c r="J92" s="422">
        <v>18</v>
      </c>
      <c r="L92" s="432" t="str">
        <f t="shared" si="5"/>
        <v>73210</v>
      </c>
    </row>
    <row r="93" spans="1:12" ht="33.75" customHeight="1">
      <c r="A93" s="457">
        <v>73211</v>
      </c>
      <c r="B93" s="422">
        <v>90</v>
      </c>
      <c r="C93" s="426" t="s">
        <v>438</v>
      </c>
      <c r="D93" s="420" t="s">
        <v>529</v>
      </c>
      <c r="E93" s="459">
        <v>3</v>
      </c>
      <c r="F93" s="459">
        <v>36</v>
      </c>
      <c r="G93" s="459">
        <v>24</v>
      </c>
      <c r="H93" s="459">
        <v>63</v>
      </c>
      <c r="I93" s="459">
        <v>60</v>
      </c>
      <c r="J93" s="422">
        <v>39</v>
      </c>
      <c r="L93" s="432" t="str">
        <f t="shared" si="5"/>
        <v>73211</v>
      </c>
    </row>
    <row r="94" spans="1:12" ht="33.75" customHeight="1">
      <c r="A94" s="463">
        <v>73214</v>
      </c>
      <c r="B94" s="422">
        <v>91</v>
      </c>
      <c r="C94" s="426" t="s">
        <v>438</v>
      </c>
      <c r="D94" s="143" t="s">
        <v>326</v>
      </c>
      <c r="E94" s="419">
        <v>15</v>
      </c>
      <c r="F94" s="419">
        <v>33</v>
      </c>
      <c r="G94" s="419">
        <v>17</v>
      </c>
      <c r="H94" s="138">
        <v>65</v>
      </c>
      <c r="I94" s="138">
        <v>50</v>
      </c>
      <c r="J94" s="138">
        <v>48</v>
      </c>
      <c r="L94" s="432" t="str">
        <f>TEXT(A94,0)</f>
        <v>73214</v>
      </c>
    </row>
    <row r="95" spans="1:12" ht="33.75" customHeight="1">
      <c r="A95" s="463">
        <v>73215</v>
      </c>
      <c r="B95" s="422">
        <v>92</v>
      </c>
      <c r="C95" s="426" t="s">
        <v>438</v>
      </c>
      <c r="D95" s="143" t="s">
        <v>507</v>
      </c>
      <c r="E95" s="419">
        <v>10</v>
      </c>
      <c r="F95" s="419">
        <v>54</v>
      </c>
      <c r="G95" s="419">
        <v>46</v>
      </c>
      <c r="H95" s="138">
        <v>110</v>
      </c>
      <c r="I95" s="138">
        <v>100</v>
      </c>
      <c r="J95" s="138">
        <v>64</v>
      </c>
      <c r="L95" s="432" t="str">
        <f>TEXT(A95,0)</f>
        <v>73215</v>
      </c>
    </row>
    <row r="96" spans="1:12" ht="33.75" customHeight="1">
      <c r="A96" s="463">
        <v>73216</v>
      </c>
      <c r="B96" s="422">
        <v>93</v>
      </c>
      <c r="C96" s="426" t="s">
        <v>438</v>
      </c>
      <c r="D96" s="143" t="s">
        <v>508</v>
      </c>
      <c r="E96" s="419">
        <v>3</v>
      </c>
      <c r="F96" s="419">
        <v>33</v>
      </c>
      <c r="G96" s="419">
        <v>27</v>
      </c>
      <c r="H96" s="138">
        <v>63</v>
      </c>
      <c r="I96" s="138">
        <v>60</v>
      </c>
      <c r="J96" s="138">
        <v>36</v>
      </c>
      <c r="L96" s="432" t="str">
        <f>TEXT(A96,0)</f>
        <v>73216</v>
      </c>
    </row>
    <row r="97" spans="1:12" ht="33.75" customHeight="1">
      <c r="A97" s="463">
        <v>73217</v>
      </c>
      <c r="B97" s="422">
        <v>94</v>
      </c>
      <c r="C97" s="426" t="s">
        <v>438</v>
      </c>
      <c r="D97" s="143" t="s">
        <v>509</v>
      </c>
      <c r="E97" s="419">
        <v>12</v>
      </c>
      <c r="F97" s="419">
        <v>36</v>
      </c>
      <c r="G97" s="419">
        <v>24</v>
      </c>
      <c r="H97" s="138">
        <v>72</v>
      </c>
      <c r="I97" s="138">
        <v>60</v>
      </c>
      <c r="J97" s="138">
        <v>48</v>
      </c>
      <c r="L97" s="432" t="str">
        <f>TEXT(A97,0)</f>
        <v>73217</v>
      </c>
    </row>
    <row r="98" spans="1:12" ht="33.75" customHeight="1">
      <c r="A98" s="457">
        <v>73301</v>
      </c>
      <c r="B98" s="422">
        <v>95</v>
      </c>
      <c r="C98" s="426" t="s">
        <v>438</v>
      </c>
      <c r="D98" s="420" t="s">
        <v>442</v>
      </c>
      <c r="E98" s="459">
        <v>6</v>
      </c>
      <c r="F98" s="459">
        <v>36</v>
      </c>
      <c r="G98" s="459">
        <v>24</v>
      </c>
      <c r="H98" s="459">
        <v>66</v>
      </c>
      <c r="I98" s="459">
        <v>60</v>
      </c>
      <c r="J98" s="422">
        <v>42</v>
      </c>
      <c r="L98" s="432" t="str">
        <f t="shared" si="5"/>
        <v>73301</v>
      </c>
    </row>
    <row r="99" spans="1:12" ht="33.75" customHeight="1">
      <c r="A99" s="457">
        <v>73302</v>
      </c>
      <c r="B99" s="422">
        <v>96</v>
      </c>
      <c r="C99" s="426" t="s">
        <v>438</v>
      </c>
      <c r="D99" s="420" t="s">
        <v>333</v>
      </c>
      <c r="E99" s="459">
        <v>11</v>
      </c>
      <c r="F99" s="459">
        <v>31</v>
      </c>
      <c r="G99" s="459">
        <v>29</v>
      </c>
      <c r="H99" s="459">
        <v>71</v>
      </c>
      <c r="I99" s="459">
        <v>60</v>
      </c>
      <c r="J99" s="422">
        <v>42</v>
      </c>
      <c r="L99" s="432" t="str">
        <f t="shared" si="5"/>
        <v>73302</v>
      </c>
    </row>
    <row r="100" spans="1:12" ht="33.75" customHeight="1">
      <c r="A100" s="457">
        <v>73303</v>
      </c>
      <c r="B100" s="422">
        <v>97</v>
      </c>
      <c r="C100" s="426" t="s">
        <v>438</v>
      </c>
      <c r="D100" s="420" t="s">
        <v>443</v>
      </c>
      <c r="E100" s="459">
        <v>3</v>
      </c>
      <c r="F100" s="459">
        <v>18</v>
      </c>
      <c r="G100" s="459">
        <v>18</v>
      </c>
      <c r="H100" s="459">
        <v>39</v>
      </c>
      <c r="I100" s="459">
        <v>36</v>
      </c>
      <c r="J100" s="422">
        <v>21</v>
      </c>
      <c r="L100" s="432" t="str">
        <f t="shared" si="5"/>
        <v>73303</v>
      </c>
    </row>
    <row r="101" spans="1:12" ht="33.75" customHeight="1">
      <c r="A101" s="457">
        <v>73304</v>
      </c>
      <c r="B101" s="422">
        <v>98</v>
      </c>
      <c r="C101" s="426" t="s">
        <v>438</v>
      </c>
      <c r="D101" s="420" t="s">
        <v>444</v>
      </c>
      <c r="E101" s="459">
        <v>3</v>
      </c>
      <c r="F101" s="459">
        <v>29</v>
      </c>
      <c r="G101" s="459">
        <v>22</v>
      </c>
      <c r="H101" s="459">
        <v>54</v>
      </c>
      <c r="I101" s="459">
        <v>51</v>
      </c>
      <c r="J101" s="422">
        <v>32</v>
      </c>
      <c r="L101" s="432" t="str">
        <f t="shared" si="5"/>
        <v>73304</v>
      </c>
    </row>
    <row r="102" spans="1:12" ht="33.75" customHeight="1">
      <c r="A102" s="457">
        <v>73305</v>
      </c>
      <c r="B102" s="422">
        <v>99</v>
      </c>
      <c r="C102" s="426" t="s">
        <v>438</v>
      </c>
      <c r="D102" s="420" t="s">
        <v>445</v>
      </c>
      <c r="E102" s="459">
        <v>6</v>
      </c>
      <c r="F102" s="459">
        <v>42</v>
      </c>
      <c r="G102" s="459">
        <v>18</v>
      </c>
      <c r="H102" s="459">
        <v>66</v>
      </c>
      <c r="I102" s="459">
        <v>60</v>
      </c>
      <c r="J102" s="422">
        <v>48</v>
      </c>
      <c r="L102" s="432" t="str">
        <f t="shared" si="5"/>
        <v>73305</v>
      </c>
    </row>
    <row r="103" spans="1:12" ht="33.75" customHeight="1">
      <c r="A103" s="457">
        <v>73306</v>
      </c>
      <c r="B103" s="422">
        <v>100</v>
      </c>
      <c r="C103" s="426" t="s">
        <v>438</v>
      </c>
      <c r="D103" s="420" t="s">
        <v>446</v>
      </c>
      <c r="E103" s="459">
        <v>14</v>
      </c>
      <c r="F103" s="459">
        <v>32</v>
      </c>
      <c r="G103" s="459">
        <v>18</v>
      </c>
      <c r="H103" s="459">
        <v>64</v>
      </c>
      <c r="I103" s="459">
        <v>50</v>
      </c>
      <c r="J103" s="422">
        <v>46</v>
      </c>
      <c r="L103" s="432" t="str">
        <f t="shared" si="5"/>
        <v>73306</v>
      </c>
    </row>
    <row r="104" spans="1:12" ht="33.75" customHeight="1">
      <c r="A104" s="457">
        <v>73307</v>
      </c>
      <c r="B104" s="422">
        <v>101</v>
      </c>
      <c r="C104" s="426" t="s">
        <v>438</v>
      </c>
      <c r="D104" s="420" t="s">
        <v>447</v>
      </c>
      <c r="E104" s="459">
        <v>6</v>
      </c>
      <c r="F104" s="459">
        <v>36</v>
      </c>
      <c r="G104" s="459">
        <v>24</v>
      </c>
      <c r="H104" s="459">
        <v>66</v>
      </c>
      <c r="I104" s="459">
        <v>60</v>
      </c>
      <c r="J104" s="422">
        <v>42</v>
      </c>
      <c r="L104" s="432" t="str">
        <f t="shared" si="5"/>
        <v>73307</v>
      </c>
    </row>
    <row r="105" spans="1:12" ht="33.75" customHeight="1">
      <c r="A105" s="457">
        <v>73309</v>
      </c>
      <c r="B105" s="422">
        <v>102</v>
      </c>
      <c r="C105" s="426" t="s">
        <v>438</v>
      </c>
      <c r="D105" s="420" t="s">
        <v>487</v>
      </c>
      <c r="E105" s="459">
        <v>6</v>
      </c>
      <c r="F105" s="459">
        <v>70</v>
      </c>
      <c r="G105" s="459">
        <v>30</v>
      </c>
      <c r="H105" s="459">
        <v>106</v>
      </c>
      <c r="I105" s="459">
        <v>100</v>
      </c>
      <c r="J105" s="422">
        <v>76</v>
      </c>
      <c r="L105" s="432" t="str">
        <f t="shared" si="5"/>
        <v>73309</v>
      </c>
    </row>
    <row r="106" spans="1:12" ht="33.75" customHeight="1">
      <c r="A106" s="457">
        <v>73310</v>
      </c>
      <c r="B106" s="422">
        <v>103</v>
      </c>
      <c r="C106" s="426" t="s">
        <v>438</v>
      </c>
      <c r="D106" s="420" t="s">
        <v>510</v>
      </c>
      <c r="E106" s="459">
        <v>3</v>
      </c>
      <c r="F106" s="459">
        <v>57</v>
      </c>
      <c r="G106" s="459">
        <v>33</v>
      </c>
      <c r="H106" s="459">
        <v>93</v>
      </c>
      <c r="I106" s="459">
        <v>90</v>
      </c>
      <c r="J106" s="422">
        <v>60</v>
      </c>
      <c r="L106" s="432" t="str">
        <f t="shared" ref="L106" si="9">TEXT(A106,0)</f>
        <v>73310</v>
      </c>
    </row>
    <row r="107" spans="1:12" ht="33.75" customHeight="1">
      <c r="A107" s="457">
        <v>73402</v>
      </c>
      <c r="B107" s="422">
        <v>104</v>
      </c>
      <c r="C107" s="426" t="s">
        <v>438</v>
      </c>
      <c r="D107" s="420" t="s">
        <v>448</v>
      </c>
      <c r="E107" s="459">
        <v>6</v>
      </c>
      <c r="F107" s="459">
        <v>30</v>
      </c>
      <c r="G107" s="459">
        <v>18</v>
      </c>
      <c r="H107" s="459">
        <v>54</v>
      </c>
      <c r="I107" s="459">
        <v>48</v>
      </c>
      <c r="J107" s="422">
        <v>36</v>
      </c>
      <c r="L107" s="432" t="str">
        <f t="shared" si="5"/>
        <v>73402</v>
      </c>
    </row>
    <row r="108" spans="1:12" ht="33.75" customHeight="1">
      <c r="A108" s="457">
        <v>73403</v>
      </c>
      <c r="B108" s="422">
        <v>105</v>
      </c>
      <c r="C108" s="426" t="s">
        <v>438</v>
      </c>
      <c r="D108" s="420" t="s">
        <v>449</v>
      </c>
      <c r="E108" s="459">
        <v>3</v>
      </c>
      <c r="F108" s="459">
        <v>27</v>
      </c>
      <c r="G108" s="459">
        <v>23</v>
      </c>
      <c r="H108" s="459">
        <v>53</v>
      </c>
      <c r="I108" s="459">
        <v>50</v>
      </c>
      <c r="J108" s="422">
        <v>30</v>
      </c>
      <c r="L108" s="432" t="str">
        <f t="shared" si="5"/>
        <v>73403</v>
      </c>
    </row>
    <row r="109" spans="1:12" ht="33.75" customHeight="1">
      <c r="A109" s="457">
        <v>73404</v>
      </c>
      <c r="B109" s="422">
        <v>106</v>
      </c>
      <c r="C109" s="426" t="s">
        <v>438</v>
      </c>
      <c r="D109" s="420" t="s">
        <v>450</v>
      </c>
      <c r="E109" s="459">
        <v>6</v>
      </c>
      <c r="F109" s="459">
        <v>22</v>
      </c>
      <c r="G109" s="459">
        <v>17</v>
      </c>
      <c r="H109" s="459">
        <v>45</v>
      </c>
      <c r="I109" s="459">
        <v>39</v>
      </c>
      <c r="J109" s="422">
        <v>28</v>
      </c>
      <c r="L109" s="432" t="str">
        <f t="shared" si="5"/>
        <v>73404</v>
      </c>
    </row>
    <row r="110" spans="1:12" ht="33.75" customHeight="1">
      <c r="A110" s="457">
        <v>73405</v>
      </c>
      <c r="B110" s="422">
        <v>107</v>
      </c>
      <c r="C110" s="426" t="s">
        <v>438</v>
      </c>
      <c r="D110" s="420" t="s">
        <v>488</v>
      </c>
      <c r="E110" s="459">
        <v>12</v>
      </c>
      <c r="F110" s="459">
        <v>54</v>
      </c>
      <c r="G110" s="459">
        <v>46</v>
      </c>
      <c r="H110" s="459">
        <v>112</v>
      </c>
      <c r="I110" s="459">
        <v>100</v>
      </c>
      <c r="J110" s="422">
        <v>66</v>
      </c>
      <c r="L110" s="432" t="str">
        <f t="shared" ref="L110" si="10">TEXT(A110,0)</f>
        <v>73405</v>
      </c>
    </row>
    <row r="111" spans="1:12" ht="33.75" customHeight="1">
      <c r="A111" s="457">
        <v>73406</v>
      </c>
      <c r="B111" s="422">
        <v>108</v>
      </c>
      <c r="C111" s="426" t="s">
        <v>438</v>
      </c>
      <c r="D111" s="420" t="s">
        <v>511</v>
      </c>
      <c r="E111" s="459">
        <v>8</v>
      </c>
      <c r="F111" s="459">
        <v>42</v>
      </c>
      <c r="G111" s="459">
        <v>18</v>
      </c>
      <c r="H111" s="459">
        <v>68</v>
      </c>
      <c r="I111" s="459">
        <v>60</v>
      </c>
      <c r="J111" s="422">
        <v>50</v>
      </c>
      <c r="L111" s="432" t="str">
        <f t="shared" si="5"/>
        <v>73406</v>
      </c>
    </row>
    <row r="112" spans="1:12" ht="33.75" customHeight="1">
      <c r="A112" s="457">
        <v>73407</v>
      </c>
      <c r="B112" s="422">
        <v>109</v>
      </c>
      <c r="C112" s="426" t="s">
        <v>438</v>
      </c>
      <c r="D112" s="420" t="s">
        <v>512</v>
      </c>
      <c r="E112" s="459">
        <v>3</v>
      </c>
      <c r="F112" s="459">
        <v>48</v>
      </c>
      <c r="G112" s="459">
        <v>42</v>
      </c>
      <c r="H112" s="459">
        <v>93</v>
      </c>
      <c r="I112" s="459">
        <v>90</v>
      </c>
      <c r="J112" s="422">
        <v>51</v>
      </c>
      <c r="L112" s="432" t="str">
        <f t="shared" ref="L112" si="11">TEXT(A112,0)</f>
        <v>73407</v>
      </c>
    </row>
    <row r="113" spans="1:12" ht="33.75" customHeight="1">
      <c r="A113" s="457">
        <v>73408</v>
      </c>
      <c r="B113" s="422">
        <v>110</v>
      </c>
      <c r="C113" s="426" t="s">
        <v>438</v>
      </c>
      <c r="D113" s="420" t="s">
        <v>513</v>
      </c>
      <c r="E113" s="459">
        <v>3</v>
      </c>
      <c r="F113" s="459">
        <v>54</v>
      </c>
      <c r="G113" s="459">
        <v>36</v>
      </c>
      <c r="H113" s="459">
        <v>93</v>
      </c>
      <c r="I113" s="459">
        <v>90</v>
      </c>
      <c r="J113" s="422">
        <v>57</v>
      </c>
      <c r="L113" s="432" t="str">
        <f t="shared" ref="L113" si="12">TEXT(A113,0)</f>
        <v>73408</v>
      </c>
    </row>
    <row r="114" spans="1:12" ht="33.75" customHeight="1">
      <c r="A114" s="457">
        <v>73501</v>
      </c>
      <c r="B114" s="422">
        <v>111</v>
      </c>
      <c r="C114" s="426" t="s">
        <v>438</v>
      </c>
      <c r="D114" s="420" t="s">
        <v>339</v>
      </c>
      <c r="E114" s="459">
        <v>10</v>
      </c>
      <c r="F114" s="459">
        <v>27</v>
      </c>
      <c r="G114" s="459">
        <v>23</v>
      </c>
      <c r="H114" s="459">
        <v>60</v>
      </c>
      <c r="I114" s="459">
        <v>50</v>
      </c>
      <c r="J114" s="422">
        <v>37</v>
      </c>
      <c r="L114" s="432" t="str">
        <f t="shared" si="5"/>
        <v>73501</v>
      </c>
    </row>
    <row r="115" spans="1:12" ht="33.75" customHeight="1">
      <c r="A115" s="457">
        <v>73502</v>
      </c>
      <c r="B115" s="422">
        <v>112</v>
      </c>
      <c r="C115" s="426" t="s">
        <v>438</v>
      </c>
      <c r="D115" s="420" t="s">
        <v>451</v>
      </c>
      <c r="E115" s="459">
        <v>6</v>
      </c>
      <c r="F115" s="459">
        <v>33</v>
      </c>
      <c r="G115" s="459">
        <v>26</v>
      </c>
      <c r="H115" s="459">
        <v>65</v>
      </c>
      <c r="I115" s="459">
        <v>59</v>
      </c>
      <c r="J115" s="422">
        <v>39</v>
      </c>
      <c r="L115" s="432" t="str">
        <f t="shared" si="5"/>
        <v>73502</v>
      </c>
    </row>
    <row r="116" spans="1:12" ht="33.75" customHeight="1">
      <c r="A116" s="457">
        <v>73503</v>
      </c>
      <c r="B116" s="422">
        <v>113</v>
      </c>
      <c r="C116" s="426" t="s">
        <v>438</v>
      </c>
      <c r="D116" s="420" t="s">
        <v>530</v>
      </c>
      <c r="E116" s="459">
        <v>3</v>
      </c>
      <c r="F116" s="459">
        <v>39</v>
      </c>
      <c r="G116" s="459">
        <v>17</v>
      </c>
      <c r="H116" s="459">
        <v>59</v>
      </c>
      <c r="I116" s="459">
        <v>56</v>
      </c>
      <c r="J116" s="422">
        <v>42</v>
      </c>
      <c r="L116" s="432" t="str">
        <f t="shared" si="5"/>
        <v>73503</v>
      </c>
    </row>
    <row r="117" spans="1:12" ht="33.75" customHeight="1">
      <c r="A117" s="457">
        <v>73506</v>
      </c>
      <c r="B117" s="422">
        <v>114</v>
      </c>
      <c r="C117" s="426" t="s">
        <v>438</v>
      </c>
      <c r="D117" s="420" t="s">
        <v>489</v>
      </c>
      <c r="E117" s="459">
        <v>6</v>
      </c>
      <c r="F117" s="459">
        <v>54</v>
      </c>
      <c r="G117" s="459">
        <v>36</v>
      </c>
      <c r="H117" s="459">
        <v>96</v>
      </c>
      <c r="I117" s="459">
        <v>90</v>
      </c>
      <c r="J117" s="422">
        <v>60</v>
      </c>
      <c r="L117" s="432" t="str">
        <f t="shared" si="5"/>
        <v>73506</v>
      </c>
    </row>
    <row r="118" spans="1:12" ht="33.75" customHeight="1">
      <c r="A118" s="457">
        <v>73507</v>
      </c>
      <c r="B118" s="422">
        <v>115</v>
      </c>
      <c r="C118" s="426" t="s">
        <v>438</v>
      </c>
      <c r="D118" s="420" t="s">
        <v>490</v>
      </c>
      <c r="E118" s="459">
        <v>3</v>
      </c>
      <c r="F118" s="459">
        <v>36</v>
      </c>
      <c r="G118" s="459">
        <v>24</v>
      </c>
      <c r="H118" s="459">
        <v>63</v>
      </c>
      <c r="I118" s="459">
        <v>60</v>
      </c>
      <c r="J118" s="422">
        <v>39</v>
      </c>
      <c r="L118" s="432" t="str">
        <f t="shared" si="5"/>
        <v>73507</v>
      </c>
    </row>
    <row r="119" spans="1:12" ht="33.75" customHeight="1">
      <c r="A119" s="457">
        <v>73508</v>
      </c>
      <c r="B119" s="422">
        <v>116</v>
      </c>
      <c r="C119" s="426" t="s">
        <v>438</v>
      </c>
      <c r="D119" s="420" t="s">
        <v>491</v>
      </c>
      <c r="E119" s="459">
        <v>3</v>
      </c>
      <c r="F119" s="459">
        <v>24</v>
      </c>
      <c r="G119" s="459">
        <v>16</v>
      </c>
      <c r="H119" s="459">
        <v>43</v>
      </c>
      <c r="I119" s="459">
        <v>40</v>
      </c>
      <c r="J119" s="422">
        <v>27</v>
      </c>
      <c r="L119" s="432" t="str">
        <f t="shared" si="5"/>
        <v>73508</v>
      </c>
    </row>
    <row r="120" spans="1:12" ht="33.75" customHeight="1">
      <c r="A120" s="457">
        <v>73509</v>
      </c>
      <c r="B120" s="422">
        <v>117</v>
      </c>
      <c r="C120" s="426" t="s">
        <v>438</v>
      </c>
      <c r="D120" s="420" t="s">
        <v>492</v>
      </c>
      <c r="E120" s="459">
        <v>3</v>
      </c>
      <c r="F120" s="459">
        <v>21</v>
      </c>
      <c r="G120" s="459">
        <v>20</v>
      </c>
      <c r="H120" s="459">
        <v>44</v>
      </c>
      <c r="I120" s="459">
        <v>41</v>
      </c>
      <c r="J120" s="422">
        <v>24</v>
      </c>
      <c r="L120" s="432" t="str">
        <f t="shared" si="5"/>
        <v>73509</v>
      </c>
    </row>
    <row r="121" spans="1:12" ht="33.75" customHeight="1">
      <c r="A121" s="457">
        <v>73511</v>
      </c>
      <c r="B121" s="422">
        <v>118</v>
      </c>
      <c r="C121" s="426" t="s">
        <v>438</v>
      </c>
      <c r="D121" s="143" t="s">
        <v>427</v>
      </c>
      <c r="E121" s="419">
        <v>9</v>
      </c>
      <c r="F121" s="419">
        <v>42</v>
      </c>
      <c r="G121" s="419">
        <v>33</v>
      </c>
      <c r="H121" s="138">
        <v>84</v>
      </c>
      <c r="I121" s="138">
        <v>75</v>
      </c>
      <c r="J121" s="138">
        <v>51</v>
      </c>
      <c r="L121" s="432" t="str">
        <f>TEXT(A121,0)</f>
        <v>73511</v>
      </c>
    </row>
    <row r="122" spans="1:12" ht="33.75" customHeight="1">
      <c r="A122" s="457">
        <v>73601</v>
      </c>
      <c r="B122" s="422">
        <v>119</v>
      </c>
      <c r="C122" s="426" t="s">
        <v>438</v>
      </c>
      <c r="D122" s="420" t="s">
        <v>452</v>
      </c>
      <c r="E122" s="459">
        <v>8</v>
      </c>
      <c r="F122" s="459">
        <v>18</v>
      </c>
      <c r="G122" s="459">
        <v>12</v>
      </c>
      <c r="H122" s="459">
        <v>38</v>
      </c>
      <c r="I122" s="459">
        <v>30</v>
      </c>
      <c r="J122" s="422">
        <v>26</v>
      </c>
      <c r="L122" s="432" t="str">
        <f t="shared" si="5"/>
        <v>73601</v>
      </c>
    </row>
    <row r="123" spans="1:12" ht="33.75" customHeight="1">
      <c r="A123" s="457">
        <v>73603</v>
      </c>
      <c r="B123" s="422">
        <v>120</v>
      </c>
      <c r="C123" s="426" t="s">
        <v>438</v>
      </c>
      <c r="D123" s="420" t="s">
        <v>514</v>
      </c>
      <c r="E123" s="459">
        <v>3</v>
      </c>
      <c r="F123" s="459">
        <v>72</v>
      </c>
      <c r="G123" s="459">
        <v>45</v>
      </c>
      <c r="H123" s="459">
        <v>120</v>
      </c>
      <c r="I123" s="459">
        <v>117</v>
      </c>
      <c r="J123" s="422">
        <v>75</v>
      </c>
      <c r="L123" s="432" t="str">
        <f t="shared" ref="L123" si="13">TEXT(A123,0)</f>
        <v>73603</v>
      </c>
    </row>
  </sheetData>
  <sheetProtection algorithmName="SHA-512" hashValue="dh9ob9AHxWWcQ0jzP1ICnUHYyxYM1Icsch3M/L+DkS7XUELoKA8LQePaMWZC1nXbtK0qykW4myCYmQHoI0h3Gg==" saltValue="RZgoIx3WBxo9sIJ7u4bvPQ==" spinCount="100000" sheet="1" objects="1" scenarios="1"/>
  <phoneticPr fontId="1"/>
  <pageMargins left="0.82677165354330717" right="0.39370078740157483" top="0.43307086614173229" bottom="0"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01"/>
  <sheetViews>
    <sheetView view="pageBreakPreview" zoomScale="55" zoomScaleNormal="100" zoomScaleSheetLayoutView="55" workbookViewId="0">
      <selection activeCell="B5" sqref="B5"/>
    </sheetView>
  </sheetViews>
  <sheetFormatPr defaultRowHeight="13.5"/>
  <cols>
    <col min="1" max="1" width="4.75" style="258" customWidth="1"/>
    <col min="2" max="2" width="25" style="258" customWidth="1"/>
    <col min="3" max="5" width="21.625" style="258" customWidth="1"/>
    <col min="6" max="6" width="19.5" style="258" customWidth="1"/>
    <col min="7" max="7" width="13.75" style="258" customWidth="1"/>
    <col min="8" max="8" width="17.75" style="258" customWidth="1"/>
    <col min="9" max="16384" width="9" style="258"/>
  </cols>
  <sheetData>
    <row r="1" spans="1:10" ht="16.5" customHeight="1">
      <c r="A1" s="313" t="s">
        <v>215</v>
      </c>
      <c r="B1" s="314"/>
      <c r="C1" s="314"/>
      <c r="D1" s="314"/>
      <c r="E1" s="314"/>
      <c r="F1" s="314"/>
      <c r="G1" s="314"/>
      <c r="H1" s="314"/>
    </row>
    <row r="2" spans="1:10" ht="24" customHeight="1" thickBot="1">
      <c r="A2" s="315"/>
      <c r="B2" s="314"/>
      <c r="C2" s="314"/>
      <c r="D2" s="314"/>
      <c r="E2" s="314"/>
      <c r="F2" s="314"/>
      <c r="G2" s="314"/>
      <c r="H2" s="314"/>
    </row>
    <row r="3" spans="1:10" s="320" customFormat="1" ht="28.5" customHeight="1" thickTop="1" thickBot="1">
      <c r="A3" s="316"/>
      <c r="B3" s="316"/>
      <c r="C3" s="436" t="s">
        <v>534</v>
      </c>
      <c r="D3" s="317" t="s">
        <v>197</v>
      </c>
      <c r="E3" s="318"/>
      <c r="F3" s="319"/>
      <c r="G3" s="23">
        <v>4</v>
      </c>
      <c r="H3" s="319" t="s">
        <v>87</v>
      </c>
      <c r="I3" s="319"/>
    </row>
    <row r="4" spans="1:10" ht="21" customHeight="1" thickTop="1" thickBot="1">
      <c r="A4" s="321"/>
      <c r="B4" s="322" t="s">
        <v>321</v>
      </c>
      <c r="C4" s="323"/>
      <c r="D4" s="321"/>
      <c r="E4" s="324"/>
      <c r="F4" s="324"/>
      <c r="G4" s="325"/>
      <c r="H4" s="324"/>
      <c r="I4" s="324"/>
    </row>
    <row r="5" spans="1:10" ht="38.25" customHeight="1" thickTop="1" thickBot="1">
      <c r="B5" s="139"/>
      <c r="D5" s="326" t="s">
        <v>49</v>
      </c>
      <c r="E5" s="481" t="str">
        <f>IFERROR(VLOOKUP($B$5,'R6施設コード'!$1:$1048576,4,FALSE),"")</f>
        <v/>
      </c>
      <c r="F5" s="481"/>
      <c r="G5" s="481"/>
      <c r="H5" s="482"/>
    </row>
    <row r="6" spans="1:10" ht="38.25" customHeight="1" thickTop="1" thickBot="1">
      <c r="B6" s="327"/>
      <c r="D6" s="326" t="s">
        <v>340</v>
      </c>
      <c r="E6" s="483" t="s">
        <v>341</v>
      </c>
      <c r="F6" s="483"/>
      <c r="G6" s="483"/>
      <c r="H6" s="484"/>
    </row>
    <row r="7" spans="1:10" ht="25.5" customHeight="1" thickBot="1">
      <c r="A7" s="328" t="s">
        <v>50</v>
      </c>
      <c r="B7" s="314"/>
      <c r="C7" s="314"/>
      <c r="D7" s="314"/>
      <c r="E7" s="314"/>
      <c r="F7" s="314"/>
      <c r="G7" s="314"/>
    </row>
    <row r="8" spans="1:10" ht="44.25" customHeight="1">
      <c r="A8" s="487" t="s">
        <v>51</v>
      </c>
      <c r="B8" s="488"/>
      <c r="C8" s="491" t="s">
        <v>202</v>
      </c>
      <c r="D8" s="493" t="s">
        <v>249</v>
      </c>
      <c r="E8" s="491" t="s">
        <v>203</v>
      </c>
      <c r="F8" s="329" t="s">
        <v>52</v>
      </c>
      <c r="G8" s="495" t="s">
        <v>495</v>
      </c>
      <c r="H8" s="495" t="s">
        <v>496</v>
      </c>
      <c r="I8" s="499"/>
    </row>
    <row r="9" spans="1:10" ht="44.25" customHeight="1" thickBot="1">
      <c r="A9" s="489"/>
      <c r="B9" s="490"/>
      <c r="C9" s="492"/>
      <c r="D9" s="494"/>
      <c r="E9" s="492"/>
      <c r="F9" s="330" t="s">
        <v>53</v>
      </c>
      <c r="G9" s="496"/>
      <c r="H9" s="496"/>
      <c r="I9" s="500"/>
      <c r="J9" s="331" t="s">
        <v>121</v>
      </c>
    </row>
    <row r="10" spans="1:10" ht="21" customHeight="1" thickTop="1">
      <c r="A10" s="332">
        <v>1</v>
      </c>
      <c r="B10" s="24"/>
      <c r="C10" s="25" t="s">
        <v>88</v>
      </c>
      <c r="D10" s="24" t="s">
        <v>54</v>
      </c>
      <c r="E10" s="26" t="s">
        <v>198</v>
      </c>
      <c r="F10" s="27"/>
      <c r="G10" s="460"/>
      <c r="H10" s="485"/>
      <c r="I10" s="486"/>
    </row>
    <row r="11" spans="1:10" ht="21" customHeight="1">
      <c r="A11" s="332">
        <v>2</v>
      </c>
      <c r="B11" s="28"/>
      <c r="C11" s="26"/>
      <c r="D11" s="24"/>
      <c r="E11" s="29"/>
      <c r="F11" s="30"/>
      <c r="G11" s="461"/>
      <c r="H11" s="470"/>
      <c r="I11" s="471"/>
      <c r="J11" s="331"/>
    </row>
    <row r="12" spans="1:10" ht="21" customHeight="1">
      <c r="A12" s="332">
        <v>3</v>
      </c>
      <c r="B12" s="28"/>
      <c r="C12" s="26"/>
      <c r="D12" s="24"/>
      <c r="E12" s="29"/>
      <c r="F12" s="30"/>
      <c r="G12" s="461"/>
      <c r="H12" s="470"/>
      <c r="I12" s="471"/>
    </row>
    <row r="13" spans="1:10" ht="21" customHeight="1">
      <c r="A13" s="332">
        <v>4</v>
      </c>
      <c r="B13" s="28"/>
      <c r="C13" s="26"/>
      <c r="D13" s="24"/>
      <c r="E13" s="29"/>
      <c r="F13" s="30"/>
      <c r="G13" s="461"/>
      <c r="H13" s="470"/>
      <c r="I13" s="471"/>
    </row>
    <row r="14" spans="1:10" ht="21" customHeight="1">
      <c r="A14" s="332">
        <v>5</v>
      </c>
      <c r="B14" s="28"/>
      <c r="C14" s="26"/>
      <c r="D14" s="24"/>
      <c r="E14" s="29"/>
      <c r="F14" s="30"/>
      <c r="G14" s="461"/>
      <c r="H14" s="470"/>
      <c r="I14" s="471"/>
    </row>
    <row r="15" spans="1:10" ht="21" customHeight="1">
      <c r="A15" s="332">
        <v>6</v>
      </c>
      <c r="B15" s="28"/>
      <c r="C15" s="26"/>
      <c r="D15" s="24"/>
      <c r="E15" s="29"/>
      <c r="F15" s="30"/>
      <c r="G15" s="461"/>
      <c r="H15" s="470"/>
      <c r="I15" s="471"/>
    </row>
    <row r="16" spans="1:10" ht="21" customHeight="1">
      <c r="A16" s="332">
        <v>7</v>
      </c>
      <c r="B16" s="28"/>
      <c r="C16" s="26"/>
      <c r="D16" s="24"/>
      <c r="E16" s="29"/>
      <c r="F16" s="30"/>
      <c r="G16" s="461"/>
      <c r="H16" s="470"/>
      <c r="I16" s="471"/>
    </row>
    <row r="17" spans="1:10" ht="21" customHeight="1">
      <c r="A17" s="332">
        <v>8</v>
      </c>
      <c r="B17" s="28"/>
      <c r="C17" s="26"/>
      <c r="D17" s="24"/>
      <c r="E17" s="29"/>
      <c r="F17" s="30"/>
      <c r="G17" s="461"/>
      <c r="H17" s="470"/>
      <c r="I17" s="471"/>
    </row>
    <row r="18" spans="1:10" ht="21" customHeight="1">
      <c r="A18" s="332">
        <v>9</v>
      </c>
      <c r="B18" s="28"/>
      <c r="C18" s="26"/>
      <c r="D18" s="24"/>
      <c r="E18" s="29"/>
      <c r="F18" s="30"/>
      <c r="G18" s="461"/>
      <c r="H18" s="470"/>
      <c r="I18" s="471"/>
    </row>
    <row r="19" spans="1:10" ht="21" customHeight="1">
      <c r="A19" s="332">
        <v>10</v>
      </c>
      <c r="B19" s="28"/>
      <c r="C19" s="26"/>
      <c r="D19" s="24"/>
      <c r="E19" s="29"/>
      <c r="F19" s="30"/>
      <c r="G19" s="461"/>
      <c r="H19" s="470"/>
      <c r="I19" s="471"/>
    </row>
    <row r="20" spans="1:10" ht="21" customHeight="1">
      <c r="A20" s="332">
        <v>11</v>
      </c>
      <c r="B20" s="28"/>
      <c r="C20" s="26"/>
      <c r="D20" s="24"/>
      <c r="E20" s="29"/>
      <c r="F20" s="30"/>
      <c r="G20" s="461"/>
      <c r="H20" s="470"/>
      <c r="I20" s="471"/>
    </row>
    <row r="21" spans="1:10" ht="21" customHeight="1">
      <c r="A21" s="332">
        <v>12</v>
      </c>
      <c r="B21" s="28"/>
      <c r="C21" s="26"/>
      <c r="D21" s="24"/>
      <c r="E21" s="29"/>
      <c r="F21" s="30"/>
      <c r="G21" s="461"/>
      <c r="H21" s="470"/>
      <c r="I21" s="471"/>
    </row>
    <row r="22" spans="1:10" ht="21" customHeight="1">
      <c r="A22" s="332">
        <v>13</v>
      </c>
      <c r="B22" s="28"/>
      <c r="C22" s="26"/>
      <c r="D22" s="24"/>
      <c r="E22" s="29"/>
      <c r="F22" s="30"/>
      <c r="G22" s="461"/>
      <c r="H22" s="470"/>
      <c r="I22" s="471"/>
    </row>
    <row r="23" spans="1:10" ht="21" customHeight="1">
      <c r="A23" s="332">
        <v>14</v>
      </c>
      <c r="B23" s="28"/>
      <c r="C23" s="26"/>
      <c r="D23" s="24"/>
      <c r="E23" s="29"/>
      <c r="F23" s="30"/>
      <c r="G23" s="461"/>
      <c r="H23" s="470"/>
      <c r="I23" s="471"/>
    </row>
    <row r="24" spans="1:10" ht="21" customHeight="1">
      <c r="A24" s="332">
        <v>15</v>
      </c>
      <c r="B24" s="28"/>
      <c r="C24" s="26"/>
      <c r="D24" s="24"/>
      <c r="E24" s="29"/>
      <c r="F24" s="30"/>
      <c r="G24" s="461"/>
      <c r="H24" s="470"/>
      <c r="I24" s="471"/>
    </row>
    <row r="25" spans="1:10" ht="21" customHeight="1">
      <c r="A25" s="332">
        <v>16</v>
      </c>
      <c r="B25" s="28"/>
      <c r="C25" s="26"/>
      <c r="D25" s="24"/>
      <c r="E25" s="29"/>
      <c r="F25" s="30"/>
      <c r="G25" s="461"/>
      <c r="H25" s="470"/>
      <c r="I25" s="471"/>
    </row>
    <row r="26" spans="1:10" ht="21" customHeight="1">
      <c r="A26" s="332">
        <v>17</v>
      </c>
      <c r="B26" s="28"/>
      <c r="C26" s="26"/>
      <c r="D26" s="24"/>
      <c r="E26" s="29"/>
      <c r="F26" s="30"/>
      <c r="G26" s="461"/>
      <c r="H26" s="470"/>
      <c r="I26" s="471"/>
      <c r="J26" s="331"/>
    </row>
    <row r="27" spans="1:10" ht="21" customHeight="1">
      <c r="A27" s="332">
        <v>18</v>
      </c>
      <c r="B27" s="28"/>
      <c r="C27" s="26"/>
      <c r="D27" s="24"/>
      <c r="E27" s="29"/>
      <c r="F27" s="30"/>
      <c r="G27" s="461"/>
      <c r="H27" s="470"/>
      <c r="I27" s="471"/>
    </row>
    <row r="28" spans="1:10" ht="21" customHeight="1">
      <c r="A28" s="332">
        <v>19</v>
      </c>
      <c r="B28" s="28"/>
      <c r="C28" s="26"/>
      <c r="D28" s="24"/>
      <c r="E28" s="29"/>
      <c r="F28" s="30"/>
      <c r="G28" s="461"/>
      <c r="H28" s="470"/>
      <c r="I28" s="471"/>
    </row>
    <row r="29" spans="1:10" ht="21" customHeight="1">
      <c r="A29" s="332">
        <v>20</v>
      </c>
      <c r="B29" s="28"/>
      <c r="C29" s="26"/>
      <c r="D29" s="24"/>
      <c r="E29" s="29"/>
      <c r="F29" s="30"/>
      <c r="G29" s="461"/>
      <c r="H29" s="470"/>
      <c r="I29" s="471"/>
    </row>
    <row r="30" spans="1:10" ht="21" customHeight="1">
      <c r="A30" s="332">
        <v>21</v>
      </c>
      <c r="B30" s="28"/>
      <c r="C30" s="26"/>
      <c r="D30" s="24"/>
      <c r="E30" s="29"/>
      <c r="F30" s="30"/>
      <c r="G30" s="461"/>
      <c r="H30" s="470"/>
      <c r="I30" s="471"/>
    </row>
    <row r="31" spans="1:10" ht="21" customHeight="1">
      <c r="A31" s="332">
        <v>22</v>
      </c>
      <c r="B31" s="28"/>
      <c r="C31" s="26"/>
      <c r="D31" s="24"/>
      <c r="E31" s="29"/>
      <c r="F31" s="30"/>
      <c r="G31" s="461"/>
      <c r="H31" s="470"/>
      <c r="I31" s="471"/>
    </row>
    <row r="32" spans="1:10" ht="21" customHeight="1">
      <c r="A32" s="332">
        <v>23</v>
      </c>
      <c r="B32" s="28"/>
      <c r="C32" s="26"/>
      <c r="D32" s="24"/>
      <c r="E32" s="29"/>
      <c r="F32" s="30"/>
      <c r="G32" s="461"/>
      <c r="H32" s="470"/>
      <c r="I32" s="471"/>
    </row>
    <row r="33" spans="1:9" ht="21" customHeight="1">
      <c r="A33" s="332">
        <v>24</v>
      </c>
      <c r="B33" s="28"/>
      <c r="C33" s="26"/>
      <c r="D33" s="24"/>
      <c r="E33" s="29"/>
      <c r="F33" s="30"/>
      <c r="G33" s="461"/>
      <c r="H33" s="470"/>
      <c r="I33" s="471"/>
    </row>
    <row r="34" spans="1:9" ht="21" customHeight="1">
      <c r="A34" s="332">
        <v>25</v>
      </c>
      <c r="B34" s="28"/>
      <c r="C34" s="26"/>
      <c r="D34" s="24"/>
      <c r="E34" s="29"/>
      <c r="F34" s="30"/>
      <c r="G34" s="461"/>
      <c r="H34" s="470"/>
      <c r="I34" s="471"/>
    </row>
    <row r="35" spans="1:9" ht="21" customHeight="1">
      <c r="A35" s="332">
        <v>26</v>
      </c>
      <c r="B35" s="28"/>
      <c r="C35" s="26"/>
      <c r="D35" s="24"/>
      <c r="E35" s="29"/>
      <c r="F35" s="30"/>
      <c r="G35" s="461"/>
      <c r="H35" s="470"/>
      <c r="I35" s="471"/>
    </row>
    <row r="36" spans="1:9" ht="21" customHeight="1">
      <c r="A36" s="332">
        <v>27</v>
      </c>
      <c r="B36" s="28"/>
      <c r="C36" s="26"/>
      <c r="D36" s="24"/>
      <c r="E36" s="29"/>
      <c r="F36" s="30"/>
      <c r="G36" s="461"/>
      <c r="H36" s="470"/>
      <c r="I36" s="471"/>
    </row>
    <row r="37" spans="1:9" ht="21" customHeight="1">
      <c r="A37" s="332">
        <v>28</v>
      </c>
      <c r="B37" s="28"/>
      <c r="C37" s="26"/>
      <c r="D37" s="24"/>
      <c r="E37" s="29"/>
      <c r="F37" s="30"/>
      <c r="G37" s="461"/>
      <c r="H37" s="470"/>
      <c r="I37" s="471"/>
    </row>
    <row r="38" spans="1:9" ht="21" customHeight="1">
      <c r="A38" s="332">
        <v>29</v>
      </c>
      <c r="B38" s="28"/>
      <c r="C38" s="26"/>
      <c r="D38" s="24"/>
      <c r="E38" s="29"/>
      <c r="F38" s="30"/>
      <c r="G38" s="461"/>
      <c r="H38" s="470"/>
      <c r="I38" s="471"/>
    </row>
    <row r="39" spans="1:9" ht="21" customHeight="1">
      <c r="A39" s="332">
        <v>30</v>
      </c>
      <c r="B39" s="28"/>
      <c r="C39" s="26"/>
      <c r="D39" s="24"/>
      <c r="E39" s="29"/>
      <c r="F39" s="30"/>
      <c r="G39" s="461"/>
      <c r="H39" s="470"/>
      <c r="I39" s="471"/>
    </row>
    <row r="40" spans="1:9" ht="21" customHeight="1">
      <c r="A40" s="332">
        <v>31</v>
      </c>
      <c r="B40" s="28"/>
      <c r="C40" s="26"/>
      <c r="D40" s="24"/>
      <c r="E40" s="29"/>
      <c r="F40" s="30"/>
      <c r="G40" s="461"/>
      <c r="H40" s="470"/>
      <c r="I40" s="471"/>
    </row>
    <row r="41" spans="1:9" ht="21" customHeight="1">
      <c r="A41" s="332">
        <v>32</v>
      </c>
      <c r="B41" s="28"/>
      <c r="C41" s="26"/>
      <c r="D41" s="24"/>
      <c r="E41" s="29"/>
      <c r="F41" s="30"/>
      <c r="G41" s="461"/>
      <c r="H41" s="470"/>
      <c r="I41" s="471"/>
    </row>
    <row r="42" spans="1:9" ht="21" customHeight="1">
      <c r="A42" s="332">
        <v>33</v>
      </c>
      <c r="B42" s="28"/>
      <c r="C42" s="26"/>
      <c r="D42" s="24"/>
      <c r="E42" s="29"/>
      <c r="F42" s="30"/>
      <c r="G42" s="461"/>
      <c r="H42" s="470"/>
      <c r="I42" s="471"/>
    </row>
    <row r="43" spans="1:9" ht="21" customHeight="1">
      <c r="A43" s="332">
        <v>34</v>
      </c>
      <c r="B43" s="28"/>
      <c r="C43" s="26"/>
      <c r="D43" s="24"/>
      <c r="E43" s="29"/>
      <c r="F43" s="30"/>
      <c r="G43" s="461"/>
      <c r="H43" s="470"/>
      <c r="I43" s="471"/>
    </row>
    <row r="44" spans="1:9" ht="21" customHeight="1">
      <c r="A44" s="332">
        <v>35</v>
      </c>
      <c r="B44" s="28"/>
      <c r="C44" s="26"/>
      <c r="D44" s="24"/>
      <c r="E44" s="29"/>
      <c r="F44" s="30"/>
      <c r="G44" s="461"/>
      <c r="H44" s="470"/>
      <c r="I44" s="471"/>
    </row>
    <row r="45" spans="1:9" ht="21" customHeight="1">
      <c r="A45" s="332">
        <v>36</v>
      </c>
      <c r="B45" s="28"/>
      <c r="C45" s="26"/>
      <c r="D45" s="24"/>
      <c r="E45" s="29"/>
      <c r="F45" s="30"/>
      <c r="G45" s="461"/>
      <c r="H45" s="470"/>
      <c r="I45" s="471"/>
    </row>
    <row r="46" spans="1:9" ht="21" customHeight="1">
      <c r="A46" s="332">
        <v>37</v>
      </c>
      <c r="B46" s="28"/>
      <c r="C46" s="26"/>
      <c r="D46" s="24"/>
      <c r="E46" s="29"/>
      <c r="F46" s="30"/>
      <c r="G46" s="461"/>
      <c r="H46" s="470"/>
      <c r="I46" s="471"/>
    </row>
    <row r="47" spans="1:9" ht="21" customHeight="1">
      <c r="A47" s="332">
        <v>38</v>
      </c>
      <c r="B47" s="28"/>
      <c r="C47" s="26"/>
      <c r="D47" s="24"/>
      <c r="E47" s="29"/>
      <c r="F47" s="30"/>
      <c r="G47" s="461"/>
      <c r="H47" s="470"/>
      <c r="I47" s="471"/>
    </row>
    <row r="48" spans="1:9" ht="21" customHeight="1">
      <c r="A48" s="332">
        <v>39</v>
      </c>
      <c r="B48" s="28"/>
      <c r="C48" s="26"/>
      <c r="D48" s="24"/>
      <c r="E48" s="29"/>
      <c r="F48" s="30"/>
      <c r="G48" s="461"/>
      <c r="H48" s="470"/>
      <c r="I48" s="471"/>
    </row>
    <row r="49" spans="1:9" ht="21" customHeight="1">
      <c r="A49" s="332">
        <v>40</v>
      </c>
      <c r="B49" s="28"/>
      <c r="C49" s="26"/>
      <c r="D49" s="24"/>
      <c r="E49" s="29"/>
      <c r="F49" s="30"/>
      <c r="G49" s="461"/>
      <c r="H49" s="470"/>
      <c r="I49" s="471"/>
    </row>
    <row r="50" spans="1:9" ht="21" customHeight="1">
      <c r="A50" s="332">
        <v>41</v>
      </c>
      <c r="B50" s="28"/>
      <c r="C50" s="26"/>
      <c r="D50" s="24"/>
      <c r="E50" s="29"/>
      <c r="F50" s="30"/>
      <c r="G50" s="461"/>
      <c r="H50" s="470"/>
      <c r="I50" s="471"/>
    </row>
    <row r="51" spans="1:9" ht="21" customHeight="1">
      <c r="A51" s="332">
        <v>42</v>
      </c>
      <c r="B51" s="28"/>
      <c r="C51" s="26"/>
      <c r="D51" s="24"/>
      <c r="E51" s="29"/>
      <c r="F51" s="30"/>
      <c r="G51" s="461"/>
      <c r="H51" s="470"/>
      <c r="I51" s="471"/>
    </row>
    <row r="52" spans="1:9" ht="21" customHeight="1">
      <c r="A52" s="332">
        <v>43</v>
      </c>
      <c r="B52" s="28"/>
      <c r="C52" s="26"/>
      <c r="D52" s="24"/>
      <c r="E52" s="29"/>
      <c r="F52" s="30"/>
      <c r="G52" s="461"/>
      <c r="H52" s="470"/>
      <c r="I52" s="471"/>
    </row>
    <row r="53" spans="1:9" ht="21" customHeight="1">
      <c r="A53" s="332">
        <v>44</v>
      </c>
      <c r="B53" s="28"/>
      <c r="C53" s="26"/>
      <c r="D53" s="24"/>
      <c r="E53" s="29"/>
      <c r="F53" s="30"/>
      <c r="G53" s="461"/>
      <c r="H53" s="470"/>
      <c r="I53" s="471"/>
    </row>
    <row r="54" spans="1:9" ht="21" customHeight="1">
      <c r="A54" s="332">
        <v>45</v>
      </c>
      <c r="B54" s="28"/>
      <c r="C54" s="26"/>
      <c r="D54" s="24"/>
      <c r="E54" s="29"/>
      <c r="F54" s="30"/>
      <c r="G54" s="461"/>
      <c r="H54" s="470"/>
      <c r="I54" s="471"/>
    </row>
    <row r="55" spans="1:9" ht="21" customHeight="1">
      <c r="A55" s="332">
        <v>46</v>
      </c>
      <c r="B55" s="28"/>
      <c r="C55" s="26"/>
      <c r="D55" s="24"/>
      <c r="E55" s="29"/>
      <c r="F55" s="30"/>
      <c r="G55" s="461"/>
      <c r="H55" s="470"/>
      <c r="I55" s="471"/>
    </row>
    <row r="56" spans="1:9" ht="21" customHeight="1">
      <c r="A56" s="332">
        <v>47</v>
      </c>
      <c r="B56" s="28"/>
      <c r="C56" s="26"/>
      <c r="D56" s="24"/>
      <c r="E56" s="29"/>
      <c r="F56" s="30"/>
      <c r="G56" s="461"/>
      <c r="H56" s="470"/>
      <c r="I56" s="471"/>
    </row>
    <row r="57" spans="1:9" ht="21" customHeight="1">
      <c r="A57" s="332">
        <v>48</v>
      </c>
      <c r="B57" s="28"/>
      <c r="C57" s="26"/>
      <c r="D57" s="24"/>
      <c r="E57" s="29"/>
      <c r="F57" s="30"/>
      <c r="G57" s="461"/>
      <c r="H57" s="470"/>
      <c r="I57" s="471"/>
    </row>
    <row r="58" spans="1:9" ht="21" customHeight="1">
      <c r="A58" s="332">
        <v>49</v>
      </c>
      <c r="B58" s="28"/>
      <c r="C58" s="26"/>
      <c r="D58" s="24"/>
      <c r="E58" s="29"/>
      <c r="F58" s="30"/>
      <c r="G58" s="461"/>
      <c r="H58" s="470"/>
      <c r="I58" s="471"/>
    </row>
    <row r="59" spans="1:9" ht="21" customHeight="1">
      <c r="A59" s="332">
        <v>50</v>
      </c>
      <c r="B59" s="28"/>
      <c r="C59" s="26"/>
      <c r="D59" s="24"/>
      <c r="E59" s="29"/>
      <c r="F59" s="30"/>
      <c r="G59" s="461"/>
      <c r="H59" s="470"/>
      <c r="I59" s="471"/>
    </row>
    <row r="60" spans="1:9" ht="21" customHeight="1">
      <c r="A60" s="332">
        <v>51</v>
      </c>
      <c r="B60" s="28"/>
      <c r="C60" s="26"/>
      <c r="D60" s="24"/>
      <c r="E60" s="29"/>
      <c r="F60" s="30"/>
      <c r="G60" s="461"/>
      <c r="H60" s="470"/>
      <c r="I60" s="471"/>
    </row>
    <row r="61" spans="1:9" ht="21" customHeight="1">
      <c r="A61" s="332">
        <v>52</v>
      </c>
      <c r="B61" s="28"/>
      <c r="C61" s="26"/>
      <c r="D61" s="24"/>
      <c r="E61" s="29"/>
      <c r="F61" s="30"/>
      <c r="G61" s="461"/>
      <c r="H61" s="470"/>
      <c r="I61" s="471"/>
    </row>
    <row r="62" spans="1:9" ht="21" customHeight="1">
      <c r="A62" s="332">
        <v>53</v>
      </c>
      <c r="B62" s="28"/>
      <c r="C62" s="26"/>
      <c r="D62" s="24"/>
      <c r="E62" s="29"/>
      <c r="F62" s="30"/>
      <c r="G62" s="461"/>
      <c r="H62" s="470"/>
      <c r="I62" s="471"/>
    </row>
    <row r="63" spans="1:9" ht="21" customHeight="1">
      <c r="A63" s="332">
        <v>54</v>
      </c>
      <c r="B63" s="28"/>
      <c r="C63" s="26"/>
      <c r="D63" s="24"/>
      <c r="E63" s="29"/>
      <c r="F63" s="30"/>
      <c r="G63" s="461"/>
      <c r="H63" s="470"/>
      <c r="I63" s="471"/>
    </row>
    <row r="64" spans="1:9" ht="21" customHeight="1">
      <c r="A64" s="332">
        <v>55</v>
      </c>
      <c r="B64" s="28"/>
      <c r="C64" s="26"/>
      <c r="D64" s="24"/>
      <c r="E64" s="29"/>
      <c r="F64" s="30"/>
      <c r="G64" s="461"/>
      <c r="H64" s="470"/>
      <c r="I64" s="471"/>
    </row>
    <row r="65" spans="1:9" ht="21" customHeight="1">
      <c r="A65" s="332">
        <v>56</v>
      </c>
      <c r="B65" s="28"/>
      <c r="C65" s="26"/>
      <c r="D65" s="24"/>
      <c r="E65" s="29"/>
      <c r="F65" s="30"/>
      <c r="G65" s="461"/>
      <c r="H65" s="470"/>
      <c r="I65" s="471"/>
    </row>
    <row r="66" spans="1:9" ht="21" customHeight="1">
      <c r="A66" s="332">
        <v>57</v>
      </c>
      <c r="B66" s="28"/>
      <c r="C66" s="26"/>
      <c r="D66" s="24"/>
      <c r="E66" s="29"/>
      <c r="F66" s="30"/>
      <c r="G66" s="461"/>
      <c r="H66" s="470"/>
      <c r="I66" s="471"/>
    </row>
    <row r="67" spans="1:9" ht="21" customHeight="1">
      <c r="A67" s="332">
        <v>58</v>
      </c>
      <c r="B67" s="28"/>
      <c r="C67" s="26"/>
      <c r="D67" s="24"/>
      <c r="E67" s="29"/>
      <c r="F67" s="30"/>
      <c r="G67" s="461"/>
      <c r="H67" s="470"/>
      <c r="I67" s="471"/>
    </row>
    <row r="68" spans="1:9" ht="21" customHeight="1">
      <c r="A68" s="332">
        <v>59</v>
      </c>
      <c r="B68" s="28"/>
      <c r="C68" s="26"/>
      <c r="D68" s="24"/>
      <c r="E68" s="29"/>
      <c r="F68" s="30"/>
      <c r="G68" s="461"/>
      <c r="H68" s="470"/>
      <c r="I68" s="471"/>
    </row>
    <row r="69" spans="1:9" ht="21" customHeight="1">
      <c r="A69" s="332">
        <v>60</v>
      </c>
      <c r="B69" s="28"/>
      <c r="C69" s="26"/>
      <c r="D69" s="24"/>
      <c r="E69" s="29"/>
      <c r="F69" s="30"/>
      <c r="G69" s="461"/>
      <c r="H69" s="470"/>
      <c r="I69" s="471"/>
    </row>
    <row r="70" spans="1:9" ht="21" customHeight="1">
      <c r="A70" s="332">
        <v>61</v>
      </c>
      <c r="B70" s="28"/>
      <c r="C70" s="26"/>
      <c r="D70" s="24"/>
      <c r="E70" s="29"/>
      <c r="F70" s="30"/>
      <c r="G70" s="461"/>
      <c r="H70" s="470"/>
      <c r="I70" s="471"/>
    </row>
    <row r="71" spans="1:9" ht="21" customHeight="1">
      <c r="A71" s="332">
        <v>62</v>
      </c>
      <c r="B71" s="28"/>
      <c r="C71" s="26"/>
      <c r="D71" s="24"/>
      <c r="E71" s="29"/>
      <c r="F71" s="30"/>
      <c r="G71" s="461"/>
      <c r="H71" s="470"/>
      <c r="I71" s="471"/>
    </row>
    <row r="72" spans="1:9" ht="21" customHeight="1">
      <c r="A72" s="332">
        <v>63</v>
      </c>
      <c r="B72" s="28"/>
      <c r="C72" s="26"/>
      <c r="D72" s="24"/>
      <c r="E72" s="29"/>
      <c r="F72" s="30"/>
      <c r="G72" s="461"/>
      <c r="H72" s="470"/>
      <c r="I72" s="471"/>
    </row>
    <row r="73" spans="1:9" ht="21" customHeight="1">
      <c r="A73" s="332">
        <v>64</v>
      </c>
      <c r="B73" s="28"/>
      <c r="C73" s="26"/>
      <c r="D73" s="24"/>
      <c r="E73" s="29"/>
      <c r="F73" s="30"/>
      <c r="G73" s="461"/>
      <c r="H73" s="470"/>
      <c r="I73" s="471"/>
    </row>
    <row r="74" spans="1:9" ht="21" customHeight="1" thickBot="1">
      <c r="A74" s="332">
        <v>65</v>
      </c>
      <c r="B74" s="31"/>
      <c r="C74" s="32"/>
      <c r="D74" s="31"/>
      <c r="E74" s="32"/>
      <c r="F74" s="33"/>
      <c r="G74" s="462"/>
      <c r="H74" s="497"/>
      <c r="I74" s="498"/>
    </row>
    <row r="75" spans="1:9" ht="12" customHeight="1">
      <c r="A75" s="333"/>
      <c r="B75" s="334"/>
      <c r="C75" s="335"/>
      <c r="D75" s="335"/>
      <c r="E75" s="335"/>
      <c r="F75" s="335"/>
      <c r="G75" s="336"/>
      <c r="H75" s="334"/>
    </row>
    <row r="76" spans="1:9" s="320" customFormat="1" ht="19.5" customHeight="1">
      <c r="A76" s="328" t="s">
        <v>55</v>
      </c>
      <c r="B76" s="337"/>
      <c r="C76" s="337"/>
      <c r="D76" s="337"/>
      <c r="E76" s="337"/>
      <c r="F76" s="337"/>
      <c r="G76" s="337"/>
      <c r="H76" s="338"/>
    </row>
    <row r="77" spans="1:9" ht="6" customHeight="1" thickBot="1">
      <c r="A77" s="339"/>
      <c r="B77" s="340"/>
      <c r="C77" s="341"/>
      <c r="D77" s="341"/>
      <c r="E77" s="342"/>
      <c r="F77" s="342"/>
      <c r="G77" s="343"/>
      <c r="H77" s="344"/>
    </row>
    <row r="78" spans="1:9" ht="24" customHeight="1" thickBot="1">
      <c r="A78" s="339"/>
      <c r="B78" s="473" t="s">
        <v>56</v>
      </c>
      <c r="C78" s="345" t="s">
        <v>216</v>
      </c>
      <c r="D78" s="345" t="s">
        <v>57</v>
      </c>
      <c r="E78" s="346"/>
      <c r="F78" s="346"/>
      <c r="G78" s="347">
        <f>COUNTIFS(C11:C74,"保育教諭",E11:E74,"常勤")</f>
        <v>0</v>
      </c>
      <c r="H78" s="348" t="s">
        <v>58</v>
      </c>
      <c r="I78" s="320"/>
    </row>
    <row r="79" spans="1:9" ht="9" customHeight="1" thickBot="1">
      <c r="A79" s="339"/>
      <c r="B79" s="473"/>
      <c r="C79" s="345"/>
      <c r="D79" s="349"/>
      <c r="E79" s="346"/>
      <c r="F79" s="346"/>
      <c r="G79" s="350"/>
      <c r="H79" s="351"/>
      <c r="I79" s="320"/>
    </row>
    <row r="80" spans="1:9" ht="21" customHeight="1" thickBot="1">
      <c r="A80" s="339"/>
      <c r="B80" s="473"/>
      <c r="C80" s="345" t="s">
        <v>59</v>
      </c>
      <c r="D80" s="345" t="s">
        <v>60</v>
      </c>
      <c r="E80" s="346"/>
      <c r="F80" s="346"/>
      <c r="G80" s="347">
        <f>COUNTIFS(C11:C74,"補助者",E11:E74,"常勤")</f>
        <v>0</v>
      </c>
      <c r="H80" s="351" t="s">
        <v>61</v>
      </c>
      <c r="I80" s="320"/>
    </row>
    <row r="81" spans="1:9" ht="6" customHeight="1">
      <c r="A81" s="339"/>
      <c r="B81" s="352"/>
      <c r="C81" s="353"/>
      <c r="D81" s="353"/>
      <c r="E81" s="354"/>
      <c r="F81" s="354"/>
      <c r="G81" s="355"/>
      <c r="H81" s="356"/>
      <c r="I81" s="320"/>
    </row>
    <row r="82" spans="1:9" ht="12" customHeight="1">
      <c r="A82" s="339"/>
      <c r="B82" s="357"/>
      <c r="C82" s="349"/>
      <c r="D82" s="349"/>
      <c r="E82" s="346"/>
      <c r="F82" s="346"/>
      <c r="G82" s="358"/>
      <c r="H82" s="357"/>
      <c r="I82" s="320"/>
    </row>
    <row r="83" spans="1:9" ht="6" customHeight="1" thickBot="1">
      <c r="A83" s="339"/>
      <c r="B83" s="340"/>
      <c r="C83" s="341"/>
      <c r="D83" s="341"/>
      <c r="E83" s="342"/>
      <c r="F83" s="342"/>
      <c r="G83" s="343"/>
      <c r="H83" s="344"/>
    </row>
    <row r="84" spans="1:9" ht="30" customHeight="1" thickBot="1">
      <c r="A84" s="339"/>
      <c r="B84" s="473" t="s">
        <v>62</v>
      </c>
      <c r="C84" s="345" t="s">
        <v>63</v>
      </c>
      <c r="D84" s="474" t="s">
        <v>205</v>
      </c>
      <c r="E84" s="474"/>
      <c r="F84" s="475"/>
      <c r="G84" s="359">
        <f>SUMIFS(F11:F74,C11:C74,"保育教諭",E11:E74,"非常勤")</f>
        <v>0</v>
      </c>
      <c r="H84" s="348" t="s">
        <v>64</v>
      </c>
      <c r="I84" s="320"/>
    </row>
    <row r="85" spans="1:9" ht="9" customHeight="1" thickBot="1">
      <c r="A85" s="339"/>
      <c r="B85" s="473"/>
      <c r="C85" s="345"/>
      <c r="D85" s="349"/>
      <c r="E85" s="346"/>
      <c r="F85" s="346"/>
      <c r="G85" s="350"/>
      <c r="H85" s="351"/>
      <c r="I85" s="320"/>
    </row>
    <row r="86" spans="1:9" ht="30" customHeight="1" thickBot="1">
      <c r="A86" s="339"/>
      <c r="B86" s="473"/>
      <c r="C86" s="345" t="s">
        <v>59</v>
      </c>
      <c r="D86" s="474" t="s">
        <v>204</v>
      </c>
      <c r="E86" s="474"/>
      <c r="F86" s="474"/>
      <c r="G86" s="360">
        <f>SUMIFS(F11:F74,C11:C74,"補助者",E11:E74,"非常勤")</f>
        <v>0</v>
      </c>
      <c r="H86" s="351" t="s">
        <v>65</v>
      </c>
      <c r="I86" s="320"/>
    </row>
    <row r="87" spans="1:9" ht="6" customHeight="1">
      <c r="A87" s="339"/>
      <c r="B87" s="361"/>
      <c r="C87" s="362"/>
      <c r="D87" s="362"/>
      <c r="E87" s="354"/>
      <c r="F87" s="354"/>
      <c r="G87" s="363"/>
      <c r="H87" s="356"/>
      <c r="I87" s="320"/>
    </row>
    <row r="88" spans="1:9" ht="9" customHeight="1">
      <c r="A88" s="339"/>
      <c r="B88" s="349"/>
      <c r="C88" s="345"/>
      <c r="D88" s="345"/>
      <c r="E88" s="346"/>
      <c r="F88" s="346"/>
      <c r="G88" s="364"/>
      <c r="H88" s="357"/>
      <c r="I88" s="320"/>
    </row>
    <row r="89" spans="1:9" ht="6" customHeight="1" thickBot="1">
      <c r="A89" s="339"/>
      <c r="B89" s="365"/>
      <c r="C89" s="366"/>
      <c r="D89" s="366"/>
      <c r="E89" s="367"/>
      <c r="F89" s="367"/>
      <c r="G89" s="368"/>
      <c r="H89" s="369"/>
      <c r="I89" s="320"/>
    </row>
    <row r="90" spans="1:9" ht="21" customHeight="1" thickBot="1">
      <c r="A90" s="339"/>
      <c r="B90" s="370" t="s">
        <v>66</v>
      </c>
      <c r="C90" s="345"/>
      <c r="D90" s="345"/>
      <c r="E90" s="346"/>
      <c r="F90" s="346"/>
      <c r="G90" s="34"/>
      <c r="H90" s="351" t="s">
        <v>67</v>
      </c>
      <c r="I90" s="320"/>
    </row>
    <row r="91" spans="1:9" ht="6" customHeight="1">
      <c r="A91" s="339"/>
      <c r="B91" s="371"/>
      <c r="C91" s="362"/>
      <c r="D91" s="362"/>
      <c r="E91" s="354"/>
      <c r="F91" s="354"/>
      <c r="G91" s="372"/>
      <c r="H91" s="356"/>
      <c r="I91" s="320"/>
    </row>
    <row r="92" spans="1:9" ht="9" customHeight="1">
      <c r="A92" s="339"/>
      <c r="B92" s="349"/>
      <c r="C92" s="345"/>
      <c r="D92" s="345"/>
      <c r="E92" s="346"/>
      <c r="F92" s="346"/>
      <c r="G92" s="364"/>
      <c r="H92" s="357"/>
      <c r="I92" s="320"/>
    </row>
    <row r="93" spans="1:9" ht="6" customHeight="1" thickBot="1">
      <c r="A93" s="339"/>
      <c r="B93" s="373"/>
      <c r="C93" s="366"/>
      <c r="D93" s="366"/>
      <c r="E93" s="367"/>
      <c r="F93" s="367"/>
      <c r="G93" s="368"/>
      <c r="H93" s="369"/>
      <c r="I93" s="320"/>
    </row>
    <row r="94" spans="1:9" ht="21" customHeight="1">
      <c r="A94" s="339"/>
      <c r="B94" s="472" t="s">
        <v>68</v>
      </c>
      <c r="C94" s="476" t="s">
        <v>460</v>
      </c>
      <c r="D94" s="477"/>
      <c r="E94" s="477"/>
      <c r="F94" s="346"/>
      <c r="G94" s="478" t="str">
        <f>IF(G78=0,"",G78+G80+((G84+G86)/G90))</f>
        <v/>
      </c>
      <c r="H94" s="374"/>
      <c r="I94" s="320"/>
    </row>
    <row r="95" spans="1:9" ht="9.75" customHeight="1">
      <c r="A95" s="339"/>
      <c r="B95" s="473"/>
      <c r="C95" s="476"/>
      <c r="D95" s="477"/>
      <c r="E95" s="477"/>
      <c r="F95" s="346"/>
      <c r="G95" s="479"/>
      <c r="H95" s="375"/>
      <c r="I95" s="320"/>
    </row>
    <row r="96" spans="1:9" ht="21" customHeight="1" thickBot="1">
      <c r="A96" s="339"/>
      <c r="B96" s="473"/>
      <c r="C96" s="476"/>
      <c r="D96" s="477"/>
      <c r="E96" s="477"/>
      <c r="F96" s="346"/>
      <c r="G96" s="480"/>
      <c r="H96" s="374"/>
      <c r="I96" s="320"/>
    </row>
    <row r="97" spans="1:11" ht="6" customHeight="1">
      <c r="A97" s="339"/>
      <c r="B97" s="361"/>
      <c r="C97" s="362"/>
      <c r="D97" s="362"/>
      <c r="E97" s="354"/>
      <c r="F97" s="354"/>
      <c r="G97" s="372"/>
      <c r="H97" s="376"/>
      <c r="I97" s="320"/>
    </row>
    <row r="98" spans="1:11" ht="7.5" customHeight="1">
      <c r="A98" s="339"/>
      <c r="B98" s="349"/>
      <c r="C98" s="345"/>
      <c r="D98" s="345"/>
      <c r="E98" s="346"/>
      <c r="F98" s="346"/>
      <c r="G98" s="364"/>
      <c r="H98" s="349"/>
      <c r="I98" s="320"/>
    </row>
    <row r="99" spans="1:11" ht="18" customHeight="1">
      <c r="A99" s="322"/>
      <c r="B99" s="435" t="s">
        <v>69</v>
      </c>
      <c r="C99" s="337"/>
      <c r="D99" s="337"/>
      <c r="E99" s="337"/>
      <c r="F99" s="337"/>
      <c r="G99" s="337"/>
      <c r="H99" s="337"/>
      <c r="I99" s="377"/>
      <c r="J99" s="377"/>
      <c r="K99" s="320"/>
    </row>
    <row r="100" spans="1:11" ht="20.25" customHeight="1">
      <c r="A100" s="378"/>
      <c r="B100" s="379" t="s">
        <v>70</v>
      </c>
      <c r="C100" s="378"/>
      <c r="D100" s="378"/>
      <c r="E100" s="378"/>
      <c r="F100" s="378"/>
      <c r="G100" s="378"/>
      <c r="H100" s="378"/>
    </row>
    <row r="101" spans="1:11" ht="18.75" customHeight="1">
      <c r="A101" s="380"/>
      <c r="B101" s="380"/>
      <c r="C101" s="380"/>
      <c r="D101" s="380"/>
      <c r="E101" s="380"/>
      <c r="F101" s="380"/>
      <c r="G101" s="380"/>
      <c r="H101" s="380"/>
    </row>
  </sheetData>
  <sheetProtection algorithmName="SHA-512" hashValue="4Y5ZJovCVyfChTYqnPQ7MWVrVq6JhM0ABgbd2m1k0RrYfjp5xq8k2zmJDUIUUImswaI3BOjV+y9LJ+T9JvAtlw==" saltValue="6xAAzg0nVEeDlg/Wzva+LA==" spinCount="100000" sheet="1" formatColumns="0" formatRows="0" insertRows="0"/>
  <mergeCells count="80">
    <mergeCell ref="H74:I74"/>
    <mergeCell ref="H8:I9"/>
    <mergeCell ref="H69:I69"/>
    <mergeCell ref="H70:I70"/>
    <mergeCell ref="H71:I71"/>
    <mergeCell ref="H72:I72"/>
    <mergeCell ref="H73:I73"/>
    <mergeCell ref="H64:I64"/>
    <mergeCell ref="H65:I65"/>
    <mergeCell ref="H66:I66"/>
    <mergeCell ref="H67:I67"/>
    <mergeCell ref="H68:I68"/>
    <mergeCell ref="H59:I59"/>
    <mergeCell ref="H60:I60"/>
    <mergeCell ref="H61:I61"/>
    <mergeCell ref="H62:I62"/>
    <mergeCell ref="H52:I52"/>
    <mergeCell ref="H53:I53"/>
    <mergeCell ref="H63:I63"/>
    <mergeCell ref="H54:I54"/>
    <mergeCell ref="H55:I55"/>
    <mergeCell ref="H56:I56"/>
    <mergeCell ref="H57:I57"/>
    <mergeCell ref="H58:I58"/>
    <mergeCell ref="H42:I42"/>
    <mergeCell ref="H14:I14"/>
    <mergeCell ref="H15:I15"/>
    <mergeCell ref="H16:I16"/>
    <mergeCell ref="H17:I17"/>
    <mergeCell ref="H18:I18"/>
    <mergeCell ref="H26:I26"/>
    <mergeCell ref="H27:I27"/>
    <mergeCell ref="H28:I28"/>
    <mergeCell ref="H29:I29"/>
    <mergeCell ref="H30:I30"/>
    <mergeCell ref="H36:I36"/>
    <mergeCell ref="H37:I37"/>
    <mergeCell ref="H38:I38"/>
    <mergeCell ref="H39:I39"/>
    <mergeCell ref="H40:I40"/>
    <mergeCell ref="H32:I32"/>
    <mergeCell ref="H33:I33"/>
    <mergeCell ref="H34:I34"/>
    <mergeCell ref="H35:I35"/>
    <mergeCell ref="H41:I41"/>
    <mergeCell ref="H22:I22"/>
    <mergeCell ref="H23:I23"/>
    <mergeCell ref="H24:I24"/>
    <mergeCell ref="H25:I25"/>
    <mergeCell ref="H31:I31"/>
    <mergeCell ref="A8:B9"/>
    <mergeCell ref="C8:C9"/>
    <mergeCell ref="D8:D9"/>
    <mergeCell ref="E8:E9"/>
    <mergeCell ref="G8:G9"/>
    <mergeCell ref="E5:H5"/>
    <mergeCell ref="E6:H6"/>
    <mergeCell ref="H19:I19"/>
    <mergeCell ref="H20:I20"/>
    <mergeCell ref="H21:I21"/>
    <mergeCell ref="H10:I10"/>
    <mergeCell ref="H11:I11"/>
    <mergeCell ref="H12:I12"/>
    <mergeCell ref="H13:I13"/>
    <mergeCell ref="H43:I43"/>
    <mergeCell ref="B94:B96"/>
    <mergeCell ref="B78:B80"/>
    <mergeCell ref="B84:B86"/>
    <mergeCell ref="D84:F84"/>
    <mergeCell ref="D86:F86"/>
    <mergeCell ref="C94:E96"/>
    <mergeCell ref="G94:G96"/>
    <mergeCell ref="H44:I44"/>
    <mergeCell ref="H45:I45"/>
    <mergeCell ref="H46:I46"/>
    <mergeCell ref="H47:I47"/>
    <mergeCell ref="H48:I48"/>
    <mergeCell ref="H49:I49"/>
    <mergeCell ref="H50:I50"/>
    <mergeCell ref="H51:I51"/>
  </mergeCells>
  <phoneticPr fontId="1"/>
  <conditionalFormatting sqref="F10:F13 F15:F25">
    <cfRule type="expression" dxfId="29" priority="4">
      <formula>(E10="非常勤")</formula>
    </cfRule>
  </conditionalFormatting>
  <conditionalFormatting sqref="F14">
    <cfRule type="expression" dxfId="28" priority="3">
      <formula>(E14="非常勤")</formula>
    </cfRule>
  </conditionalFormatting>
  <conditionalFormatting sqref="F26:F73">
    <cfRule type="expression" dxfId="27" priority="2">
      <formula>(E26="非常勤")</formula>
    </cfRule>
  </conditionalFormatting>
  <conditionalFormatting sqref="F74">
    <cfRule type="expression" dxfId="26" priority="1">
      <formula>(E74="非常勤")</formula>
    </cfRule>
  </conditionalFormatting>
  <dataValidations count="5">
    <dataValidation type="list" allowBlank="1" showInputMessage="1" showErrorMessage="1" sqref="C11:C74">
      <formula1>"保育教諭,補助者,預かり保育専任,その他"</formula1>
    </dataValidation>
    <dataValidation type="list" allowBlank="1" showInputMessage="1" showErrorMessage="1" sqref="E10:E74">
      <formula1>"常勤,非常勤,産休,育休,その他休職,異動,退職"</formula1>
    </dataValidation>
    <dataValidation imeMode="disabled" allowBlank="1" showInputMessage="1" showErrorMessage="1" sqref="F10:F74"/>
    <dataValidation imeMode="hiragana" allowBlank="1" showInputMessage="1" showErrorMessage="1" sqref="F5:H5 E5:E6 B10:B74 D10:D74"/>
    <dataValidation type="list" allowBlank="1" showInputMessage="1" showErrorMessage="1" sqref="G10:G73 G74">
      <formula1>"兼務"</formula1>
    </dataValidation>
  </dataValidations>
  <printOptions horizontalCentered="1" verticalCentered="1"/>
  <pageMargins left="0.78740157480314965" right="0.78740157480314965" top="0.39370078740157483" bottom="0.15748031496062992" header="0.31496062992125984" footer="0.31496062992125984"/>
  <pageSetup paperSize="9" scale="43"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35"/>
  <sheetViews>
    <sheetView showZeros="0" view="pageBreakPreview" zoomScaleNormal="100" zoomScaleSheetLayoutView="100" workbookViewId="0">
      <selection activeCell="D11" sqref="D11"/>
    </sheetView>
  </sheetViews>
  <sheetFormatPr defaultRowHeight="13.5"/>
  <cols>
    <col min="1" max="1" width="16.625" style="382" customWidth="1"/>
    <col min="2" max="2" width="12.5" style="382" customWidth="1"/>
    <col min="3" max="3" width="9.875" style="382" customWidth="1"/>
    <col min="4" max="5" width="18" style="382" customWidth="1"/>
    <col min="6" max="6" width="15.875" style="382" customWidth="1"/>
    <col min="7" max="7" width="18.375" style="382" customWidth="1"/>
    <col min="8" max="8" width="11.875" style="382" customWidth="1"/>
    <col min="9" max="256" width="9" style="382"/>
    <col min="257" max="257" width="17.25" style="382" customWidth="1"/>
    <col min="258" max="258" width="18.125" style="382" customWidth="1"/>
    <col min="259" max="259" width="12.25" style="382" customWidth="1"/>
    <col min="260" max="260" width="8.5" style="382" customWidth="1"/>
    <col min="261" max="261" width="9.5" style="382" customWidth="1"/>
    <col min="262" max="262" width="15.75" style="382" customWidth="1"/>
    <col min="263" max="263" width="12.5" style="382" customWidth="1"/>
    <col min="264" max="512" width="9" style="382"/>
    <col min="513" max="513" width="17.25" style="382" customWidth="1"/>
    <col min="514" max="514" width="18.125" style="382" customWidth="1"/>
    <col min="515" max="515" width="12.25" style="382" customWidth="1"/>
    <col min="516" max="516" width="8.5" style="382" customWidth="1"/>
    <col min="517" max="517" width="9.5" style="382" customWidth="1"/>
    <col min="518" max="518" width="15.75" style="382" customWidth="1"/>
    <col min="519" max="519" width="12.5" style="382" customWidth="1"/>
    <col min="520" max="768" width="9" style="382"/>
    <col min="769" max="769" width="17.25" style="382" customWidth="1"/>
    <col min="770" max="770" width="18.125" style="382" customWidth="1"/>
    <col min="771" max="771" width="12.25" style="382" customWidth="1"/>
    <col min="772" max="772" width="8.5" style="382" customWidth="1"/>
    <col min="773" max="773" width="9.5" style="382" customWidth="1"/>
    <col min="774" max="774" width="15.75" style="382" customWidth="1"/>
    <col min="775" max="775" width="12.5" style="382" customWidth="1"/>
    <col min="776" max="1024" width="9" style="382"/>
    <col min="1025" max="1025" width="17.25" style="382" customWidth="1"/>
    <col min="1026" max="1026" width="18.125" style="382" customWidth="1"/>
    <col min="1027" max="1027" width="12.25" style="382" customWidth="1"/>
    <col min="1028" max="1028" width="8.5" style="382" customWidth="1"/>
    <col min="1029" max="1029" width="9.5" style="382" customWidth="1"/>
    <col min="1030" max="1030" width="15.75" style="382" customWidth="1"/>
    <col min="1031" max="1031" width="12.5" style="382" customWidth="1"/>
    <col min="1032" max="1280" width="9" style="382"/>
    <col min="1281" max="1281" width="17.25" style="382" customWidth="1"/>
    <col min="1282" max="1282" width="18.125" style="382" customWidth="1"/>
    <col min="1283" max="1283" width="12.25" style="382" customWidth="1"/>
    <col min="1284" max="1284" width="8.5" style="382" customWidth="1"/>
    <col min="1285" max="1285" width="9.5" style="382" customWidth="1"/>
    <col min="1286" max="1286" width="15.75" style="382" customWidth="1"/>
    <col min="1287" max="1287" width="12.5" style="382" customWidth="1"/>
    <col min="1288" max="1536" width="9" style="382"/>
    <col min="1537" max="1537" width="17.25" style="382" customWidth="1"/>
    <col min="1538" max="1538" width="18.125" style="382" customWidth="1"/>
    <col min="1539" max="1539" width="12.25" style="382" customWidth="1"/>
    <col min="1540" max="1540" width="8.5" style="382" customWidth="1"/>
    <col min="1541" max="1541" width="9.5" style="382" customWidth="1"/>
    <col min="1542" max="1542" width="15.75" style="382" customWidth="1"/>
    <col min="1543" max="1543" width="12.5" style="382" customWidth="1"/>
    <col min="1544" max="1792" width="9" style="382"/>
    <col min="1793" max="1793" width="17.25" style="382" customWidth="1"/>
    <col min="1794" max="1794" width="18.125" style="382" customWidth="1"/>
    <col min="1795" max="1795" width="12.25" style="382" customWidth="1"/>
    <col min="1796" max="1796" width="8.5" style="382" customWidth="1"/>
    <col min="1797" max="1797" width="9.5" style="382" customWidth="1"/>
    <col min="1798" max="1798" width="15.75" style="382" customWidth="1"/>
    <col min="1799" max="1799" width="12.5" style="382" customWidth="1"/>
    <col min="1800" max="2048" width="9" style="382"/>
    <col min="2049" max="2049" width="17.25" style="382" customWidth="1"/>
    <col min="2050" max="2050" width="18.125" style="382" customWidth="1"/>
    <col min="2051" max="2051" width="12.25" style="382" customWidth="1"/>
    <col min="2052" max="2052" width="8.5" style="382" customWidth="1"/>
    <col min="2053" max="2053" width="9.5" style="382" customWidth="1"/>
    <col min="2054" max="2054" width="15.75" style="382" customWidth="1"/>
    <col min="2055" max="2055" width="12.5" style="382" customWidth="1"/>
    <col min="2056" max="2304" width="9" style="382"/>
    <col min="2305" max="2305" width="17.25" style="382" customWidth="1"/>
    <col min="2306" max="2306" width="18.125" style="382" customWidth="1"/>
    <col min="2307" max="2307" width="12.25" style="382" customWidth="1"/>
    <col min="2308" max="2308" width="8.5" style="382" customWidth="1"/>
    <col min="2309" max="2309" width="9.5" style="382" customWidth="1"/>
    <col min="2310" max="2310" width="15.75" style="382" customWidth="1"/>
    <col min="2311" max="2311" width="12.5" style="382" customWidth="1"/>
    <col min="2312" max="2560" width="9" style="382"/>
    <col min="2561" max="2561" width="17.25" style="382" customWidth="1"/>
    <col min="2562" max="2562" width="18.125" style="382" customWidth="1"/>
    <col min="2563" max="2563" width="12.25" style="382" customWidth="1"/>
    <col min="2564" max="2564" width="8.5" style="382" customWidth="1"/>
    <col min="2565" max="2565" width="9.5" style="382" customWidth="1"/>
    <col min="2566" max="2566" width="15.75" style="382" customWidth="1"/>
    <col min="2567" max="2567" width="12.5" style="382" customWidth="1"/>
    <col min="2568" max="2816" width="9" style="382"/>
    <col min="2817" max="2817" width="17.25" style="382" customWidth="1"/>
    <col min="2818" max="2818" width="18.125" style="382" customWidth="1"/>
    <col min="2819" max="2819" width="12.25" style="382" customWidth="1"/>
    <col min="2820" max="2820" width="8.5" style="382" customWidth="1"/>
    <col min="2821" max="2821" width="9.5" style="382" customWidth="1"/>
    <col min="2822" max="2822" width="15.75" style="382" customWidth="1"/>
    <col min="2823" max="2823" width="12.5" style="382" customWidth="1"/>
    <col min="2824" max="3072" width="9" style="382"/>
    <col min="3073" max="3073" width="17.25" style="382" customWidth="1"/>
    <col min="3074" max="3074" width="18.125" style="382" customWidth="1"/>
    <col min="3075" max="3075" width="12.25" style="382" customWidth="1"/>
    <col min="3076" max="3076" width="8.5" style="382" customWidth="1"/>
    <col min="3077" max="3077" width="9.5" style="382" customWidth="1"/>
    <col min="3078" max="3078" width="15.75" style="382" customWidth="1"/>
    <col min="3079" max="3079" width="12.5" style="382" customWidth="1"/>
    <col min="3080" max="3328" width="9" style="382"/>
    <col min="3329" max="3329" width="17.25" style="382" customWidth="1"/>
    <col min="3330" max="3330" width="18.125" style="382" customWidth="1"/>
    <col min="3331" max="3331" width="12.25" style="382" customWidth="1"/>
    <col min="3332" max="3332" width="8.5" style="382" customWidth="1"/>
    <col min="3333" max="3333" width="9.5" style="382" customWidth="1"/>
    <col min="3334" max="3334" width="15.75" style="382" customWidth="1"/>
    <col min="3335" max="3335" width="12.5" style="382" customWidth="1"/>
    <col min="3336" max="3584" width="9" style="382"/>
    <col min="3585" max="3585" width="17.25" style="382" customWidth="1"/>
    <col min="3586" max="3586" width="18.125" style="382" customWidth="1"/>
    <col min="3587" max="3587" width="12.25" style="382" customWidth="1"/>
    <col min="3588" max="3588" width="8.5" style="382" customWidth="1"/>
    <col min="3589" max="3589" width="9.5" style="382" customWidth="1"/>
    <col min="3590" max="3590" width="15.75" style="382" customWidth="1"/>
    <col min="3591" max="3591" width="12.5" style="382" customWidth="1"/>
    <col min="3592" max="3840" width="9" style="382"/>
    <col min="3841" max="3841" width="17.25" style="382" customWidth="1"/>
    <col min="3842" max="3842" width="18.125" style="382" customWidth="1"/>
    <col min="3843" max="3843" width="12.25" style="382" customWidth="1"/>
    <col min="3844" max="3844" width="8.5" style="382" customWidth="1"/>
    <col min="3845" max="3845" width="9.5" style="382" customWidth="1"/>
    <col min="3846" max="3846" width="15.75" style="382" customWidth="1"/>
    <col min="3847" max="3847" width="12.5" style="382" customWidth="1"/>
    <col min="3848" max="4096" width="9" style="382"/>
    <col min="4097" max="4097" width="17.25" style="382" customWidth="1"/>
    <col min="4098" max="4098" width="18.125" style="382" customWidth="1"/>
    <col min="4099" max="4099" width="12.25" style="382" customWidth="1"/>
    <col min="4100" max="4100" width="8.5" style="382" customWidth="1"/>
    <col min="4101" max="4101" width="9.5" style="382" customWidth="1"/>
    <col min="4102" max="4102" width="15.75" style="382" customWidth="1"/>
    <col min="4103" max="4103" width="12.5" style="382" customWidth="1"/>
    <col min="4104" max="4352" width="9" style="382"/>
    <col min="4353" max="4353" width="17.25" style="382" customWidth="1"/>
    <col min="4354" max="4354" width="18.125" style="382" customWidth="1"/>
    <col min="4355" max="4355" width="12.25" style="382" customWidth="1"/>
    <col min="4356" max="4356" width="8.5" style="382" customWidth="1"/>
    <col min="4357" max="4357" width="9.5" style="382" customWidth="1"/>
    <col min="4358" max="4358" width="15.75" style="382" customWidth="1"/>
    <col min="4359" max="4359" width="12.5" style="382" customWidth="1"/>
    <col min="4360" max="4608" width="9" style="382"/>
    <col min="4609" max="4609" width="17.25" style="382" customWidth="1"/>
    <col min="4610" max="4610" width="18.125" style="382" customWidth="1"/>
    <col min="4611" max="4611" width="12.25" style="382" customWidth="1"/>
    <col min="4612" max="4612" width="8.5" style="382" customWidth="1"/>
    <col min="4613" max="4613" width="9.5" style="382" customWidth="1"/>
    <col min="4614" max="4614" width="15.75" style="382" customWidth="1"/>
    <col min="4615" max="4615" width="12.5" style="382" customWidth="1"/>
    <col min="4616" max="4864" width="9" style="382"/>
    <col min="4865" max="4865" width="17.25" style="382" customWidth="1"/>
    <col min="4866" max="4866" width="18.125" style="382" customWidth="1"/>
    <col min="4867" max="4867" width="12.25" style="382" customWidth="1"/>
    <col min="4868" max="4868" width="8.5" style="382" customWidth="1"/>
    <col min="4869" max="4869" width="9.5" style="382" customWidth="1"/>
    <col min="4870" max="4870" width="15.75" style="382" customWidth="1"/>
    <col min="4871" max="4871" width="12.5" style="382" customWidth="1"/>
    <col min="4872" max="5120" width="9" style="382"/>
    <col min="5121" max="5121" width="17.25" style="382" customWidth="1"/>
    <col min="5122" max="5122" width="18.125" style="382" customWidth="1"/>
    <col min="5123" max="5123" width="12.25" style="382" customWidth="1"/>
    <col min="5124" max="5124" width="8.5" style="382" customWidth="1"/>
    <col min="5125" max="5125" width="9.5" style="382" customWidth="1"/>
    <col min="5126" max="5126" width="15.75" style="382" customWidth="1"/>
    <col min="5127" max="5127" width="12.5" style="382" customWidth="1"/>
    <col min="5128" max="5376" width="9" style="382"/>
    <col min="5377" max="5377" width="17.25" style="382" customWidth="1"/>
    <col min="5378" max="5378" width="18.125" style="382" customWidth="1"/>
    <col min="5379" max="5379" width="12.25" style="382" customWidth="1"/>
    <col min="5380" max="5380" width="8.5" style="382" customWidth="1"/>
    <col min="5381" max="5381" width="9.5" style="382" customWidth="1"/>
    <col min="5382" max="5382" width="15.75" style="382" customWidth="1"/>
    <col min="5383" max="5383" width="12.5" style="382" customWidth="1"/>
    <col min="5384" max="5632" width="9" style="382"/>
    <col min="5633" max="5633" width="17.25" style="382" customWidth="1"/>
    <col min="5634" max="5634" width="18.125" style="382" customWidth="1"/>
    <col min="5635" max="5635" width="12.25" style="382" customWidth="1"/>
    <col min="5636" max="5636" width="8.5" style="382" customWidth="1"/>
    <col min="5637" max="5637" width="9.5" style="382" customWidth="1"/>
    <col min="5638" max="5638" width="15.75" style="382" customWidth="1"/>
    <col min="5639" max="5639" width="12.5" style="382" customWidth="1"/>
    <col min="5640" max="5888" width="9" style="382"/>
    <col min="5889" max="5889" width="17.25" style="382" customWidth="1"/>
    <col min="5890" max="5890" width="18.125" style="382" customWidth="1"/>
    <col min="5891" max="5891" width="12.25" style="382" customWidth="1"/>
    <col min="5892" max="5892" width="8.5" style="382" customWidth="1"/>
    <col min="5893" max="5893" width="9.5" style="382" customWidth="1"/>
    <col min="5894" max="5894" width="15.75" style="382" customWidth="1"/>
    <col min="5895" max="5895" width="12.5" style="382" customWidth="1"/>
    <col min="5896" max="6144" width="9" style="382"/>
    <col min="6145" max="6145" width="17.25" style="382" customWidth="1"/>
    <col min="6146" max="6146" width="18.125" style="382" customWidth="1"/>
    <col min="6147" max="6147" width="12.25" style="382" customWidth="1"/>
    <col min="6148" max="6148" width="8.5" style="382" customWidth="1"/>
    <col min="6149" max="6149" width="9.5" style="382" customWidth="1"/>
    <col min="6150" max="6150" width="15.75" style="382" customWidth="1"/>
    <col min="6151" max="6151" width="12.5" style="382" customWidth="1"/>
    <col min="6152" max="6400" width="9" style="382"/>
    <col min="6401" max="6401" width="17.25" style="382" customWidth="1"/>
    <col min="6402" max="6402" width="18.125" style="382" customWidth="1"/>
    <col min="6403" max="6403" width="12.25" style="382" customWidth="1"/>
    <col min="6404" max="6404" width="8.5" style="382" customWidth="1"/>
    <col min="6405" max="6405" width="9.5" style="382" customWidth="1"/>
    <col min="6406" max="6406" width="15.75" style="382" customWidth="1"/>
    <col min="6407" max="6407" width="12.5" style="382" customWidth="1"/>
    <col min="6408" max="6656" width="9" style="382"/>
    <col min="6657" max="6657" width="17.25" style="382" customWidth="1"/>
    <col min="6658" max="6658" width="18.125" style="382" customWidth="1"/>
    <col min="6659" max="6659" width="12.25" style="382" customWidth="1"/>
    <col min="6660" max="6660" width="8.5" style="382" customWidth="1"/>
    <col min="6661" max="6661" width="9.5" style="382" customWidth="1"/>
    <col min="6662" max="6662" width="15.75" style="382" customWidth="1"/>
    <col min="6663" max="6663" width="12.5" style="382" customWidth="1"/>
    <col min="6664" max="6912" width="9" style="382"/>
    <col min="6913" max="6913" width="17.25" style="382" customWidth="1"/>
    <col min="6914" max="6914" width="18.125" style="382" customWidth="1"/>
    <col min="6915" max="6915" width="12.25" style="382" customWidth="1"/>
    <col min="6916" max="6916" width="8.5" style="382" customWidth="1"/>
    <col min="6917" max="6917" width="9.5" style="382" customWidth="1"/>
    <col min="6918" max="6918" width="15.75" style="382" customWidth="1"/>
    <col min="6919" max="6919" width="12.5" style="382" customWidth="1"/>
    <col min="6920" max="7168" width="9" style="382"/>
    <col min="7169" max="7169" width="17.25" style="382" customWidth="1"/>
    <col min="7170" max="7170" width="18.125" style="382" customWidth="1"/>
    <col min="7171" max="7171" width="12.25" style="382" customWidth="1"/>
    <col min="7172" max="7172" width="8.5" style="382" customWidth="1"/>
    <col min="7173" max="7173" width="9.5" style="382" customWidth="1"/>
    <col min="7174" max="7174" width="15.75" style="382" customWidth="1"/>
    <col min="7175" max="7175" width="12.5" style="382" customWidth="1"/>
    <col min="7176" max="7424" width="9" style="382"/>
    <col min="7425" max="7425" width="17.25" style="382" customWidth="1"/>
    <col min="7426" max="7426" width="18.125" style="382" customWidth="1"/>
    <col min="7427" max="7427" width="12.25" style="382" customWidth="1"/>
    <col min="7428" max="7428" width="8.5" style="382" customWidth="1"/>
    <col min="7429" max="7429" width="9.5" style="382" customWidth="1"/>
    <col min="7430" max="7430" width="15.75" style="382" customWidth="1"/>
    <col min="7431" max="7431" width="12.5" style="382" customWidth="1"/>
    <col min="7432" max="7680" width="9" style="382"/>
    <col min="7681" max="7681" width="17.25" style="382" customWidth="1"/>
    <col min="7682" max="7682" width="18.125" style="382" customWidth="1"/>
    <col min="7683" max="7683" width="12.25" style="382" customWidth="1"/>
    <col min="7684" max="7684" width="8.5" style="382" customWidth="1"/>
    <col min="7685" max="7685" width="9.5" style="382" customWidth="1"/>
    <col min="7686" max="7686" width="15.75" style="382" customWidth="1"/>
    <col min="7687" max="7687" width="12.5" style="382" customWidth="1"/>
    <col min="7688" max="7936" width="9" style="382"/>
    <col min="7937" max="7937" width="17.25" style="382" customWidth="1"/>
    <col min="7938" max="7938" width="18.125" style="382" customWidth="1"/>
    <col min="7939" max="7939" width="12.25" style="382" customWidth="1"/>
    <col min="7940" max="7940" width="8.5" style="382" customWidth="1"/>
    <col min="7941" max="7941" width="9.5" style="382" customWidth="1"/>
    <col min="7942" max="7942" width="15.75" style="382" customWidth="1"/>
    <col min="7943" max="7943" width="12.5" style="382" customWidth="1"/>
    <col min="7944" max="8192" width="9" style="382"/>
    <col min="8193" max="8193" width="17.25" style="382" customWidth="1"/>
    <col min="8194" max="8194" width="18.125" style="382" customWidth="1"/>
    <col min="8195" max="8195" width="12.25" style="382" customWidth="1"/>
    <col min="8196" max="8196" width="8.5" style="382" customWidth="1"/>
    <col min="8197" max="8197" width="9.5" style="382" customWidth="1"/>
    <col min="8198" max="8198" width="15.75" style="382" customWidth="1"/>
    <col min="8199" max="8199" width="12.5" style="382" customWidth="1"/>
    <col min="8200" max="8448" width="9" style="382"/>
    <col min="8449" max="8449" width="17.25" style="382" customWidth="1"/>
    <col min="8450" max="8450" width="18.125" style="382" customWidth="1"/>
    <col min="8451" max="8451" width="12.25" style="382" customWidth="1"/>
    <col min="8452" max="8452" width="8.5" style="382" customWidth="1"/>
    <col min="8453" max="8453" width="9.5" style="382" customWidth="1"/>
    <col min="8454" max="8454" width="15.75" style="382" customWidth="1"/>
    <col min="8455" max="8455" width="12.5" style="382" customWidth="1"/>
    <col min="8456" max="8704" width="9" style="382"/>
    <col min="8705" max="8705" width="17.25" style="382" customWidth="1"/>
    <col min="8706" max="8706" width="18.125" style="382" customWidth="1"/>
    <col min="8707" max="8707" width="12.25" style="382" customWidth="1"/>
    <col min="8708" max="8708" width="8.5" style="382" customWidth="1"/>
    <col min="8709" max="8709" width="9.5" style="382" customWidth="1"/>
    <col min="8710" max="8710" width="15.75" style="382" customWidth="1"/>
    <col min="8711" max="8711" width="12.5" style="382" customWidth="1"/>
    <col min="8712" max="8960" width="9" style="382"/>
    <col min="8961" max="8961" width="17.25" style="382" customWidth="1"/>
    <col min="8962" max="8962" width="18.125" style="382" customWidth="1"/>
    <col min="8963" max="8963" width="12.25" style="382" customWidth="1"/>
    <col min="8964" max="8964" width="8.5" style="382" customWidth="1"/>
    <col min="8965" max="8965" width="9.5" style="382" customWidth="1"/>
    <col min="8966" max="8966" width="15.75" style="382" customWidth="1"/>
    <col min="8967" max="8967" width="12.5" style="382" customWidth="1"/>
    <col min="8968" max="9216" width="9" style="382"/>
    <col min="9217" max="9217" width="17.25" style="382" customWidth="1"/>
    <col min="9218" max="9218" width="18.125" style="382" customWidth="1"/>
    <col min="9219" max="9219" width="12.25" style="382" customWidth="1"/>
    <col min="9220" max="9220" width="8.5" style="382" customWidth="1"/>
    <col min="9221" max="9221" width="9.5" style="382" customWidth="1"/>
    <col min="9222" max="9222" width="15.75" style="382" customWidth="1"/>
    <col min="9223" max="9223" width="12.5" style="382" customWidth="1"/>
    <col min="9224" max="9472" width="9" style="382"/>
    <col min="9473" max="9473" width="17.25" style="382" customWidth="1"/>
    <col min="9474" max="9474" width="18.125" style="382" customWidth="1"/>
    <col min="9475" max="9475" width="12.25" style="382" customWidth="1"/>
    <col min="9476" max="9476" width="8.5" style="382" customWidth="1"/>
    <col min="9477" max="9477" width="9.5" style="382" customWidth="1"/>
    <col min="9478" max="9478" width="15.75" style="382" customWidth="1"/>
    <col min="9479" max="9479" width="12.5" style="382" customWidth="1"/>
    <col min="9480" max="9728" width="9" style="382"/>
    <col min="9729" max="9729" width="17.25" style="382" customWidth="1"/>
    <col min="9730" max="9730" width="18.125" style="382" customWidth="1"/>
    <col min="9731" max="9731" width="12.25" style="382" customWidth="1"/>
    <col min="9732" max="9732" width="8.5" style="382" customWidth="1"/>
    <col min="9733" max="9733" width="9.5" style="382" customWidth="1"/>
    <col min="9734" max="9734" width="15.75" style="382" customWidth="1"/>
    <col min="9735" max="9735" width="12.5" style="382" customWidth="1"/>
    <col min="9736" max="9984" width="9" style="382"/>
    <col min="9985" max="9985" width="17.25" style="382" customWidth="1"/>
    <col min="9986" max="9986" width="18.125" style="382" customWidth="1"/>
    <col min="9987" max="9987" width="12.25" style="382" customWidth="1"/>
    <col min="9988" max="9988" width="8.5" style="382" customWidth="1"/>
    <col min="9989" max="9989" width="9.5" style="382" customWidth="1"/>
    <col min="9990" max="9990" width="15.75" style="382" customWidth="1"/>
    <col min="9991" max="9991" width="12.5" style="382" customWidth="1"/>
    <col min="9992" max="10240" width="9" style="382"/>
    <col min="10241" max="10241" width="17.25" style="382" customWidth="1"/>
    <col min="10242" max="10242" width="18.125" style="382" customWidth="1"/>
    <col min="10243" max="10243" width="12.25" style="382" customWidth="1"/>
    <col min="10244" max="10244" width="8.5" style="382" customWidth="1"/>
    <col min="10245" max="10245" width="9.5" style="382" customWidth="1"/>
    <col min="10246" max="10246" width="15.75" style="382" customWidth="1"/>
    <col min="10247" max="10247" width="12.5" style="382" customWidth="1"/>
    <col min="10248" max="10496" width="9" style="382"/>
    <col min="10497" max="10497" width="17.25" style="382" customWidth="1"/>
    <col min="10498" max="10498" width="18.125" style="382" customWidth="1"/>
    <col min="10499" max="10499" width="12.25" style="382" customWidth="1"/>
    <col min="10500" max="10500" width="8.5" style="382" customWidth="1"/>
    <col min="10501" max="10501" width="9.5" style="382" customWidth="1"/>
    <col min="10502" max="10502" width="15.75" style="382" customWidth="1"/>
    <col min="10503" max="10503" width="12.5" style="382" customWidth="1"/>
    <col min="10504" max="10752" width="9" style="382"/>
    <col min="10753" max="10753" width="17.25" style="382" customWidth="1"/>
    <col min="10754" max="10754" width="18.125" style="382" customWidth="1"/>
    <col min="10755" max="10755" width="12.25" style="382" customWidth="1"/>
    <col min="10756" max="10756" width="8.5" style="382" customWidth="1"/>
    <col min="10757" max="10757" width="9.5" style="382" customWidth="1"/>
    <col min="10758" max="10758" width="15.75" style="382" customWidth="1"/>
    <col min="10759" max="10759" width="12.5" style="382" customWidth="1"/>
    <col min="10760" max="11008" width="9" style="382"/>
    <col min="11009" max="11009" width="17.25" style="382" customWidth="1"/>
    <col min="11010" max="11010" width="18.125" style="382" customWidth="1"/>
    <col min="11011" max="11011" width="12.25" style="382" customWidth="1"/>
    <col min="11012" max="11012" width="8.5" style="382" customWidth="1"/>
    <col min="11013" max="11013" width="9.5" style="382" customWidth="1"/>
    <col min="11014" max="11014" width="15.75" style="382" customWidth="1"/>
    <col min="11015" max="11015" width="12.5" style="382" customWidth="1"/>
    <col min="11016" max="11264" width="9" style="382"/>
    <col min="11265" max="11265" width="17.25" style="382" customWidth="1"/>
    <col min="11266" max="11266" width="18.125" style="382" customWidth="1"/>
    <col min="11267" max="11267" width="12.25" style="382" customWidth="1"/>
    <col min="11268" max="11268" width="8.5" style="382" customWidth="1"/>
    <col min="11269" max="11269" width="9.5" style="382" customWidth="1"/>
    <col min="11270" max="11270" width="15.75" style="382" customWidth="1"/>
    <col min="11271" max="11271" width="12.5" style="382" customWidth="1"/>
    <col min="11272" max="11520" width="9" style="382"/>
    <col min="11521" max="11521" width="17.25" style="382" customWidth="1"/>
    <col min="11522" max="11522" width="18.125" style="382" customWidth="1"/>
    <col min="11523" max="11523" width="12.25" style="382" customWidth="1"/>
    <col min="11524" max="11524" width="8.5" style="382" customWidth="1"/>
    <col min="11525" max="11525" width="9.5" style="382" customWidth="1"/>
    <col min="11526" max="11526" width="15.75" style="382" customWidth="1"/>
    <col min="11527" max="11527" width="12.5" style="382" customWidth="1"/>
    <col min="11528" max="11776" width="9" style="382"/>
    <col min="11777" max="11777" width="17.25" style="382" customWidth="1"/>
    <col min="11778" max="11778" width="18.125" style="382" customWidth="1"/>
    <col min="11779" max="11779" width="12.25" style="382" customWidth="1"/>
    <col min="11780" max="11780" width="8.5" style="382" customWidth="1"/>
    <col min="11781" max="11781" width="9.5" style="382" customWidth="1"/>
    <col min="11782" max="11782" width="15.75" style="382" customWidth="1"/>
    <col min="11783" max="11783" width="12.5" style="382" customWidth="1"/>
    <col min="11784" max="12032" width="9" style="382"/>
    <col min="12033" max="12033" width="17.25" style="382" customWidth="1"/>
    <col min="12034" max="12034" width="18.125" style="382" customWidth="1"/>
    <col min="12035" max="12035" width="12.25" style="382" customWidth="1"/>
    <col min="12036" max="12036" width="8.5" style="382" customWidth="1"/>
    <col min="12037" max="12037" width="9.5" style="382" customWidth="1"/>
    <col min="12038" max="12038" width="15.75" style="382" customWidth="1"/>
    <col min="12039" max="12039" width="12.5" style="382" customWidth="1"/>
    <col min="12040" max="12288" width="9" style="382"/>
    <col min="12289" max="12289" width="17.25" style="382" customWidth="1"/>
    <col min="12290" max="12290" width="18.125" style="382" customWidth="1"/>
    <col min="12291" max="12291" width="12.25" style="382" customWidth="1"/>
    <col min="12292" max="12292" width="8.5" style="382" customWidth="1"/>
    <col min="12293" max="12293" width="9.5" style="382" customWidth="1"/>
    <col min="12294" max="12294" width="15.75" style="382" customWidth="1"/>
    <col min="12295" max="12295" width="12.5" style="382" customWidth="1"/>
    <col min="12296" max="12544" width="9" style="382"/>
    <col min="12545" max="12545" width="17.25" style="382" customWidth="1"/>
    <col min="12546" max="12546" width="18.125" style="382" customWidth="1"/>
    <col min="12547" max="12547" width="12.25" style="382" customWidth="1"/>
    <col min="12548" max="12548" width="8.5" style="382" customWidth="1"/>
    <col min="12549" max="12549" width="9.5" style="382" customWidth="1"/>
    <col min="12550" max="12550" width="15.75" style="382" customWidth="1"/>
    <col min="12551" max="12551" width="12.5" style="382" customWidth="1"/>
    <col min="12552" max="12800" width="9" style="382"/>
    <col min="12801" max="12801" width="17.25" style="382" customWidth="1"/>
    <col min="12802" max="12802" width="18.125" style="382" customWidth="1"/>
    <col min="12803" max="12803" width="12.25" style="382" customWidth="1"/>
    <col min="12804" max="12804" width="8.5" style="382" customWidth="1"/>
    <col min="12805" max="12805" width="9.5" style="382" customWidth="1"/>
    <col min="12806" max="12806" width="15.75" style="382" customWidth="1"/>
    <col min="12807" max="12807" width="12.5" style="382" customWidth="1"/>
    <col min="12808" max="13056" width="9" style="382"/>
    <col min="13057" max="13057" width="17.25" style="382" customWidth="1"/>
    <col min="13058" max="13058" width="18.125" style="382" customWidth="1"/>
    <col min="13059" max="13059" width="12.25" style="382" customWidth="1"/>
    <col min="13060" max="13060" width="8.5" style="382" customWidth="1"/>
    <col min="13061" max="13061" width="9.5" style="382" customWidth="1"/>
    <col min="13062" max="13062" width="15.75" style="382" customWidth="1"/>
    <col min="13063" max="13063" width="12.5" style="382" customWidth="1"/>
    <col min="13064" max="13312" width="9" style="382"/>
    <col min="13313" max="13313" width="17.25" style="382" customWidth="1"/>
    <col min="13314" max="13314" width="18.125" style="382" customWidth="1"/>
    <col min="13315" max="13315" width="12.25" style="382" customWidth="1"/>
    <col min="13316" max="13316" width="8.5" style="382" customWidth="1"/>
    <col min="13317" max="13317" width="9.5" style="382" customWidth="1"/>
    <col min="13318" max="13318" width="15.75" style="382" customWidth="1"/>
    <col min="13319" max="13319" width="12.5" style="382" customWidth="1"/>
    <col min="13320" max="13568" width="9" style="382"/>
    <col min="13569" max="13569" width="17.25" style="382" customWidth="1"/>
    <col min="13570" max="13570" width="18.125" style="382" customWidth="1"/>
    <col min="13571" max="13571" width="12.25" style="382" customWidth="1"/>
    <col min="13572" max="13572" width="8.5" style="382" customWidth="1"/>
    <col min="13573" max="13573" width="9.5" style="382" customWidth="1"/>
    <col min="13574" max="13574" width="15.75" style="382" customWidth="1"/>
    <col min="13575" max="13575" width="12.5" style="382" customWidth="1"/>
    <col min="13576" max="13824" width="9" style="382"/>
    <col min="13825" max="13825" width="17.25" style="382" customWidth="1"/>
    <col min="13826" max="13826" width="18.125" style="382" customWidth="1"/>
    <col min="13827" max="13827" width="12.25" style="382" customWidth="1"/>
    <col min="13828" max="13828" width="8.5" style="382" customWidth="1"/>
    <col min="13829" max="13829" width="9.5" style="382" customWidth="1"/>
    <col min="13830" max="13830" width="15.75" style="382" customWidth="1"/>
    <col min="13831" max="13831" width="12.5" style="382" customWidth="1"/>
    <col min="13832" max="14080" width="9" style="382"/>
    <col min="14081" max="14081" width="17.25" style="382" customWidth="1"/>
    <col min="14082" max="14082" width="18.125" style="382" customWidth="1"/>
    <col min="14083" max="14083" width="12.25" style="382" customWidth="1"/>
    <col min="14084" max="14084" width="8.5" style="382" customWidth="1"/>
    <col min="14085" max="14085" width="9.5" style="382" customWidth="1"/>
    <col min="14086" max="14086" width="15.75" style="382" customWidth="1"/>
    <col min="14087" max="14087" width="12.5" style="382" customWidth="1"/>
    <col min="14088" max="14336" width="9" style="382"/>
    <col min="14337" max="14337" width="17.25" style="382" customWidth="1"/>
    <col min="14338" max="14338" width="18.125" style="382" customWidth="1"/>
    <col min="14339" max="14339" width="12.25" style="382" customWidth="1"/>
    <col min="14340" max="14340" width="8.5" style="382" customWidth="1"/>
    <col min="14341" max="14341" width="9.5" style="382" customWidth="1"/>
    <col min="14342" max="14342" width="15.75" style="382" customWidth="1"/>
    <col min="14343" max="14343" width="12.5" style="382" customWidth="1"/>
    <col min="14344" max="14592" width="9" style="382"/>
    <col min="14593" max="14593" width="17.25" style="382" customWidth="1"/>
    <col min="14594" max="14594" width="18.125" style="382" customWidth="1"/>
    <col min="14595" max="14595" width="12.25" style="382" customWidth="1"/>
    <col min="14596" max="14596" width="8.5" style="382" customWidth="1"/>
    <col min="14597" max="14597" width="9.5" style="382" customWidth="1"/>
    <col min="14598" max="14598" width="15.75" style="382" customWidth="1"/>
    <col min="14599" max="14599" width="12.5" style="382" customWidth="1"/>
    <col min="14600" max="14848" width="9" style="382"/>
    <col min="14849" max="14849" width="17.25" style="382" customWidth="1"/>
    <col min="14850" max="14850" width="18.125" style="382" customWidth="1"/>
    <col min="14851" max="14851" width="12.25" style="382" customWidth="1"/>
    <col min="14852" max="14852" width="8.5" style="382" customWidth="1"/>
    <col min="14853" max="14853" width="9.5" style="382" customWidth="1"/>
    <col min="14854" max="14854" width="15.75" style="382" customWidth="1"/>
    <col min="14855" max="14855" width="12.5" style="382" customWidth="1"/>
    <col min="14856" max="15104" width="9" style="382"/>
    <col min="15105" max="15105" width="17.25" style="382" customWidth="1"/>
    <col min="15106" max="15106" width="18.125" style="382" customWidth="1"/>
    <col min="15107" max="15107" width="12.25" style="382" customWidth="1"/>
    <col min="15108" max="15108" width="8.5" style="382" customWidth="1"/>
    <col min="15109" max="15109" width="9.5" style="382" customWidth="1"/>
    <col min="15110" max="15110" width="15.75" style="382" customWidth="1"/>
    <col min="15111" max="15111" width="12.5" style="382" customWidth="1"/>
    <col min="15112" max="15360" width="9" style="382"/>
    <col min="15361" max="15361" width="17.25" style="382" customWidth="1"/>
    <col min="15362" max="15362" width="18.125" style="382" customWidth="1"/>
    <col min="15363" max="15363" width="12.25" style="382" customWidth="1"/>
    <col min="15364" max="15364" width="8.5" style="382" customWidth="1"/>
    <col min="15365" max="15365" width="9.5" style="382" customWidth="1"/>
    <col min="15366" max="15366" width="15.75" style="382" customWidth="1"/>
    <col min="15367" max="15367" width="12.5" style="382" customWidth="1"/>
    <col min="15368" max="15616" width="9" style="382"/>
    <col min="15617" max="15617" width="17.25" style="382" customWidth="1"/>
    <col min="15618" max="15618" width="18.125" style="382" customWidth="1"/>
    <col min="15619" max="15619" width="12.25" style="382" customWidth="1"/>
    <col min="15620" max="15620" width="8.5" style="382" customWidth="1"/>
    <col min="15621" max="15621" width="9.5" style="382" customWidth="1"/>
    <col min="15622" max="15622" width="15.75" style="382" customWidth="1"/>
    <col min="15623" max="15623" width="12.5" style="382" customWidth="1"/>
    <col min="15624" max="15872" width="9" style="382"/>
    <col min="15873" max="15873" width="17.25" style="382" customWidth="1"/>
    <col min="15874" max="15874" width="18.125" style="382" customWidth="1"/>
    <col min="15875" max="15875" width="12.25" style="382" customWidth="1"/>
    <col min="15876" max="15876" width="8.5" style="382" customWidth="1"/>
    <col min="15877" max="15877" width="9.5" style="382" customWidth="1"/>
    <col min="15878" max="15878" width="15.75" style="382" customWidth="1"/>
    <col min="15879" max="15879" width="12.5" style="382" customWidth="1"/>
    <col min="15880" max="16128" width="9" style="382"/>
    <col min="16129" max="16129" width="17.25" style="382" customWidth="1"/>
    <col min="16130" max="16130" width="18.125" style="382" customWidth="1"/>
    <col min="16131" max="16131" width="12.25" style="382" customWidth="1"/>
    <col min="16132" max="16132" width="8.5" style="382" customWidth="1"/>
    <col min="16133" max="16133" width="9.5" style="382" customWidth="1"/>
    <col min="16134" max="16134" width="15.75" style="382" customWidth="1"/>
    <col min="16135" max="16135" width="12.5" style="382" customWidth="1"/>
    <col min="16136" max="16384" width="9" style="382"/>
  </cols>
  <sheetData>
    <row r="1" spans="1:6" ht="29.25" customHeight="1" thickBot="1">
      <c r="A1" s="381" t="s">
        <v>199</v>
      </c>
    </row>
    <row r="2" spans="1:6" ht="25.5" customHeight="1" thickBot="1">
      <c r="A2" s="383"/>
      <c r="B2" s="384" t="str">
        <f>【別紙様式1兼様式第1号別紙1】職員名簿!C3</f>
        <v>令和 6</v>
      </c>
      <c r="C2" s="501" t="s">
        <v>289</v>
      </c>
      <c r="D2" s="502"/>
      <c r="E2" s="385">
        <f>【別紙様式1兼様式第1号別紙1】職員名簿!G3</f>
        <v>4</v>
      </c>
    </row>
    <row r="3" spans="1:6" ht="24.75" customHeight="1">
      <c r="A3" s="386"/>
      <c r="B3" s="386"/>
      <c r="C3" s="386"/>
      <c r="D3" s="386"/>
      <c r="E3" s="386"/>
      <c r="F3" s="386"/>
    </row>
    <row r="4" spans="1:6" ht="24.75" customHeight="1" thickBot="1">
      <c r="A4" s="386"/>
      <c r="B4" s="386"/>
      <c r="C4" s="387" t="s">
        <v>90</v>
      </c>
      <c r="D4" s="525" t="str">
        <f>IF(【別紙様式1兼様式第1号別紙1】職員名簿!E5=0,"", 【別紙様式1兼様式第1号別紙1】職員名簿!E5)</f>
        <v/>
      </c>
      <c r="E4" s="525"/>
      <c r="F4" s="525"/>
    </row>
    <row r="5" spans="1:6" ht="21.95" customHeight="1" thickBot="1">
      <c r="A5" s="388"/>
      <c r="B5" s="388"/>
      <c r="C5" s="388"/>
      <c r="F5" s="389"/>
    </row>
    <row r="6" spans="1:6" ht="12.75" customHeight="1">
      <c r="A6" s="505" t="s">
        <v>217</v>
      </c>
      <c r="B6" s="506"/>
      <c r="C6" s="506"/>
      <c r="D6" s="390" t="s">
        <v>85</v>
      </c>
      <c r="E6" s="391" t="s">
        <v>85</v>
      </c>
      <c r="F6" s="392" t="s">
        <v>76</v>
      </c>
    </row>
    <row r="7" spans="1:6" ht="30" customHeight="1">
      <c r="A7" s="507"/>
      <c r="B7" s="508"/>
      <c r="C7" s="508"/>
      <c r="D7" s="35"/>
      <c r="E7" s="36"/>
      <c r="F7" s="511"/>
    </row>
    <row r="8" spans="1:6" ht="21.75" customHeight="1" thickBot="1">
      <c r="A8" s="509"/>
      <c r="B8" s="510"/>
      <c r="C8" s="510"/>
      <c r="D8" s="37" t="s">
        <v>86</v>
      </c>
      <c r="E8" s="37" t="s">
        <v>86</v>
      </c>
      <c r="F8" s="512"/>
    </row>
    <row r="9" spans="1:6" ht="30" customHeight="1" thickBot="1">
      <c r="A9" s="393" t="s">
        <v>91</v>
      </c>
      <c r="B9" s="394"/>
      <c r="C9" s="394"/>
      <c r="D9" s="394"/>
      <c r="E9" s="394"/>
      <c r="F9" s="394"/>
    </row>
    <row r="10" spans="1:6" s="389" customFormat="1" ht="18.75" customHeight="1">
      <c r="A10" s="395" t="s">
        <v>71</v>
      </c>
      <c r="B10" s="396" t="s">
        <v>72</v>
      </c>
      <c r="C10" s="396" t="s">
        <v>73</v>
      </c>
      <c r="D10" s="397" t="s">
        <v>74</v>
      </c>
      <c r="E10" s="397" t="s">
        <v>75</v>
      </c>
      <c r="F10" s="398" t="s">
        <v>77</v>
      </c>
    </row>
    <row r="11" spans="1:6" ht="30" customHeight="1">
      <c r="A11" s="38" t="s">
        <v>78</v>
      </c>
      <c r="B11" s="39" t="s">
        <v>79</v>
      </c>
      <c r="C11" s="40"/>
      <c r="D11" s="41"/>
      <c r="E11" s="41"/>
      <c r="F11" s="42"/>
    </row>
    <row r="12" spans="1:6" ht="30" customHeight="1">
      <c r="A12" s="43" t="s">
        <v>80</v>
      </c>
      <c r="B12" s="39" t="s">
        <v>81</v>
      </c>
      <c r="C12" s="40"/>
      <c r="D12" s="44"/>
      <c r="E12" s="44"/>
      <c r="F12" s="45"/>
    </row>
    <row r="13" spans="1:6" ht="30" customHeight="1">
      <c r="A13" s="38" t="s">
        <v>78</v>
      </c>
      <c r="B13" s="39" t="s">
        <v>81</v>
      </c>
      <c r="C13" s="40">
        <v>0</v>
      </c>
      <c r="D13" s="41"/>
      <c r="E13" s="41"/>
      <c r="F13" s="42"/>
    </row>
    <row r="14" spans="1:6" ht="30" customHeight="1">
      <c r="A14" s="43" t="s">
        <v>80</v>
      </c>
      <c r="B14" s="39" t="s">
        <v>81</v>
      </c>
      <c r="C14" s="40">
        <v>0</v>
      </c>
      <c r="D14" s="46"/>
      <c r="E14" s="46"/>
      <c r="F14" s="45"/>
    </row>
    <row r="15" spans="1:6" ht="30" customHeight="1">
      <c r="A15" s="38" t="s">
        <v>78</v>
      </c>
      <c r="B15" s="39" t="s">
        <v>81</v>
      </c>
      <c r="C15" s="40">
        <v>0</v>
      </c>
      <c r="D15" s="47"/>
      <c r="E15" s="47"/>
      <c r="F15" s="42"/>
    </row>
    <row r="16" spans="1:6" ht="30" customHeight="1">
      <c r="A16" s="43" t="s">
        <v>80</v>
      </c>
      <c r="B16" s="39" t="s">
        <v>81</v>
      </c>
      <c r="C16" s="40">
        <v>0</v>
      </c>
      <c r="D16" s="46"/>
      <c r="E16" s="46"/>
      <c r="F16" s="45"/>
    </row>
    <row r="17" spans="1:8" ht="30" customHeight="1">
      <c r="A17" s="38" t="s">
        <v>78</v>
      </c>
      <c r="B17" s="39" t="s">
        <v>79</v>
      </c>
      <c r="C17" s="40">
        <v>0</v>
      </c>
      <c r="D17" s="47"/>
      <c r="E17" s="47"/>
      <c r="F17" s="42"/>
    </row>
    <row r="18" spans="1:8" ht="30" customHeight="1">
      <c r="A18" s="43" t="s">
        <v>80</v>
      </c>
      <c r="B18" s="39" t="s">
        <v>81</v>
      </c>
      <c r="C18" s="40">
        <v>0</v>
      </c>
      <c r="D18" s="46"/>
      <c r="E18" s="46"/>
      <c r="F18" s="45"/>
    </row>
    <row r="19" spans="1:8" ht="30" customHeight="1">
      <c r="A19" s="38" t="s">
        <v>78</v>
      </c>
      <c r="B19" s="39" t="s">
        <v>81</v>
      </c>
      <c r="C19" s="40">
        <v>0</v>
      </c>
      <c r="D19" s="47"/>
      <c r="E19" s="47"/>
      <c r="F19" s="42"/>
    </row>
    <row r="20" spans="1:8" ht="30" customHeight="1">
      <c r="A20" s="43" t="s">
        <v>80</v>
      </c>
      <c r="B20" s="39" t="s">
        <v>81</v>
      </c>
      <c r="C20" s="40">
        <v>0</v>
      </c>
      <c r="D20" s="46"/>
      <c r="E20" s="46"/>
      <c r="F20" s="45"/>
    </row>
    <row r="21" spans="1:8" ht="30" customHeight="1">
      <c r="A21" s="38" t="s">
        <v>78</v>
      </c>
      <c r="B21" s="39" t="s">
        <v>81</v>
      </c>
      <c r="C21" s="40">
        <v>0</v>
      </c>
      <c r="D21" s="47"/>
      <c r="E21" s="47"/>
      <c r="F21" s="42"/>
    </row>
    <row r="22" spans="1:8" ht="30" customHeight="1">
      <c r="A22" s="43" t="s">
        <v>80</v>
      </c>
      <c r="B22" s="39" t="s">
        <v>81</v>
      </c>
      <c r="C22" s="40">
        <v>0</v>
      </c>
      <c r="D22" s="48"/>
      <c r="E22" s="48"/>
      <c r="F22" s="45"/>
    </row>
    <row r="23" spans="1:8" ht="30" customHeight="1">
      <c r="A23" s="38" t="s">
        <v>78</v>
      </c>
      <c r="B23" s="39" t="s">
        <v>81</v>
      </c>
      <c r="C23" s="40">
        <v>0</v>
      </c>
      <c r="D23" s="47"/>
      <c r="E23" s="47"/>
      <c r="F23" s="42"/>
    </row>
    <row r="24" spans="1:8" ht="30" customHeight="1">
      <c r="A24" s="43" t="s">
        <v>80</v>
      </c>
      <c r="B24" s="39" t="s">
        <v>81</v>
      </c>
      <c r="C24" s="40">
        <v>0</v>
      </c>
      <c r="D24" s="48"/>
      <c r="E24" s="48"/>
      <c r="F24" s="45"/>
    </row>
    <row r="25" spans="1:8" ht="30" customHeight="1">
      <c r="A25" s="38" t="s">
        <v>78</v>
      </c>
      <c r="B25" s="39" t="s">
        <v>81</v>
      </c>
      <c r="C25" s="40">
        <v>0</v>
      </c>
      <c r="D25" s="47"/>
      <c r="E25" s="47"/>
      <c r="F25" s="42"/>
    </row>
    <row r="26" spans="1:8" ht="30" customHeight="1">
      <c r="A26" s="43" t="s">
        <v>80</v>
      </c>
      <c r="B26" s="39" t="s">
        <v>81</v>
      </c>
      <c r="C26" s="40">
        <v>0</v>
      </c>
      <c r="D26" s="48"/>
      <c r="E26" s="48"/>
      <c r="F26" s="45"/>
    </row>
    <row r="27" spans="1:8" ht="30" customHeight="1">
      <c r="A27" s="38" t="s">
        <v>78</v>
      </c>
      <c r="B27" s="39" t="s">
        <v>81</v>
      </c>
      <c r="C27" s="40"/>
      <c r="D27" s="47"/>
      <c r="E27" s="47"/>
      <c r="F27" s="42"/>
    </row>
    <row r="28" spans="1:8" ht="30" customHeight="1" thickBot="1">
      <c r="A28" s="49" t="s">
        <v>80</v>
      </c>
      <c r="B28" s="50" t="s">
        <v>81</v>
      </c>
      <c r="C28" s="40">
        <v>0</v>
      </c>
      <c r="D28" s="46"/>
      <c r="E28" s="46"/>
      <c r="F28" s="51"/>
    </row>
    <row r="29" spans="1:8" ht="20.25" customHeight="1">
      <c r="A29" s="513" t="s">
        <v>82</v>
      </c>
      <c r="B29" s="515" t="s">
        <v>83</v>
      </c>
      <c r="C29" s="516"/>
      <c r="D29" s="517" t="s">
        <v>250</v>
      </c>
      <c r="E29" s="518"/>
      <c r="F29" s="519"/>
      <c r="G29" s="382" t="s">
        <v>251</v>
      </c>
      <c r="H29" s="382" t="s">
        <v>252</v>
      </c>
    </row>
    <row r="30" spans="1:8" ht="34.5" customHeight="1" thickBot="1">
      <c r="A30" s="514"/>
      <c r="B30" s="523">
        <f>SUM(C11:C28)</f>
        <v>0</v>
      </c>
      <c r="C30" s="524">
        <v>0</v>
      </c>
      <c r="D30" s="520"/>
      <c r="E30" s="521"/>
      <c r="F30" s="522"/>
      <c r="G30" s="399">
        <f>【別紙様式3兼様式第1号別紙4】職員数算出表!O10</f>
        <v>0</v>
      </c>
      <c r="H30" s="400">
        <f>G30-B30</f>
        <v>0</v>
      </c>
    </row>
    <row r="31" spans="1:8" ht="10.5" customHeight="1"/>
    <row r="32" spans="1:8" ht="15" customHeight="1">
      <c r="A32" s="401" t="s">
        <v>84</v>
      </c>
      <c r="B32" s="402"/>
      <c r="C32" s="402"/>
      <c r="D32" s="402"/>
      <c r="E32" s="402"/>
      <c r="F32" s="402"/>
    </row>
    <row r="33" spans="1:20" ht="15" customHeight="1">
      <c r="A33" s="403"/>
      <c r="B33" s="402"/>
      <c r="C33" s="402"/>
    </row>
    <row r="34" spans="1:20" ht="10.5" customHeight="1"/>
    <row r="35" spans="1:20" ht="12.75" customHeight="1">
      <c r="K35" s="404"/>
      <c r="N35" s="503"/>
      <c r="O35" s="504"/>
      <c r="P35" s="504"/>
      <c r="Q35" s="504"/>
      <c r="R35" s="504"/>
      <c r="S35" s="504"/>
      <c r="T35" s="504"/>
    </row>
  </sheetData>
  <sheetProtection formatRows="0" insertRows="0"/>
  <mergeCells count="9">
    <mergeCell ref="C2:D2"/>
    <mergeCell ref="N35:T35"/>
    <mergeCell ref="A6:C8"/>
    <mergeCell ref="F7:F8"/>
    <mergeCell ref="A29:A30"/>
    <mergeCell ref="B29:C29"/>
    <mergeCell ref="D29:F30"/>
    <mergeCell ref="B30:C30"/>
    <mergeCell ref="D4:F4"/>
  </mergeCells>
  <phoneticPr fontId="1"/>
  <dataValidations count="2">
    <dataValidation imeMode="hiragana" allowBlank="1" showInputMessage="1" showErrorMessage="1" sqref="D7:F8 D11:F28"/>
    <dataValidation type="whole" imeMode="halfAlpha" operator="greaterThanOrEqual" allowBlank="1" showInputMessage="1" showErrorMessage="1" sqref="C11:C28">
      <formula1>0</formula1>
    </dataValidation>
  </dataValidations>
  <pageMargins left="0.78740157480314965" right="0.59055118110236227" top="0.43307086614173229" bottom="0.27559055118110237" header="0.51181102362204722" footer="0.51181102362204722"/>
  <pageSetup paperSize="9" scale="98"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35"/>
  <sheetViews>
    <sheetView view="pageBreakPreview" zoomScale="70" zoomScaleNormal="100" zoomScaleSheetLayoutView="70" workbookViewId="0">
      <selection activeCell="I8" sqref="F8:I8"/>
    </sheetView>
  </sheetViews>
  <sheetFormatPr defaultRowHeight="13.5"/>
  <cols>
    <col min="1" max="1" width="1.125" style="258" customWidth="1"/>
    <col min="2" max="3" width="10.875" style="258" customWidth="1"/>
    <col min="4" max="4" width="8.125" style="258" customWidth="1"/>
    <col min="5" max="5" width="9.25" style="258" customWidth="1"/>
    <col min="6" max="8" width="10.875" style="258" customWidth="1"/>
    <col min="9" max="9" width="13.875" style="258" customWidth="1"/>
    <col min="10" max="11" width="10.875" style="258" customWidth="1"/>
    <col min="12" max="12" width="7.375" style="258" customWidth="1"/>
    <col min="13" max="14" width="10.875" style="258" customWidth="1"/>
    <col min="15" max="15" width="13.875" style="258" customWidth="1"/>
    <col min="16" max="16" width="3.875" style="258" customWidth="1"/>
    <col min="17" max="16384" width="9" style="258"/>
  </cols>
  <sheetData>
    <row r="1" spans="1:17" ht="27.75" customHeight="1">
      <c r="A1" s="257" t="s">
        <v>209</v>
      </c>
      <c r="N1" s="582" t="str">
        <f>【別紙様式1兼様式第1号別紙1】職員名簿!G3&amp;""</f>
        <v>4</v>
      </c>
      <c r="O1" s="580" t="s">
        <v>194</v>
      </c>
    </row>
    <row r="2" spans="1:17" ht="25.5" customHeight="1" thickBot="1">
      <c r="D2" s="259" t="str">
        <f>【別紙様式1兼様式第1号別紙1】職員名簿!C3</f>
        <v>令和 6</v>
      </c>
      <c r="E2" s="260" t="s">
        <v>92</v>
      </c>
      <c r="F2" s="260"/>
      <c r="G2" s="260"/>
      <c r="H2" s="260"/>
      <c r="I2" s="260"/>
      <c r="J2" s="260"/>
      <c r="K2" s="260"/>
      <c r="L2" s="260"/>
      <c r="M2" s="260"/>
      <c r="N2" s="583"/>
      <c r="O2" s="581"/>
    </row>
    <row r="3" spans="1:17" ht="13.5" customHeight="1">
      <c r="B3" s="259"/>
      <c r="C3" s="260"/>
      <c r="D3" s="260"/>
      <c r="E3" s="260"/>
      <c r="F3" s="260"/>
      <c r="G3" s="260"/>
      <c r="H3" s="260"/>
      <c r="I3" s="260"/>
      <c r="J3" s="260"/>
      <c r="K3" s="260"/>
      <c r="L3" s="260"/>
      <c r="M3" s="260"/>
      <c r="N3" s="261"/>
      <c r="O3" s="261"/>
    </row>
    <row r="4" spans="1:17" ht="24.95" customHeight="1">
      <c r="J4" s="262" t="s">
        <v>0</v>
      </c>
      <c r="K4" s="589" t="str">
        <f>IF(【別紙様式1兼様式第1号別紙1】職員名簿!E5=0,"",【別紙様式1兼様式第1号別紙1】職員名簿!E5)</f>
        <v/>
      </c>
      <c r="L4" s="589"/>
      <c r="M4" s="589"/>
      <c r="N4" s="589"/>
      <c r="O4" s="589"/>
    </row>
    <row r="5" spans="1:17" ht="13.5" customHeight="1"/>
    <row r="6" spans="1:17" ht="24.75" customHeight="1">
      <c r="B6" s="630" t="s">
        <v>1</v>
      </c>
      <c r="C6" s="641"/>
      <c r="E6" s="614" t="s">
        <v>2</v>
      </c>
      <c r="F6" s="614"/>
      <c r="G6" s="614"/>
      <c r="H6" s="614"/>
      <c r="I6" s="614"/>
      <c r="J6" s="619"/>
      <c r="K6" s="619"/>
      <c r="L6" s="619"/>
      <c r="N6" s="630" t="s">
        <v>3</v>
      </c>
      <c r="O6" s="631"/>
    </row>
    <row r="7" spans="1:17" ht="26.25" customHeight="1" thickBot="1">
      <c r="B7" s="263" t="s">
        <v>4</v>
      </c>
      <c r="C7" s="114" t="str">
        <f>IFERROR(VLOOKUP(【別紙様式1兼様式第1号別紙1】職員名簿!$B$5,'R6施設コード'!$1:$1048576,5,FALSE),"")</f>
        <v/>
      </c>
      <c r="E7" s="640" t="s">
        <v>4</v>
      </c>
      <c r="F7" s="2" t="s">
        <v>5</v>
      </c>
      <c r="G7" s="2" t="s">
        <v>6</v>
      </c>
      <c r="H7" s="2" t="s">
        <v>7</v>
      </c>
      <c r="I7" s="3" t="s">
        <v>8</v>
      </c>
      <c r="J7" s="632" t="s">
        <v>247</v>
      </c>
      <c r="K7" s="633"/>
      <c r="L7" s="634"/>
      <c r="N7" s="303" t="s">
        <v>4</v>
      </c>
      <c r="O7" s="264">
        <f>SUM(F8:I8)</f>
        <v>0</v>
      </c>
    </row>
    <row r="8" spans="1:17" ht="26.25" customHeight="1" thickBot="1">
      <c r="B8" s="304" t="s">
        <v>9</v>
      </c>
      <c r="C8" s="114" t="str">
        <f>IFERROR(VLOOKUP(【別紙様式1兼様式第1号別紙1】職員名簿!$B$5,'R6施設コード'!$1:$1048576,6,FALSE),"")</f>
        <v/>
      </c>
      <c r="E8" s="630"/>
      <c r="F8" s="4"/>
      <c r="G8" s="5"/>
      <c r="H8" s="5"/>
      <c r="I8" s="6"/>
      <c r="J8" s="7" t="s">
        <v>218</v>
      </c>
      <c r="K8" s="115"/>
      <c r="L8" s="405" t="str">
        <f>IF(J8="有","人","")</f>
        <v/>
      </c>
      <c r="N8" s="303" t="s">
        <v>9</v>
      </c>
      <c r="O8" s="264">
        <f>SUM(F10:H10)</f>
        <v>0</v>
      </c>
    </row>
    <row r="9" spans="1:17" ht="26.25" customHeight="1" thickBot="1">
      <c r="B9" s="304" t="s">
        <v>10</v>
      </c>
      <c r="C9" s="114" t="str">
        <f>IFERROR(VLOOKUP(【別紙様式1兼様式第1号別紙1】職員名簿!$B$5,'R6施設コード'!$1:$1048576,7,FALSE),"")</f>
        <v/>
      </c>
      <c r="E9" s="635" t="s">
        <v>11</v>
      </c>
      <c r="F9" s="2" t="s">
        <v>12</v>
      </c>
      <c r="G9" s="2" t="s">
        <v>13</v>
      </c>
      <c r="H9" s="2" t="s">
        <v>14</v>
      </c>
      <c r="I9" s="2" t="s">
        <v>15</v>
      </c>
      <c r="J9" s="2" t="s">
        <v>16</v>
      </c>
      <c r="K9" s="2" t="s">
        <v>17</v>
      </c>
      <c r="L9" s="636"/>
      <c r="N9" s="303" t="s">
        <v>10</v>
      </c>
      <c r="O9" s="264">
        <f>SUM(I10:K10)</f>
        <v>0</v>
      </c>
    </row>
    <row r="10" spans="1:17" ht="26.25" customHeight="1" thickBot="1">
      <c r="B10" s="265" t="s">
        <v>18</v>
      </c>
      <c r="C10" s="266">
        <f>SUM(C7:C9)</f>
        <v>0</v>
      </c>
      <c r="E10" s="630"/>
      <c r="F10" s="4"/>
      <c r="G10" s="8"/>
      <c r="H10" s="5"/>
      <c r="I10" s="8"/>
      <c r="J10" s="8"/>
      <c r="K10" s="9"/>
      <c r="L10" s="637"/>
      <c r="N10" s="303" t="s">
        <v>18</v>
      </c>
      <c r="O10" s="267">
        <f>SUM(O7:O9)</f>
        <v>0</v>
      </c>
    </row>
    <row r="11" spans="1:17" ht="14.25" customHeight="1"/>
    <row r="12" spans="1:17" ht="26.25" customHeight="1">
      <c r="B12" s="638" t="s">
        <v>19</v>
      </c>
      <c r="C12" s="638"/>
      <c r="D12" s="638"/>
      <c r="E12" s="638"/>
      <c r="F12" s="638"/>
      <c r="G12" s="638"/>
      <c r="H12" s="638"/>
      <c r="I12" s="638"/>
      <c r="J12" s="638"/>
      <c r="K12" s="638"/>
      <c r="L12" s="638"/>
      <c r="M12" s="638"/>
      <c r="N12" s="638"/>
      <c r="O12" s="638"/>
    </row>
    <row r="13" spans="1:17" ht="60" customHeight="1">
      <c r="B13" s="623" t="s">
        <v>206</v>
      </c>
      <c r="C13" s="623"/>
      <c r="D13" s="623" t="s">
        <v>20</v>
      </c>
      <c r="E13" s="623"/>
      <c r="F13" s="623" t="s">
        <v>255</v>
      </c>
      <c r="G13" s="623"/>
      <c r="H13" s="302" t="s">
        <v>18</v>
      </c>
      <c r="I13" s="623" t="s">
        <v>206</v>
      </c>
      <c r="J13" s="623"/>
      <c r="K13" s="623" t="s">
        <v>20</v>
      </c>
      <c r="L13" s="623"/>
      <c r="M13" s="623" t="s">
        <v>255</v>
      </c>
      <c r="N13" s="623"/>
      <c r="O13" s="302" t="s">
        <v>18</v>
      </c>
    </row>
    <row r="14" spans="1:17" ht="30" customHeight="1">
      <c r="B14" s="624" t="s">
        <v>272</v>
      </c>
      <c r="C14" s="625"/>
      <c r="D14" s="587" t="s">
        <v>21</v>
      </c>
      <c r="E14" s="587"/>
      <c r="F14" s="10">
        <f>K10</f>
        <v>0</v>
      </c>
      <c r="G14" s="11">
        <f>ROUNDDOWN(F14/3,1)</f>
        <v>0</v>
      </c>
      <c r="H14" s="588">
        <f>ROUND(SUM(G14:G17),0)</f>
        <v>0</v>
      </c>
      <c r="I14" s="624" t="s">
        <v>274</v>
      </c>
      <c r="J14" s="625"/>
      <c r="K14" s="587" t="s">
        <v>21</v>
      </c>
      <c r="L14" s="587"/>
      <c r="M14" s="10">
        <f>K10</f>
        <v>0</v>
      </c>
      <c r="N14" s="11">
        <f>ROUNDDOWN(M14/3,1)</f>
        <v>0</v>
      </c>
      <c r="O14" s="588">
        <f>ROUND(SUM(N14:N17),0)</f>
        <v>0</v>
      </c>
    </row>
    <row r="15" spans="1:17" ht="30" customHeight="1">
      <c r="B15" s="626"/>
      <c r="C15" s="627"/>
      <c r="D15" s="587" t="s">
        <v>22</v>
      </c>
      <c r="E15" s="587"/>
      <c r="F15" s="10">
        <f>I8+I10+J10</f>
        <v>0</v>
      </c>
      <c r="G15" s="11">
        <f>ROUNDDOWN(F15/6,1)</f>
        <v>0</v>
      </c>
      <c r="H15" s="588"/>
      <c r="I15" s="626"/>
      <c r="J15" s="627"/>
      <c r="K15" s="587" t="s">
        <v>22</v>
      </c>
      <c r="L15" s="587"/>
      <c r="M15" s="10">
        <f>I8+I10+J10</f>
        <v>0</v>
      </c>
      <c r="N15" s="11">
        <f>ROUNDDOWN(M15/6,1)</f>
        <v>0</v>
      </c>
      <c r="O15" s="588"/>
      <c r="Q15" s="268"/>
    </row>
    <row r="16" spans="1:17" ht="30" customHeight="1">
      <c r="B16" s="626"/>
      <c r="C16" s="627"/>
      <c r="D16" s="587" t="s">
        <v>23</v>
      </c>
      <c r="E16" s="587"/>
      <c r="F16" s="10">
        <f>H8+H10</f>
        <v>0</v>
      </c>
      <c r="G16" s="11">
        <f>ROUNDDOWN(F16/15,1)</f>
        <v>0</v>
      </c>
      <c r="H16" s="588"/>
      <c r="I16" s="626"/>
      <c r="J16" s="627"/>
      <c r="K16" s="587" t="s">
        <v>23</v>
      </c>
      <c r="L16" s="587"/>
      <c r="M16" s="10">
        <f>H8+H10</f>
        <v>0</v>
      </c>
      <c r="N16" s="11">
        <f>ROUNDDOWN(M16/20,1)</f>
        <v>0</v>
      </c>
      <c r="O16" s="588"/>
    </row>
    <row r="17" spans="1:15" ht="30" customHeight="1">
      <c r="B17" s="628"/>
      <c r="C17" s="629"/>
      <c r="D17" s="587" t="s">
        <v>24</v>
      </c>
      <c r="E17" s="587"/>
      <c r="F17" s="10">
        <f>F8+G8+F10+G10</f>
        <v>0</v>
      </c>
      <c r="G17" s="11">
        <f>ROUNDDOWN(F17/30,1)</f>
        <v>0</v>
      </c>
      <c r="H17" s="588"/>
      <c r="I17" s="628"/>
      <c r="J17" s="629"/>
      <c r="K17" s="587" t="s">
        <v>24</v>
      </c>
      <c r="L17" s="587"/>
      <c r="M17" s="10">
        <f>F8+G8+F10+G10</f>
        <v>0</v>
      </c>
      <c r="N17" s="11">
        <f>ROUNDDOWN(M17/30,1)</f>
        <v>0</v>
      </c>
      <c r="O17" s="588"/>
    </row>
    <row r="18" spans="1:15" ht="30" customHeight="1">
      <c r="B18" s="624" t="s">
        <v>273</v>
      </c>
      <c r="C18" s="625"/>
      <c r="D18" s="587" t="s">
        <v>21</v>
      </c>
      <c r="E18" s="587"/>
      <c r="F18" s="10">
        <f>K10</f>
        <v>0</v>
      </c>
      <c r="G18" s="11">
        <f>ROUNDDOWN(F18/3,1)</f>
        <v>0</v>
      </c>
      <c r="H18" s="588">
        <f>ROUND(SUM(G18:G21),0)</f>
        <v>0</v>
      </c>
      <c r="I18" s="624" t="s">
        <v>275</v>
      </c>
      <c r="J18" s="625"/>
      <c r="K18" s="587" t="s">
        <v>21</v>
      </c>
      <c r="L18" s="587"/>
      <c r="M18" s="10">
        <f>K10</f>
        <v>0</v>
      </c>
      <c r="N18" s="11">
        <f>ROUNDDOWN(M18/3,1)</f>
        <v>0</v>
      </c>
      <c r="O18" s="588">
        <f>ROUND(SUM(N18:N21),0)</f>
        <v>0</v>
      </c>
    </row>
    <row r="19" spans="1:15" ht="30" customHeight="1">
      <c r="B19" s="626"/>
      <c r="C19" s="627"/>
      <c r="D19" s="587" t="s">
        <v>25</v>
      </c>
      <c r="E19" s="587"/>
      <c r="F19" s="10">
        <f>I10+J10</f>
        <v>0</v>
      </c>
      <c r="G19" s="11">
        <f>ROUNDDOWN(F19/6,1)</f>
        <v>0</v>
      </c>
      <c r="H19" s="588"/>
      <c r="I19" s="626"/>
      <c r="J19" s="627"/>
      <c r="K19" s="587" t="s">
        <v>26</v>
      </c>
      <c r="L19" s="587"/>
      <c r="M19" s="10">
        <f>I10+J10</f>
        <v>0</v>
      </c>
      <c r="N19" s="11">
        <f>ROUNDDOWN(M19/6,1)</f>
        <v>0</v>
      </c>
      <c r="O19" s="588"/>
    </row>
    <row r="20" spans="1:15" ht="30" customHeight="1">
      <c r="B20" s="626"/>
      <c r="C20" s="627"/>
      <c r="D20" s="587" t="s">
        <v>27</v>
      </c>
      <c r="E20" s="587"/>
      <c r="F20" s="10">
        <f>H8+H10+I8</f>
        <v>0</v>
      </c>
      <c r="G20" s="11">
        <f>ROUNDDOWN(F20/15,1)</f>
        <v>0</v>
      </c>
      <c r="H20" s="588"/>
      <c r="I20" s="626"/>
      <c r="J20" s="627"/>
      <c r="K20" s="587" t="s">
        <v>27</v>
      </c>
      <c r="L20" s="587"/>
      <c r="M20" s="10">
        <f>H8+H10+I8</f>
        <v>0</v>
      </c>
      <c r="N20" s="11">
        <f>ROUNDDOWN(M20/20,1)</f>
        <v>0</v>
      </c>
      <c r="O20" s="588"/>
    </row>
    <row r="21" spans="1:15" ht="30" customHeight="1">
      <c r="B21" s="628"/>
      <c r="C21" s="629"/>
      <c r="D21" s="587" t="s">
        <v>24</v>
      </c>
      <c r="E21" s="587"/>
      <c r="F21" s="10">
        <f>F8+G8+F10+G10</f>
        <v>0</v>
      </c>
      <c r="G21" s="11">
        <f>ROUNDDOWN(F21/30,1)</f>
        <v>0</v>
      </c>
      <c r="H21" s="588"/>
      <c r="I21" s="628"/>
      <c r="J21" s="629"/>
      <c r="K21" s="587" t="s">
        <v>24</v>
      </c>
      <c r="L21" s="587"/>
      <c r="M21" s="10">
        <f>F8+G8+F10+G10</f>
        <v>0</v>
      </c>
      <c r="N21" s="11">
        <f>ROUNDDOWN(M21/30,1)</f>
        <v>0</v>
      </c>
      <c r="O21" s="588"/>
    </row>
    <row r="22" spans="1:15" ht="9" customHeight="1">
      <c r="B22" s="269"/>
      <c r="C22" s="269"/>
      <c r="D22" s="270"/>
      <c r="E22" s="270"/>
      <c r="F22" s="271"/>
      <c r="G22" s="272"/>
      <c r="H22" s="273"/>
      <c r="I22" s="269"/>
      <c r="J22" s="269"/>
      <c r="K22" s="270"/>
      <c r="L22" s="270"/>
      <c r="M22" s="271"/>
      <c r="N22" s="272"/>
      <c r="O22" s="273"/>
    </row>
    <row r="23" spans="1:15" ht="18.75" customHeight="1">
      <c r="A23" s="274" t="s">
        <v>28</v>
      </c>
      <c r="B23" s="274"/>
      <c r="C23" s="275"/>
      <c r="D23" s="274"/>
      <c r="E23" s="274"/>
      <c r="F23" s="274"/>
      <c r="G23" s="274"/>
      <c r="H23" s="274"/>
      <c r="I23" s="274"/>
      <c r="J23" s="274"/>
      <c r="K23" s="270"/>
      <c r="L23" s="270"/>
      <c r="M23" s="271"/>
      <c r="N23" s="274"/>
      <c r="O23" s="273"/>
    </row>
    <row r="24" spans="1:15" ht="18.75" customHeight="1">
      <c r="A24" s="274" t="s">
        <v>29</v>
      </c>
      <c r="B24" s="274"/>
      <c r="C24" s="275"/>
      <c r="D24" s="274"/>
      <c r="E24" s="274"/>
      <c r="F24" s="274"/>
      <c r="G24" s="274"/>
      <c r="H24" s="274"/>
      <c r="I24" s="274"/>
      <c r="J24" s="274"/>
    </row>
    <row r="25" spans="1:15" ht="9.9499999999999993" customHeight="1">
      <c r="A25" s="274"/>
      <c r="B25" s="274"/>
      <c r="C25" s="275"/>
      <c r="D25" s="274"/>
      <c r="E25" s="274"/>
      <c r="F25" s="274"/>
      <c r="G25" s="274"/>
      <c r="H25" s="274"/>
      <c r="I25" s="274"/>
      <c r="J25" s="274"/>
    </row>
    <row r="26" spans="1:15" ht="30" customHeight="1" thickBot="1">
      <c r="B26" s="614" t="s">
        <v>30</v>
      </c>
      <c r="C26" s="614"/>
      <c r="D26" s="614"/>
      <c r="E26" s="614"/>
      <c r="F26" s="614"/>
      <c r="G26" s="614"/>
      <c r="H26" s="614"/>
      <c r="I26" s="614"/>
      <c r="K26" s="526" t="s">
        <v>254</v>
      </c>
      <c r="L26" s="609"/>
      <c r="M26" s="609"/>
      <c r="N26" s="609"/>
      <c r="O26" s="535"/>
    </row>
    <row r="27" spans="1:15" ht="24.95" customHeight="1">
      <c r="B27" s="649" t="s">
        <v>210</v>
      </c>
      <c r="C27" s="649"/>
      <c r="D27" s="649"/>
      <c r="E27" s="649"/>
      <c r="F27" s="649"/>
      <c r="G27" s="649"/>
      <c r="H27" s="650"/>
      <c r="I27" s="140" t="str">
        <f>IF(AND(SUM(C8:C9)&gt;0,SUM(C8:C9)&lt;=90),1,"対象外")</f>
        <v>対象外</v>
      </c>
      <c r="K27" s="13"/>
      <c r="L27" s="584" t="s">
        <v>208</v>
      </c>
      <c r="M27" s="585"/>
      <c r="N27" s="586"/>
      <c r="O27" s="141">
        <f>H14</f>
        <v>0</v>
      </c>
    </row>
    <row r="28" spans="1:15" ht="24.95" customHeight="1" thickBot="1">
      <c r="B28" s="612" t="s">
        <v>211</v>
      </c>
      <c r="C28" s="613"/>
      <c r="D28" s="613"/>
      <c r="E28" s="613"/>
      <c r="F28" s="613"/>
      <c r="G28" s="613"/>
      <c r="H28" s="613"/>
      <c r="I28" s="305">
        <v>1</v>
      </c>
      <c r="K28" s="14"/>
      <c r="L28" s="585" t="s">
        <v>287</v>
      </c>
      <c r="M28" s="585"/>
      <c r="N28" s="585"/>
      <c r="O28" s="141">
        <f>H18</f>
        <v>0</v>
      </c>
    </row>
    <row r="29" spans="1:15" ht="24.95" customHeight="1" thickBot="1">
      <c r="B29" s="610" t="s">
        <v>498</v>
      </c>
      <c r="C29" s="611"/>
      <c r="D29" s="611"/>
      <c r="E29" s="611"/>
      <c r="F29" s="611"/>
      <c r="G29" s="611"/>
      <c r="H29" s="611"/>
      <c r="I29" s="467">
        <v>2</v>
      </c>
      <c r="K29" s="14"/>
      <c r="L29" s="585" t="s">
        <v>288</v>
      </c>
      <c r="M29" s="585"/>
      <c r="N29" s="585"/>
      <c r="O29" s="141">
        <f>O14</f>
        <v>0</v>
      </c>
    </row>
    <row r="30" spans="1:15" ht="24.95" customHeight="1" thickBot="1">
      <c r="B30" s="642" t="s">
        <v>212</v>
      </c>
      <c r="C30" s="643"/>
      <c r="D30" s="643"/>
      <c r="E30" s="643"/>
      <c r="F30" s="643"/>
      <c r="G30" s="643"/>
      <c r="H30" s="643"/>
      <c r="I30" s="15"/>
      <c r="K30" s="16"/>
      <c r="L30" s="584" t="s">
        <v>266</v>
      </c>
      <c r="M30" s="585"/>
      <c r="N30" s="586"/>
      <c r="O30" s="141">
        <f>O18</f>
        <v>0</v>
      </c>
    </row>
    <row r="31" spans="1:15" ht="30" customHeight="1">
      <c r="B31" s="620" t="s">
        <v>248</v>
      </c>
      <c r="C31" s="620"/>
      <c r="D31" s="620"/>
      <c r="E31" s="620"/>
      <c r="F31" s="620"/>
      <c r="G31" s="620"/>
      <c r="H31" s="620"/>
      <c r="I31" s="142">
        <f>SUM(I27:I30)</f>
        <v>3</v>
      </c>
      <c r="K31" s="647" t="s">
        <v>267</v>
      </c>
      <c r="L31" s="648"/>
      <c r="M31" s="648"/>
      <c r="N31" s="648"/>
      <c r="O31" s="141">
        <f>IF(COUNTIF(K27:K30,"○")&gt;1,"エラー",SUMIF(K27:K30,"○",O27:O30))</f>
        <v>0</v>
      </c>
    </row>
    <row r="32" spans="1:15" ht="30" customHeight="1" thickBot="1">
      <c r="B32" s="619" t="s">
        <v>256</v>
      </c>
      <c r="C32" s="614"/>
      <c r="D32" s="614"/>
      <c r="E32" s="614"/>
      <c r="F32" s="614"/>
      <c r="G32" s="614"/>
      <c r="H32" s="614"/>
      <c r="I32" s="619"/>
      <c r="K32" s="602" t="s">
        <v>276</v>
      </c>
      <c r="L32" s="603"/>
      <c r="M32" s="603"/>
      <c r="N32" s="604"/>
      <c r="O32" s="615">
        <f>I31+I36+O31</f>
        <v>3</v>
      </c>
    </row>
    <row r="33" spans="2:17" ht="42.75" customHeight="1">
      <c r="B33" s="120"/>
      <c r="C33" s="617" t="s">
        <v>259</v>
      </c>
      <c r="D33" s="617"/>
      <c r="E33" s="617"/>
      <c r="F33" s="617"/>
      <c r="G33" s="617"/>
      <c r="H33" s="617"/>
      <c r="I33" s="140" t="str">
        <f>IF(AND(SUM(C7:C8)&gt;= 36, SUM(C7:C8)&lt;=300), 1,"対象外")</f>
        <v>対象外</v>
      </c>
      <c r="K33" s="605"/>
      <c r="L33" s="606"/>
      <c r="M33" s="606"/>
      <c r="N33" s="607"/>
      <c r="O33" s="616"/>
    </row>
    <row r="34" spans="2:17" ht="42.75" customHeight="1">
      <c r="B34" s="121"/>
      <c r="C34" s="618" t="s">
        <v>277</v>
      </c>
      <c r="D34" s="618"/>
      <c r="E34" s="618"/>
      <c r="F34" s="618"/>
      <c r="G34" s="618"/>
      <c r="H34" s="618"/>
      <c r="I34" s="140">
        <f>IF(OR(AND(C7&gt;0,C7&lt;=35),C7&gt;=121),0.2,"対象外")</f>
        <v>0.2</v>
      </c>
      <c r="K34" s="602" t="s">
        <v>284</v>
      </c>
      <c r="L34" s="603"/>
      <c r="M34" s="603"/>
      <c r="N34" s="604"/>
      <c r="O34" s="621">
        <f>IFERROR(IF(AND(B33="○",I33=1),O30+I31-I29+I33,O30+I31-I29),"")</f>
        <v>1</v>
      </c>
      <c r="Q34" s="542"/>
    </row>
    <row r="35" spans="2:17" ht="42.75" customHeight="1" thickBot="1">
      <c r="B35" s="122"/>
      <c r="C35" s="608" t="s">
        <v>260</v>
      </c>
      <c r="D35" s="608"/>
      <c r="E35" s="608"/>
      <c r="F35" s="608"/>
      <c r="G35" s="608"/>
      <c r="H35" s="608"/>
      <c r="I35" s="140" t="str">
        <f>IF(AND(SUM(C7:C8)&gt;=271),0.2,"対象外")</f>
        <v>対象外</v>
      </c>
      <c r="K35" s="644"/>
      <c r="L35" s="645"/>
      <c r="M35" s="645"/>
      <c r="N35" s="646"/>
      <c r="O35" s="622"/>
      <c r="Q35" s="542"/>
    </row>
    <row r="36" spans="2:17" ht="30" customHeight="1">
      <c r="B36" s="639" t="s">
        <v>258</v>
      </c>
      <c r="C36" s="620"/>
      <c r="D36" s="620"/>
      <c r="E36" s="620"/>
      <c r="F36" s="620"/>
      <c r="G36" s="620"/>
      <c r="H36" s="620"/>
      <c r="I36" s="306">
        <f>SUMIF(B33:B35,"○",I33:I35)</f>
        <v>0</v>
      </c>
      <c r="K36" s="568" t="s">
        <v>462</v>
      </c>
      <c r="L36" s="568"/>
      <c r="M36" s="568"/>
      <c r="N36" s="568"/>
      <c r="O36" s="443" t="str">
        <f>IFERROR(I39-O32,"")</f>
        <v/>
      </c>
    </row>
    <row r="37" spans="2:17" ht="30" customHeight="1">
      <c r="K37" s="276"/>
      <c r="L37" s="276"/>
      <c r="M37" s="276"/>
      <c r="N37" s="276"/>
      <c r="O37" s="277"/>
    </row>
    <row r="38" spans="2:17" ht="35.1" customHeight="1">
      <c r="B38" s="445"/>
      <c r="C38" s="445"/>
      <c r="D38" s="445"/>
      <c r="E38" s="445"/>
      <c r="F38" s="445"/>
      <c r="G38" s="445"/>
      <c r="H38" s="445"/>
      <c r="I38" s="445"/>
      <c r="K38" s="571" t="s">
        <v>463</v>
      </c>
      <c r="L38" s="572"/>
      <c r="M38" s="572"/>
      <c r="N38" s="573"/>
      <c r="O38" s="591" t="str">
        <f>IFERROR(I39-O34,"")</f>
        <v/>
      </c>
    </row>
    <row r="39" spans="2:17" ht="35.1" customHeight="1">
      <c r="B39" s="528" t="s">
        <v>461</v>
      </c>
      <c r="C39" s="595"/>
      <c r="D39" s="595"/>
      <c r="E39" s="595"/>
      <c r="F39" s="595"/>
      <c r="G39" s="595"/>
      <c r="H39" s="596"/>
      <c r="I39" s="600" t="str">
        <f>【別紙様式1兼様式第1号別紙1】職員名簿!G94</f>
        <v/>
      </c>
      <c r="K39" s="574"/>
      <c r="L39" s="575"/>
      <c r="M39" s="575"/>
      <c r="N39" s="576"/>
      <c r="O39" s="592"/>
    </row>
    <row r="40" spans="2:17" ht="35.1" customHeight="1">
      <c r="B40" s="597"/>
      <c r="C40" s="598"/>
      <c r="D40" s="598"/>
      <c r="E40" s="598"/>
      <c r="F40" s="598"/>
      <c r="G40" s="598"/>
      <c r="H40" s="599"/>
      <c r="I40" s="601"/>
      <c r="K40" s="577"/>
      <c r="L40" s="578"/>
      <c r="M40" s="578"/>
      <c r="N40" s="579"/>
      <c r="O40" s="592"/>
    </row>
    <row r="41" spans="2:17" ht="30" customHeight="1">
      <c r="B41" s="278"/>
      <c r="C41" s="278"/>
      <c r="D41" s="278"/>
      <c r="E41" s="278"/>
      <c r="F41" s="278"/>
      <c r="G41" s="278"/>
      <c r="H41" s="278"/>
      <c r="I41" s="17"/>
      <c r="K41" s="590" t="s">
        <v>207</v>
      </c>
      <c r="L41" s="590"/>
      <c r="M41" s="590"/>
      <c r="N41" s="590"/>
      <c r="O41" s="590"/>
    </row>
    <row r="42" spans="2:17" ht="35.1" customHeight="1" thickBot="1">
      <c r="B42" s="526" t="s">
        <v>262</v>
      </c>
      <c r="C42" s="535"/>
      <c r="D42" s="562" t="s">
        <v>464</v>
      </c>
      <c r="E42" s="563"/>
      <c r="F42" s="563"/>
      <c r="G42" s="563"/>
      <c r="H42" s="564"/>
      <c r="I42" s="444">
        <f>IFERROR(I39-O32,0)</f>
        <v>0</v>
      </c>
      <c r="K42" s="279"/>
      <c r="M42" s="280"/>
    </row>
    <row r="43" spans="2:17" ht="35.1" customHeight="1" thickBot="1">
      <c r="B43" s="22"/>
      <c r="C43" s="281" t="s">
        <v>264</v>
      </c>
      <c r="D43" s="593" t="s">
        <v>465</v>
      </c>
      <c r="E43" s="593"/>
      <c r="F43" s="593"/>
      <c r="G43" s="593"/>
      <c r="H43" s="594"/>
      <c r="I43" s="123">
        <f>IF(B43="○",VLOOKUP(I42,B75:D235,3,TRUE),0)</f>
        <v>0</v>
      </c>
      <c r="J43" s="569" t="s">
        <v>270</v>
      </c>
      <c r="K43" s="570"/>
      <c r="L43" s="570"/>
      <c r="M43" s="570"/>
      <c r="N43" s="570"/>
      <c r="O43" s="570"/>
    </row>
    <row r="44" spans="2:17" ht="35.1" customHeight="1" thickBot="1">
      <c r="B44" s="528" t="s">
        <v>261</v>
      </c>
      <c r="C44" s="532"/>
      <c r="D44" s="567" t="s">
        <v>466</v>
      </c>
      <c r="E44" s="567"/>
      <c r="F44" s="567"/>
      <c r="G44" s="567"/>
      <c r="H44" s="567"/>
      <c r="I44" s="282">
        <f>IF(SUM(C7:C8)=0,0,IF(SUM(C7:C8)&lt;=45,1,IF(SUM(C7:C8)&lt;=150,2,IF(SUM(C7:C8)&lt;=240,3,IF(SUM(C7:C8)&lt;=270,3.5,IF(SUM(C7:C8)&lt;=300,5,IF(SUM(C7:C8)&lt;=450,6,8)))))))</f>
        <v>0</v>
      </c>
      <c r="J44" s="565"/>
      <c r="K44" s="566"/>
      <c r="L44" s="566"/>
      <c r="M44" s="566"/>
      <c r="N44" s="566"/>
      <c r="O44" s="566"/>
    </row>
    <row r="45" spans="2:17" ht="39.950000000000003" customHeight="1" thickBot="1">
      <c r="B45" s="533"/>
      <c r="C45" s="534"/>
      <c r="D45" s="544" t="s">
        <v>467</v>
      </c>
      <c r="E45" s="545"/>
      <c r="F45" s="545"/>
      <c r="G45" s="545"/>
      <c r="H45" s="545"/>
      <c r="I45" s="124">
        <f>IF(I43&gt;I44,I44,I43)</f>
        <v>0</v>
      </c>
      <c r="J45" s="530" t="s">
        <v>271</v>
      </c>
      <c r="K45" s="531"/>
      <c r="L45" s="531"/>
      <c r="M45" s="531"/>
      <c r="N45" s="531"/>
      <c r="O45" s="531"/>
    </row>
    <row r="46" spans="2:17" ht="30" customHeight="1">
      <c r="J46" s="283"/>
    </row>
    <row r="47" spans="2:17" ht="30" customHeight="1">
      <c r="J47" s="283"/>
    </row>
    <row r="48" spans="2:17" ht="50.1" customHeight="1" thickBot="1">
      <c r="B48" s="559" t="s">
        <v>257</v>
      </c>
      <c r="C48" s="560"/>
      <c r="D48" s="560"/>
      <c r="E48" s="560"/>
      <c r="F48" s="560"/>
      <c r="G48" s="560"/>
      <c r="H48" s="560"/>
      <c r="I48" s="561"/>
    </row>
    <row r="49" spans="2:15" ht="39.75" customHeight="1" thickBot="1">
      <c r="B49" s="528" t="s">
        <v>238</v>
      </c>
      <c r="C49" s="532"/>
      <c r="D49" s="548" t="s">
        <v>468</v>
      </c>
      <c r="E49" s="549"/>
      <c r="F49" s="549"/>
      <c r="G49" s="550"/>
      <c r="H49" s="284" t="s">
        <v>213</v>
      </c>
      <c r="I49" s="19">
        <v>0</v>
      </c>
      <c r="J49" s="554" t="s">
        <v>31</v>
      </c>
      <c r="K49" s="555"/>
      <c r="L49" s="555"/>
      <c r="M49" s="555"/>
      <c r="N49" s="555"/>
      <c r="O49" s="555"/>
    </row>
    <row r="50" spans="2:15" ht="39.75" customHeight="1" thickBot="1">
      <c r="B50" s="528"/>
      <c r="C50" s="532"/>
      <c r="D50" s="551"/>
      <c r="E50" s="552"/>
      <c r="F50" s="552"/>
      <c r="G50" s="553"/>
      <c r="H50" s="285" t="s">
        <v>214</v>
      </c>
      <c r="I50" s="19">
        <v>0</v>
      </c>
      <c r="J50" s="556"/>
      <c r="K50" s="555"/>
      <c r="L50" s="555"/>
      <c r="M50" s="555"/>
      <c r="N50" s="555"/>
      <c r="O50" s="555"/>
    </row>
    <row r="51" spans="2:15" ht="67.5" customHeight="1" thickBot="1">
      <c r="B51" s="528"/>
      <c r="C51" s="546"/>
      <c r="D51" s="22"/>
      <c r="E51" s="557" t="s">
        <v>469</v>
      </c>
      <c r="F51" s="557"/>
      <c r="G51" s="557"/>
      <c r="H51" s="557"/>
      <c r="I51" s="130">
        <f>IF(D51="○",2,0)</f>
        <v>0</v>
      </c>
      <c r="O51" s="268"/>
    </row>
    <row r="52" spans="2:15" ht="42" customHeight="1" thickBot="1">
      <c r="B52" s="528"/>
      <c r="C52" s="546"/>
      <c r="D52" s="52"/>
      <c r="E52" s="558" t="s">
        <v>470</v>
      </c>
      <c r="F52" s="558"/>
      <c r="G52" s="558"/>
      <c r="H52" s="558"/>
      <c r="I52" s="131">
        <f>IF(D52="○",2,0)</f>
        <v>0</v>
      </c>
      <c r="O52" s="286"/>
    </row>
    <row r="53" spans="2:15" ht="42" customHeight="1" thickBot="1">
      <c r="B53" s="533"/>
      <c r="C53" s="547"/>
      <c r="D53" s="52"/>
      <c r="E53" s="558" t="s">
        <v>471</v>
      </c>
      <c r="F53" s="558"/>
      <c r="G53" s="558"/>
      <c r="H53" s="558"/>
      <c r="I53" s="131">
        <f>IF(D53="○",1,0)</f>
        <v>0</v>
      </c>
      <c r="O53" s="287"/>
    </row>
    <row r="54" spans="2:15" ht="42" customHeight="1" thickBot="1">
      <c r="B54" s="526" t="s">
        <v>239</v>
      </c>
      <c r="C54" s="527"/>
      <c r="D54" s="21"/>
      <c r="E54" s="538" t="s">
        <v>472</v>
      </c>
      <c r="F54" s="538"/>
      <c r="G54" s="538"/>
      <c r="H54" s="539"/>
      <c r="I54" s="446">
        <f>IFERROR(O36-I45-I49-I50-I51-I52-I53,0)</f>
        <v>0</v>
      </c>
      <c r="J54" s="260" t="s">
        <v>32</v>
      </c>
      <c r="K54" s="540" t="s">
        <v>533</v>
      </c>
      <c r="L54" s="540"/>
      <c r="M54" s="540"/>
      <c r="N54" s="540"/>
      <c r="O54" s="540"/>
    </row>
    <row r="55" spans="2:15" ht="42" customHeight="1">
      <c r="B55" s="528"/>
      <c r="C55" s="529"/>
      <c r="D55" s="447"/>
      <c r="E55" s="536" t="s">
        <v>473</v>
      </c>
      <c r="F55" s="536"/>
      <c r="G55" s="536"/>
      <c r="H55" s="537"/>
      <c r="I55" s="454">
        <f>IFERROR(O36-I45-I49-I50-I51-I52-I53+I29,0)</f>
        <v>0</v>
      </c>
      <c r="J55" s="260" t="s">
        <v>32</v>
      </c>
      <c r="K55" s="540"/>
      <c r="L55" s="540"/>
      <c r="M55" s="540"/>
      <c r="N55" s="540"/>
      <c r="O55" s="540"/>
    </row>
    <row r="56" spans="2:15" ht="42" customHeight="1">
      <c r="B56" s="449"/>
      <c r="C56" s="449"/>
      <c r="D56" s="450"/>
      <c r="E56" s="541"/>
      <c r="F56" s="541"/>
      <c r="G56" s="541"/>
      <c r="H56" s="541"/>
      <c r="I56" s="451"/>
      <c r="J56" s="448"/>
      <c r="K56" s="540"/>
      <c r="L56" s="540"/>
      <c r="M56" s="540"/>
      <c r="N56" s="540"/>
      <c r="O56" s="540"/>
    </row>
    <row r="57" spans="2:15" ht="42" customHeight="1">
      <c r="B57" s="452"/>
      <c r="C57" s="452"/>
      <c r="D57" s="453"/>
      <c r="E57" s="288"/>
      <c r="F57" s="288"/>
      <c r="G57" s="288"/>
      <c r="H57" s="288"/>
      <c r="I57" s="288"/>
      <c r="J57" s="448"/>
      <c r="K57" s="540"/>
      <c r="L57" s="540"/>
      <c r="M57" s="540"/>
      <c r="N57" s="540"/>
      <c r="O57" s="540"/>
    </row>
    <row r="58" spans="2:15" ht="30" customHeight="1">
      <c r="B58" s="288"/>
      <c r="J58" s="543"/>
      <c r="K58" s="543"/>
      <c r="L58" s="543"/>
      <c r="M58" s="543"/>
      <c r="N58" s="543"/>
      <c r="O58" s="543"/>
    </row>
    <row r="59" spans="2:15" ht="22.5" customHeight="1">
      <c r="B59" s="289"/>
      <c r="C59" s="290"/>
      <c r="D59" s="290"/>
      <c r="E59" s="290"/>
      <c r="F59" s="290"/>
      <c r="G59" s="290"/>
      <c r="H59" s="290"/>
      <c r="I59" s="291"/>
      <c r="J59" s="292"/>
      <c r="K59" s="289"/>
      <c r="L59" s="290"/>
      <c r="M59" s="290"/>
      <c r="N59" s="291"/>
    </row>
    <row r="60" spans="2:15" ht="22.5" customHeight="1">
      <c r="B60" s="3" t="s">
        <v>493</v>
      </c>
      <c r="C60" s="293"/>
      <c r="D60" s="293"/>
      <c r="E60" s="293"/>
      <c r="F60" s="293"/>
      <c r="G60" s="293"/>
      <c r="H60" s="293"/>
      <c r="I60" s="292"/>
      <c r="J60" s="292"/>
      <c r="K60" s="3" t="s">
        <v>33</v>
      </c>
      <c r="L60" s="293"/>
      <c r="M60" s="293"/>
      <c r="N60" s="292"/>
    </row>
    <row r="61" spans="2:15" ht="22.5" customHeight="1">
      <c r="B61" s="3" t="s">
        <v>268</v>
      </c>
      <c r="C61" s="293"/>
      <c r="D61" s="293"/>
      <c r="E61" s="293"/>
      <c r="F61" s="293"/>
      <c r="G61" s="293"/>
      <c r="H61" s="293"/>
      <c r="I61" s="292"/>
      <c r="J61" s="292"/>
      <c r="K61" s="3" t="s">
        <v>34</v>
      </c>
      <c r="L61" s="293"/>
      <c r="M61" s="293"/>
      <c r="N61" s="292"/>
    </row>
    <row r="62" spans="2:15" ht="22.5" customHeight="1">
      <c r="B62" s="3" t="s">
        <v>35</v>
      </c>
      <c r="C62" s="293"/>
      <c r="D62" s="293"/>
      <c r="E62" s="293"/>
      <c r="F62" s="293"/>
      <c r="G62" s="293"/>
      <c r="H62" s="293"/>
      <c r="I62" s="292"/>
      <c r="J62" s="293"/>
      <c r="K62" s="3" t="s">
        <v>36</v>
      </c>
      <c r="L62" s="293"/>
      <c r="M62" s="293"/>
      <c r="N62" s="292"/>
    </row>
    <row r="63" spans="2:15" ht="22.5" customHeight="1">
      <c r="B63" s="3" t="s">
        <v>494</v>
      </c>
      <c r="C63" s="293"/>
      <c r="D63" s="293"/>
      <c r="E63" s="293"/>
      <c r="F63" s="293"/>
      <c r="G63" s="293"/>
      <c r="H63" s="293"/>
      <c r="I63" s="292"/>
      <c r="J63" s="292"/>
      <c r="K63" s="3" t="s">
        <v>37</v>
      </c>
      <c r="L63" s="293"/>
      <c r="M63" s="293"/>
      <c r="N63" s="292"/>
    </row>
    <row r="64" spans="2:15" ht="22.5" customHeight="1">
      <c r="B64" s="3" t="s">
        <v>38</v>
      </c>
      <c r="C64" s="293"/>
      <c r="D64" s="293"/>
      <c r="E64" s="293"/>
      <c r="F64" s="293"/>
      <c r="G64" s="293"/>
      <c r="H64" s="293"/>
      <c r="I64" s="292"/>
      <c r="J64" s="292"/>
      <c r="K64" s="3" t="s">
        <v>39</v>
      </c>
      <c r="L64" s="293"/>
      <c r="M64" s="293"/>
      <c r="N64" s="292"/>
    </row>
    <row r="65" spans="2:14" ht="22.5" customHeight="1">
      <c r="B65" s="3" t="s">
        <v>40</v>
      </c>
      <c r="C65" s="293"/>
      <c r="D65" s="293"/>
      <c r="E65" s="293"/>
      <c r="F65" s="293"/>
      <c r="G65" s="293"/>
      <c r="H65" s="293"/>
      <c r="I65" s="292"/>
      <c r="J65" s="292"/>
      <c r="K65" s="3" t="s">
        <v>41</v>
      </c>
      <c r="L65" s="293"/>
      <c r="M65" s="293"/>
      <c r="N65" s="292"/>
    </row>
    <row r="66" spans="2:14" ht="22.5" customHeight="1">
      <c r="B66" s="3" t="s">
        <v>42</v>
      </c>
      <c r="C66" s="293"/>
      <c r="D66" s="293"/>
      <c r="E66" s="293"/>
      <c r="F66" s="293"/>
      <c r="G66" s="293"/>
      <c r="H66" s="293"/>
      <c r="I66" s="292"/>
      <c r="J66" s="292"/>
      <c r="K66" s="3" t="s">
        <v>43</v>
      </c>
      <c r="L66" s="293"/>
      <c r="M66" s="293"/>
      <c r="N66" s="292"/>
    </row>
    <row r="67" spans="2:14" ht="22.5" customHeight="1">
      <c r="B67" s="3" t="s">
        <v>44</v>
      </c>
      <c r="C67" s="293"/>
      <c r="D67" s="293"/>
      <c r="E67" s="293"/>
      <c r="F67" s="293"/>
      <c r="G67" s="293"/>
      <c r="H67" s="293"/>
      <c r="I67" s="292"/>
      <c r="J67" s="292"/>
      <c r="K67" s="3" t="s">
        <v>45</v>
      </c>
      <c r="L67" s="293"/>
      <c r="M67" s="293"/>
      <c r="N67" s="292"/>
    </row>
    <row r="68" spans="2:14" ht="22.5" customHeight="1">
      <c r="B68" s="3" t="s">
        <v>46</v>
      </c>
      <c r="C68" s="293"/>
      <c r="D68" s="293"/>
      <c r="E68" s="293"/>
      <c r="F68" s="293"/>
      <c r="G68" s="293"/>
      <c r="H68" s="293"/>
      <c r="I68" s="292"/>
      <c r="J68" s="292"/>
      <c r="K68" s="3" t="s">
        <v>47</v>
      </c>
      <c r="L68" s="293"/>
      <c r="M68" s="293"/>
      <c r="N68" s="292"/>
    </row>
    <row r="69" spans="2:14" ht="18.75" customHeight="1">
      <c r="B69" s="3" t="s">
        <v>48</v>
      </c>
      <c r="C69" s="293"/>
      <c r="D69" s="293"/>
      <c r="E69" s="293"/>
      <c r="F69" s="293"/>
      <c r="G69" s="293"/>
      <c r="H69" s="293"/>
      <c r="I69" s="292"/>
      <c r="J69" s="292"/>
      <c r="K69" s="3"/>
      <c r="L69" s="293"/>
      <c r="M69" s="293"/>
      <c r="N69" s="292"/>
    </row>
    <row r="70" spans="2:14" ht="22.5" customHeight="1">
      <c r="B70" s="294"/>
      <c r="C70" s="295"/>
      <c r="D70" s="295"/>
      <c r="E70" s="295"/>
      <c r="F70" s="295"/>
      <c r="G70" s="295"/>
      <c r="H70" s="295"/>
      <c r="I70" s="296"/>
      <c r="K70" s="294"/>
      <c r="L70" s="295"/>
      <c r="M70" s="295"/>
      <c r="N70" s="296"/>
    </row>
    <row r="74" spans="2:14" hidden="1">
      <c r="B74" s="297" t="s">
        <v>263</v>
      </c>
      <c r="C74" s="298"/>
      <c r="D74" s="299"/>
    </row>
    <row r="75" spans="2:14" hidden="1">
      <c r="B75" s="300">
        <v>0</v>
      </c>
      <c r="C75" s="300">
        <f>ROUND(B75,0)</f>
        <v>0</v>
      </c>
      <c r="D75" s="301">
        <v>0</v>
      </c>
    </row>
    <row r="76" spans="2:14" hidden="1">
      <c r="B76" s="300">
        <v>0.1</v>
      </c>
      <c r="C76" s="300">
        <f>ROUND(B76,0)</f>
        <v>0</v>
      </c>
      <c r="D76" s="301">
        <v>0</v>
      </c>
    </row>
    <row r="77" spans="2:14" hidden="1">
      <c r="B77" s="300">
        <v>0.2</v>
      </c>
      <c r="C77" s="300">
        <f t="shared" ref="C77:C104" si="0">ROUND(B77,0)</f>
        <v>0</v>
      </c>
      <c r="D77" s="301">
        <v>0</v>
      </c>
    </row>
    <row r="78" spans="2:14" hidden="1">
      <c r="B78" s="300">
        <v>0.3</v>
      </c>
      <c r="C78" s="300">
        <f t="shared" si="0"/>
        <v>0</v>
      </c>
      <c r="D78" s="301">
        <v>0</v>
      </c>
    </row>
    <row r="79" spans="2:14" hidden="1">
      <c r="B79" s="300">
        <v>0.4</v>
      </c>
      <c r="C79" s="300">
        <f t="shared" si="0"/>
        <v>0</v>
      </c>
      <c r="D79" s="301">
        <v>0</v>
      </c>
    </row>
    <row r="80" spans="2:14" hidden="1">
      <c r="B80" s="300">
        <v>0.5</v>
      </c>
      <c r="C80" s="300">
        <f t="shared" si="0"/>
        <v>1</v>
      </c>
      <c r="D80" s="301">
        <v>1</v>
      </c>
    </row>
    <row r="81" spans="2:4" hidden="1">
      <c r="B81" s="300">
        <v>0.6</v>
      </c>
      <c r="C81" s="300">
        <f t="shared" si="0"/>
        <v>1</v>
      </c>
      <c r="D81" s="301">
        <v>1</v>
      </c>
    </row>
    <row r="82" spans="2:4" hidden="1">
      <c r="B82" s="300">
        <v>0.7</v>
      </c>
      <c r="C82" s="300">
        <f t="shared" si="0"/>
        <v>1</v>
      </c>
      <c r="D82" s="301">
        <v>1</v>
      </c>
    </row>
    <row r="83" spans="2:4" hidden="1">
      <c r="B83" s="300">
        <v>0.8</v>
      </c>
      <c r="C83" s="300">
        <f t="shared" si="0"/>
        <v>1</v>
      </c>
      <c r="D83" s="301">
        <v>1</v>
      </c>
    </row>
    <row r="84" spans="2:4" hidden="1">
      <c r="B84" s="300">
        <v>0.9</v>
      </c>
      <c r="C84" s="300">
        <f t="shared" si="0"/>
        <v>1</v>
      </c>
      <c r="D84" s="301">
        <v>1</v>
      </c>
    </row>
    <row r="85" spans="2:4" hidden="1">
      <c r="B85" s="300">
        <v>1</v>
      </c>
      <c r="C85" s="300">
        <f t="shared" si="0"/>
        <v>1</v>
      </c>
      <c r="D85" s="301">
        <v>1</v>
      </c>
    </row>
    <row r="86" spans="2:4" hidden="1">
      <c r="B86" s="300">
        <v>1.1000000000000001</v>
      </c>
      <c r="C86" s="300">
        <f t="shared" si="0"/>
        <v>1</v>
      </c>
      <c r="D86" s="301">
        <v>1</v>
      </c>
    </row>
    <row r="87" spans="2:4" hidden="1">
      <c r="B87" s="300">
        <v>1.2</v>
      </c>
      <c r="C87" s="300">
        <f t="shared" si="0"/>
        <v>1</v>
      </c>
      <c r="D87" s="301">
        <v>1</v>
      </c>
    </row>
    <row r="88" spans="2:4" hidden="1">
      <c r="B88" s="300">
        <v>1.3</v>
      </c>
      <c r="C88" s="300">
        <f t="shared" si="0"/>
        <v>1</v>
      </c>
      <c r="D88" s="301">
        <v>1</v>
      </c>
    </row>
    <row r="89" spans="2:4" hidden="1">
      <c r="B89" s="300">
        <v>1.4</v>
      </c>
      <c r="C89" s="300">
        <f t="shared" si="0"/>
        <v>1</v>
      </c>
      <c r="D89" s="301">
        <v>1</v>
      </c>
    </row>
    <row r="90" spans="2:4" hidden="1">
      <c r="B90" s="300">
        <v>1.5</v>
      </c>
      <c r="C90" s="300">
        <f t="shared" si="0"/>
        <v>2</v>
      </c>
      <c r="D90" s="301">
        <v>2</v>
      </c>
    </row>
    <row r="91" spans="2:4" hidden="1">
      <c r="B91" s="300">
        <v>1.6</v>
      </c>
      <c r="C91" s="300">
        <f t="shared" si="0"/>
        <v>2</v>
      </c>
      <c r="D91" s="301">
        <v>2</v>
      </c>
    </row>
    <row r="92" spans="2:4" hidden="1">
      <c r="B92" s="300">
        <v>1.7</v>
      </c>
      <c r="C92" s="300">
        <f t="shared" si="0"/>
        <v>2</v>
      </c>
      <c r="D92" s="301">
        <v>2</v>
      </c>
    </row>
    <row r="93" spans="2:4" hidden="1">
      <c r="B93" s="300">
        <v>1.8</v>
      </c>
      <c r="C93" s="300">
        <f t="shared" si="0"/>
        <v>2</v>
      </c>
      <c r="D93" s="301">
        <v>2</v>
      </c>
    </row>
    <row r="94" spans="2:4" hidden="1">
      <c r="B94" s="300">
        <v>1.9</v>
      </c>
      <c r="C94" s="300">
        <f t="shared" si="0"/>
        <v>2</v>
      </c>
      <c r="D94" s="301">
        <v>2</v>
      </c>
    </row>
    <row r="95" spans="2:4" hidden="1">
      <c r="B95" s="300">
        <v>2</v>
      </c>
      <c r="C95" s="300">
        <f t="shared" si="0"/>
        <v>2</v>
      </c>
      <c r="D95" s="301">
        <v>2</v>
      </c>
    </row>
    <row r="96" spans="2:4" hidden="1">
      <c r="B96" s="300">
        <v>2.1</v>
      </c>
      <c r="C96" s="300">
        <f t="shared" si="0"/>
        <v>2</v>
      </c>
      <c r="D96" s="301">
        <v>2</v>
      </c>
    </row>
    <row r="97" spans="2:4" hidden="1">
      <c r="B97" s="300">
        <v>2.2000000000000002</v>
      </c>
      <c r="C97" s="300">
        <f t="shared" si="0"/>
        <v>2</v>
      </c>
      <c r="D97" s="301">
        <v>2</v>
      </c>
    </row>
    <row r="98" spans="2:4" hidden="1">
      <c r="B98" s="300">
        <v>2.2999999999999998</v>
      </c>
      <c r="C98" s="300">
        <f t="shared" si="0"/>
        <v>2</v>
      </c>
      <c r="D98" s="301">
        <v>2</v>
      </c>
    </row>
    <row r="99" spans="2:4" hidden="1">
      <c r="B99" s="300">
        <v>2.4</v>
      </c>
      <c r="C99" s="300">
        <f t="shared" si="0"/>
        <v>2</v>
      </c>
      <c r="D99" s="301">
        <v>2</v>
      </c>
    </row>
    <row r="100" spans="2:4" hidden="1">
      <c r="B100" s="300">
        <v>2.5</v>
      </c>
      <c r="C100" s="300">
        <f t="shared" si="0"/>
        <v>3</v>
      </c>
      <c r="D100" s="301">
        <v>3</v>
      </c>
    </row>
    <row r="101" spans="2:4" hidden="1">
      <c r="B101" s="300">
        <v>2.6</v>
      </c>
      <c r="C101" s="300">
        <f t="shared" si="0"/>
        <v>3</v>
      </c>
      <c r="D101" s="301">
        <v>3</v>
      </c>
    </row>
    <row r="102" spans="2:4" hidden="1">
      <c r="B102" s="300">
        <v>2.7</v>
      </c>
      <c r="C102" s="300">
        <f t="shared" si="0"/>
        <v>3</v>
      </c>
      <c r="D102" s="301">
        <v>3</v>
      </c>
    </row>
    <row r="103" spans="2:4" hidden="1">
      <c r="B103" s="300">
        <v>2.8</v>
      </c>
      <c r="C103" s="300">
        <f t="shared" si="0"/>
        <v>3</v>
      </c>
      <c r="D103" s="301">
        <v>3</v>
      </c>
    </row>
    <row r="104" spans="2:4" hidden="1">
      <c r="B104" s="300">
        <v>2.9</v>
      </c>
      <c r="C104" s="300">
        <f t="shared" si="0"/>
        <v>3</v>
      </c>
      <c r="D104" s="301">
        <v>3</v>
      </c>
    </row>
    <row r="105" spans="2:4" hidden="1">
      <c r="B105" s="300">
        <v>3</v>
      </c>
      <c r="C105" s="300">
        <f>ROUNDDOWN(B105,0)</f>
        <v>3</v>
      </c>
      <c r="D105" s="301">
        <v>3</v>
      </c>
    </row>
    <row r="106" spans="2:4" hidden="1">
      <c r="B106" s="300">
        <v>3.1</v>
      </c>
      <c r="C106" s="300">
        <f t="shared" ref="C106:C117" si="1">ROUNDDOWN(B106,0)</f>
        <v>3</v>
      </c>
      <c r="D106" s="301">
        <v>3</v>
      </c>
    </row>
    <row r="107" spans="2:4" hidden="1">
      <c r="B107" s="300">
        <v>3.2</v>
      </c>
      <c r="C107" s="300">
        <f t="shared" si="1"/>
        <v>3</v>
      </c>
      <c r="D107" s="301">
        <v>3</v>
      </c>
    </row>
    <row r="108" spans="2:4" hidden="1">
      <c r="B108" s="300">
        <v>3.3</v>
      </c>
      <c r="C108" s="300">
        <v>3.5</v>
      </c>
      <c r="D108" s="301">
        <v>3.5</v>
      </c>
    </row>
    <row r="109" spans="2:4" hidden="1">
      <c r="B109" s="300">
        <v>3.4</v>
      </c>
      <c r="C109" s="300">
        <v>3.5</v>
      </c>
      <c r="D109" s="301">
        <v>3.5</v>
      </c>
    </row>
    <row r="110" spans="2:4" hidden="1">
      <c r="B110" s="300">
        <v>3.5</v>
      </c>
      <c r="C110" s="300">
        <f>ROUNDUP(B110,0)</f>
        <v>4</v>
      </c>
      <c r="D110" s="301">
        <v>4</v>
      </c>
    </row>
    <row r="111" spans="2:4" hidden="1">
      <c r="B111" s="300">
        <v>3.6</v>
      </c>
      <c r="C111" s="300">
        <f t="shared" ref="C111:C114" si="2">ROUNDUP(B111,0)</f>
        <v>4</v>
      </c>
      <c r="D111" s="301">
        <v>4</v>
      </c>
    </row>
    <row r="112" spans="2:4" hidden="1">
      <c r="B112" s="300">
        <v>3.7</v>
      </c>
      <c r="C112" s="300">
        <f t="shared" si="2"/>
        <v>4</v>
      </c>
      <c r="D112" s="301">
        <v>4</v>
      </c>
    </row>
    <row r="113" spans="2:4" hidden="1">
      <c r="B113" s="300">
        <v>3.8</v>
      </c>
      <c r="C113" s="300">
        <f t="shared" si="2"/>
        <v>4</v>
      </c>
      <c r="D113" s="301">
        <v>4</v>
      </c>
    </row>
    <row r="114" spans="2:4" hidden="1">
      <c r="B114" s="300">
        <v>3.9</v>
      </c>
      <c r="C114" s="300">
        <f t="shared" si="2"/>
        <v>4</v>
      </c>
      <c r="D114" s="301">
        <v>4</v>
      </c>
    </row>
    <row r="115" spans="2:4" hidden="1">
      <c r="B115" s="300">
        <v>4</v>
      </c>
      <c r="C115" s="300">
        <f>ROUNDDOWN(B115,0)</f>
        <v>4</v>
      </c>
      <c r="D115" s="301">
        <v>4</v>
      </c>
    </row>
    <row r="116" spans="2:4" hidden="1">
      <c r="B116" s="300">
        <v>4.0999999999999996</v>
      </c>
      <c r="C116" s="300">
        <f t="shared" si="1"/>
        <v>4</v>
      </c>
      <c r="D116" s="301">
        <v>4</v>
      </c>
    </row>
    <row r="117" spans="2:4" hidden="1">
      <c r="B117" s="300">
        <v>4.2</v>
      </c>
      <c r="C117" s="300">
        <f t="shared" si="1"/>
        <v>4</v>
      </c>
      <c r="D117" s="301">
        <v>4</v>
      </c>
    </row>
    <row r="118" spans="2:4" hidden="1">
      <c r="B118" s="300">
        <v>4.3</v>
      </c>
      <c r="C118" s="300">
        <v>4.5</v>
      </c>
      <c r="D118" s="301">
        <v>4.5</v>
      </c>
    </row>
    <row r="119" spans="2:4" hidden="1">
      <c r="B119" s="300">
        <v>4.4000000000000004</v>
      </c>
      <c r="C119" s="300">
        <v>4.5</v>
      </c>
      <c r="D119" s="301">
        <v>4.5</v>
      </c>
    </row>
    <row r="120" spans="2:4" hidden="1">
      <c r="B120" s="300">
        <v>4.5</v>
      </c>
      <c r="C120" s="300">
        <f>ROUNDUP(B120,0)</f>
        <v>5</v>
      </c>
      <c r="D120" s="301">
        <v>5</v>
      </c>
    </row>
    <row r="121" spans="2:4" hidden="1">
      <c r="B121" s="300">
        <v>4.5999999999999996</v>
      </c>
      <c r="C121" s="300">
        <f t="shared" ref="C121:C124" si="3">ROUNDUP(B121,0)</f>
        <v>5</v>
      </c>
      <c r="D121" s="301">
        <v>5</v>
      </c>
    </row>
    <row r="122" spans="2:4" hidden="1">
      <c r="B122" s="300">
        <v>4.7</v>
      </c>
      <c r="C122" s="300">
        <f t="shared" si="3"/>
        <v>5</v>
      </c>
      <c r="D122" s="301">
        <v>5</v>
      </c>
    </row>
    <row r="123" spans="2:4" hidden="1">
      <c r="B123" s="300">
        <v>4.8</v>
      </c>
      <c r="C123" s="300">
        <f t="shared" si="3"/>
        <v>5</v>
      </c>
      <c r="D123" s="301">
        <v>5</v>
      </c>
    </row>
    <row r="124" spans="2:4" hidden="1">
      <c r="B124" s="300">
        <v>4.9000000000000004</v>
      </c>
      <c r="C124" s="300">
        <f t="shared" si="3"/>
        <v>5</v>
      </c>
      <c r="D124" s="301">
        <v>5</v>
      </c>
    </row>
    <row r="125" spans="2:4" hidden="1">
      <c r="B125" s="300">
        <v>5</v>
      </c>
      <c r="C125" s="300">
        <f>ROUNDDOWN(B125,0)</f>
        <v>5</v>
      </c>
      <c r="D125" s="301">
        <v>5</v>
      </c>
    </row>
    <row r="126" spans="2:4" hidden="1">
      <c r="B126" s="300">
        <v>5.0999999999999996</v>
      </c>
      <c r="C126" s="300">
        <f t="shared" ref="C126:C127" si="4">ROUNDDOWN(B126,0)</f>
        <v>5</v>
      </c>
      <c r="D126" s="301">
        <v>5</v>
      </c>
    </row>
    <row r="127" spans="2:4" hidden="1">
      <c r="B127" s="300">
        <v>5.2</v>
      </c>
      <c r="C127" s="300">
        <f t="shared" si="4"/>
        <v>5</v>
      </c>
      <c r="D127" s="301">
        <v>5</v>
      </c>
    </row>
    <row r="128" spans="2:4" hidden="1">
      <c r="B128" s="300">
        <v>5.3</v>
      </c>
      <c r="C128" s="300">
        <v>5.5</v>
      </c>
      <c r="D128" s="301">
        <v>5.5</v>
      </c>
    </row>
    <row r="129" spans="2:4" hidden="1">
      <c r="B129" s="300">
        <v>5.4</v>
      </c>
      <c r="C129" s="300">
        <v>5.5</v>
      </c>
      <c r="D129" s="301">
        <v>5.5</v>
      </c>
    </row>
    <row r="130" spans="2:4" hidden="1">
      <c r="B130" s="300">
        <v>5.5</v>
      </c>
      <c r="C130" s="300">
        <f>ROUNDUP(B130,0)</f>
        <v>6</v>
      </c>
      <c r="D130" s="301">
        <v>6</v>
      </c>
    </row>
    <row r="131" spans="2:4" hidden="1">
      <c r="B131" s="300">
        <v>5.6</v>
      </c>
      <c r="C131" s="300">
        <f t="shared" ref="C131:C134" si="5">ROUNDUP(B131,0)</f>
        <v>6</v>
      </c>
      <c r="D131" s="301">
        <v>6</v>
      </c>
    </row>
    <row r="132" spans="2:4" hidden="1">
      <c r="B132" s="300">
        <v>5.7</v>
      </c>
      <c r="C132" s="300">
        <f t="shared" si="5"/>
        <v>6</v>
      </c>
      <c r="D132" s="301">
        <v>6</v>
      </c>
    </row>
    <row r="133" spans="2:4" hidden="1">
      <c r="B133" s="300">
        <v>5.8</v>
      </c>
      <c r="C133" s="300">
        <f t="shared" si="5"/>
        <v>6</v>
      </c>
      <c r="D133" s="301">
        <v>6</v>
      </c>
    </row>
    <row r="134" spans="2:4" hidden="1">
      <c r="B134" s="300">
        <v>5.9</v>
      </c>
      <c r="C134" s="300">
        <f t="shared" si="5"/>
        <v>6</v>
      </c>
      <c r="D134" s="301">
        <v>6</v>
      </c>
    </row>
    <row r="135" spans="2:4" hidden="1">
      <c r="B135" s="300">
        <v>6</v>
      </c>
      <c r="C135" s="300">
        <f>ROUNDDOWN(B135,0)</f>
        <v>6</v>
      </c>
      <c r="D135" s="301">
        <v>6</v>
      </c>
    </row>
    <row r="136" spans="2:4" hidden="1">
      <c r="B136" s="300">
        <v>6.1</v>
      </c>
      <c r="C136" s="300">
        <f t="shared" ref="C136:C137" si="6">ROUNDDOWN(B136,0)</f>
        <v>6</v>
      </c>
      <c r="D136" s="301">
        <v>6</v>
      </c>
    </row>
    <row r="137" spans="2:4" hidden="1">
      <c r="B137" s="300">
        <v>6.2</v>
      </c>
      <c r="C137" s="300">
        <f t="shared" si="6"/>
        <v>6</v>
      </c>
      <c r="D137" s="301">
        <v>6</v>
      </c>
    </row>
    <row r="138" spans="2:4" hidden="1">
      <c r="B138" s="300">
        <v>6.3</v>
      </c>
      <c r="C138" s="300">
        <v>6.5</v>
      </c>
      <c r="D138" s="301">
        <v>6.5</v>
      </c>
    </row>
    <row r="139" spans="2:4" hidden="1">
      <c r="B139" s="300">
        <v>6.4</v>
      </c>
      <c r="C139" s="300">
        <v>6.5</v>
      </c>
      <c r="D139" s="301">
        <v>6.5</v>
      </c>
    </row>
    <row r="140" spans="2:4" hidden="1">
      <c r="B140" s="300">
        <v>6.5</v>
      </c>
      <c r="C140" s="300">
        <f>ROUNDUP(B140,0)</f>
        <v>7</v>
      </c>
      <c r="D140" s="301">
        <v>7</v>
      </c>
    </row>
    <row r="141" spans="2:4" hidden="1">
      <c r="B141" s="300">
        <v>6.6</v>
      </c>
      <c r="C141" s="300">
        <f t="shared" ref="C141:C144" si="7">ROUNDUP(B141,0)</f>
        <v>7</v>
      </c>
      <c r="D141" s="301">
        <v>7</v>
      </c>
    </row>
    <row r="142" spans="2:4" hidden="1">
      <c r="B142" s="300">
        <v>6.7</v>
      </c>
      <c r="C142" s="300">
        <f t="shared" si="7"/>
        <v>7</v>
      </c>
      <c r="D142" s="301">
        <v>7</v>
      </c>
    </row>
    <row r="143" spans="2:4" hidden="1">
      <c r="B143" s="300">
        <v>6.8</v>
      </c>
      <c r="C143" s="300">
        <f t="shared" si="7"/>
        <v>7</v>
      </c>
      <c r="D143" s="301">
        <v>7</v>
      </c>
    </row>
    <row r="144" spans="2:4" hidden="1">
      <c r="B144" s="300">
        <v>6.9</v>
      </c>
      <c r="C144" s="300">
        <f t="shared" si="7"/>
        <v>7</v>
      </c>
      <c r="D144" s="301">
        <v>7</v>
      </c>
    </row>
    <row r="145" spans="2:4" hidden="1">
      <c r="B145" s="300">
        <v>7</v>
      </c>
      <c r="C145" s="300">
        <f>ROUNDDOWN(B145,0)</f>
        <v>7</v>
      </c>
      <c r="D145" s="301">
        <v>7</v>
      </c>
    </row>
    <row r="146" spans="2:4" hidden="1">
      <c r="B146" s="300">
        <v>7.1</v>
      </c>
      <c r="C146" s="300">
        <f t="shared" ref="C146:C147" si="8">ROUNDDOWN(B146,0)</f>
        <v>7</v>
      </c>
      <c r="D146" s="301">
        <v>7</v>
      </c>
    </row>
    <row r="147" spans="2:4" hidden="1">
      <c r="B147" s="300">
        <v>7.2</v>
      </c>
      <c r="C147" s="300">
        <f t="shared" si="8"/>
        <v>7</v>
      </c>
      <c r="D147" s="301">
        <v>7</v>
      </c>
    </row>
    <row r="148" spans="2:4" hidden="1">
      <c r="B148" s="300">
        <v>7.3</v>
      </c>
      <c r="C148" s="300">
        <v>7.5</v>
      </c>
      <c r="D148" s="301">
        <v>7.5</v>
      </c>
    </row>
    <row r="149" spans="2:4" hidden="1">
      <c r="B149" s="300">
        <v>7.4</v>
      </c>
      <c r="C149" s="300">
        <v>7.5</v>
      </c>
      <c r="D149" s="301">
        <v>7.5</v>
      </c>
    </row>
    <row r="150" spans="2:4" hidden="1">
      <c r="B150" s="300">
        <v>7.5</v>
      </c>
      <c r="C150" s="300">
        <f>ROUNDUP(B150,0)</f>
        <v>8</v>
      </c>
      <c r="D150" s="301">
        <v>8</v>
      </c>
    </row>
    <row r="151" spans="2:4" hidden="1">
      <c r="B151" s="300">
        <v>7.6</v>
      </c>
      <c r="C151" s="300">
        <f t="shared" ref="C151:C154" si="9">ROUNDUP(B151,0)</f>
        <v>8</v>
      </c>
      <c r="D151" s="301">
        <v>8</v>
      </c>
    </row>
    <row r="152" spans="2:4" hidden="1">
      <c r="B152" s="300">
        <v>7.7</v>
      </c>
      <c r="C152" s="300">
        <f t="shared" si="9"/>
        <v>8</v>
      </c>
      <c r="D152" s="301">
        <v>8</v>
      </c>
    </row>
    <row r="153" spans="2:4" hidden="1">
      <c r="B153" s="300">
        <v>7.8</v>
      </c>
      <c r="C153" s="300">
        <f t="shared" si="9"/>
        <v>8</v>
      </c>
      <c r="D153" s="301">
        <v>8</v>
      </c>
    </row>
    <row r="154" spans="2:4" hidden="1">
      <c r="B154" s="300">
        <v>7.9</v>
      </c>
      <c r="C154" s="300">
        <f t="shared" si="9"/>
        <v>8</v>
      </c>
      <c r="D154" s="301">
        <v>8</v>
      </c>
    </row>
    <row r="155" spans="2:4" hidden="1">
      <c r="B155" s="300">
        <v>8</v>
      </c>
      <c r="C155" s="300">
        <f>ROUNDDOWN(B155,0)</f>
        <v>8</v>
      </c>
      <c r="D155" s="301">
        <v>8</v>
      </c>
    </row>
    <row r="156" spans="2:4" hidden="1">
      <c r="B156" s="300">
        <v>8.1</v>
      </c>
      <c r="C156" s="300">
        <f t="shared" ref="C156:C157" si="10">ROUNDDOWN(B156,0)</f>
        <v>8</v>
      </c>
      <c r="D156" s="301">
        <v>8</v>
      </c>
    </row>
    <row r="157" spans="2:4" hidden="1">
      <c r="B157" s="300">
        <v>8.1999999999999993</v>
      </c>
      <c r="C157" s="300">
        <f t="shared" si="10"/>
        <v>8</v>
      </c>
      <c r="D157" s="301">
        <v>8</v>
      </c>
    </row>
    <row r="158" spans="2:4" hidden="1">
      <c r="B158" s="300">
        <v>8.3000000000000007</v>
      </c>
      <c r="C158" s="300">
        <v>8.5</v>
      </c>
      <c r="D158" s="301">
        <v>8.5</v>
      </c>
    </row>
    <row r="159" spans="2:4" hidden="1">
      <c r="B159" s="300">
        <v>8.4</v>
      </c>
      <c r="C159" s="300">
        <v>8.5</v>
      </c>
      <c r="D159" s="301">
        <v>8.5</v>
      </c>
    </row>
    <row r="160" spans="2:4" hidden="1">
      <c r="B160" s="300">
        <v>8.5</v>
      </c>
      <c r="C160" s="300">
        <f>ROUNDUP(B160,0)</f>
        <v>9</v>
      </c>
      <c r="D160" s="301">
        <v>9</v>
      </c>
    </row>
    <row r="161" spans="2:4" hidden="1">
      <c r="B161" s="300">
        <v>8.6</v>
      </c>
      <c r="C161" s="300">
        <f t="shared" ref="C161:C164" si="11">ROUNDUP(B161,0)</f>
        <v>9</v>
      </c>
      <c r="D161" s="301">
        <v>9</v>
      </c>
    </row>
    <row r="162" spans="2:4" hidden="1">
      <c r="B162" s="300">
        <v>8.6999999999999993</v>
      </c>
      <c r="C162" s="300">
        <f t="shared" si="11"/>
        <v>9</v>
      </c>
      <c r="D162" s="301">
        <v>9</v>
      </c>
    </row>
    <row r="163" spans="2:4" hidden="1">
      <c r="B163" s="300">
        <v>8.8000000000000007</v>
      </c>
      <c r="C163" s="300">
        <f t="shared" si="11"/>
        <v>9</v>
      </c>
      <c r="D163" s="301">
        <v>9</v>
      </c>
    </row>
    <row r="164" spans="2:4" hidden="1">
      <c r="B164" s="300">
        <v>8.9</v>
      </c>
      <c r="C164" s="300">
        <f t="shared" si="11"/>
        <v>9</v>
      </c>
      <c r="D164" s="301">
        <v>9</v>
      </c>
    </row>
    <row r="165" spans="2:4" hidden="1">
      <c r="B165" s="300">
        <v>9</v>
      </c>
      <c r="C165" s="300">
        <f>ROUNDDOWN(B165,0)</f>
        <v>9</v>
      </c>
      <c r="D165" s="301">
        <v>9</v>
      </c>
    </row>
    <row r="166" spans="2:4" hidden="1">
      <c r="B166" s="300">
        <v>9.1</v>
      </c>
      <c r="C166" s="300">
        <f t="shared" ref="C166:C167" si="12">ROUNDDOWN(B166,0)</f>
        <v>9</v>
      </c>
      <c r="D166" s="301">
        <v>9</v>
      </c>
    </row>
    <row r="167" spans="2:4" hidden="1">
      <c r="B167" s="300">
        <v>9.1999999999999993</v>
      </c>
      <c r="C167" s="300">
        <f t="shared" si="12"/>
        <v>9</v>
      </c>
      <c r="D167" s="301">
        <v>9</v>
      </c>
    </row>
    <row r="168" spans="2:4" hidden="1">
      <c r="B168" s="300">
        <v>9.3000000000000007</v>
      </c>
      <c r="C168" s="300">
        <v>9.5</v>
      </c>
      <c r="D168" s="301">
        <v>9.5</v>
      </c>
    </row>
    <row r="169" spans="2:4" hidden="1">
      <c r="B169" s="300">
        <v>9.4</v>
      </c>
      <c r="C169" s="300">
        <v>9.5</v>
      </c>
      <c r="D169" s="301">
        <v>9.5</v>
      </c>
    </row>
    <row r="170" spans="2:4" hidden="1">
      <c r="B170" s="300">
        <v>9.5</v>
      </c>
      <c r="C170" s="300">
        <f>ROUNDUP(B170,0)</f>
        <v>10</v>
      </c>
      <c r="D170" s="301">
        <v>10</v>
      </c>
    </row>
    <row r="171" spans="2:4" hidden="1">
      <c r="B171" s="300">
        <v>9.6</v>
      </c>
      <c r="C171" s="300">
        <f t="shared" ref="C171:C174" si="13">ROUNDUP(B171,0)</f>
        <v>10</v>
      </c>
      <c r="D171" s="301">
        <v>10</v>
      </c>
    </row>
    <row r="172" spans="2:4" hidden="1">
      <c r="B172" s="300">
        <v>9.6999999999999993</v>
      </c>
      <c r="C172" s="300">
        <f t="shared" si="13"/>
        <v>10</v>
      </c>
      <c r="D172" s="301">
        <v>10</v>
      </c>
    </row>
    <row r="173" spans="2:4" hidden="1">
      <c r="B173" s="300">
        <v>9.8000000000000007</v>
      </c>
      <c r="C173" s="300">
        <f t="shared" si="13"/>
        <v>10</v>
      </c>
      <c r="D173" s="301">
        <v>10</v>
      </c>
    </row>
    <row r="174" spans="2:4" hidden="1">
      <c r="B174" s="300">
        <v>9.9</v>
      </c>
      <c r="C174" s="300">
        <f t="shared" si="13"/>
        <v>10</v>
      </c>
      <c r="D174" s="301">
        <v>10</v>
      </c>
    </row>
    <row r="175" spans="2:4" hidden="1">
      <c r="B175" s="300">
        <v>10</v>
      </c>
      <c r="C175" s="300">
        <f>ROUNDDOWN(B175,0)</f>
        <v>10</v>
      </c>
      <c r="D175" s="301">
        <v>10</v>
      </c>
    </row>
    <row r="176" spans="2:4" hidden="1">
      <c r="B176" s="300">
        <v>10.1</v>
      </c>
      <c r="C176" s="300">
        <f t="shared" ref="C176:C177" si="14">ROUNDDOWN(B176,0)</f>
        <v>10</v>
      </c>
      <c r="D176" s="301">
        <v>10</v>
      </c>
    </row>
    <row r="177" spans="2:4" hidden="1">
      <c r="B177" s="300">
        <v>10.199999999999999</v>
      </c>
      <c r="C177" s="300">
        <f t="shared" si="14"/>
        <v>10</v>
      </c>
      <c r="D177" s="301">
        <v>10</v>
      </c>
    </row>
    <row r="178" spans="2:4" hidden="1">
      <c r="B178" s="300">
        <v>10.3</v>
      </c>
      <c r="C178" s="300">
        <v>10.5</v>
      </c>
      <c r="D178" s="301">
        <v>10.5</v>
      </c>
    </row>
    <row r="179" spans="2:4" hidden="1">
      <c r="B179" s="300">
        <v>10.4</v>
      </c>
      <c r="C179" s="300">
        <v>10.5</v>
      </c>
      <c r="D179" s="301">
        <v>10.5</v>
      </c>
    </row>
    <row r="180" spans="2:4" hidden="1">
      <c r="B180" s="300">
        <v>10.5</v>
      </c>
      <c r="C180" s="300">
        <f>ROUNDUP(B180,0)</f>
        <v>11</v>
      </c>
      <c r="D180" s="301">
        <v>11</v>
      </c>
    </row>
    <row r="181" spans="2:4" hidden="1">
      <c r="B181" s="300">
        <v>10.6</v>
      </c>
      <c r="C181" s="300">
        <f t="shared" ref="C181:C184" si="15">ROUNDUP(B181,0)</f>
        <v>11</v>
      </c>
      <c r="D181" s="301">
        <v>11</v>
      </c>
    </row>
    <row r="182" spans="2:4" hidden="1">
      <c r="B182" s="300">
        <v>10.7</v>
      </c>
      <c r="C182" s="300">
        <f t="shared" si="15"/>
        <v>11</v>
      </c>
      <c r="D182" s="301">
        <v>11</v>
      </c>
    </row>
    <row r="183" spans="2:4" hidden="1">
      <c r="B183" s="300">
        <v>10.8</v>
      </c>
      <c r="C183" s="300">
        <f t="shared" si="15"/>
        <v>11</v>
      </c>
      <c r="D183" s="301">
        <v>11</v>
      </c>
    </row>
    <row r="184" spans="2:4" hidden="1">
      <c r="B184" s="300">
        <v>10.9</v>
      </c>
      <c r="C184" s="300">
        <f t="shared" si="15"/>
        <v>11</v>
      </c>
      <c r="D184" s="301">
        <v>11</v>
      </c>
    </row>
    <row r="185" spans="2:4" hidden="1">
      <c r="B185" s="300">
        <v>11</v>
      </c>
      <c r="C185" s="300">
        <f>ROUNDDOWN(B185,0)</f>
        <v>11</v>
      </c>
      <c r="D185" s="301">
        <v>11</v>
      </c>
    </row>
    <row r="186" spans="2:4" hidden="1">
      <c r="B186" s="300">
        <v>11.1</v>
      </c>
      <c r="C186" s="300">
        <f t="shared" ref="C186:C187" si="16">ROUNDDOWN(B186,0)</f>
        <v>11</v>
      </c>
      <c r="D186" s="301">
        <v>11</v>
      </c>
    </row>
    <row r="187" spans="2:4" hidden="1">
      <c r="B187" s="300">
        <v>11.2</v>
      </c>
      <c r="C187" s="300">
        <f t="shared" si="16"/>
        <v>11</v>
      </c>
      <c r="D187" s="301">
        <v>11</v>
      </c>
    </row>
    <row r="188" spans="2:4" hidden="1">
      <c r="B188" s="300">
        <v>11.3</v>
      </c>
      <c r="C188" s="300">
        <v>11.5</v>
      </c>
      <c r="D188" s="301">
        <v>11.5</v>
      </c>
    </row>
    <row r="189" spans="2:4" hidden="1">
      <c r="B189" s="300">
        <v>11.4</v>
      </c>
      <c r="C189" s="300">
        <v>11.5</v>
      </c>
      <c r="D189" s="301">
        <v>11.5</v>
      </c>
    </row>
    <row r="190" spans="2:4" hidden="1">
      <c r="B190" s="300">
        <v>11.5</v>
      </c>
      <c r="C190" s="300">
        <f>ROUNDUP(B190,0)</f>
        <v>12</v>
      </c>
      <c r="D190" s="301">
        <v>12</v>
      </c>
    </row>
    <row r="191" spans="2:4" hidden="1">
      <c r="B191" s="300">
        <v>11.6</v>
      </c>
      <c r="C191" s="300">
        <f t="shared" ref="C191:C194" si="17">ROUNDUP(B191,0)</f>
        <v>12</v>
      </c>
      <c r="D191" s="301">
        <v>12</v>
      </c>
    </row>
    <row r="192" spans="2:4" hidden="1">
      <c r="B192" s="300">
        <v>11.7</v>
      </c>
      <c r="C192" s="300">
        <f t="shared" si="17"/>
        <v>12</v>
      </c>
      <c r="D192" s="301">
        <v>12</v>
      </c>
    </row>
    <row r="193" spans="2:4" hidden="1">
      <c r="B193" s="300">
        <v>11.8</v>
      </c>
      <c r="C193" s="300">
        <f t="shared" si="17"/>
        <v>12</v>
      </c>
      <c r="D193" s="301">
        <v>12</v>
      </c>
    </row>
    <row r="194" spans="2:4" hidden="1">
      <c r="B194" s="300">
        <v>11.9</v>
      </c>
      <c r="C194" s="300">
        <f t="shared" si="17"/>
        <v>12</v>
      </c>
      <c r="D194" s="301">
        <v>12</v>
      </c>
    </row>
    <row r="195" spans="2:4" hidden="1">
      <c r="B195" s="300">
        <v>12</v>
      </c>
      <c r="C195" s="300">
        <f>ROUNDDOWN(B195,0)</f>
        <v>12</v>
      </c>
      <c r="D195" s="301">
        <v>12</v>
      </c>
    </row>
    <row r="196" spans="2:4" hidden="1">
      <c r="B196" s="300">
        <v>12.1</v>
      </c>
      <c r="C196" s="300">
        <f t="shared" ref="C196:C197" si="18">ROUNDDOWN(B196,0)</f>
        <v>12</v>
      </c>
      <c r="D196" s="301">
        <v>12</v>
      </c>
    </row>
    <row r="197" spans="2:4" hidden="1">
      <c r="B197" s="300">
        <v>12.2</v>
      </c>
      <c r="C197" s="300">
        <f t="shared" si="18"/>
        <v>12</v>
      </c>
      <c r="D197" s="301">
        <v>12</v>
      </c>
    </row>
    <row r="198" spans="2:4" hidden="1">
      <c r="B198" s="300">
        <v>12.3</v>
      </c>
      <c r="C198" s="300">
        <v>12.5</v>
      </c>
      <c r="D198" s="301">
        <v>12.5</v>
      </c>
    </row>
    <row r="199" spans="2:4" hidden="1">
      <c r="B199" s="300">
        <v>12.4</v>
      </c>
      <c r="C199" s="300">
        <v>12.5</v>
      </c>
      <c r="D199" s="301">
        <v>12.5</v>
      </c>
    </row>
    <row r="200" spans="2:4" hidden="1">
      <c r="B200" s="300">
        <v>12.5</v>
      </c>
      <c r="C200" s="300">
        <f>ROUNDUP(B200,0)</f>
        <v>13</v>
      </c>
      <c r="D200" s="301">
        <v>13</v>
      </c>
    </row>
    <row r="201" spans="2:4" hidden="1">
      <c r="B201" s="300">
        <v>12.6</v>
      </c>
      <c r="C201" s="300">
        <f t="shared" ref="C201:C204" si="19">ROUNDUP(B201,0)</f>
        <v>13</v>
      </c>
      <c r="D201" s="301">
        <v>13</v>
      </c>
    </row>
    <row r="202" spans="2:4" hidden="1">
      <c r="B202" s="300">
        <v>12.7</v>
      </c>
      <c r="C202" s="300">
        <f t="shared" si="19"/>
        <v>13</v>
      </c>
      <c r="D202" s="301">
        <v>13</v>
      </c>
    </row>
    <row r="203" spans="2:4" hidden="1">
      <c r="B203" s="300">
        <v>12.8</v>
      </c>
      <c r="C203" s="300">
        <f t="shared" si="19"/>
        <v>13</v>
      </c>
      <c r="D203" s="301">
        <v>13</v>
      </c>
    </row>
    <row r="204" spans="2:4" hidden="1">
      <c r="B204" s="300">
        <v>12.9</v>
      </c>
      <c r="C204" s="300">
        <f t="shared" si="19"/>
        <v>13</v>
      </c>
      <c r="D204" s="301">
        <v>13</v>
      </c>
    </row>
    <row r="205" spans="2:4" hidden="1">
      <c r="B205" s="300">
        <v>13</v>
      </c>
      <c r="C205" s="300">
        <f>ROUNDDOWN(B205,0)</f>
        <v>13</v>
      </c>
      <c r="D205" s="301">
        <v>13</v>
      </c>
    </row>
    <row r="206" spans="2:4" hidden="1">
      <c r="B206" s="300">
        <v>13.1</v>
      </c>
      <c r="C206" s="300">
        <f t="shared" ref="C206:C207" si="20">ROUNDDOWN(B206,0)</f>
        <v>13</v>
      </c>
      <c r="D206" s="301">
        <v>13</v>
      </c>
    </row>
    <row r="207" spans="2:4" hidden="1">
      <c r="B207" s="300">
        <v>13.2</v>
      </c>
      <c r="C207" s="300">
        <f t="shared" si="20"/>
        <v>13</v>
      </c>
      <c r="D207" s="301">
        <v>13</v>
      </c>
    </row>
    <row r="208" spans="2:4" hidden="1">
      <c r="B208" s="300">
        <v>13.3</v>
      </c>
      <c r="C208" s="300">
        <v>13.5</v>
      </c>
      <c r="D208" s="301">
        <v>13.5</v>
      </c>
    </row>
    <row r="209" spans="2:4" hidden="1">
      <c r="B209" s="300">
        <v>13.4</v>
      </c>
      <c r="C209" s="300">
        <v>13.5</v>
      </c>
      <c r="D209" s="301">
        <v>13.5</v>
      </c>
    </row>
    <row r="210" spans="2:4" hidden="1">
      <c r="B210" s="300">
        <v>13.5</v>
      </c>
      <c r="C210" s="300">
        <f>ROUNDUP(B210,0)</f>
        <v>14</v>
      </c>
      <c r="D210" s="301">
        <v>14</v>
      </c>
    </row>
    <row r="211" spans="2:4" hidden="1">
      <c r="B211" s="300">
        <v>13.6</v>
      </c>
      <c r="C211" s="300">
        <f t="shared" ref="C211:C214" si="21">ROUNDUP(B211,0)</f>
        <v>14</v>
      </c>
      <c r="D211" s="301">
        <v>14</v>
      </c>
    </row>
    <row r="212" spans="2:4" hidden="1">
      <c r="B212" s="300">
        <v>13.7</v>
      </c>
      <c r="C212" s="300">
        <f t="shared" si="21"/>
        <v>14</v>
      </c>
      <c r="D212" s="301">
        <v>14</v>
      </c>
    </row>
    <row r="213" spans="2:4" hidden="1">
      <c r="B213" s="300">
        <v>13.8</v>
      </c>
      <c r="C213" s="300">
        <f t="shared" si="21"/>
        <v>14</v>
      </c>
      <c r="D213" s="301">
        <v>14</v>
      </c>
    </row>
    <row r="214" spans="2:4" hidden="1">
      <c r="B214" s="300">
        <v>13.9</v>
      </c>
      <c r="C214" s="300">
        <f t="shared" si="21"/>
        <v>14</v>
      </c>
      <c r="D214" s="301">
        <v>14</v>
      </c>
    </row>
    <row r="215" spans="2:4" hidden="1">
      <c r="B215" s="300">
        <v>14</v>
      </c>
      <c r="C215" s="300">
        <f>ROUNDDOWN(B215,0)</f>
        <v>14</v>
      </c>
      <c r="D215" s="301">
        <v>14</v>
      </c>
    </row>
    <row r="216" spans="2:4" hidden="1">
      <c r="B216" s="300">
        <v>14.1</v>
      </c>
      <c r="C216" s="300">
        <f t="shared" ref="C216:C217" si="22">ROUNDDOWN(B216,0)</f>
        <v>14</v>
      </c>
      <c r="D216" s="301">
        <v>14</v>
      </c>
    </row>
    <row r="217" spans="2:4" hidden="1">
      <c r="B217" s="300">
        <v>14.2</v>
      </c>
      <c r="C217" s="300">
        <f t="shared" si="22"/>
        <v>14</v>
      </c>
      <c r="D217" s="301">
        <v>14</v>
      </c>
    </row>
    <row r="218" spans="2:4" hidden="1">
      <c r="B218" s="300">
        <v>14.3</v>
      </c>
      <c r="C218" s="300">
        <v>14.5</v>
      </c>
      <c r="D218" s="301">
        <v>14.5</v>
      </c>
    </row>
    <row r="219" spans="2:4" hidden="1">
      <c r="B219" s="300">
        <v>14.4</v>
      </c>
      <c r="C219" s="300">
        <v>14.5</v>
      </c>
      <c r="D219" s="301">
        <v>14.5</v>
      </c>
    </row>
    <row r="220" spans="2:4" hidden="1">
      <c r="B220" s="300">
        <v>14.5</v>
      </c>
      <c r="C220" s="300">
        <f>ROUNDUP(B220,0)</f>
        <v>15</v>
      </c>
      <c r="D220" s="301">
        <v>15</v>
      </c>
    </row>
    <row r="221" spans="2:4" hidden="1">
      <c r="B221" s="300">
        <v>14.6</v>
      </c>
      <c r="C221" s="300">
        <f t="shared" ref="C221:C224" si="23">ROUNDUP(B221,0)</f>
        <v>15</v>
      </c>
      <c r="D221" s="301">
        <v>15</v>
      </c>
    </row>
    <row r="222" spans="2:4" hidden="1">
      <c r="B222" s="300">
        <v>14.7</v>
      </c>
      <c r="C222" s="300">
        <f t="shared" si="23"/>
        <v>15</v>
      </c>
      <c r="D222" s="301">
        <v>15</v>
      </c>
    </row>
    <row r="223" spans="2:4" hidden="1">
      <c r="B223" s="300">
        <v>14.8</v>
      </c>
      <c r="C223" s="300">
        <f t="shared" si="23"/>
        <v>15</v>
      </c>
      <c r="D223" s="301">
        <v>15</v>
      </c>
    </row>
    <row r="224" spans="2:4" hidden="1">
      <c r="B224" s="300">
        <v>14.9</v>
      </c>
      <c r="C224" s="300">
        <f t="shared" si="23"/>
        <v>15</v>
      </c>
      <c r="D224" s="301">
        <v>15</v>
      </c>
    </row>
    <row r="225" spans="2:4" hidden="1">
      <c r="B225" s="300">
        <v>15</v>
      </c>
      <c r="C225" s="300">
        <f>ROUNDDOWN(B225,0)</f>
        <v>15</v>
      </c>
      <c r="D225" s="301">
        <v>15</v>
      </c>
    </row>
    <row r="226" spans="2:4" hidden="1">
      <c r="B226" s="300">
        <v>15.1</v>
      </c>
      <c r="C226" s="300">
        <f t="shared" ref="C226:C227" si="24">ROUNDDOWN(B226,0)</f>
        <v>15</v>
      </c>
      <c r="D226" s="301">
        <v>15</v>
      </c>
    </row>
    <row r="227" spans="2:4" hidden="1">
      <c r="B227" s="300">
        <v>15.2</v>
      </c>
      <c r="C227" s="300">
        <f t="shared" si="24"/>
        <v>15</v>
      </c>
      <c r="D227" s="301">
        <v>15</v>
      </c>
    </row>
    <row r="228" spans="2:4" hidden="1">
      <c r="B228" s="300">
        <v>15.3</v>
      </c>
      <c r="C228" s="300">
        <v>14.5</v>
      </c>
      <c r="D228" s="301">
        <v>14.5</v>
      </c>
    </row>
    <row r="229" spans="2:4" hidden="1">
      <c r="B229" s="300">
        <v>15.4</v>
      </c>
      <c r="C229" s="300">
        <v>14.5</v>
      </c>
      <c r="D229" s="301">
        <v>14.5</v>
      </c>
    </row>
    <row r="230" spans="2:4" hidden="1">
      <c r="B230" s="300">
        <v>15.5</v>
      </c>
      <c r="C230" s="300">
        <f>ROUNDUP(B230,0)</f>
        <v>16</v>
      </c>
      <c r="D230" s="301">
        <v>16</v>
      </c>
    </row>
    <row r="231" spans="2:4" hidden="1">
      <c r="B231" s="300">
        <v>15.6</v>
      </c>
      <c r="C231" s="300">
        <f t="shared" ref="C231:C234" si="25">ROUNDUP(B231,0)</f>
        <v>16</v>
      </c>
      <c r="D231" s="301">
        <v>16</v>
      </c>
    </row>
    <row r="232" spans="2:4" hidden="1">
      <c r="B232" s="300">
        <v>15.7</v>
      </c>
      <c r="C232" s="300">
        <f t="shared" si="25"/>
        <v>16</v>
      </c>
      <c r="D232" s="301">
        <v>16</v>
      </c>
    </row>
    <row r="233" spans="2:4" hidden="1">
      <c r="B233" s="300">
        <v>15.8</v>
      </c>
      <c r="C233" s="300">
        <f t="shared" si="25"/>
        <v>16</v>
      </c>
      <c r="D233" s="301">
        <v>16</v>
      </c>
    </row>
    <row r="234" spans="2:4" hidden="1">
      <c r="B234" s="300">
        <v>15.9</v>
      </c>
      <c r="C234" s="300">
        <f t="shared" si="25"/>
        <v>16</v>
      </c>
      <c r="D234" s="301">
        <v>16</v>
      </c>
    </row>
    <row r="235" spans="2:4" hidden="1">
      <c r="B235" s="300">
        <v>16</v>
      </c>
      <c r="C235" s="300">
        <f>ROUNDDOWN(B235,0)</f>
        <v>16</v>
      </c>
      <c r="D235" s="301">
        <v>16</v>
      </c>
    </row>
  </sheetData>
  <sheetProtection algorithmName="SHA-512" hashValue="Y8W6i0Z+2xmSmetl0dcVYwnJ+z8JSAqMMPIVnTep6ldsXjTiF4C1UeRXdI9N50+oj92Fj4aIdiCdwJ/0q1z/Sw==" saltValue="wmuwfhTcDWLyWgp47G6wLg==" spinCount="100000" sheet="1" objects="1" scenarios="1"/>
  <mergeCells count="91">
    <mergeCell ref="B36:H36"/>
    <mergeCell ref="D14:E14"/>
    <mergeCell ref="E7:E8"/>
    <mergeCell ref="B6:C6"/>
    <mergeCell ref="E6:L6"/>
    <mergeCell ref="B13:C13"/>
    <mergeCell ref="D13:E13"/>
    <mergeCell ref="F13:G13"/>
    <mergeCell ref="I13:J13"/>
    <mergeCell ref="K13:L13"/>
    <mergeCell ref="B30:H30"/>
    <mergeCell ref="K34:N35"/>
    <mergeCell ref="L30:N30"/>
    <mergeCell ref="K31:N31"/>
    <mergeCell ref="K21:L21"/>
    <mergeCell ref="B27:H27"/>
    <mergeCell ref="N6:O6"/>
    <mergeCell ref="J7:L7"/>
    <mergeCell ref="E9:E10"/>
    <mergeCell ref="L9:L10"/>
    <mergeCell ref="B12:O12"/>
    <mergeCell ref="H14:H17"/>
    <mergeCell ref="I14:J17"/>
    <mergeCell ref="B18:C21"/>
    <mergeCell ref="D18:E18"/>
    <mergeCell ref="H18:H21"/>
    <mergeCell ref="I18:J21"/>
    <mergeCell ref="D19:E19"/>
    <mergeCell ref="D15:E15"/>
    <mergeCell ref="D16:E16"/>
    <mergeCell ref="D17:E17"/>
    <mergeCell ref="B14:C17"/>
    <mergeCell ref="D20:E20"/>
    <mergeCell ref="D21:E21"/>
    <mergeCell ref="K32:N33"/>
    <mergeCell ref="C35:H35"/>
    <mergeCell ref="K26:O26"/>
    <mergeCell ref="B29:H29"/>
    <mergeCell ref="B28:H28"/>
    <mergeCell ref="B26:I26"/>
    <mergeCell ref="O32:O33"/>
    <mergeCell ref="C33:H33"/>
    <mergeCell ref="C34:H34"/>
    <mergeCell ref="B32:I32"/>
    <mergeCell ref="B31:H31"/>
    <mergeCell ref="O34:O35"/>
    <mergeCell ref="K41:O41"/>
    <mergeCell ref="O38:O40"/>
    <mergeCell ref="D43:H43"/>
    <mergeCell ref="B39:H40"/>
    <mergeCell ref="I39:I40"/>
    <mergeCell ref="O1:O2"/>
    <mergeCell ref="N1:N2"/>
    <mergeCell ref="L27:N27"/>
    <mergeCell ref="L28:N28"/>
    <mergeCell ref="L29:N29"/>
    <mergeCell ref="K18:L18"/>
    <mergeCell ref="O18:O21"/>
    <mergeCell ref="K14:L14"/>
    <mergeCell ref="K4:O4"/>
    <mergeCell ref="O14:O17"/>
    <mergeCell ref="K15:L15"/>
    <mergeCell ref="K16:L16"/>
    <mergeCell ref="K17:L17"/>
    <mergeCell ref="M13:N13"/>
    <mergeCell ref="K19:L19"/>
    <mergeCell ref="K20:L20"/>
    <mergeCell ref="Q34:Q35"/>
    <mergeCell ref="J58:O58"/>
    <mergeCell ref="D45:H45"/>
    <mergeCell ref="B49:C53"/>
    <mergeCell ref="D49:G50"/>
    <mergeCell ref="J49:O50"/>
    <mergeCell ref="E51:H51"/>
    <mergeCell ref="E52:H52"/>
    <mergeCell ref="E53:H53"/>
    <mergeCell ref="B48:I48"/>
    <mergeCell ref="D42:H42"/>
    <mergeCell ref="J44:O44"/>
    <mergeCell ref="D44:H44"/>
    <mergeCell ref="K36:N36"/>
    <mergeCell ref="J43:O43"/>
    <mergeCell ref="K38:N40"/>
    <mergeCell ref="B54:C55"/>
    <mergeCell ref="J45:O45"/>
    <mergeCell ref="B44:C45"/>
    <mergeCell ref="B42:C42"/>
    <mergeCell ref="E55:H55"/>
    <mergeCell ref="E54:H54"/>
    <mergeCell ref="K54:O57"/>
    <mergeCell ref="E56:H56"/>
  </mergeCells>
  <phoneticPr fontId="1"/>
  <conditionalFormatting sqref="L8">
    <cfRule type="expression" dxfId="25" priority="4">
      <formula>J8="有"</formula>
    </cfRule>
  </conditionalFormatting>
  <conditionalFormatting sqref="K8">
    <cfRule type="expression" dxfId="24" priority="3">
      <formula>J8="有"</formula>
    </cfRule>
  </conditionalFormatting>
  <conditionalFormatting sqref="O38:O40">
    <cfRule type="cellIs" dxfId="23" priority="2" operator="lessThan">
      <formula>0</formula>
    </cfRule>
  </conditionalFormatting>
  <conditionalFormatting sqref="O36">
    <cfRule type="cellIs" dxfId="22" priority="1" operator="lessThan">
      <formula>0</formula>
    </cfRule>
  </conditionalFormatting>
  <dataValidations count="3">
    <dataValidation type="list" allowBlank="1" showInputMessage="1" showErrorMessage="1" sqref="J8">
      <formula1>"有,無"</formula1>
    </dataValidation>
    <dataValidation imeMode="halfAlpha" allowBlank="1" showInputMessage="1" showErrorMessage="1" sqref="F8:I8 F10:K10 C7:C9 O34 I30:I31 O27:O32 I33:I35"/>
    <dataValidation type="list" allowBlank="1" showInputMessage="1" showErrorMessage="1" sqref="K27:K30 B33:B35 D51:D57 B43">
      <formula1>"○"</formula1>
    </dataValidation>
  </dataValidations>
  <pageMargins left="0.70866141732283472" right="0.51181102362204722" top="0.70866141732283472" bottom="0.47244094488188981" header="0.31496062992125984" footer="0.31496062992125984"/>
  <pageSetup paperSize="9" scale="39" orientation="portrait" r:id="rId1"/>
  <rowBreaks count="1" manualBreakCount="1">
    <brk id="45" max="14"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3:O136"/>
  <sheetViews>
    <sheetView showZeros="0" view="pageBreakPreview" zoomScale="60" zoomScaleNormal="80" workbookViewId="0">
      <selection activeCell="H46" sqref="H46:K46"/>
    </sheetView>
  </sheetViews>
  <sheetFormatPr defaultRowHeight="17.25"/>
  <cols>
    <col min="1" max="1" width="1.875" style="1" customWidth="1"/>
    <col min="2" max="2" width="6.25" style="12" customWidth="1"/>
    <col min="3" max="3" width="8.5" style="12" customWidth="1"/>
    <col min="4" max="4" width="11.75" style="12" customWidth="1"/>
    <col min="5" max="5" width="16.75" style="12" customWidth="1"/>
    <col min="6" max="6" width="10.125" style="1" customWidth="1"/>
    <col min="7" max="7" width="5.75" style="20" customWidth="1"/>
    <col min="8" max="10" width="9.875" style="1" customWidth="1"/>
    <col min="11" max="11" width="10.5" style="1" customWidth="1"/>
    <col min="12" max="12" width="15.5" style="1" customWidth="1"/>
    <col min="13" max="13" width="77.125" style="1" customWidth="1"/>
    <col min="14" max="14" width="14.375" style="57" customWidth="1"/>
    <col min="15" max="15" width="13.125" style="56" hidden="1" customWidth="1"/>
    <col min="16" max="16384" width="9" style="1"/>
  </cols>
  <sheetData>
    <row r="3" spans="2:15" ht="32.25" customHeight="1">
      <c r="B3" s="134" t="str">
        <f>【別紙様式1兼様式第1号別紙1】職員名簿!C3</f>
        <v>令和 6</v>
      </c>
      <c r="C3" s="136"/>
      <c r="D3" s="134" t="s">
        <v>296</v>
      </c>
      <c r="E3" s="135"/>
      <c r="F3" s="53"/>
      <c r="G3" s="54"/>
      <c r="H3" s="55"/>
      <c r="I3" s="55"/>
      <c r="J3" s="55"/>
      <c r="K3" s="55"/>
      <c r="L3" s="55"/>
      <c r="O3" s="1"/>
    </row>
    <row r="4" spans="2:15" ht="35.25" customHeight="1">
      <c r="B4" s="58"/>
      <c r="C4" s="58"/>
      <c r="D4" s="58"/>
      <c r="E4" s="58"/>
      <c r="F4" s="59"/>
    </row>
    <row r="5" spans="2:15" s="65" customFormat="1" ht="42" customHeight="1" thickBot="1">
      <c r="B5" s="60" t="s">
        <v>190</v>
      </c>
      <c r="C5" s="61">
        <f>【別紙様式1兼様式第1号別紙1】職員名簿!G3</f>
        <v>4</v>
      </c>
      <c r="D5" s="62" t="s">
        <v>189</v>
      </c>
      <c r="E5" s="58"/>
      <c r="F5" s="63"/>
      <c r="G5" s="64"/>
      <c r="H5" s="63"/>
      <c r="L5" s="66" t="s">
        <v>89</v>
      </c>
      <c r="M5" s="710" t="str">
        <f>【別紙様式1兼様式第1号別紙1】職員名簿!E5</f>
        <v/>
      </c>
      <c r="N5" s="710"/>
      <c r="O5" s="67" t="s">
        <v>124</v>
      </c>
    </row>
    <row r="6" spans="2:15" s="65" customFormat="1" ht="30.75" customHeight="1" thickBot="1">
      <c r="B6" s="68"/>
      <c r="C6" s="68"/>
      <c r="D6" s="68"/>
      <c r="E6" s="68"/>
      <c r="F6" s="63"/>
      <c r="G6" s="64"/>
      <c r="N6" s="69"/>
      <c r="O6" s="67" t="s">
        <v>125</v>
      </c>
    </row>
    <row r="7" spans="2:15" s="20" customFormat="1" ht="33.75" customHeight="1">
      <c r="B7" s="676" t="s">
        <v>126</v>
      </c>
      <c r="C7" s="677"/>
      <c r="D7" s="677"/>
      <c r="E7" s="678"/>
      <c r="F7" s="70" t="s">
        <v>127</v>
      </c>
      <c r="G7" s="711" t="s">
        <v>128</v>
      </c>
      <c r="H7" s="712"/>
      <c r="I7" s="712"/>
      <c r="J7" s="712"/>
      <c r="K7" s="713"/>
      <c r="L7" s="714" t="s">
        <v>129</v>
      </c>
      <c r="M7" s="715"/>
      <c r="N7" s="71" t="s">
        <v>130</v>
      </c>
      <c r="O7" s="72"/>
    </row>
    <row r="8" spans="2:15" ht="38.1" customHeight="1">
      <c r="B8" s="663" t="s">
        <v>131</v>
      </c>
      <c r="C8" s="664"/>
      <c r="D8" s="664"/>
      <c r="E8" s="665"/>
      <c r="F8" s="73" t="s">
        <v>132</v>
      </c>
      <c r="G8" s="74" t="s">
        <v>237</v>
      </c>
      <c r="H8" s="75" t="s">
        <v>233</v>
      </c>
      <c r="I8" s="117"/>
      <c r="J8" s="76" t="s">
        <v>291</v>
      </c>
      <c r="K8" s="77"/>
      <c r="L8" s="695" t="s">
        <v>134</v>
      </c>
      <c r="M8" s="696"/>
      <c r="N8" s="78" t="s">
        <v>192</v>
      </c>
    </row>
    <row r="9" spans="2:15" ht="38.1" customHeight="1">
      <c r="B9" s="679" t="s">
        <v>135</v>
      </c>
      <c r="C9" s="680"/>
      <c r="D9" s="680"/>
      <c r="E9" s="681"/>
      <c r="F9" s="651" t="s">
        <v>132</v>
      </c>
      <c r="G9" s="659" t="s">
        <v>237</v>
      </c>
      <c r="H9" s="79" t="s">
        <v>234</v>
      </c>
      <c r="I9" s="118"/>
      <c r="J9" s="80" t="s">
        <v>224</v>
      </c>
      <c r="K9" s="81"/>
      <c r="L9" s="655" t="s">
        <v>136</v>
      </c>
      <c r="M9" s="656"/>
      <c r="N9" s="653" t="s">
        <v>192</v>
      </c>
    </row>
    <row r="10" spans="2:15" ht="38.1" customHeight="1">
      <c r="B10" s="682"/>
      <c r="C10" s="683"/>
      <c r="D10" s="683"/>
      <c r="E10" s="684"/>
      <c r="F10" s="652"/>
      <c r="G10" s="660"/>
      <c r="H10" s="82" t="s">
        <v>235</v>
      </c>
      <c r="I10" s="119"/>
      <c r="J10" s="83" t="s">
        <v>224</v>
      </c>
      <c r="K10" s="84"/>
      <c r="L10" s="657"/>
      <c r="M10" s="658"/>
      <c r="N10" s="654"/>
    </row>
    <row r="11" spans="2:15" ht="38.1" customHeight="1">
      <c r="B11" s="663" t="s">
        <v>457</v>
      </c>
      <c r="C11" s="664"/>
      <c r="D11" s="664"/>
      <c r="E11" s="665"/>
      <c r="F11" s="438" t="s">
        <v>458</v>
      </c>
      <c r="G11" s="74" t="s">
        <v>124</v>
      </c>
      <c r="H11" s="439"/>
      <c r="I11" s="442"/>
      <c r="J11" s="440"/>
      <c r="K11" s="441"/>
      <c r="L11" s="717" t="s">
        <v>459</v>
      </c>
      <c r="M11" s="668"/>
      <c r="N11" s="78" t="s">
        <v>192</v>
      </c>
    </row>
    <row r="12" spans="2:15" ht="38.1" customHeight="1">
      <c r="B12" s="663" t="s">
        <v>137</v>
      </c>
      <c r="C12" s="664"/>
      <c r="D12" s="664"/>
      <c r="E12" s="665"/>
      <c r="F12" s="73" t="s">
        <v>132</v>
      </c>
      <c r="G12" s="74" t="s">
        <v>133</v>
      </c>
      <c r="H12" s="692"/>
      <c r="I12" s="693"/>
      <c r="J12" s="693"/>
      <c r="K12" s="694"/>
      <c r="L12" s="695" t="s">
        <v>240</v>
      </c>
      <c r="M12" s="696"/>
      <c r="N12" s="78" t="s">
        <v>192</v>
      </c>
    </row>
    <row r="13" spans="2:15" ht="48" customHeight="1">
      <c r="B13" s="663" t="s">
        <v>138</v>
      </c>
      <c r="C13" s="664"/>
      <c r="D13" s="664"/>
      <c r="E13" s="665"/>
      <c r="F13" s="73" t="s">
        <v>132</v>
      </c>
      <c r="G13" s="85" t="str">
        <f>IF(【別紙様式3兼様式第1号別紙4】職員数算出表!B33="○","☑","□")</f>
        <v>□</v>
      </c>
      <c r="H13" s="697" t="s">
        <v>228</v>
      </c>
      <c r="I13" s="585"/>
      <c r="J13" s="86" t="str">
        <f>IF(【別紙様式3兼様式第1号別紙4】職員数算出表!B33="○",【別紙様式3兼様式第1号別紙4】職員数算出表!C7+【別紙様式3兼様式第1号別紙4】職員数算出表!C8,"")</f>
        <v/>
      </c>
      <c r="K13" s="87" t="s">
        <v>219</v>
      </c>
      <c r="L13" s="695" t="s">
        <v>241</v>
      </c>
      <c r="M13" s="696"/>
      <c r="N13" s="78" t="s">
        <v>192</v>
      </c>
      <c r="O13" s="56" t="str">
        <f>IF(AND(SUM(【別紙様式3兼様式第1号別紙4】職員数算出表!C7:C8)&gt;= 36, SUM(【別紙様式3兼様式第1号別紙4】職員数算出表!C7:C8)&lt;=300), "","←対象外")</f>
        <v>←対象外</v>
      </c>
    </row>
    <row r="14" spans="2:15" ht="38.1" customHeight="1">
      <c r="B14" s="679" t="s">
        <v>139</v>
      </c>
      <c r="C14" s="680"/>
      <c r="D14" s="680"/>
      <c r="E14" s="681"/>
      <c r="F14" s="651" t="s">
        <v>132</v>
      </c>
      <c r="G14" s="718" t="str">
        <f>IF(OR(【別紙様式3兼様式第1号別紙4】職員数算出表!K27="○",【別紙様式3兼様式第1号別紙4】職員数算出表!K28="○"),"☑","□")</f>
        <v>□</v>
      </c>
      <c r="H14" s="701" t="s">
        <v>221</v>
      </c>
      <c r="I14" s="702"/>
      <c r="J14" s="88" t="str">
        <f>IF(OR(【別紙様式3兼様式第1号別紙4】職員数算出表!K27="○",【別紙様式3兼様式第1号別紙4】職員数算出表!K28="○"),【別紙様式3兼様式第1号別紙4】職員数算出表!H8+【別紙様式3兼様式第1号別紙4】職員数算出表!H10,"")</f>
        <v/>
      </c>
      <c r="K14" s="89" t="s">
        <v>219</v>
      </c>
      <c r="L14" s="706" t="s">
        <v>140</v>
      </c>
      <c r="M14" s="707"/>
      <c r="N14" s="653" t="s">
        <v>192</v>
      </c>
    </row>
    <row r="15" spans="2:15" ht="38.1" customHeight="1">
      <c r="B15" s="682"/>
      <c r="C15" s="683"/>
      <c r="D15" s="683"/>
      <c r="E15" s="684"/>
      <c r="F15" s="652"/>
      <c r="G15" s="719"/>
      <c r="H15" s="708" t="s">
        <v>222</v>
      </c>
      <c r="I15" s="709"/>
      <c r="J15" s="90"/>
      <c r="K15" s="91" t="s">
        <v>219</v>
      </c>
      <c r="L15" s="720"/>
      <c r="M15" s="721"/>
      <c r="N15" s="654"/>
    </row>
    <row r="16" spans="2:15" ht="38.1" customHeight="1">
      <c r="B16" s="663" t="s">
        <v>141</v>
      </c>
      <c r="C16" s="664"/>
      <c r="D16" s="664"/>
      <c r="E16" s="665"/>
      <c r="F16" s="73" t="s">
        <v>132</v>
      </c>
      <c r="G16" s="85" t="str">
        <f>IF(OR(【別紙様式3兼様式第1号別紙4】職員数算出表!K27="○",【別紙様式3兼様式第1号別紙4】職員数算出表!K29="○"),"☑","□")</f>
        <v>□</v>
      </c>
      <c r="H16" s="705" t="s">
        <v>220</v>
      </c>
      <c r="I16" s="585"/>
      <c r="J16" s="86" t="str">
        <f>IF(OR(【別紙様式3兼様式第1号別紙4】職員数算出表!K27="○",【別紙様式3兼様式第1号別紙4】職員数算出表!K29="○"),【別紙様式3兼様式第1号別紙4】職員数算出表!I8,"")</f>
        <v/>
      </c>
      <c r="K16" s="87" t="s">
        <v>219</v>
      </c>
      <c r="L16" s="695" t="s">
        <v>142</v>
      </c>
      <c r="M16" s="696"/>
      <c r="N16" s="78" t="s">
        <v>192</v>
      </c>
    </row>
    <row r="17" spans="2:15" ht="38.1" customHeight="1">
      <c r="B17" s="663" t="s">
        <v>283</v>
      </c>
      <c r="C17" s="664"/>
      <c r="D17" s="664"/>
      <c r="E17" s="665"/>
      <c r="F17" s="73" t="s">
        <v>132</v>
      </c>
      <c r="G17" s="85" t="str">
        <f>IF(OR(【別紙様式3兼様式第1号別紙4】職員数算出表!B34="○"),"☑","□")</f>
        <v>□</v>
      </c>
      <c r="H17" s="705" t="s">
        <v>253</v>
      </c>
      <c r="I17" s="585"/>
      <c r="J17" s="86" t="str">
        <f>IF(【別紙様式3兼様式第1号別紙4】職員数算出表!B34="○",【別紙様式3兼様式第1号別紙4】職員数算出表!C7,"")</f>
        <v/>
      </c>
      <c r="K17" s="87" t="s">
        <v>219</v>
      </c>
      <c r="L17" s="695" t="s">
        <v>278</v>
      </c>
      <c r="M17" s="696"/>
      <c r="N17" s="78" t="s">
        <v>192</v>
      </c>
    </row>
    <row r="18" spans="2:15" ht="48" customHeight="1">
      <c r="B18" s="663" t="s">
        <v>143</v>
      </c>
      <c r="C18" s="664"/>
      <c r="D18" s="664"/>
      <c r="E18" s="665"/>
      <c r="F18" s="73" t="s">
        <v>132</v>
      </c>
      <c r="G18" s="85" t="str">
        <f>IF(【別紙様式3兼様式第1号別紙4】職員数算出表!I45&gt;=1,"☑","□")</f>
        <v>□</v>
      </c>
      <c r="H18" s="705" t="s">
        <v>223</v>
      </c>
      <c r="I18" s="585"/>
      <c r="J18" s="92" t="str">
        <f>IF(【別紙様式3兼様式第1号別紙4】職員数算出表!I45&gt;=1,【別紙様式3兼様式第1号別紙4】職員数算出表!I45,"")</f>
        <v/>
      </c>
      <c r="K18" s="87" t="s">
        <v>219</v>
      </c>
      <c r="L18" s="695" t="s">
        <v>144</v>
      </c>
      <c r="M18" s="696"/>
      <c r="N18" s="78" t="s">
        <v>192</v>
      </c>
      <c r="O18" s="56" t="str">
        <f>IF(OR(C7&lt;=35,C7&gt;=121,B38="○"),"","←対象外")</f>
        <v/>
      </c>
    </row>
    <row r="19" spans="2:15" ht="38.1" customHeight="1">
      <c r="B19" s="663" t="s">
        <v>145</v>
      </c>
      <c r="C19" s="664"/>
      <c r="D19" s="664"/>
      <c r="E19" s="665"/>
      <c r="F19" s="73" t="s">
        <v>132</v>
      </c>
      <c r="G19" s="74" t="s">
        <v>133</v>
      </c>
      <c r="H19" s="705"/>
      <c r="I19" s="585"/>
      <c r="J19" s="585"/>
      <c r="K19" s="716"/>
      <c r="L19" s="695" t="s">
        <v>146</v>
      </c>
      <c r="M19" s="696"/>
      <c r="N19" s="78" t="s">
        <v>192</v>
      </c>
    </row>
    <row r="20" spans="2:15" ht="38.1" customHeight="1">
      <c r="B20" s="679" t="s">
        <v>147</v>
      </c>
      <c r="C20" s="680"/>
      <c r="D20" s="680"/>
      <c r="E20" s="681"/>
      <c r="F20" s="651" t="s">
        <v>132</v>
      </c>
      <c r="G20" s="659" t="s">
        <v>237</v>
      </c>
      <c r="H20" s="701" t="s">
        <v>225</v>
      </c>
      <c r="I20" s="702"/>
      <c r="J20" s="128"/>
      <c r="K20" s="129" t="s">
        <v>226</v>
      </c>
      <c r="L20" s="655" t="s">
        <v>148</v>
      </c>
      <c r="M20" s="656"/>
      <c r="N20" s="653" t="s">
        <v>192</v>
      </c>
    </row>
    <row r="21" spans="2:15" ht="38.1" customHeight="1">
      <c r="B21" s="682"/>
      <c r="C21" s="683"/>
      <c r="D21" s="683"/>
      <c r="E21" s="684"/>
      <c r="F21" s="652"/>
      <c r="G21" s="660"/>
      <c r="H21" s="708" t="s">
        <v>294</v>
      </c>
      <c r="I21" s="709"/>
      <c r="J21" s="661" t="s">
        <v>295</v>
      </c>
      <c r="K21" s="662"/>
      <c r="L21" s="657"/>
      <c r="M21" s="658"/>
      <c r="N21" s="654"/>
    </row>
    <row r="22" spans="2:15" ht="38.1" customHeight="1">
      <c r="B22" s="679" t="s">
        <v>280</v>
      </c>
      <c r="C22" s="680"/>
      <c r="D22" s="680"/>
      <c r="E22" s="681"/>
      <c r="F22" s="125" t="s">
        <v>132</v>
      </c>
      <c r="G22" s="127" t="s">
        <v>237</v>
      </c>
      <c r="H22" s="701" t="s">
        <v>282</v>
      </c>
      <c r="I22" s="702"/>
      <c r="J22" s="128"/>
      <c r="K22" s="129" t="s">
        <v>279</v>
      </c>
      <c r="L22" s="706" t="s">
        <v>285</v>
      </c>
      <c r="M22" s="707"/>
      <c r="N22" s="126" t="s">
        <v>192</v>
      </c>
    </row>
    <row r="23" spans="2:15" ht="38.1" customHeight="1">
      <c r="B23" s="663" t="s">
        <v>281</v>
      </c>
      <c r="C23" s="664"/>
      <c r="D23" s="664"/>
      <c r="E23" s="665"/>
      <c r="F23" s="73" t="s">
        <v>132</v>
      </c>
      <c r="G23" s="74" t="s">
        <v>237</v>
      </c>
      <c r="H23" s="705"/>
      <c r="I23" s="585"/>
      <c r="J23" s="93"/>
      <c r="K23" s="94"/>
      <c r="L23" s="695" t="s">
        <v>286</v>
      </c>
      <c r="M23" s="696"/>
      <c r="N23" s="78" t="s">
        <v>192</v>
      </c>
    </row>
    <row r="24" spans="2:15" ht="65.25" customHeight="1">
      <c r="B24" s="666" t="s">
        <v>242</v>
      </c>
      <c r="C24" s="667"/>
      <c r="D24" s="667"/>
      <c r="E24" s="668"/>
      <c r="F24" s="95" t="s">
        <v>149</v>
      </c>
      <c r="G24" s="74" t="s">
        <v>124</v>
      </c>
      <c r="H24" s="698" t="s">
        <v>243</v>
      </c>
      <c r="I24" s="699"/>
      <c r="J24" s="699"/>
      <c r="K24" s="700"/>
      <c r="L24" s="695" t="s">
        <v>244</v>
      </c>
      <c r="M24" s="696"/>
      <c r="N24" s="78" t="s">
        <v>192</v>
      </c>
    </row>
    <row r="25" spans="2:15" ht="65.25" customHeight="1">
      <c r="B25" s="666" t="s">
        <v>245</v>
      </c>
      <c r="C25" s="667"/>
      <c r="D25" s="667"/>
      <c r="E25" s="668"/>
      <c r="F25" s="95" t="s">
        <v>149</v>
      </c>
      <c r="G25" s="74" t="s">
        <v>124</v>
      </c>
      <c r="H25" s="698" t="s">
        <v>243</v>
      </c>
      <c r="I25" s="699"/>
      <c r="J25" s="699"/>
      <c r="K25" s="700"/>
      <c r="L25" s="695" t="s">
        <v>244</v>
      </c>
      <c r="M25" s="696"/>
      <c r="N25" s="78" t="s">
        <v>192</v>
      </c>
    </row>
    <row r="26" spans="2:15" ht="38.1" customHeight="1">
      <c r="B26" s="663" t="s">
        <v>150</v>
      </c>
      <c r="C26" s="664"/>
      <c r="D26" s="664"/>
      <c r="E26" s="665"/>
      <c r="F26" s="96" t="s">
        <v>132</v>
      </c>
      <c r="G26" s="74" t="s">
        <v>133</v>
      </c>
      <c r="H26" s="692"/>
      <c r="I26" s="693"/>
      <c r="J26" s="693"/>
      <c r="K26" s="694"/>
      <c r="L26" s="695" t="s">
        <v>151</v>
      </c>
      <c r="M26" s="696"/>
      <c r="N26" s="78" t="s">
        <v>192</v>
      </c>
    </row>
    <row r="27" spans="2:15" ht="38.1" customHeight="1">
      <c r="B27" s="663" t="s">
        <v>152</v>
      </c>
      <c r="C27" s="664"/>
      <c r="D27" s="664"/>
      <c r="E27" s="665"/>
      <c r="F27" s="96" t="s">
        <v>132</v>
      </c>
      <c r="G27" s="74" t="s">
        <v>133</v>
      </c>
      <c r="H27" s="692"/>
      <c r="I27" s="693"/>
      <c r="J27" s="693"/>
      <c r="K27" s="694"/>
      <c r="L27" s="695" t="s">
        <v>153</v>
      </c>
      <c r="M27" s="696"/>
      <c r="N27" s="78" t="s">
        <v>192</v>
      </c>
    </row>
    <row r="28" spans="2:15" ht="48" customHeight="1">
      <c r="B28" s="663" t="s">
        <v>154</v>
      </c>
      <c r="C28" s="664"/>
      <c r="D28" s="664"/>
      <c r="E28" s="665"/>
      <c r="F28" s="73" t="s">
        <v>132</v>
      </c>
      <c r="G28" s="74" t="s">
        <v>133</v>
      </c>
      <c r="H28" s="98" t="s">
        <v>133</v>
      </c>
      <c r="I28" s="99" t="s">
        <v>155</v>
      </c>
      <c r="J28" s="100" t="s">
        <v>133</v>
      </c>
      <c r="K28" s="101" t="s">
        <v>156</v>
      </c>
      <c r="L28" s="695" t="s">
        <v>454</v>
      </c>
      <c r="M28" s="696"/>
      <c r="N28" s="78" t="s">
        <v>192</v>
      </c>
    </row>
    <row r="29" spans="2:15" ht="48" customHeight="1">
      <c r="B29" s="663" t="s">
        <v>157</v>
      </c>
      <c r="C29" s="664"/>
      <c r="D29" s="664"/>
      <c r="E29" s="665"/>
      <c r="F29" s="73" t="s">
        <v>132</v>
      </c>
      <c r="G29" s="74" t="s">
        <v>237</v>
      </c>
      <c r="H29" s="703" t="s">
        <v>227</v>
      </c>
      <c r="I29" s="704"/>
      <c r="J29" s="86" t="str">
        <f>IF(G29="☑",【別紙様式3兼様式第1号別紙4】職員数算出表!C10,"")</f>
        <v/>
      </c>
      <c r="K29" s="87" t="s">
        <v>219</v>
      </c>
      <c r="L29" s="695" t="s">
        <v>191</v>
      </c>
      <c r="M29" s="696"/>
      <c r="N29" s="78" t="s">
        <v>192</v>
      </c>
      <c r="O29" s="56" t="str">
        <f>IF(【別紙様式3兼様式第1号別紙4】職員数算出表!C10&lt;=90,"←対象外","")</f>
        <v>←対象外</v>
      </c>
    </row>
    <row r="30" spans="2:15" ht="48" customHeight="1">
      <c r="B30" s="663" t="s">
        <v>158</v>
      </c>
      <c r="C30" s="664"/>
      <c r="D30" s="664"/>
      <c r="E30" s="665"/>
      <c r="F30" s="73" t="s">
        <v>132</v>
      </c>
      <c r="G30" s="85" t="str">
        <f>IF(【別紙様式3兼様式第1号別紙4】職員数算出表!B35="○","☑","□")</f>
        <v>□</v>
      </c>
      <c r="H30" s="697" t="s">
        <v>228</v>
      </c>
      <c r="I30" s="585"/>
      <c r="J30" s="86" t="str">
        <f>IF(G30="☑",【別紙様式3兼様式第1号別紙4】職員数算出表!C7+【別紙様式3兼様式第1号別紙4】職員数算出表!C8,"")</f>
        <v/>
      </c>
      <c r="K30" s="87" t="s">
        <v>219</v>
      </c>
      <c r="L30" s="690" t="s">
        <v>159</v>
      </c>
      <c r="M30" s="691"/>
      <c r="N30" s="78" t="s">
        <v>192</v>
      </c>
      <c r="O30" s="56" t="str">
        <f>IF(SUM(【別紙様式3兼様式第1号別紙4】職員数算出表!C7:'【別紙様式3兼様式第1号別紙4】職員数算出表'!C8)&lt;=270,"←対象外","")</f>
        <v>←対象外</v>
      </c>
    </row>
    <row r="31" spans="2:15" ht="48" customHeight="1">
      <c r="B31" s="663" t="s">
        <v>160</v>
      </c>
      <c r="C31" s="664"/>
      <c r="D31" s="664"/>
      <c r="E31" s="665"/>
      <c r="F31" s="73" t="s">
        <v>132</v>
      </c>
      <c r="G31" s="74" t="s">
        <v>237</v>
      </c>
      <c r="H31" s="697" t="s">
        <v>228</v>
      </c>
      <c r="I31" s="585"/>
      <c r="J31" s="86" t="str">
        <f>IF(G31="☑",【別紙様式3兼様式第1号別紙4】職員数算出表!C7+【別紙様式3兼様式第1号別紙4】職員数算出表!C8,"")</f>
        <v/>
      </c>
      <c r="K31" s="87" t="s">
        <v>219</v>
      </c>
      <c r="L31" s="690" t="s">
        <v>161</v>
      </c>
      <c r="M31" s="691"/>
      <c r="N31" s="78" t="s">
        <v>192</v>
      </c>
      <c r="O31" s="56" t="str">
        <f>IF(SUM(【別紙様式3兼様式第1号別紙4】職員数算出表!C7:'【別紙様式3兼様式第1号別紙4】職員数算出表'!C8)&lt;=270,"←対象外","")</f>
        <v>←対象外</v>
      </c>
    </row>
    <row r="32" spans="2:15" ht="38.1" customHeight="1">
      <c r="B32" s="663" t="s">
        <v>162</v>
      </c>
      <c r="C32" s="664"/>
      <c r="D32" s="664"/>
      <c r="E32" s="665"/>
      <c r="F32" s="73" t="s">
        <v>132</v>
      </c>
      <c r="G32" s="85" t="s">
        <v>163</v>
      </c>
      <c r="H32" s="692" t="s">
        <v>269</v>
      </c>
      <c r="I32" s="693"/>
      <c r="J32" s="693"/>
      <c r="K32" s="694"/>
      <c r="L32" s="695" t="s">
        <v>246</v>
      </c>
      <c r="M32" s="696"/>
      <c r="N32" s="78" t="s">
        <v>192</v>
      </c>
    </row>
    <row r="33" spans="2:14" ht="38.1" customHeight="1">
      <c r="B33" s="663" t="s">
        <v>173</v>
      </c>
      <c r="C33" s="664"/>
      <c r="D33" s="664"/>
      <c r="E33" s="665"/>
      <c r="F33" s="102" t="s">
        <v>132</v>
      </c>
      <c r="G33" s="74" t="s">
        <v>237</v>
      </c>
      <c r="H33" s="671"/>
      <c r="I33" s="672"/>
      <c r="J33" s="672"/>
      <c r="K33" s="132" t="s">
        <v>292</v>
      </c>
      <c r="L33" s="669" t="s">
        <v>174</v>
      </c>
      <c r="M33" s="670"/>
      <c r="N33" s="78" t="s">
        <v>192</v>
      </c>
    </row>
    <row r="34" spans="2:14" ht="38.1" customHeight="1">
      <c r="B34" s="663" t="s">
        <v>164</v>
      </c>
      <c r="C34" s="664"/>
      <c r="D34" s="664"/>
      <c r="E34" s="665"/>
      <c r="F34" s="102" t="s">
        <v>132</v>
      </c>
      <c r="G34" s="103" t="s">
        <v>124</v>
      </c>
      <c r="H34" s="673"/>
      <c r="I34" s="674"/>
      <c r="J34" s="674"/>
      <c r="K34" s="675"/>
      <c r="L34" s="669" t="s">
        <v>456</v>
      </c>
      <c r="M34" s="670"/>
      <c r="N34" s="104" t="s">
        <v>193</v>
      </c>
    </row>
    <row r="35" spans="2:14" ht="48" customHeight="1">
      <c r="B35" s="663" t="s">
        <v>165</v>
      </c>
      <c r="C35" s="664"/>
      <c r="D35" s="664"/>
      <c r="E35" s="665"/>
      <c r="F35" s="102" t="s">
        <v>132</v>
      </c>
      <c r="G35" s="103" t="s">
        <v>133</v>
      </c>
      <c r="H35" s="673"/>
      <c r="I35" s="674"/>
      <c r="J35" s="674"/>
      <c r="K35" s="675"/>
      <c r="L35" s="669" t="s">
        <v>166</v>
      </c>
      <c r="M35" s="670"/>
      <c r="N35" s="104" t="s">
        <v>193</v>
      </c>
    </row>
    <row r="36" spans="2:14" ht="48" customHeight="1">
      <c r="B36" s="663" t="s">
        <v>167</v>
      </c>
      <c r="C36" s="664"/>
      <c r="D36" s="664"/>
      <c r="E36" s="665"/>
      <c r="F36" s="102" t="s">
        <v>132</v>
      </c>
      <c r="G36" s="103" t="s">
        <v>133</v>
      </c>
      <c r="H36" s="673"/>
      <c r="I36" s="674"/>
      <c r="J36" s="674"/>
      <c r="K36" s="675"/>
      <c r="L36" s="669" t="s">
        <v>455</v>
      </c>
      <c r="M36" s="670"/>
      <c r="N36" s="104" t="s">
        <v>193</v>
      </c>
    </row>
    <row r="37" spans="2:14" ht="48" customHeight="1">
      <c r="B37" s="663" t="s">
        <v>168</v>
      </c>
      <c r="C37" s="664"/>
      <c r="D37" s="664"/>
      <c r="E37" s="665"/>
      <c r="F37" s="102" t="s">
        <v>132</v>
      </c>
      <c r="G37" s="103" t="s">
        <v>133</v>
      </c>
      <c r="H37" s="673"/>
      <c r="I37" s="674"/>
      <c r="J37" s="674"/>
      <c r="K37" s="675"/>
      <c r="L37" s="669" t="s">
        <v>169</v>
      </c>
      <c r="M37" s="670"/>
      <c r="N37" s="104" t="s">
        <v>193</v>
      </c>
    </row>
    <row r="38" spans="2:14" ht="48" customHeight="1">
      <c r="B38" s="663" t="s">
        <v>170</v>
      </c>
      <c r="C38" s="664"/>
      <c r="D38" s="664"/>
      <c r="E38" s="665"/>
      <c r="F38" s="102" t="s">
        <v>132</v>
      </c>
      <c r="G38" s="103" t="s">
        <v>133</v>
      </c>
      <c r="H38" s="673"/>
      <c r="I38" s="674"/>
      <c r="J38" s="674"/>
      <c r="K38" s="675"/>
      <c r="L38" s="669" t="s">
        <v>171</v>
      </c>
      <c r="M38" s="670"/>
      <c r="N38" s="104" t="s">
        <v>193</v>
      </c>
    </row>
    <row r="39" spans="2:14" ht="38.1" customHeight="1">
      <c r="B39" s="663" t="s">
        <v>290</v>
      </c>
      <c r="C39" s="664"/>
      <c r="D39" s="664"/>
      <c r="E39" s="665"/>
      <c r="F39" s="102" t="s">
        <v>132</v>
      </c>
      <c r="G39" s="103" t="s">
        <v>133</v>
      </c>
      <c r="H39" s="673"/>
      <c r="I39" s="674"/>
      <c r="J39" s="674"/>
      <c r="K39" s="675"/>
      <c r="L39" s="669" t="s">
        <v>172</v>
      </c>
      <c r="M39" s="670"/>
      <c r="N39" s="104" t="s">
        <v>193</v>
      </c>
    </row>
    <row r="40" spans="2:14" ht="38.1" customHeight="1">
      <c r="B40" s="663" t="s">
        <v>175</v>
      </c>
      <c r="C40" s="664"/>
      <c r="D40" s="664"/>
      <c r="E40" s="665"/>
      <c r="F40" s="102" t="s">
        <v>149</v>
      </c>
      <c r="G40" s="74" t="str">
        <f>IF(【別紙様式3兼様式第1号別紙4】職員数算出表!O38&lt;0,"☑","□")</f>
        <v>□</v>
      </c>
      <c r="H40" s="673"/>
      <c r="I40" s="674"/>
      <c r="J40" s="674"/>
      <c r="K40" s="675"/>
      <c r="L40" s="669" t="s">
        <v>176</v>
      </c>
      <c r="M40" s="670"/>
      <c r="N40" s="78" t="s">
        <v>192</v>
      </c>
    </row>
    <row r="41" spans="2:14" ht="48" customHeight="1">
      <c r="B41" s="663" t="s">
        <v>177</v>
      </c>
      <c r="C41" s="664"/>
      <c r="D41" s="664"/>
      <c r="E41" s="665"/>
      <c r="F41" s="102" t="s">
        <v>149</v>
      </c>
      <c r="G41" s="97" t="s">
        <v>237</v>
      </c>
      <c r="H41" s="673"/>
      <c r="I41" s="674"/>
      <c r="J41" s="674"/>
      <c r="K41" s="675"/>
      <c r="L41" s="688" t="s">
        <v>178</v>
      </c>
      <c r="M41" s="689"/>
      <c r="N41" s="78" t="s">
        <v>192</v>
      </c>
    </row>
    <row r="42" spans="2:14" ht="48" customHeight="1">
      <c r="B42" s="663" t="s">
        <v>195</v>
      </c>
      <c r="C42" s="664"/>
      <c r="D42" s="664"/>
      <c r="E42" s="665"/>
      <c r="F42" s="102" t="s">
        <v>149</v>
      </c>
      <c r="G42" s="74" t="s">
        <v>237</v>
      </c>
      <c r="H42" s="673"/>
      <c r="I42" s="674"/>
      <c r="J42" s="674"/>
      <c r="K42" s="675"/>
      <c r="L42" s="669" t="s">
        <v>179</v>
      </c>
      <c r="M42" s="670"/>
      <c r="N42" s="78" t="s">
        <v>192</v>
      </c>
    </row>
    <row r="43" spans="2:14" ht="48" customHeight="1">
      <c r="B43" s="663" t="s">
        <v>196</v>
      </c>
      <c r="C43" s="664"/>
      <c r="D43" s="664"/>
      <c r="E43" s="665"/>
      <c r="F43" s="102" t="s">
        <v>149</v>
      </c>
      <c r="G43" s="74" t="s">
        <v>133</v>
      </c>
      <c r="H43" s="673"/>
      <c r="I43" s="674"/>
      <c r="J43" s="674"/>
      <c r="K43" s="675"/>
      <c r="L43" s="669" t="s">
        <v>180</v>
      </c>
      <c r="M43" s="670"/>
      <c r="N43" s="78" t="s">
        <v>192</v>
      </c>
    </row>
    <row r="44" spans="2:14" ht="38.1" customHeight="1">
      <c r="B44" s="663" t="s">
        <v>181</v>
      </c>
      <c r="C44" s="664"/>
      <c r="D44" s="664"/>
      <c r="E44" s="665"/>
      <c r="F44" s="105" t="s">
        <v>132</v>
      </c>
      <c r="G44" s="74" t="s">
        <v>133</v>
      </c>
      <c r="H44" s="673"/>
      <c r="I44" s="674"/>
      <c r="J44" s="674"/>
      <c r="K44" s="675"/>
      <c r="L44" s="669" t="s">
        <v>182</v>
      </c>
      <c r="M44" s="670"/>
      <c r="N44" s="78" t="s">
        <v>192</v>
      </c>
    </row>
    <row r="45" spans="2:14" ht="38.1" customHeight="1">
      <c r="B45" s="663" t="s">
        <v>183</v>
      </c>
      <c r="C45" s="664"/>
      <c r="D45" s="664"/>
      <c r="E45" s="665"/>
      <c r="F45" s="105" t="s">
        <v>132</v>
      </c>
      <c r="G45" s="97" t="s">
        <v>133</v>
      </c>
      <c r="H45" s="673"/>
      <c r="I45" s="674"/>
      <c r="J45" s="674"/>
      <c r="K45" s="675"/>
      <c r="L45" s="669" t="s">
        <v>184</v>
      </c>
      <c r="M45" s="670"/>
      <c r="N45" s="78" t="s">
        <v>192</v>
      </c>
    </row>
    <row r="46" spans="2:14" ht="38.1" customHeight="1">
      <c r="B46" s="663" t="s">
        <v>185</v>
      </c>
      <c r="C46" s="664"/>
      <c r="D46" s="664"/>
      <c r="E46" s="665"/>
      <c r="F46" s="105" t="s">
        <v>132</v>
      </c>
      <c r="G46" s="116" t="str">
        <f>IF(【別紙様式3兼様式第1号別紙4】職員数算出表!O7=0,"☑","□")</f>
        <v>☑</v>
      </c>
      <c r="H46" s="673"/>
      <c r="I46" s="674"/>
      <c r="J46" s="674"/>
      <c r="K46" s="675"/>
      <c r="L46" s="669" t="s">
        <v>236</v>
      </c>
      <c r="M46" s="670"/>
      <c r="N46" s="78" t="s">
        <v>192</v>
      </c>
    </row>
    <row r="47" spans="2:14" ht="38.1" customHeight="1" thickBot="1">
      <c r="B47" s="663" t="s">
        <v>324</v>
      </c>
      <c r="C47" s="664"/>
      <c r="D47" s="664"/>
      <c r="E47" s="665"/>
      <c r="F47" s="102" t="s">
        <v>149</v>
      </c>
      <c r="G47" s="133" t="s">
        <v>237</v>
      </c>
      <c r="H47" s="685" t="s">
        <v>323</v>
      </c>
      <c r="I47" s="686"/>
      <c r="J47" s="686"/>
      <c r="K47" s="687"/>
      <c r="L47" s="669" t="s">
        <v>293</v>
      </c>
      <c r="M47" s="670"/>
      <c r="N47" s="78" t="s">
        <v>192</v>
      </c>
    </row>
    <row r="48" spans="2:14" ht="24.75" customHeight="1">
      <c r="B48" s="1"/>
      <c r="C48" s="1"/>
      <c r="D48" s="1"/>
      <c r="E48" s="1"/>
      <c r="L48" s="12"/>
      <c r="M48" s="12"/>
      <c r="N48" s="20"/>
    </row>
    <row r="49" spans="2:14" ht="24.75" customHeight="1">
      <c r="B49" s="106" t="s">
        <v>342</v>
      </c>
      <c r="C49" s="18"/>
      <c r="D49" s="18"/>
      <c r="E49" s="18"/>
      <c r="L49" s="12"/>
      <c r="M49" s="12"/>
      <c r="N49" s="20"/>
    </row>
    <row r="50" spans="2:14" ht="24.75" customHeight="1">
      <c r="B50" s="106"/>
      <c r="C50" s="18"/>
      <c r="D50" s="18"/>
      <c r="E50" s="18"/>
      <c r="L50" s="12"/>
      <c r="M50" s="12"/>
      <c r="N50" s="20"/>
    </row>
    <row r="51" spans="2:14" ht="24.75" customHeight="1">
      <c r="B51" s="106"/>
      <c r="C51" s="18"/>
      <c r="D51" s="18"/>
      <c r="E51" s="18"/>
      <c r="L51" s="12"/>
      <c r="M51" s="12"/>
      <c r="N51" s="20"/>
    </row>
    <row r="52" spans="2:14" ht="9" customHeight="1">
      <c r="B52" s="1"/>
      <c r="C52" s="1"/>
      <c r="D52" s="1"/>
      <c r="E52" s="1"/>
      <c r="L52" s="12"/>
      <c r="M52" s="12"/>
      <c r="N52" s="20"/>
    </row>
    <row r="53" spans="2:14" ht="16.5" customHeight="1">
      <c r="B53" s="107" t="s">
        <v>186</v>
      </c>
      <c r="C53" s="1"/>
      <c r="D53" s="1"/>
      <c r="E53" s="1"/>
      <c r="L53" s="12"/>
      <c r="M53" s="12"/>
      <c r="N53" s="20"/>
    </row>
    <row r="54" spans="2:14" ht="21" customHeight="1">
      <c r="B54" s="108"/>
      <c r="C54" s="1" t="s">
        <v>231</v>
      </c>
      <c r="D54" s="1"/>
      <c r="E54" s="1"/>
      <c r="G54" s="68"/>
      <c r="H54" s="68"/>
      <c r="I54" s="20"/>
      <c r="N54" s="1"/>
    </row>
    <row r="55" spans="2:14" ht="21" customHeight="1">
      <c r="B55" s="109"/>
      <c r="C55" s="1" t="s">
        <v>229</v>
      </c>
      <c r="D55" s="1"/>
      <c r="E55" s="1"/>
      <c r="G55" s="68"/>
      <c r="H55" s="68"/>
      <c r="I55" s="20"/>
      <c r="N55" s="1"/>
    </row>
    <row r="56" spans="2:14" ht="21" customHeight="1">
      <c r="B56" s="110" t="s">
        <v>133</v>
      </c>
      <c r="C56" s="1" t="s">
        <v>230</v>
      </c>
      <c r="D56" s="1"/>
      <c r="E56" s="1"/>
      <c r="G56" s="68"/>
      <c r="H56" s="68"/>
      <c r="I56" s="20"/>
      <c r="N56" s="1"/>
    </row>
    <row r="57" spans="2:14" ht="21" customHeight="1">
      <c r="B57" s="111" t="s">
        <v>133</v>
      </c>
      <c r="C57" s="1" t="s">
        <v>187</v>
      </c>
      <c r="D57" s="1"/>
      <c r="E57" s="1"/>
      <c r="G57" s="12"/>
      <c r="H57" s="12"/>
      <c r="I57" s="20"/>
      <c r="N57" s="1"/>
    </row>
    <row r="58" spans="2:14" ht="21" customHeight="1">
      <c r="B58" s="112" t="s">
        <v>133</v>
      </c>
      <c r="C58" s="1" t="s">
        <v>232</v>
      </c>
      <c r="D58" s="1"/>
      <c r="E58" s="1"/>
      <c r="G58" s="1"/>
      <c r="I58" s="57"/>
      <c r="N58" s="1"/>
    </row>
    <row r="59" spans="2:14" ht="16.5" customHeight="1">
      <c r="B59" s="20"/>
      <c r="C59" s="113" t="s">
        <v>188</v>
      </c>
      <c r="D59" s="113"/>
      <c r="E59" s="113"/>
      <c r="F59" s="113"/>
      <c r="G59" s="1"/>
      <c r="I59" s="57"/>
      <c r="N59" s="1"/>
    </row>
    <row r="60" spans="2:14" ht="16.5" customHeight="1"/>
    <row r="61" spans="2:14" ht="16.5" customHeight="1"/>
    <row r="62" spans="2:14" ht="16.5" customHeight="1"/>
    <row r="63" spans="2:14" ht="16.5" customHeight="1"/>
    <row r="64" spans="2:14" ht="16.5" customHeight="1"/>
    <row r="65" ht="16.5" customHeight="1"/>
    <row r="66" ht="16.5" customHeight="1"/>
    <row r="67" ht="16.5" customHeight="1"/>
    <row r="68" ht="16.5" customHeight="1"/>
    <row r="69" ht="16.5" customHeight="1"/>
    <row r="70" ht="16.5" customHeight="1"/>
    <row r="71" ht="16.5" customHeight="1"/>
    <row r="72" ht="16.5" customHeight="1"/>
    <row r="73" ht="16.5" customHeight="1"/>
    <row r="74" ht="16.5" customHeight="1"/>
    <row r="75" ht="16.5" customHeight="1"/>
    <row r="76" ht="16.5" customHeight="1"/>
    <row r="77" ht="16.5" customHeight="1"/>
    <row r="78" ht="16.5" customHeight="1"/>
    <row r="79" ht="16.5" customHeight="1"/>
    <row r="80" ht="16.5" customHeight="1"/>
    <row r="81" ht="16.5" customHeight="1"/>
    <row r="82" ht="16.5" customHeight="1"/>
    <row r="83" ht="16.5" customHeight="1"/>
    <row r="84" ht="16.5" customHeight="1"/>
    <row r="85" ht="16.5" customHeight="1"/>
    <row r="86" ht="16.5" customHeight="1"/>
    <row r="87" ht="16.5" customHeight="1"/>
    <row r="88" ht="16.5" customHeight="1"/>
    <row r="89" ht="16.5" customHeight="1"/>
    <row r="90" ht="16.5" customHeight="1"/>
    <row r="91" ht="16.5" customHeight="1"/>
    <row r="92" ht="16.5" customHeight="1"/>
    <row r="93" ht="16.5" customHeight="1"/>
    <row r="94" ht="16.5" customHeight="1"/>
    <row r="95" ht="16.5" customHeight="1"/>
    <row r="96"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sheetData>
  <sheetProtection algorithmName="SHA-512" hashValue="XGXTScqHBHvBFoaCGIsALrhNbHyKFX7+drWLQqu7amIj66w83FkVtTDYJvNXMwgikTQlm9bv9qMhDooO1PrTmQ==" saltValue="vXgA6ZPLFzBjVzbkJOfEhA==" spinCount="100000" sheet="1" objects="1" scenarios="1"/>
  <mergeCells count="123">
    <mergeCell ref="F14:F15"/>
    <mergeCell ref="G14:G15"/>
    <mergeCell ref="L14:M15"/>
    <mergeCell ref="N14:N15"/>
    <mergeCell ref="H14:I14"/>
    <mergeCell ref="H15:I15"/>
    <mergeCell ref="H18:I18"/>
    <mergeCell ref="H17:I17"/>
    <mergeCell ref="B9:E10"/>
    <mergeCell ref="F9:F10"/>
    <mergeCell ref="G9:G10"/>
    <mergeCell ref="L9:M10"/>
    <mergeCell ref="N9:N10"/>
    <mergeCell ref="B13:E13"/>
    <mergeCell ref="B16:E16"/>
    <mergeCell ref="B18:E18"/>
    <mergeCell ref="M5:N5"/>
    <mergeCell ref="G7:K7"/>
    <mergeCell ref="L7:M7"/>
    <mergeCell ref="L8:M8"/>
    <mergeCell ref="L16:M16"/>
    <mergeCell ref="H13:I13"/>
    <mergeCell ref="H16:I16"/>
    <mergeCell ref="L18:M18"/>
    <mergeCell ref="H19:K19"/>
    <mergeCell ref="L19:M19"/>
    <mergeCell ref="L17:M17"/>
    <mergeCell ref="H12:K12"/>
    <mergeCell ref="L12:M12"/>
    <mergeCell ref="L13:M13"/>
    <mergeCell ref="L11:M11"/>
    <mergeCell ref="H24:K24"/>
    <mergeCell ref="L24:M24"/>
    <mergeCell ref="H26:K26"/>
    <mergeCell ref="L26:M26"/>
    <mergeCell ref="H25:K25"/>
    <mergeCell ref="L25:M25"/>
    <mergeCell ref="H20:I20"/>
    <mergeCell ref="H29:I29"/>
    <mergeCell ref="H22:I22"/>
    <mergeCell ref="H23:I23"/>
    <mergeCell ref="L23:M23"/>
    <mergeCell ref="L22:M22"/>
    <mergeCell ref="H21:I21"/>
    <mergeCell ref="L30:M30"/>
    <mergeCell ref="L31:M31"/>
    <mergeCell ref="H32:K32"/>
    <mergeCell ref="L32:M32"/>
    <mergeCell ref="H30:I30"/>
    <mergeCell ref="H31:I31"/>
    <mergeCell ref="H27:K27"/>
    <mergeCell ref="L27:M27"/>
    <mergeCell ref="L28:M28"/>
    <mergeCell ref="L29:M29"/>
    <mergeCell ref="H40:K40"/>
    <mergeCell ref="L40:M40"/>
    <mergeCell ref="H41:K41"/>
    <mergeCell ref="L41:M41"/>
    <mergeCell ref="H37:K37"/>
    <mergeCell ref="L37:M37"/>
    <mergeCell ref="H38:K38"/>
    <mergeCell ref="L38:M38"/>
    <mergeCell ref="H39:K39"/>
    <mergeCell ref="L39:M39"/>
    <mergeCell ref="H45:K45"/>
    <mergeCell ref="L45:M45"/>
    <mergeCell ref="H46:K46"/>
    <mergeCell ref="L46:M46"/>
    <mergeCell ref="H47:K47"/>
    <mergeCell ref="L47:M47"/>
    <mergeCell ref="H42:K42"/>
    <mergeCell ref="L42:M42"/>
    <mergeCell ref="H43:K43"/>
    <mergeCell ref="L43:M43"/>
    <mergeCell ref="H44:K44"/>
    <mergeCell ref="L44:M44"/>
    <mergeCell ref="B19:E19"/>
    <mergeCell ref="B17:E17"/>
    <mergeCell ref="B7:E7"/>
    <mergeCell ref="B8:E8"/>
    <mergeCell ref="B12:E12"/>
    <mergeCell ref="B14:E15"/>
    <mergeCell ref="B30:E30"/>
    <mergeCell ref="B31:E31"/>
    <mergeCell ref="B23:E23"/>
    <mergeCell ref="B22:E22"/>
    <mergeCell ref="B20:E21"/>
    <mergeCell ref="B11:E11"/>
    <mergeCell ref="B42:E42"/>
    <mergeCell ref="B43:E43"/>
    <mergeCell ref="B44:E44"/>
    <mergeCell ref="B45:E45"/>
    <mergeCell ref="B46:E46"/>
    <mergeCell ref="B47:E47"/>
    <mergeCell ref="B37:E37"/>
    <mergeCell ref="B38:E38"/>
    <mergeCell ref="B39:E39"/>
    <mergeCell ref="B40:E40"/>
    <mergeCell ref="B41:E41"/>
    <mergeCell ref="F20:F21"/>
    <mergeCell ref="N20:N21"/>
    <mergeCell ref="L20:M21"/>
    <mergeCell ref="G20:G21"/>
    <mergeCell ref="J21:K21"/>
    <mergeCell ref="B32:E32"/>
    <mergeCell ref="B34:E34"/>
    <mergeCell ref="B35:E35"/>
    <mergeCell ref="B36:E36"/>
    <mergeCell ref="B24:E24"/>
    <mergeCell ref="B26:E26"/>
    <mergeCell ref="B27:E27"/>
    <mergeCell ref="B28:E28"/>
    <mergeCell ref="B29:E29"/>
    <mergeCell ref="B25:E25"/>
    <mergeCell ref="B33:E33"/>
    <mergeCell ref="L33:M33"/>
    <mergeCell ref="H33:J33"/>
    <mergeCell ref="H34:K34"/>
    <mergeCell ref="L34:M34"/>
    <mergeCell ref="H35:K35"/>
    <mergeCell ref="L35:M35"/>
    <mergeCell ref="H36:K36"/>
    <mergeCell ref="L36:M36"/>
  </mergeCells>
  <phoneticPr fontId="1"/>
  <conditionalFormatting sqref="J20">
    <cfRule type="expression" dxfId="21" priority="16">
      <formula>(G20="☑")</formula>
    </cfRule>
  </conditionalFormatting>
  <conditionalFormatting sqref="J16">
    <cfRule type="expression" dxfId="20" priority="15">
      <formula>(G16="☑")</formula>
    </cfRule>
  </conditionalFormatting>
  <conditionalFormatting sqref="J15">
    <cfRule type="expression" dxfId="19" priority="14">
      <formula>($G$14="☑")</formula>
    </cfRule>
  </conditionalFormatting>
  <conditionalFormatting sqref="I8">
    <cfRule type="expression" dxfId="18" priority="13">
      <formula>(G8="☑")</formula>
    </cfRule>
  </conditionalFormatting>
  <conditionalFormatting sqref="I9:I11">
    <cfRule type="expression" dxfId="17" priority="12">
      <formula>($G$9="☑")</formula>
    </cfRule>
  </conditionalFormatting>
  <conditionalFormatting sqref="J22">
    <cfRule type="expression" dxfId="16" priority="8">
      <formula>(G22="☑")</formula>
    </cfRule>
    <cfRule type="expression" dxfId="15" priority="11">
      <formula>(G22="☑")</formula>
    </cfRule>
  </conditionalFormatting>
  <conditionalFormatting sqref="H33:J33">
    <cfRule type="expression" dxfId="14" priority="5">
      <formula>(G33="☑")</formula>
    </cfRule>
  </conditionalFormatting>
  <conditionalFormatting sqref="J21:K21">
    <cfRule type="expression" dxfId="13" priority="2">
      <formula>(G20="☑")</formula>
    </cfRule>
  </conditionalFormatting>
  <conditionalFormatting sqref="H47:K47">
    <cfRule type="expression" dxfId="12" priority="1">
      <formula>(G47="☑")</formula>
    </cfRule>
  </conditionalFormatting>
  <dataValidations count="4">
    <dataValidation type="list" allowBlank="1" showInputMessage="1" showErrorMessage="1" sqref="H28 J28 G8:G9 G11:G14 B54:B58 G16:G20 G22:G47">
      <formula1>$O$5:$O$6</formula1>
    </dataValidation>
    <dataValidation type="list" allowBlank="1" showInputMessage="1" showErrorMessage="1" sqref="H33">
      <formula1>"☑A：配置,☑Ｂ：兼務,☑Ｃ：嘱託"</formula1>
    </dataValidation>
    <dataValidation type="list" allowBlank="1" showInputMessage="1" showErrorMessage="1" sqref="H47:K47">
      <formula1>"（注２）,☑月に１日土曜日を閉所,☑月に２日土曜日を閉所,☑月に３日土曜日を閉所,☑全ての土曜日を閉所"</formula1>
    </dataValidation>
    <dataValidation type="list" allowBlank="1" showInputMessage="1" showErrorMessage="1" sqref="J21:K21">
      <formula1>"☑　施設内調理,☑　外部搬入"</formula1>
    </dataValidation>
  </dataValidations>
  <pageMargins left="0.9055118110236221" right="0.15748031496062992" top="0.51181102362204722" bottom="0.15748031496062992" header="0.19685039370078741" footer="0.31496062992125984"/>
  <pageSetup paperSize="9" scale="42"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T58"/>
  <sheetViews>
    <sheetView view="pageBreakPreview" zoomScale="70" zoomScaleNormal="100" zoomScaleSheetLayoutView="70" workbookViewId="0">
      <selection activeCell="G13" sqref="G13"/>
    </sheetView>
  </sheetViews>
  <sheetFormatPr defaultRowHeight="18.75"/>
  <cols>
    <col min="1" max="1" width="1.375" style="145" customWidth="1"/>
    <col min="2" max="2" width="6.625" style="145" customWidth="1"/>
    <col min="3" max="4" width="21.125" style="145" customWidth="1"/>
    <col min="5" max="5" width="15.625" style="145" hidden="1" customWidth="1"/>
    <col min="6" max="6" width="18.75" style="145" customWidth="1"/>
    <col min="7" max="7" width="15.5" style="145" customWidth="1"/>
    <col min="8" max="8" width="9.75" style="145" customWidth="1"/>
    <col min="9" max="9" width="8.75" style="145" customWidth="1"/>
    <col min="10" max="10" width="8.75" style="167" customWidth="1"/>
    <col min="11" max="12" width="17.625" style="167" customWidth="1"/>
    <col min="13" max="13" width="18" style="145" customWidth="1"/>
    <col min="14" max="14" width="7" style="145" customWidth="1"/>
    <col min="15" max="15" width="1.375" style="145" customWidth="1"/>
    <col min="16" max="17" width="9" style="145" hidden="1" customWidth="1"/>
    <col min="18" max="18" width="8.5" style="145" hidden="1" customWidth="1"/>
    <col min="19" max="19" width="10.75" style="145" hidden="1" customWidth="1"/>
    <col min="20" max="16384" width="9" style="145"/>
  </cols>
  <sheetData>
    <row r="1" spans="2:20" s="180" customFormat="1" ht="31.5" customHeight="1">
      <c r="B1" s="311" t="s">
        <v>112</v>
      </c>
      <c r="J1" s="181"/>
      <c r="K1" s="181"/>
      <c r="L1" s="181"/>
      <c r="M1" s="797" t="str">
        <f>IF([1]一番最初に入力!$C$7="","",[1]一番最初に入力!$C$7)</f>
        <v/>
      </c>
      <c r="N1" s="797"/>
      <c r="R1" s="182" t="s">
        <v>343</v>
      </c>
      <c r="S1" s="183">
        <v>45017</v>
      </c>
      <c r="T1" s="184"/>
    </row>
    <row r="2" spans="2:20" ht="35.25" customHeight="1">
      <c r="B2" s="798" t="s">
        <v>535</v>
      </c>
      <c r="C2" s="798"/>
      <c r="D2" s="798"/>
      <c r="E2" s="798"/>
      <c r="F2" s="798"/>
      <c r="G2" s="798"/>
      <c r="H2" s="798"/>
      <c r="I2" s="798"/>
      <c r="J2" s="798"/>
      <c r="K2" s="798"/>
      <c r="L2" s="798"/>
      <c r="M2" s="798"/>
      <c r="N2" s="798"/>
    </row>
    <row r="3" spans="2:20" ht="24" customHeight="1">
      <c r="B3" s="144"/>
      <c r="C3" s="144"/>
      <c r="D3" s="144"/>
      <c r="E3" s="144"/>
      <c r="F3" s="144"/>
      <c r="G3" s="144"/>
      <c r="H3" s="144"/>
      <c r="I3" s="144"/>
      <c r="J3" s="144"/>
      <c r="K3" s="144"/>
      <c r="L3" s="144"/>
      <c r="M3" s="144"/>
    </row>
    <row r="4" spans="2:20" ht="35.25" customHeight="1">
      <c r="B4" s="146"/>
      <c r="C4" s="146"/>
      <c r="D4" s="310"/>
      <c r="E4" s="310"/>
      <c r="F4" s="146"/>
      <c r="G4" s="174" t="str">
        <f>【別紙様式1兼様式第1号別紙1】職員名簿!C3</f>
        <v>令和 6</v>
      </c>
      <c r="H4" s="173" t="s">
        <v>353</v>
      </c>
      <c r="I4" s="175">
        <f>【別紙様式1兼様式第1号別紙1】職員名簿!G3</f>
        <v>4</v>
      </c>
      <c r="J4" s="310" t="s">
        <v>113</v>
      </c>
      <c r="K4" s="146"/>
      <c r="L4" s="146"/>
      <c r="M4" s="146"/>
    </row>
    <row r="5" spans="2:20" ht="21.75" customHeight="1">
      <c r="B5" s="147"/>
      <c r="C5" s="147"/>
      <c r="G5" s="307"/>
      <c r="H5" s="147"/>
      <c r="I5" s="147"/>
      <c r="J5" s="147"/>
      <c r="K5" s="147"/>
      <c r="L5" s="147"/>
      <c r="M5" s="147"/>
    </row>
    <row r="6" spans="2:20" ht="28.5" customHeight="1">
      <c r="B6" s="148"/>
      <c r="C6" s="148"/>
      <c r="D6" s="148"/>
      <c r="E6" s="148"/>
      <c r="F6" s="148"/>
      <c r="G6" s="148"/>
      <c r="H6" s="799" t="s">
        <v>89</v>
      </c>
      <c r="I6" s="799"/>
      <c r="J6" s="800" t="str">
        <f>【別紙様式1兼様式第1号別紙1】職員名簿!E5</f>
        <v/>
      </c>
      <c r="K6" s="800"/>
      <c r="L6" s="800"/>
      <c r="M6" s="800"/>
      <c r="N6" s="800"/>
      <c r="P6" s="145" t="s">
        <v>93</v>
      </c>
    </row>
    <row r="7" spans="2:20" ht="24" customHeight="1">
      <c r="B7" s="148"/>
      <c r="C7" s="148"/>
      <c r="D7" s="148"/>
      <c r="E7" s="148"/>
      <c r="F7" s="148"/>
      <c r="G7" s="148"/>
      <c r="H7" s="149"/>
      <c r="I7" s="149"/>
      <c r="J7" s="150"/>
      <c r="K7" s="150"/>
      <c r="L7" s="150"/>
      <c r="M7" s="150"/>
      <c r="P7" s="145" t="s">
        <v>94</v>
      </c>
    </row>
    <row r="8" spans="2:20" ht="33" customHeight="1">
      <c r="B8" s="151" t="s">
        <v>402</v>
      </c>
      <c r="C8" s="152"/>
      <c r="D8" s="152"/>
      <c r="E8" s="148"/>
      <c r="F8" s="148"/>
      <c r="G8" s="148"/>
      <c r="H8" s="148"/>
      <c r="I8" s="148"/>
      <c r="J8" s="185"/>
      <c r="K8" s="185"/>
      <c r="L8" s="309" t="s">
        <v>344</v>
      </c>
      <c r="M8" s="153" t="str">
        <f>IFERROR(【別紙様式3兼様式第1号別紙4】職員数算出表!C8+【別紙様式3兼様式第1号別紙4】職員数算出表!C9,"")</f>
        <v/>
      </c>
      <c r="N8" s="154" t="s">
        <v>345</v>
      </c>
      <c r="S8" s="186" t="s">
        <v>121</v>
      </c>
    </row>
    <row r="9" spans="2:20" ht="33" customHeight="1" thickBot="1">
      <c r="B9" s="748">
        <f>【別紙様式1兼様式第1号別紙1】職員名簿!G3</f>
        <v>4</v>
      </c>
      <c r="C9" s="748"/>
      <c r="D9" s="152" t="s">
        <v>403</v>
      </c>
      <c r="E9" s="155"/>
      <c r="F9" s="148"/>
      <c r="G9" s="148"/>
      <c r="H9" s="148"/>
      <c r="I9" s="148"/>
      <c r="J9" s="185"/>
      <c r="K9" s="185"/>
      <c r="L9" s="185"/>
      <c r="M9" s="156"/>
      <c r="N9" s="154"/>
    </row>
    <row r="10" spans="2:20" ht="44.25" customHeight="1">
      <c r="B10" s="749" t="s">
        <v>95</v>
      </c>
      <c r="C10" s="750"/>
      <c r="D10" s="753" t="s">
        <v>96</v>
      </c>
      <c r="E10" s="753" t="s">
        <v>346</v>
      </c>
      <c r="F10" s="755" t="s">
        <v>97</v>
      </c>
      <c r="G10" s="801" t="s">
        <v>453</v>
      </c>
      <c r="H10" s="740" t="s">
        <v>347</v>
      </c>
      <c r="I10" s="742" t="s">
        <v>98</v>
      </c>
      <c r="J10" s="742" t="s">
        <v>99</v>
      </c>
      <c r="K10" s="722" t="s">
        <v>348</v>
      </c>
      <c r="L10" s="740" t="s">
        <v>349</v>
      </c>
      <c r="M10" s="740" t="s">
        <v>350</v>
      </c>
      <c r="N10" s="792"/>
      <c r="P10" s="187"/>
      <c r="S10" s="186"/>
    </row>
    <row r="11" spans="2:20" ht="44.25" customHeight="1" thickBot="1">
      <c r="B11" s="751"/>
      <c r="C11" s="752"/>
      <c r="D11" s="754"/>
      <c r="E11" s="754"/>
      <c r="F11" s="741"/>
      <c r="G11" s="802"/>
      <c r="H11" s="741"/>
      <c r="I11" s="743"/>
      <c r="J11" s="744"/>
      <c r="K11" s="723"/>
      <c r="L11" s="741"/>
      <c r="M11" s="793"/>
      <c r="N11" s="794"/>
      <c r="P11" s="188">
        <v>0.12569444444444444</v>
      </c>
      <c r="Q11" s="145">
        <v>1</v>
      </c>
    </row>
    <row r="12" spans="2:20" ht="27.95" customHeight="1" thickTop="1">
      <c r="B12" s="189" t="s">
        <v>100</v>
      </c>
      <c r="C12" s="157"/>
      <c r="D12" s="158"/>
      <c r="E12" s="190" t="str">
        <f>IF(D12="","",DATEDIF(D12,$S$1,"Y"))</f>
        <v/>
      </c>
      <c r="F12" s="159" t="str">
        <f>IF(E12="","",IF(AND(E12&gt;=3,E12&lt;6),"３歳以上児",IF(AND(E12&gt;=0,E12&lt;3),"３歳未満児","対象年齢範囲外")))</f>
        <v/>
      </c>
      <c r="G12" s="160"/>
      <c r="H12" s="161"/>
      <c r="I12" s="162" t="str">
        <f>IF(OR(H12="退所",H12=""),"",IF(F12=$P$7,"",IF(G12="","",IF(F12=$P$6,VLOOKUP(G12,$P$11:$Q$13,2,0)))))</f>
        <v/>
      </c>
      <c r="J12" s="162" t="str">
        <f>IF(OR(H12="退所",H12=""),"",IF(F12=$P$6,"",IF(G12="","",IF(F12=$P$7,VLOOKUP(G12,$P$11:$Q$13,2,0)))))</f>
        <v/>
      </c>
      <c r="K12" s="158"/>
      <c r="L12" s="161"/>
      <c r="M12" s="795"/>
      <c r="N12" s="796"/>
      <c r="P12" s="188">
        <v>8.4027777777777771E-2</v>
      </c>
      <c r="Q12" s="145">
        <v>2</v>
      </c>
    </row>
    <row r="13" spans="2:20" ht="27.95" customHeight="1">
      <c r="B13" s="191" t="s">
        <v>101</v>
      </c>
      <c r="C13" s="163"/>
      <c r="D13" s="158"/>
      <c r="E13" s="190" t="str">
        <f>IF(D13="","",DATEDIF(D13,$S$1,"Y"))</f>
        <v/>
      </c>
      <c r="F13" s="159" t="str">
        <f t="shared" ref="F13:F21" si="0">IF(E13="","",IF(AND(E13&gt;=3,E13&lt;6),"３歳以上児",IF(AND(E13&gt;=0,E13&lt;3),"３歳未満児","対象年齢範囲外")))</f>
        <v/>
      </c>
      <c r="G13" s="160"/>
      <c r="H13" s="161"/>
      <c r="I13" s="162" t="str">
        <f>IF(OR(H13="退所",H13=""),"",IF(F13=$P$7,"",IF(G13="","",IF(F13=$P$6,VLOOKUP(G13,$P$11:$Q$13,2,0)))))</f>
        <v/>
      </c>
      <c r="J13" s="162" t="str">
        <f>IF(OR(H13="退所",H13=""),"",IF(F13=$P$6,"",IF(G13="","",IF(F13=$P$7,VLOOKUP(G13,$P$11:$Q$13,2,0)))))</f>
        <v/>
      </c>
      <c r="K13" s="158"/>
      <c r="L13" s="161"/>
      <c r="M13" s="779"/>
      <c r="N13" s="780"/>
      <c r="P13" s="188">
        <v>4.2361111111111106E-2</v>
      </c>
      <c r="Q13" s="145">
        <v>3</v>
      </c>
    </row>
    <row r="14" spans="2:20" ht="27.95" customHeight="1">
      <c r="B14" s="191" t="s">
        <v>102</v>
      </c>
      <c r="C14" s="163"/>
      <c r="D14" s="158"/>
      <c r="E14" s="190" t="str">
        <f t="shared" ref="E14:E21" si="1">IF(D14="","",DATEDIF(D14,$S$1,"Y"))</f>
        <v/>
      </c>
      <c r="F14" s="159" t="str">
        <f t="shared" si="0"/>
        <v/>
      </c>
      <c r="G14" s="160"/>
      <c r="H14" s="161"/>
      <c r="I14" s="162" t="str">
        <f t="shared" ref="I14:I21" si="2">IF(OR(H14="退所",H14=""),"",IF(F14=$P$7,"",IF(G14="","",IF(F14=$P$6,VLOOKUP(G14,$P$11:$Q$13,2,0)))))</f>
        <v/>
      </c>
      <c r="J14" s="162" t="str">
        <f t="shared" ref="J14:J21" si="3">IF(OR(H14="退所",H14=""),"",IF(F14=$P$6,"",IF(G14="","",IF(F14=$P$7,VLOOKUP(G14,$P$11:$Q$13,2,0)))))</f>
        <v/>
      </c>
      <c r="K14" s="158"/>
      <c r="L14" s="161"/>
      <c r="M14" s="779"/>
      <c r="N14" s="780"/>
    </row>
    <row r="15" spans="2:20" ht="27.95" customHeight="1">
      <c r="B15" s="191" t="s">
        <v>103</v>
      </c>
      <c r="C15" s="157"/>
      <c r="D15" s="158"/>
      <c r="E15" s="190" t="str">
        <f t="shared" si="1"/>
        <v/>
      </c>
      <c r="F15" s="159" t="str">
        <f>IF(E15="","",IF(AND(E15&gt;=3,E15&lt;6),"３歳以上児",IF(AND(E15&gt;=0,E15&lt;3),"３歳未満児","対象年齢範囲外")))</f>
        <v/>
      </c>
      <c r="G15" s="160"/>
      <c r="H15" s="161"/>
      <c r="I15" s="162" t="str">
        <f t="shared" si="2"/>
        <v/>
      </c>
      <c r="J15" s="162" t="str">
        <f t="shared" si="3"/>
        <v/>
      </c>
      <c r="K15" s="158"/>
      <c r="L15" s="161"/>
      <c r="M15" s="779"/>
      <c r="N15" s="780"/>
    </row>
    <row r="16" spans="2:20" ht="27.95" customHeight="1">
      <c r="B16" s="191" t="s">
        <v>104</v>
      </c>
      <c r="C16" s="163"/>
      <c r="D16" s="158"/>
      <c r="E16" s="190" t="str">
        <f t="shared" si="1"/>
        <v/>
      </c>
      <c r="F16" s="159" t="str">
        <f t="shared" si="0"/>
        <v/>
      </c>
      <c r="G16" s="160"/>
      <c r="H16" s="161"/>
      <c r="I16" s="162" t="str">
        <f t="shared" si="2"/>
        <v/>
      </c>
      <c r="J16" s="162" t="str">
        <f t="shared" si="3"/>
        <v/>
      </c>
      <c r="K16" s="158"/>
      <c r="L16" s="161"/>
      <c r="M16" s="779"/>
      <c r="N16" s="780"/>
    </row>
    <row r="17" spans="2:14" ht="27.95" customHeight="1">
      <c r="B17" s="191" t="s">
        <v>105</v>
      </c>
      <c r="C17" s="163"/>
      <c r="D17" s="158"/>
      <c r="E17" s="190" t="str">
        <f t="shared" si="1"/>
        <v/>
      </c>
      <c r="F17" s="159" t="str">
        <f t="shared" si="0"/>
        <v/>
      </c>
      <c r="G17" s="160"/>
      <c r="H17" s="161"/>
      <c r="I17" s="162" t="str">
        <f t="shared" si="2"/>
        <v/>
      </c>
      <c r="J17" s="162" t="str">
        <f t="shared" si="3"/>
        <v/>
      </c>
      <c r="K17" s="158"/>
      <c r="L17" s="161"/>
      <c r="M17" s="779"/>
      <c r="N17" s="780"/>
    </row>
    <row r="18" spans="2:14" ht="27.95" customHeight="1">
      <c r="B18" s="191" t="s">
        <v>106</v>
      </c>
      <c r="C18" s="163"/>
      <c r="D18" s="158"/>
      <c r="E18" s="190" t="str">
        <f t="shared" si="1"/>
        <v/>
      </c>
      <c r="F18" s="159" t="str">
        <f t="shared" si="0"/>
        <v/>
      </c>
      <c r="G18" s="160"/>
      <c r="H18" s="161"/>
      <c r="I18" s="162" t="str">
        <f t="shared" si="2"/>
        <v/>
      </c>
      <c r="J18" s="162" t="str">
        <f t="shared" si="3"/>
        <v/>
      </c>
      <c r="K18" s="164"/>
      <c r="L18" s="161"/>
      <c r="M18" s="779"/>
      <c r="N18" s="780"/>
    </row>
    <row r="19" spans="2:14" ht="27.95" customHeight="1">
      <c r="B19" s="191" t="s">
        <v>107</v>
      </c>
      <c r="C19" s="163"/>
      <c r="D19" s="158"/>
      <c r="E19" s="190" t="str">
        <f t="shared" si="1"/>
        <v/>
      </c>
      <c r="F19" s="159" t="str">
        <f t="shared" si="0"/>
        <v/>
      </c>
      <c r="G19" s="160"/>
      <c r="H19" s="161"/>
      <c r="I19" s="162" t="str">
        <f t="shared" si="2"/>
        <v/>
      </c>
      <c r="J19" s="162" t="str">
        <f t="shared" si="3"/>
        <v/>
      </c>
      <c r="K19" s="164"/>
      <c r="L19" s="161"/>
      <c r="M19" s="779"/>
      <c r="N19" s="780"/>
    </row>
    <row r="20" spans="2:14" ht="27.95" customHeight="1">
      <c r="B20" s="191" t="s">
        <v>108</v>
      </c>
      <c r="C20" s="163"/>
      <c r="D20" s="158"/>
      <c r="E20" s="190" t="str">
        <f t="shared" si="1"/>
        <v/>
      </c>
      <c r="F20" s="159" t="str">
        <f t="shared" si="0"/>
        <v/>
      </c>
      <c r="G20" s="160"/>
      <c r="H20" s="161"/>
      <c r="I20" s="162" t="str">
        <f t="shared" si="2"/>
        <v/>
      </c>
      <c r="J20" s="162" t="str">
        <f t="shared" si="3"/>
        <v/>
      </c>
      <c r="K20" s="164"/>
      <c r="L20" s="161"/>
      <c r="M20" s="779"/>
      <c r="N20" s="780"/>
    </row>
    <row r="21" spans="2:14" ht="27.95" customHeight="1" thickBot="1">
      <c r="B21" s="191" t="s">
        <v>109</v>
      </c>
      <c r="C21" s="163"/>
      <c r="D21" s="158"/>
      <c r="E21" s="190" t="str">
        <f t="shared" si="1"/>
        <v/>
      </c>
      <c r="F21" s="159" t="str">
        <f t="shared" si="0"/>
        <v/>
      </c>
      <c r="G21" s="160"/>
      <c r="H21" s="161"/>
      <c r="I21" s="162" t="str">
        <f t="shared" si="2"/>
        <v/>
      </c>
      <c r="J21" s="162" t="str">
        <f t="shared" si="3"/>
        <v/>
      </c>
      <c r="K21" s="164"/>
      <c r="L21" s="161"/>
      <c r="M21" s="779"/>
      <c r="N21" s="780"/>
    </row>
    <row r="22" spans="2:14" ht="27.95" customHeight="1" thickTop="1">
      <c r="B22" s="781" t="s">
        <v>409</v>
      </c>
      <c r="C22" s="782"/>
      <c r="D22" s="782"/>
      <c r="E22" s="782"/>
      <c r="F22" s="782"/>
      <c r="G22" s="782"/>
      <c r="H22" s="783"/>
      <c r="I22" s="784">
        <f>SUM(I12:I21)</f>
        <v>0</v>
      </c>
      <c r="J22" s="785"/>
      <c r="K22" s="786"/>
      <c r="L22" s="787"/>
      <c r="M22" s="787"/>
      <c r="N22" s="788"/>
    </row>
    <row r="23" spans="2:14" ht="27.95" customHeight="1" thickBot="1">
      <c r="B23" s="734" t="s">
        <v>411</v>
      </c>
      <c r="C23" s="735"/>
      <c r="D23" s="735"/>
      <c r="E23" s="735"/>
      <c r="F23" s="735"/>
      <c r="G23" s="735"/>
      <c r="H23" s="736"/>
      <c r="I23" s="790">
        <f>SUM(J12:J21)</f>
        <v>0</v>
      </c>
      <c r="J23" s="791"/>
      <c r="K23" s="789"/>
      <c r="L23" s="728"/>
      <c r="M23" s="728"/>
      <c r="N23" s="729"/>
    </row>
    <row r="24" spans="2:14" ht="30" customHeight="1">
      <c r="B24" s="166" t="s">
        <v>355</v>
      </c>
    </row>
    <row r="25" spans="2:14" ht="30" customHeight="1">
      <c r="B25" s="166"/>
    </row>
    <row r="26" spans="2:14" ht="30" customHeight="1">
      <c r="B26" s="151" t="s">
        <v>265</v>
      </c>
      <c r="C26" s="152"/>
      <c r="D26" s="152"/>
      <c r="E26" s="148"/>
      <c r="F26" s="148"/>
      <c r="G26" s="148"/>
      <c r="H26" s="148"/>
      <c r="I26" s="148"/>
      <c r="J26" s="185"/>
      <c r="K26" s="185"/>
      <c r="L26" s="309"/>
      <c r="M26" s="153"/>
      <c r="N26" s="176"/>
    </row>
    <row r="27" spans="2:14" ht="30" customHeight="1" thickBot="1">
      <c r="B27" s="748">
        <f>【別紙様式1兼様式第1号別紙1】職員名簿!G3</f>
        <v>4</v>
      </c>
      <c r="C27" s="748"/>
      <c r="D27" s="152" t="s">
        <v>404</v>
      </c>
      <c r="E27" s="155"/>
      <c r="F27" s="148"/>
      <c r="G27" s="148"/>
      <c r="H27" s="148"/>
      <c r="I27" s="148"/>
      <c r="J27" s="185"/>
      <c r="K27" s="185"/>
      <c r="L27" s="185"/>
      <c r="M27" s="437">
        <f>I35+I36</f>
        <v>0</v>
      </c>
      <c r="N27" s="154"/>
    </row>
    <row r="28" spans="2:14" ht="44.25" customHeight="1">
      <c r="B28" s="749" t="s">
        <v>95</v>
      </c>
      <c r="C28" s="750"/>
      <c r="D28" s="753" t="s">
        <v>96</v>
      </c>
      <c r="E28" s="753" t="s">
        <v>346</v>
      </c>
      <c r="F28" s="755" t="s">
        <v>97</v>
      </c>
      <c r="G28" s="738"/>
      <c r="H28" s="740" t="s">
        <v>347</v>
      </c>
      <c r="I28" s="742" t="s">
        <v>98</v>
      </c>
      <c r="J28" s="742" t="s">
        <v>99</v>
      </c>
      <c r="K28" s="722" t="s">
        <v>348</v>
      </c>
      <c r="L28" s="724" t="s">
        <v>349</v>
      </c>
    </row>
    <row r="29" spans="2:14" ht="44.25" customHeight="1" thickBot="1">
      <c r="B29" s="751"/>
      <c r="C29" s="752"/>
      <c r="D29" s="754"/>
      <c r="E29" s="754"/>
      <c r="F29" s="741"/>
      <c r="G29" s="739"/>
      <c r="H29" s="741"/>
      <c r="I29" s="743"/>
      <c r="J29" s="744"/>
      <c r="K29" s="723"/>
      <c r="L29" s="725"/>
    </row>
    <row r="30" spans="2:14" ht="30" customHeight="1" thickTop="1">
      <c r="B30" s="189" t="s">
        <v>100</v>
      </c>
      <c r="C30" s="157"/>
      <c r="D30" s="158"/>
      <c r="E30" s="190" t="str">
        <f>IF(D30="","",DATEDIF(D30,$S$1,"Y"))</f>
        <v/>
      </c>
      <c r="F30" s="159" t="str">
        <f>IF(E30="","",IF(AND(E30&gt;=3,E30&lt;6),"３歳以上児",IF(AND(E30&gt;=0,E30&lt;3),"３歳未満児","対象年齢範囲外")))</f>
        <v/>
      </c>
      <c r="G30" s="177"/>
      <c r="H30" s="161"/>
      <c r="I30" s="162" t="str">
        <f>IF(OR(H30="退所",H30=""),"",IF(F30=$P$7,"",$Q$11))</f>
        <v/>
      </c>
      <c r="J30" s="162" t="str">
        <f>IF(OR(H30="退所",H30=""),"",IF(F30=$P$6,"",$Q$11))</f>
        <v/>
      </c>
      <c r="K30" s="158"/>
      <c r="L30" s="179"/>
    </row>
    <row r="31" spans="2:14" ht="30" customHeight="1">
      <c r="B31" s="191" t="s">
        <v>101</v>
      </c>
      <c r="C31" s="157"/>
      <c r="D31" s="158"/>
      <c r="E31" s="190" t="str">
        <f>IF(D31="","",DATEDIF(D31,$S$1,"Y"))</f>
        <v/>
      </c>
      <c r="F31" s="159" t="str">
        <f t="shared" ref="F31:F32" si="4">IF(E31="","",IF(AND(E31&gt;=3,E31&lt;6),"３歳以上児",IF(AND(E31&gt;=0,E31&lt;3),"３歳未満児","対象年齢範囲外")))</f>
        <v/>
      </c>
      <c r="G31" s="178"/>
      <c r="H31" s="161"/>
      <c r="I31" s="162" t="str">
        <f t="shared" ref="I31:I34" si="5">IF(OR(H31="退所",H31=""),"",IF(F31=$P$7,"",$Q$11))</f>
        <v/>
      </c>
      <c r="J31" s="162" t="str">
        <f t="shared" ref="J31:J34" si="6">IF(OR(H31="退所",H31=""),"",IF(F31=$P$6,"",$Q$11))</f>
        <v/>
      </c>
      <c r="K31" s="158"/>
      <c r="L31" s="179"/>
    </row>
    <row r="32" spans="2:14" ht="30" customHeight="1">
      <c r="B32" s="191" t="s">
        <v>102</v>
      </c>
      <c r="C32" s="157"/>
      <c r="D32" s="158"/>
      <c r="E32" s="190" t="str">
        <f t="shared" ref="E32:E34" si="7">IF(D32="","",DATEDIF(D32,$S$1,"Y"))</f>
        <v/>
      </c>
      <c r="F32" s="159" t="str">
        <f t="shared" si="4"/>
        <v/>
      </c>
      <c r="G32" s="178"/>
      <c r="H32" s="161"/>
      <c r="I32" s="162" t="str">
        <f t="shared" si="5"/>
        <v/>
      </c>
      <c r="J32" s="162" t="str">
        <f t="shared" si="6"/>
        <v/>
      </c>
      <c r="K32" s="158"/>
      <c r="L32" s="179"/>
    </row>
    <row r="33" spans="2:16" ht="30" customHeight="1">
      <c r="B33" s="191" t="s">
        <v>103</v>
      </c>
      <c r="C33" s="157"/>
      <c r="D33" s="158"/>
      <c r="E33" s="190" t="str">
        <f t="shared" si="7"/>
        <v/>
      </c>
      <c r="F33" s="159" t="str">
        <f>IF(E33="","",IF(AND(E33&gt;=3,E33&lt;6),"３歳以上児",IF(AND(E33&gt;=0,E33&lt;3),"３歳未満児","対象年齢範囲外")))</f>
        <v/>
      </c>
      <c r="G33" s="178"/>
      <c r="H33" s="161"/>
      <c r="I33" s="162" t="str">
        <f t="shared" si="5"/>
        <v/>
      </c>
      <c r="J33" s="162" t="str">
        <f t="shared" si="6"/>
        <v/>
      </c>
      <c r="K33" s="158"/>
      <c r="L33" s="179"/>
    </row>
    <row r="34" spans="2:16" ht="30" customHeight="1" thickBot="1">
      <c r="B34" s="192" t="s">
        <v>104</v>
      </c>
      <c r="C34" s="165"/>
      <c r="D34" s="406"/>
      <c r="E34" s="407" t="str">
        <f t="shared" si="7"/>
        <v/>
      </c>
      <c r="F34" s="408" t="str">
        <f t="shared" ref="F34" si="8">IF(E34="","",IF(AND(E34&gt;=3,E34&lt;6),"３歳以上児",IF(AND(E34&gt;=0,E34&lt;3),"３歳未満児","対象年齢範囲外")))</f>
        <v/>
      </c>
      <c r="G34" s="409"/>
      <c r="H34" s="410"/>
      <c r="I34" s="411" t="str">
        <f t="shared" si="5"/>
        <v/>
      </c>
      <c r="J34" s="411" t="str">
        <f t="shared" si="6"/>
        <v/>
      </c>
      <c r="K34" s="406"/>
      <c r="L34" s="412"/>
    </row>
    <row r="35" spans="2:16" ht="30" customHeight="1" thickTop="1">
      <c r="B35" s="730" t="s">
        <v>409</v>
      </c>
      <c r="C35" s="731"/>
      <c r="D35" s="731"/>
      <c r="E35" s="731"/>
      <c r="F35" s="731"/>
      <c r="G35" s="731"/>
      <c r="H35" s="732"/>
      <c r="I35" s="733">
        <f>SUM(I30:I34)</f>
        <v>0</v>
      </c>
      <c r="J35" s="733"/>
      <c r="K35" s="726"/>
      <c r="L35" s="727"/>
      <c r="M35" s="193"/>
      <c r="N35" s="193"/>
    </row>
    <row r="36" spans="2:16" ht="30" customHeight="1" thickBot="1">
      <c r="B36" s="734" t="s">
        <v>410</v>
      </c>
      <c r="C36" s="735"/>
      <c r="D36" s="735"/>
      <c r="E36" s="735"/>
      <c r="F36" s="735"/>
      <c r="G36" s="735"/>
      <c r="H36" s="736"/>
      <c r="I36" s="737">
        <f>SUM(J30:J34)</f>
        <v>0</v>
      </c>
      <c r="J36" s="737"/>
      <c r="K36" s="728"/>
      <c r="L36" s="729"/>
      <c r="M36" s="193"/>
      <c r="N36" s="193"/>
    </row>
    <row r="37" spans="2:16" ht="30" customHeight="1">
      <c r="B37" s="166"/>
    </row>
    <row r="38" spans="2:16" ht="30" customHeight="1"/>
    <row r="39" spans="2:16" ht="33" customHeight="1">
      <c r="B39" s="152" t="s">
        <v>407</v>
      </c>
      <c r="C39" s="152"/>
      <c r="D39" s="152"/>
      <c r="E39" s="155"/>
      <c r="F39" s="148"/>
      <c r="G39" s="148"/>
      <c r="H39" s="148"/>
      <c r="I39" s="148"/>
    </row>
    <row r="40" spans="2:16" ht="33" customHeight="1" thickBot="1">
      <c r="B40" s="748">
        <f>【別紙様式1兼様式第1号別紙1】職員名簿!G3</f>
        <v>4</v>
      </c>
      <c r="C40" s="748"/>
      <c r="D40" s="152" t="s">
        <v>408</v>
      </c>
      <c r="E40" s="155"/>
      <c r="F40" s="148"/>
      <c r="G40" s="148"/>
      <c r="H40" s="148"/>
      <c r="I40" s="148"/>
    </row>
    <row r="41" spans="2:16" ht="32.25" customHeight="1">
      <c r="B41" s="756" t="s">
        <v>405</v>
      </c>
      <c r="C41" s="757"/>
      <c r="D41" s="757"/>
      <c r="E41" s="757"/>
      <c r="F41" s="757"/>
      <c r="G41" s="757"/>
      <c r="H41" s="758"/>
      <c r="I41" s="758"/>
      <c r="J41" s="759"/>
      <c r="K41" s="194"/>
      <c r="L41" s="194"/>
    </row>
    <row r="42" spans="2:16" ht="69.95" customHeight="1">
      <c r="B42" s="760" t="s">
        <v>95</v>
      </c>
      <c r="C42" s="761"/>
      <c r="D42" s="195" t="s">
        <v>351</v>
      </c>
      <c r="E42" s="195"/>
      <c r="F42" s="762" t="s">
        <v>110</v>
      </c>
      <c r="G42" s="762"/>
      <c r="H42" s="763"/>
      <c r="I42" s="763"/>
      <c r="J42" s="764"/>
      <c r="K42" s="196"/>
      <c r="L42" s="197"/>
    </row>
    <row r="43" spans="2:16" ht="27.95" customHeight="1">
      <c r="B43" s="198" t="s">
        <v>100</v>
      </c>
      <c r="C43" s="168"/>
      <c r="D43" s="169"/>
      <c r="E43" s="169"/>
      <c r="F43" s="745"/>
      <c r="G43" s="745"/>
      <c r="H43" s="746"/>
      <c r="I43" s="746"/>
      <c r="J43" s="747"/>
      <c r="K43" s="199"/>
      <c r="L43" s="199"/>
      <c r="P43" s="145" t="s">
        <v>352</v>
      </c>
    </row>
    <row r="44" spans="2:16" ht="27.95" customHeight="1">
      <c r="B44" s="198" t="s">
        <v>101</v>
      </c>
      <c r="C44" s="168"/>
      <c r="D44" s="169"/>
      <c r="E44" s="169"/>
      <c r="F44" s="745"/>
      <c r="G44" s="745"/>
      <c r="H44" s="746"/>
      <c r="I44" s="746"/>
      <c r="J44" s="747"/>
      <c r="K44" s="199"/>
      <c r="L44" s="199"/>
    </row>
    <row r="45" spans="2:16" ht="27.95" customHeight="1">
      <c r="B45" s="198" t="s">
        <v>102</v>
      </c>
      <c r="C45" s="168"/>
      <c r="D45" s="169"/>
      <c r="E45" s="169"/>
      <c r="F45" s="745"/>
      <c r="G45" s="745"/>
      <c r="H45" s="746"/>
      <c r="I45" s="746"/>
      <c r="J45" s="747"/>
      <c r="K45" s="199"/>
      <c r="L45" s="199"/>
    </row>
    <row r="46" spans="2:16" ht="27.95" customHeight="1">
      <c r="B46" s="198" t="s">
        <v>103</v>
      </c>
      <c r="C46" s="168"/>
      <c r="D46" s="169"/>
      <c r="E46" s="169"/>
      <c r="F46" s="745"/>
      <c r="G46" s="745"/>
      <c r="H46" s="746"/>
      <c r="I46" s="746"/>
      <c r="J46" s="747"/>
      <c r="K46" s="199"/>
      <c r="L46" s="199"/>
    </row>
    <row r="47" spans="2:16" ht="27.95" customHeight="1" thickBot="1">
      <c r="B47" s="200" t="s">
        <v>104</v>
      </c>
      <c r="C47" s="170"/>
      <c r="D47" s="171"/>
      <c r="E47" s="171"/>
      <c r="F47" s="771"/>
      <c r="G47" s="771"/>
      <c r="H47" s="772"/>
      <c r="I47" s="772"/>
      <c r="J47" s="773"/>
      <c r="K47" s="199"/>
      <c r="L47" s="199"/>
    </row>
    <row r="48" spans="2:16" ht="27.95" customHeight="1" thickTop="1" thickBot="1">
      <c r="B48" s="201" t="s">
        <v>111</v>
      </c>
      <c r="C48" s="172" t="str">
        <f>IF(C43="","",COUNTA(C43:C47))</f>
        <v/>
      </c>
      <c r="D48" s="202" t="s">
        <v>122</v>
      </c>
      <c r="E48" s="202"/>
      <c r="F48" s="768"/>
      <c r="G48" s="768"/>
      <c r="H48" s="769"/>
      <c r="I48" s="769"/>
      <c r="J48" s="770"/>
      <c r="K48" s="203"/>
      <c r="L48" s="203"/>
    </row>
    <row r="49" spans="2:13" ht="32.25" customHeight="1">
      <c r="B49" s="774" t="s">
        <v>406</v>
      </c>
      <c r="C49" s="775"/>
      <c r="D49" s="775"/>
      <c r="E49" s="775"/>
      <c r="F49" s="775"/>
      <c r="G49" s="775"/>
      <c r="H49" s="775"/>
      <c r="I49" s="775"/>
      <c r="J49" s="776"/>
      <c r="K49" s="204"/>
      <c r="L49" s="194"/>
    </row>
    <row r="50" spans="2:13" ht="69.95" customHeight="1">
      <c r="B50" s="760" t="s">
        <v>95</v>
      </c>
      <c r="C50" s="761"/>
      <c r="D50" s="195" t="s">
        <v>351</v>
      </c>
      <c r="E50" s="205"/>
      <c r="F50" s="763" t="s">
        <v>110</v>
      </c>
      <c r="G50" s="777"/>
      <c r="H50" s="777"/>
      <c r="I50" s="777"/>
      <c r="J50" s="778"/>
      <c r="K50" s="197"/>
      <c r="L50" s="196"/>
    </row>
    <row r="51" spans="2:13" ht="27.95" customHeight="1">
      <c r="B51" s="198" t="s">
        <v>100</v>
      </c>
      <c r="C51" s="168"/>
      <c r="D51" s="169"/>
      <c r="E51" s="169"/>
      <c r="F51" s="745"/>
      <c r="G51" s="745"/>
      <c r="H51" s="746"/>
      <c r="I51" s="746"/>
      <c r="J51" s="747"/>
      <c r="K51" s="199"/>
      <c r="L51" s="199"/>
    </row>
    <row r="52" spans="2:13" ht="27.95" customHeight="1">
      <c r="B52" s="198" t="s">
        <v>101</v>
      </c>
      <c r="C52" s="168"/>
      <c r="D52" s="169"/>
      <c r="E52" s="169"/>
      <c r="F52" s="745"/>
      <c r="G52" s="745"/>
      <c r="H52" s="746"/>
      <c r="I52" s="746"/>
      <c r="J52" s="747"/>
      <c r="K52" s="199"/>
      <c r="L52" s="199"/>
    </row>
    <row r="53" spans="2:13" ht="27.95" customHeight="1">
      <c r="B53" s="198" t="s">
        <v>102</v>
      </c>
      <c r="C53" s="168"/>
      <c r="D53" s="169"/>
      <c r="E53" s="169"/>
      <c r="F53" s="745"/>
      <c r="G53" s="745"/>
      <c r="H53" s="746"/>
      <c r="I53" s="746"/>
      <c r="J53" s="747"/>
      <c r="K53" s="199"/>
      <c r="L53" s="199"/>
    </row>
    <row r="54" spans="2:13" ht="27.95" customHeight="1">
      <c r="B54" s="198" t="s">
        <v>103</v>
      </c>
      <c r="C54" s="168"/>
      <c r="D54" s="169"/>
      <c r="E54" s="169"/>
      <c r="F54" s="745"/>
      <c r="G54" s="745"/>
      <c r="H54" s="746"/>
      <c r="I54" s="746"/>
      <c r="J54" s="747"/>
      <c r="K54" s="199"/>
      <c r="L54" s="199"/>
    </row>
    <row r="55" spans="2:13" ht="27.95" customHeight="1">
      <c r="B55" s="464" t="s">
        <v>104</v>
      </c>
      <c r="C55" s="465"/>
      <c r="D55" s="466"/>
      <c r="E55" s="466"/>
      <c r="F55" s="765"/>
      <c r="G55" s="765"/>
      <c r="H55" s="766"/>
      <c r="I55" s="766"/>
      <c r="J55" s="767"/>
      <c r="K55" s="199"/>
      <c r="L55" s="199"/>
    </row>
    <row r="56" spans="2:13" ht="27.95" customHeight="1" thickBot="1">
      <c r="B56" s="200" t="s">
        <v>497</v>
      </c>
      <c r="C56" s="170"/>
      <c r="D56" s="171"/>
      <c r="E56" s="171"/>
      <c r="F56" s="771"/>
      <c r="G56" s="771"/>
      <c r="H56" s="772"/>
      <c r="I56" s="772"/>
      <c r="J56" s="773"/>
      <c r="K56" s="199"/>
      <c r="L56" s="199"/>
    </row>
    <row r="57" spans="2:13" ht="27.95" customHeight="1" thickTop="1" thickBot="1">
      <c r="B57" s="201" t="s">
        <v>111</v>
      </c>
      <c r="C57" s="172" t="str">
        <f>IF(C51="","",COUNTA(C51:C56))</f>
        <v/>
      </c>
      <c r="D57" s="202" t="s">
        <v>122</v>
      </c>
      <c r="E57" s="202"/>
      <c r="F57" s="768"/>
      <c r="G57" s="768"/>
      <c r="H57" s="769"/>
      <c r="I57" s="769"/>
      <c r="J57" s="770"/>
      <c r="K57" s="206"/>
      <c r="L57" s="206"/>
    </row>
    <row r="58" spans="2:13" s="148" customFormat="1" ht="30" customHeight="1">
      <c r="B58" s="207" t="s">
        <v>354</v>
      </c>
      <c r="F58" s="208"/>
      <c r="G58" s="208"/>
      <c r="H58" s="208"/>
      <c r="I58" s="208"/>
      <c r="J58" s="208"/>
      <c r="K58" s="208"/>
      <c r="L58" s="208"/>
      <c r="M58" s="208"/>
    </row>
  </sheetData>
  <sheetProtection algorithmName="SHA-512" hashValue="omQvrNg+adlaVlkwcx+9UX+0s2ZCK6+FQiOQASR2Y+eynO7EMhlh8pFHVYrd1zo1cwRnCYZ7T6nft8b5X9fOwg==" saltValue="kkP6141PKLQbUsHcBtDAVQ==" spinCount="100000" sheet="1" formatCells="0" insertRows="0" deleteRows="0"/>
  <mergeCells count="67">
    <mergeCell ref="H10:H11"/>
    <mergeCell ref="M1:N1"/>
    <mergeCell ref="B2:N2"/>
    <mergeCell ref="H6:I6"/>
    <mergeCell ref="J6:N6"/>
    <mergeCell ref="B9:C9"/>
    <mergeCell ref="B10:C11"/>
    <mergeCell ref="D10:D11"/>
    <mergeCell ref="E10:E11"/>
    <mergeCell ref="F10:F11"/>
    <mergeCell ref="G10:G11"/>
    <mergeCell ref="M18:N18"/>
    <mergeCell ref="I10:I11"/>
    <mergeCell ref="J10:J11"/>
    <mergeCell ref="K10:K11"/>
    <mergeCell ref="L10:L11"/>
    <mergeCell ref="M10:N11"/>
    <mergeCell ref="M12:N12"/>
    <mergeCell ref="M13:N13"/>
    <mergeCell ref="M14:N14"/>
    <mergeCell ref="M15:N15"/>
    <mergeCell ref="M16:N16"/>
    <mergeCell ref="M17:N17"/>
    <mergeCell ref="M19:N19"/>
    <mergeCell ref="M20:N20"/>
    <mergeCell ref="M21:N21"/>
    <mergeCell ref="B22:H22"/>
    <mergeCell ref="I22:J22"/>
    <mergeCell ref="K22:N23"/>
    <mergeCell ref="B23:H23"/>
    <mergeCell ref="I23:J23"/>
    <mergeCell ref="F55:J55"/>
    <mergeCell ref="F57:J57"/>
    <mergeCell ref="F45:J45"/>
    <mergeCell ref="F46:J46"/>
    <mergeCell ref="F47:J47"/>
    <mergeCell ref="F48:J48"/>
    <mergeCell ref="B49:J49"/>
    <mergeCell ref="B50:C50"/>
    <mergeCell ref="F50:J50"/>
    <mergeCell ref="F51:J51"/>
    <mergeCell ref="F52:J52"/>
    <mergeCell ref="F53:J53"/>
    <mergeCell ref="F54:J54"/>
    <mergeCell ref="F56:J56"/>
    <mergeCell ref="F44:J44"/>
    <mergeCell ref="B27:C27"/>
    <mergeCell ref="B28:C29"/>
    <mergeCell ref="D28:D29"/>
    <mergeCell ref="E28:E29"/>
    <mergeCell ref="F28:F29"/>
    <mergeCell ref="B40:C40"/>
    <mergeCell ref="B41:J41"/>
    <mergeCell ref="B42:C42"/>
    <mergeCell ref="F42:J42"/>
    <mergeCell ref="F43:J43"/>
    <mergeCell ref="K28:K29"/>
    <mergeCell ref="L28:L29"/>
    <mergeCell ref="K35:L36"/>
    <mergeCell ref="B35:H35"/>
    <mergeCell ref="I35:J35"/>
    <mergeCell ref="B36:H36"/>
    <mergeCell ref="I36:J36"/>
    <mergeCell ref="G28:G29"/>
    <mergeCell ref="H28:H29"/>
    <mergeCell ref="I28:I29"/>
    <mergeCell ref="J28:J29"/>
  </mergeCells>
  <phoneticPr fontId="1"/>
  <dataValidations count="3">
    <dataValidation type="list" allowBlank="1" showInputMessage="1" showErrorMessage="1" sqref="H12:H21 H30:H34">
      <formula1>"○,退所"</formula1>
    </dataValidation>
    <dataValidation type="list" allowBlank="1" showInputMessage="1" showErrorMessage="1" sqref="G12:G21">
      <formula1>$P$10:$P$13</formula1>
    </dataValidation>
    <dataValidation type="list" allowBlank="1" showInputMessage="1" showErrorMessage="1" sqref="D43:E47 D51:E56">
      <formula1>$P$42:$P$43</formula1>
    </dataValidation>
  </dataValidations>
  <printOptions horizontalCentered="1"/>
  <pageMargins left="0.43307086614173229" right="0.11811023622047245" top="0.74803149606299213" bottom="0.74803149606299213" header="0.31496062992125984" footer="0.31496062992125984"/>
  <pageSetup paperSize="9" scale="44" orientation="portrait" horizontalDpi="300" verticalDpi="300"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68"/>
  <sheetViews>
    <sheetView view="pageBreakPreview" zoomScale="70" zoomScaleNormal="100" zoomScaleSheetLayoutView="70" workbookViewId="0">
      <selection activeCell="B4" sqref="B4"/>
    </sheetView>
  </sheetViews>
  <sheetFormatPr defaultRowHeight="18.75"/>
  <cols>
    <col min="1" max="1" width="5.25" style="145" customWidth="1"/>
    <col min="2" max="2" width="6.25" style="145" customWidth="1"/>
    <col min="3" max="3" width="18.875" style="145" customWidth="1"/>
    <col min="4" max="4" width="12.75" style="145" customWidth="1"/>
    <col min="5" max="5" width="20.375" style="145" customWidth="1"/>
    <col min="6" max="6" width="9.75" style="145" customWidth="1"/>
    <col min="7" max="7" width="9.5" style="145" bestFit="1" customWidth="1"/>
    <col min="8" max="8" width="13.125" style="145" customWidth="1"/>
    <col min="9" max="9" width="7.75" style="145" customWidth="1"/>
    <col min="10" max="10" width="15.125" style="145" customWidth="1"/>
    <col min="11" max="11" width="13" style="145" customWidth="1"/>
    <col min="12" max="12" width="9.375" style="145" customWidth="1"/>
    <col min="13" max="13" width="13.625" style="145" customWidth="1"/>
    <col min="14" max="14" width="11.125" style="145" customWidth="1"/>
    <col min="15" max="15" width="6.75" style="145" bestFit="1" customWidth="1"/>
    <col min="16" max="16" width="0" style="145" hidden="1" customWidth="1"/>
    <col min="17" max="17" width="73.5" style="145" hidden="1" customWidth="1"/>
    <col min="18" max="18" width="5.25" style="145" hidden="1" customWidth="1"/>
    <col min="19" max="19" width="9.625" style="145" hidden="1" customWidth="1"/>
    <col min="20" max="20" width="16.25" style="145" hidden="1" customWidth="1"/>
    <col min="21" max="21" width="5.25" style="145" hidden="1" customWidth="1"/>
    <col min="22" max="22" width="9.625" style="145" hidden="1" customWidth="1"/>
    <col min="23" max="16384" width="9" style="145"/>
  </cols>
  <sheetData>
    <row r="1" spans="1:18" s="155" customFormat="1" ht="38.25" customHeight="1">
      <c r="A1" s="311" t="s">
        <v>123</v>
      </c>
      <c r="B1" s="311"/>
      <c r="N1" s="863" t="str">
        <f>IF([1]一番最初に入力!$C$7="","",[1]一番最初に入力!$C$7)</f>
        <v/>
      </c>
      <c r="O1" s="863"/>
    </row>
    <row r="2" spans="1:18" ht="30" customHeight="1">
      <c r="B2" s="798" t="s">
        <v>536</v>
      </c>
      <c r="C2" s="798"/>
      <c r="D2" s="798"/>
      <c r="E2" s="798"/>
      <c r="F2" s="798"/>
      <c r="G2" s="798"/>
      <c r="H2" s="798"/>
      <c r="I2" s="798"/>
      <c r="J2" s="798"/>
      <c r="K2" s="798"/>
      <c r="L2" s="798"/>
      <c r="M2" s="798"/>
      <c r="N2" s="798"/>
    </row>
    <row r="3" spans="1:18" ht="30" customHeight="1">
      <c r="B3" s="310"/>
      <c r="C3" s="310"/>
      <c r="D3" s="310"/>
      <c r="E3" s="310"/>
      <c r="F3" s="310"/>
      <c r="G3" s="310"/>
      <c r="H3" s="310"/>
      <c r="I3" s="310"/>
      <c r="J3" s="310"/>
      <c r="K3" s="310"/>
      <c r="L3" s="310"/>
      <c r="M3" s="310"/>
      <c r="N3" s="310"/>
      <c r="Q3" s="145" t="s">
        <v>352</v>
      </c>
      <c r="R3" s="209" t="s">
        <v>356</v>
      </c>
    </row>
    <row r="4" spans="1:18" ht="30" customHeight="1">
      <c r="B4" s="151"/>
      <c r="C4" s="151"/>
      <c r="D4" s="151"/>
      <c r="E4" s="151"/>
      <c r="F4" s="867" t="str">
        <f>【別紙様式1兼様式第1号別紙1】職員名簿!C3</f>
        <v>令和 6</v>
      </c>
      <c r="G4" s="867"/>
      <c r="H4" s="151" t="s">
        <v>353</v>
      </c>
      <c r="I4" s="310">
        <f>【別紙様式1兼様式第1号別紙1】職員名簿!G3</f>
        <v>4</v>
      </c>
      <c r="J4" s="151" t="s">
        <v>113</v>
      </c>
      <c r="K4" s="151"/>
      <c r="L4" s="151"/>
      <c r="M4" s="151"/>
      <c r="N4" s="151"/>
      <c r="Q4" s="145" t="s">
        <v>357</v>
      </c>
    </row>
    <row r="5" spans="1:18" ht="25.5" customHeight="1">
      <c r="B5" s="310"/>
      <c r="C5" s="310"/>
      <c r="D5" s="310"/>
      <c r="E5" s="310"/>
      <c r="F5" s="310"/>
      <c r="G5" s="310"/>
      <c r="H5" s="310"/>
      <c r="I5" s="310"/>
      <c r="J5" s="310"/>
      <c r="K5" s="310"/>
      <c r="L5" s="310"/>
      <c r="M5" s="310"/>
      <c r="N5" s="310"/>
    </row>
    <row r="6" spans="1:18" s="155" customFormat="1" ht="30" customHeight="1">
      <c r="H6" s="149"/>
      <c r="I6" s="308"/>
      <c r="J6" s="210" t="s">
        <v>49</v>
      </c>
      <c r="K6" s="864" t="str">
        <f>【別紙様式1兼様式第1号別紙1】職員名簿!E5</f>
        <v/>
      </c>
      <c r="L6" s="864"/>
      <c r="M6" s="864"/>
      <c r="N6" s="864"/>
      <c r="O6" s="864"/>
      <c r="P6" s="211"/>
      <c r="Q6" s="150"/>
    </row>
    <row r="7" spans="1:18" s="155" customFormat="1" ht="30" customHeight="1">
      <c r="F7" s="149"/>
      <c r="G7" s="149"/>
      <c r="H7" s="149"/>
      <c r="I7" s="149"/>
      <c r="J7" s="150"/>
      <c r="K7" s="212"/>
      <c r="L7" s="212"/>
      <c r="M7" s="212"/>
      <c r="N7" s="212"/>
      <c r="O7" s="152"/>
    </row>
    <row r="8" spans="1:18" s="155" customFormat="1" ht="30" customHeight="1">
      <c r="F8" s="148"/>
      <c r="G8" s="148"/>
      <c r="H8" s="148"/>
      <c r="I8" s="148"/>
      <c r="J8" s="213"/>
      <c r="K8" s="214"/>
      <c r="L8" s="865" t="s">
        <v>344</v>
      </c>
      <c r="M8" s="865"/>
      <c r="N8" s="413" t="str">
        <f>IFERROR(【別紙様式3兼様式第1号別紙4】職員数算出表!C8+【別紙様式3兼様式第1号別紙4】職員数算出表!C9,"")</f>
        <v/>
      </c>
      <c r="O8" s="154" t="s">
        <v>345</v>
      </c>
    </row>
    <row r="9" spans="1:18" s="155" customFormat="1" ht="30" customHeight="1">
      <c r="L9" s="866"/>
      <c r="M9" s="866"/>
      <c r="N9" s="156"/>
      <c r="O9" s="154"/>
    </row>
    <row r="10" spans="1:18" s="155" customFormat="1" ht="30" customHeight="1">
      <c r="B10" s="234"/>
      <c r="C10" s="235">
        <f>【別紙様式1兼様式第1号別紙1】職員名簿!G3</f>
        <v>4</v>
      </c>
      <c r="D10" s="862" t="s">
        <v>400</v>
      </c>
      <c r="E10" s="862"/>
      <c r="F10" s="862"/>
      <c r="G10" s="862"/>
      <c r="H10" s="862"/>
      <c r="I10" s="862"/>
      <c r="L10" s="860"/>
      <c r="M10" s="861"/>
      <c r="N10" s="311"/>
      <c r="Q10" s="186" t="s">
        <v>121</v>
      </c>
    </row>
    <row r="11" spans="1:18" s="155" customFormat="1" ht="33" customHeight="1">
      <c r="B11" s="215"/>
      <c r="C11" s="311"/>
      <c r="D11" s="311"/>
    </row>
    <row r="12" spans="1:18" s="155" customFormat="1" ht="39.950000000000003" customHeight="1">
      <c r="B12" s="216" t="s">
        <v>200</v>
      </c>
      <c r="C12" s="217" t="s">
        <v>358</v>
      </c>
      <c r="D12" s="217"/>
    </row>
    <row r="13" spans="1:18" s="155" customFormat="1" ht="39.950000000000003" customHeight="1" thickBot="1">
      <c r="C13" s="855" t="str">
        <f>IF(【別紙様式1兼様式第1号別紙1】職員名簿!B5="","",IF($N$8&lt;=40,"定員40人以下",IF($N$8&lt;=150,"定員41人以上150人以下",IF($N$8&gt;=151,"定員151人以上"))))</f>
        <v/>
      </c>
      <c r="D13" s="855"/>
      <c r="E13" s="856" t="s">
        <v>359</v>
      </c>
      <c r="F13" s="856"/>
      <c r="G13" s="857" t="s">
        <v>360</v>
      </c>
      <c r="H13" s="857"/>
      <c r="I13" s="857"/>
      <c r="J13" s="857"/>
      <c r="K13" s="236" t="str">
        <f>IF(【別紙様式1兼様式第1号別紙1】職員名簿!B5="","",VLOOKUP(C13,C53:D55,2,FALSE))</f>
        <v/>
      </c>
      <c r="L13" s="857" t="s">
        <v>361</v>
      </c>
      <c r="M13" s="857"/>
      <c r="N13" s="857"/>
    </row>
    <row r="14" spans="1:18" s="155" customFormat="1" ht="33" customHeight="1">
      <c r="C14" s="237"/>
      <c r="D14" s="236"/>
      <c r="E14" s="236"/>
      <c r="F14" s="238"/>
      <c r="G14" s="238"/>
      <c r="H14" s="312"/>
      <c r="I14" s="312"/>
      <c r="J14" s="312"/>
      <c r="K14" s="859" t="str">
        <f>IF($N$9="","",IF($N$9&gt;=151,$E$55,""))</f>
        <v/>
      </c>
      <c r="L14" s="859"/>
      <c r="M14" s="859"/>
      <c r="N14" s="239"/>
    </row>
    <row r="15" spans="1:18" s="155" customFormat="1" ht="39.950000000000003" customHeight="1">
      <c r="B15" s="240" t="s">
        <v>201</v>
      </c>
      <c r="C15" s="217" t="s">
        <v>362</v>
      </c>
      <c r="D15" s="217"/>
    </row>
    <row r="16" spans="1:18" s="155" customFormat="1" ht="39.950000000000003" customHeight="1" thickBot="1">
      <c r="B16" s="240"/>
      <c r="C16" s="855" t="str">
        <f>IF(【別紙様式1兼様式第1号別紙1】職員名簿!B5="","",IF($N$8&lt;=60,"定員60人以下",IF($N$8&gt;=61,"定員61人以上")))</f>
        <v/>
      </c>
      <c r="D16" s="855"/>
      <c r="E16" s="238" t="s">
        <v>359</v>
      </c>
      <c r="F16" s="856" t="str">
        <f>IF(【別紙様式1兼様式第1号別紙1】職員名簿!B5="","",VLOOKUP($C$16,$C$57:$D$58,2,FALSE))</f>
        <v/>
      </c>
      <c r="G16" s="856"/>
      <c r="H16" s="856"/>
      <c r="I16" s="856"/>
      <c r="J16" s="856"/>
      <c r="K16" s="856"/>
      <c r="L16" s="856"/>
      <c r="M16" s="856"/>
      <c r="N16" s="857" t="s">
        <v>363</v>
      </c>
      <c r="O16" s="857"/>
    </row>
    <row r="17" spans="1:22" ht="38.25" customHeight="1">
      <c r="A17" s="155"/>
      <c r="B17" s="240"/>
      <c r="C17" s="236"/>
      <c r="D17" s="236"/>
      <c r="E17" s="238"/>
      <c r="F17" s="858" t="str">
        <f>IF(【別紙様式1兼様式第1号別紙1】職員名簿!B5="","",VLOOKUP($C$16,【様式第1号別紙3】調理員配置状況報告書!$C$61:$D$62,2,FALSE))</f>
        <v/>
      </c>
      <c r="G17" s="858"/>
      <c r="H17" s="858"/>
      <c r="I17" s="858"/>
      <c r="J17" s="858"/>
      <c r="K17" s="858"/>
      <c r="L17" s="858"/>
      <c r="M17" s="858"/>
      <c r="N17" s="858"/>
      <c r="O17" s="312"/>
      <c r="Q17" s="145" t="s">
        <v>356</v>
      </c>
    </row>
    <row r="18" spans="1:22" ht="39.950000000000003" customHeight="1">
      <c r="A18" s="155"/>
      <c r="B18" s="240"/>
      <c r="C18" s="241"/>
      <c r="D18" s="155"/>
      <c r="E18" s="155"/>
      <c r="F18" s="242"/>
      <c r="G18" s="242"/>
      <c r="H18" s="155"/>
      <c r="I18" s="155"/>
      <c r="J18" s="155"/>
      <c r="K18" s="155"/>
      <c r="L18" s="155"/>
      <c r="M18" s="155"/>
      <c r="N18" s="155"/>
      <c r="O18" s="155"/>
      <c r="Q18" s="145" t="s">
        <v>364</v>
      </c>
    </row>
    <row r="19" spans="1:22" ht="30" customHeight="1">
      <c r="A19" s="155"/>
      <c r="B19" s="215" t="s">
        <v>365</v>
      </c>
      <c r="C19" s="155"/>
      <c r="D19" s="155"/>
      <c r="E19" s="155"/>
      <c r="F19" s="155"/>
      <c r="G19" s="155"/>
      <c r="H19" s="155"/>
      <c r="I19" s="155"/>
      <c r="J19" s="155"/>
      <c r="K19" s="155"/>
      <c r="L19" s="155"/>
      <c r="M19" s="155"/>
      <c r="N19" s="155"/>
      <c r="O19" s="155"/>
    </row>
    <row r="20" spans="1:22" ht="30" customHeight="1">
      <c r="A20" s="155"/>
      <c r="B20" s="155"/>
      <c r="C20" s="243" t="s">
        <v>366</v>
      </c>
      <c r="D20" s="218"/>
      <c r="E20" s="244">
        <f t="shared" ref="E20:E25" si="0">IF(D20="○",S22,0)</f>
        <v>0</v>
      </c>
      <c r="F20" s="845" t="s">
        <v>367</v>
      </c>
      <c r="G20" s="846"/>
      <c r="H20" s="218"/>
      <c r="I20" s="847">
        <f t="shared" ref="I20:I25" si="1">IF(H20="○",V22,0)</f>
        <v>0</v>
      </c>
      <c r="J20" s="848"/>
      <c r="K20" s="245"/>
      <c r="L20" s="155"/>
      <c r="M20" s="155"/>
    </row>
    <row r="21" spans="1:22" ht="30" customHeight="1">
      <c r="B21" s="246"/>
      <c r="C21" s="243" t="s">
        <v>368</v>
      </c>
      <c r="D21" s="219"/>
      <c r="E21" s="244">
        <f t="shared" si="0"/>
        <v>0</v>
      </c>
      <c r="F21" s="845" t="s">
        <v>369</v>
      </c>
      <c r="G21" s="846"/>
      <c r="H21" s="218"/>
      <c r="I21" s="847">
        <f t="shared" si="1"/>
        <v>0</v>
      </c>
      <c r="J21" s="848"/>
      <c r="K21" s="245"/>
      <c r="L21" s="246"/>
    </row>
    <row r="22" spans="1:22" ht="30" customHeight="1">
      <c r="B22" s="246"/>
      <c r="C22" s="243" t="s">
        <v>370</v>
      </c>
      <c r="D22" s="219"/>
      <c r="E22" s="244">
        <f t="shared" si="0"/>
        <v>0</v>
      </c>
      <c r="F22" s="845" t="s">
        <v>371</v>
      </c>
      <c r="G22" s="846"/>
      <c r="H22" s="218"/>
      <c r="I22" s="847">
        <f t="shared" si="1"/>
        <v>0</v>
      </c>
      <c r="J22" s="848"/>
      <c r="K22" s="245"/>
      <c r="L22" s="246"/>
      <c r="Q22" s="247">
        <v>45383</v>
      </c>
      <c r="R22" s="145" t="str">
        <f>$N$8</f>
        <v/>
      </c>
      <c r="S22" s="248" t="e">
        <f>VLOOKUP(R22,$A$57:$J$58,10)</f>
        <v>#N/A</v>
      </c>
      <c r="T22" s="249">
        <v>45566</v>
      </c>
      <c r="U22" s="145" t="str">
        <f>$N$8</f>
        <v/>
      </c>
      <c r="V22" s="248" t="e">
        <f>VLOOKUP(U22,$A$57:$J$58,10)</f>
        <v>#N/A</v>
      </c>
    </row>
    <row r="23" spans="1:22" ht="30" customHeight="1">
      <c r="B23" s="246"/>
      <c r="C23" s="243" t="s">
        <v>372</v>
      </c>
      <c r="D23" s="219"/>
      <c r="E23" s="244">
        <f t="shared" si="0"/>
        <v>0</v>
      </c>
      <c r="F23" s="845" t="s">
        <v>373</v>
      </c>
      <c r="G23" s="846"/>
      <c r="H23" s="218"/>
      <c r="I23" s="847">
        <f t="shared" si="1"/>
        <v>0</v>
      </c>
      <c r="J23" s="848"/>
      <c r="K23" s="849" t="s">
        <v>374</v>
      </c>
      <c r="L23" s="850"/>
      <c r="M23" s="851"/>
      <c r="Q23" s="247">
        <v>45413</v>
      </c>
      <c r="R23" s="145" t="str">
        <f t="shared" ref="R23:R27" si="2">$N$8</f>
        <v/>
      </c>
      <c r="S23" s="248" t="e">
        <f t="shared" ref="S23:S27" si="3">VLOOKUP(R23,$A$57:$J$58,10)</f>
        <v>#N/A</v>
      </c>
      <c r="T23" s="249">
        <v>45597</v>
      </c>
      <c r="U23" s="145" t="str">
        <f t="shared" ref="U23:U27" si="4">$N$8</f>
        <v/>
      </c>
      <c r="V23" s="248" t="e">
        <f t="shared" ref="V23:V27" si="5">VLOOKUP(U23,$A$57:$J$58,10)</f>
        <v>#N/A</v>
      </c>
    </row>
    <row r="24" spans="1:22" ht="30" customHeight="1">
      <c r="B24" s="246"/>
      <c r="C24" s="243" t="s">
        <v>375</v>
      </c>
      <c r="D24" s="219"/>
      <c r="E24" s="244">
        <f t="shared" si="0"/>
        <v>0</v>
      </c>
      <c r="F24" s="845" t="s">
        <v>376</v>
      </c>
      <c r="G24" s="846"/>
      <c r="H24" s="218"/>
      <c r="I24" s="847">
        <f t="shared" si="1"/>
        <v>0</v>
      </c>
      <c r="J24" s="848"/>
      <c r="K24" s="852">
        <f>E20+E21+E22+E23+E24+E25+I20+I21+I22+I23+I24+I25</f>
        <v>0</v>
      </c>
      <c r="L24" s="853"/>
      <c r="M24" s="854"/>
      <c r="N24" s="250"/>
      <c r="Q24" s="247">
        <v>45444</v>
      </c>
      <c r="R24" s="145" t="str">
        <f t="shared" si="2"/>
        <v/>
      </c>
      <c r="S24" s="248" t="e">
        <f t="shared" si="3"/>
        <v>#N/A</v>
      </c>
      <c r="T24" s="249">
        <v>45627</v>
      </c>
      <c r="U24" s="145" t="str">
        <f t="shared" si="4"/>
        <v/>
      </c>
      <c r="V24" s="248" t="e">
        <f t="shared" si="5"/>
        <v>#N/A</v>
      </c>
    </row>
    <row r="25" spans="1:22" ht="30" customHeight="1">
      <c r="B25" s="246"/>
      <c r="C25" s="243" t="s">
        <v>377</v>
      </c>
      <c r="D25" s="219"/>
      <c r="E25" s="244">
        <f t="shared" si="0"/>
        <v>0</v>
      </c>
      <c r="F25" s="845" t="s">
        <v>378</v>
      </c>
      <c r="G25" s="846"/>
      <c r="H25" s="218"/>
      <c r="I25" s="847">
        <f t="shared" si="1"/>
        <v>0</v>
      </c>
      <c r="J25" s="848"/>
      <c r="K25" s="852"/>
      <c r="L25" s="853"/>
      <c r="M25" s="854"/>
      <c r="N25" s="250"/>
      <c r="Q25" s="247">
        <v>45474</v>
      </c>
      <c r="R25" s="145" t="str">
        <f t="shared" si="2"/>
        <v/>
      </c>
      <c r="S25" s="248" t="e">
        <f t="shared" si="3"/>
        <v>#N/A</v>
      </c>
      <c r="T25" s="249">
        <v>45658</v>
      </c>
      <c r="U25" s="145" t="str">
        <f t="shared" si="4"/>
        <v/>
      </c>
      <c r="V25" s="248" t="e">
        <f t="shared" si="5"/>
        <v>#N/A</v>
      </c>
    </row>
    <row r="26" spans="1:22" ht="24.95" customHeight="1" thickBot="1">
      <c r="B26" s="246"/>
      <c r="C26" s="246"/>
      <c r="D26" s="246"/>
      <c r="E26" s="246"/>
      <c r="F26" s="246"/>
      <c r="G26" s="246"/>
      <c r="H26" s="246"/>
      <c r="I26" s="246"/>
      <c r="J26" s="246"/>
      <c r="K26" s="246"/>
      <c r="L26" s="246"/>
      <c r="M26" s="246"/>
      <c r="N26" s="246"/>
      <c r="Q26" s="247">
        <v>45505</v>
      </c>
      <c r="R26" s="145" t="str">
        <f t="shared" si="2"/>
        <v/>
      </c>
      <c r="S26" s="248" t="e">
        <f t="shared" si="3"/>
        <v>#N/A</v>
      </c>
      <c r="T26" s="249">
        <v>45689</v>
      </c>
      <c r="U26" s="145" t="str">
        <f t="shared" si="4"/>
        <v/>
      </c>
      <c r="V26" s="248" t="e">
        <f t="shared" si="5"/>
        <v>#N/A</v>
      </c>
    </row>
    <row r="27" spans="1:22" ht="24.95" customHeight="1">
      <c r="B27" s="827" t="s">
        <v>114</v>
      </c>
      <c r="C27" s="828"/>
      <c r="D27" s="829"/>
      <c r="E27" s="833" t="s">
        <v>401</v>
      </c>
      <c r="F27" s="757" t="s">
        <v>115</v>
      </c>
      <c r="G27" s="757"/>
      <c r="H27" s="835" t="s">
        <v>379</v>
      </c>
      <c r="I27" s="837" t="s">
        <v>116</v>
      </c>
      <c r="J27" s="838"/>
      <c r="K27" s="838"/>
      <c r="L27" s="839"/>
      <c r="M27" s="837" t="s">
        <v>380</v>
      </c>
      <c r="N27" s="838"/>
      <c r="O27" s="843"/>
      <c r="Q27" s="247">
        <v>45536</v>
      </c>
      <c r="R27" s="145" t="str">
        <f t="shared" si="2"/>
        <v/>
      </c>
      <c r="S27" s="248" t="e">
        <f t="shared" si="3"/>
        <v>#N/A</v>
      </c>
      <c r="T27" s="249">
        <v>45717</v>
      </c>
      <c r="U27" s="145" t="str">
        <f t="shared" si="4"/>
        <v/>
      </c>
      <c r="V27" s="248" t="e">
        <f t="shared" si="5"/>
        <v>#N/A</v>
      </c>
    </row>
    <row r="28" spans="1:22" ht="70.5" customHeight="1" thickBot="1">
      <c r="B28" s="830"/>
      <c r="C28" s="831"/>
      <c r="D28" s="832"/>
      <c r="E28" s="834"/>
      <c r="F28" s="251" t="s">
        <v>117</v>
      </c>
      <c r="G28" s="251" t="s">
        <v>118</v>
      </c>
      <c r="H28" s="836"/>
      <c r="I28" s="840"/>
      <c r="J28" s="841"/>
      <c r="K28" s="841"/>
      <c r="L28" s="842"/>
      <c r="M28" s="840"/>
      <c r="N28" s="841"/>
      <c r="O28" s="844"/>
    </row>
    <row r="29" spans="1:22" ht="24.75" customHeight="1" thickTop="1">
      <c r="B29" s="252" t="s">
        <v>100</v>
      </c>
      <c r="C29" s="819"/>
      <c r="D29" s="820"/>
      <c r="E29" s="220"/>
      <c r="F29" s="221"/>
      <c r="G29" s="222"/>
      <c r="H29" s="223"/>
      <c r="I29" s="821" t="s">
        <v>381</v>
      </c>
      <c r="J29" s="822"/>
      <c r="K29" s="822"/>
      <c r="L29" s="823"/>
      <c r="M29" s="824"/>
      <c r="N29" s="825"/>
      <c r="O29" s="826"/>
    </row>
    <row r="30" spans="1:22" ht="24.75" customHeight="1">
      <c r="B30" s="252" t="s">
        <v>382</v>
      </c>
      <c r="C30" s="803"/>
      <c r="D30" s="804"/>
      <c r="E30" s="224"/>
      <c r="F30" s="225"/>
      <c r="G30" s="226"/>
      <c r="H30" s="227"/>
      <c r="I30" s="805" t="s">
        <v>381</v>
      </c>
      <c r="J30" s="806"/>
      <c r="K30" s="806"/>
      <c r="L30" s="807"/>
      <c r="M30" s="808"/>
      <c r="N30" s="809"/>
      <c r="O30" s="810"/>
    </row>
    <row r="31" spans="1:22" ht="24.75" customHeight="1">
      <c r="B31" s="252" t="s">
        <v>102</v>
      </c>
      <c r="C31" s="803"/>
      <c r="D31" s="804"/>
      <c r="E31" s="224"/>
      <c r="F31" s="225"/>
      <c r="G31" s="226"/>
      <c r="H31" s="227"/>
      <c r="I31" s="805" t="s">
        <v>381</v>
      </c>
      <c r="J31" s="806"/>
      <c r="K31" s="806"/>
      <c r="L31" s="807"/>
      <c r="M31" s="808"/>
      <c r="N31" s="809"/>
      <c r="O31" s="810"/>
    </row>
    <row r="32" spans="1:22" ht="24.75" customHeight="1">
      <c r="B32" s="252" t="s">
        <v>103</v>
      </c>
      <c r="C32" s="803"/>
      <c r="D32" s="804"/>
      <c r="E32" s="224"/>
      <c r="F32" s="228"/>
      <c r="G32" s="229"/>
      <c r="H32" s="227"/>
      <c r="I32" s="805" t="s">
        <v>381</v>
      </c>
      <c r="J32" s="806"/>
      <c r="K32" s="806"/>
      <c r="L32" s="807"/>
      <c r="M32" s="808"/>
      <c r="N32" s="809"/>
      <c r="O32" s="810"/>
    </row>
    <row r="33" spans="1:15" ht="24.75" customHeight="1">
      <c r="B33" s="191" t="s">
        <v>104</v>
      </c>
      <c r="C33" s="803"/>
      <c r="D33" s="804"/>
      <c r="E33" s="224"/>
      <c r="F33" s="225"/>
      <c r="G33" s="226"/>
      <c r="H33" s="227"/>
      <c r="I33" s="805" t="s">
        <v>381</v>
      </c>
      <c r="J33" s="806"/>
      <c r="K33" s="806"/>
      <c r="L33" s="807"/>
      <c r="M33" s="808"/>
      <c r="N33" s="809"/>
      <c r="O33" s="810"/>
    </row>
    <row r="34" spans="1:15" ht="24.75" customHeight="1">
      <c r="B34" s="252" t="s">
        <v>105</v>
      </c>
      <c r="C34" s="803"/>
      <c r="D34" s="804"/>
      <c r="E34" s="224"/>
      <c r="F34" s="228"/>
      <c r="G34" s="229"/>
      <c r="H34" s="227"/>
      <c r="I34" s="805" t="s">
        <v>381</v>
      </c>
      <c r="J34" s="806"/>
      <c r="K34" s="806"/>
      <c r="L34" s="807"/>
      <c r="M34" s="808"/>
      <c r="N34" s="809"/>
      <c r="O34" s="810"/>
    </row>
    <row r="35" spans="1:15" ht="24.75" customHeight="1">
      <c r="B35" s="191" t="s">
        <v>106</v>
      </c>
      <c r="C35" s="803"/>
      <c r="D35" s="804"/>
      <c r="E35" s="224"/>
      <c r="F35" s="225"/>
      <c r="G35" s="226"/>
      <c r="H35" s="227"/>
      <c r="I35" s="805" t="s">
        <v>381</v>
      </c>
      <c r="J35" s="806"/>
      <c r="K35" s="806"/>
      <c r="L35" s="807"/>
      <c r="M35" s="808"/>
      <c r="N35" s="809"/>
      <c r="O35" s="810"/>
    </row>
    <row r="36" spans="1:15" ht="24.75" customHeight="1">
      <c r="B36" s="252" t="s">
        <v>107</v>
      </c>
      <c r="C36" s="803"/>
      <c r="D36" s="804"/>
      <c r="E36" s="224"/>
      <c r="F36" s="228"/>
      <c r="G36" s="229"/>
      <c r="H36" s="227"/>
      <c r="I36" s="805" t="s">
        <v>381</v>
      </c>
      <c r="J36" s="806"/>
      <c r="K36" s="806"/>
      <c r="L36" s="807"/>
      <c r="M36" s="808"/>
      <c r="N36" s="809"/>
      <c r="O36" s="810"/>
    </row>
    <row r="37" spans="1:15" ht="24.75" customHeight="1">
      <c r="B37" s="191" t="s">
        <v>108</v>
      </c>
      <c r="C37" s="803"/>
      <c r="D37" s="804"/>
      <c r="E37" s="224"/>
      <c r="F37" s="225"/>
      <c r="G37" s="226"/>
      <c r="H37" s="227"/>
      <c r="I37" s="805" t="s">
        <v>381</v>
      </c>
      <c r="J37" s="806"/>
      <c r="K37" s="806"/>
      <c r="L37" s="807"/>
      <c r="M37" s="808"/>
      <c r="N37" s="809"/>
      <c r="O37" s="810"/>
    </row>
    <row r="38" spans="1:15" s="155" customFormat="1" ht="24.75" customHeight="1" thickBot="1">
      <c r="A38" s="145"/>
      <c r="B38" s="469" t="s">
        <v>109</v>
      </c>
      <c r="C38" s="811"/>
      <c r="D38" s="812"/>
      <c r="E38" s="230"/>
      <c r="F38" s="231"/>
      <c r="G38" s="232"/>
      <c r="H38" s="233"/>
      <c r="I38" s="813" t="s">
        <v>381</v>
      </c>
      <c r="J38" s="814"/>
      <c r="K38" s="814"/>
      <c r="L38" s="815"/>
      <c r="M38" s="816"/>
      <c r="N38" s="817"/>
      <c r="O38" s="818"/>
    </row>
    <row r="39" spans="1:15" ht="24.95" customHeight="1">
      <c r="C39" s="253"/>
      <c r="D39" s="253"/>
    </row>
    <row r="40" spans="1:15" ht="24.95" customHeight="1">
      <c r="A40" s="155"/>
      <c r="B40" s="254" t="s">
        <v>119</v>
      </c>
      <c r="C40" s="254"/>
      <c r="D40" s="254"/>
      <c r="E40" s="254"/>
      <c r="F40" s="254"/>
      <c r="G40" s="254"/>
      <c r="H40" s="254"/>
      <c r="I40" s="254"/>
      <c r="J40" s="254"/>
      <c r="K40" s="254"/>
      <c r="L40" s="254"/>
      <c r="M40" s="254"/>
      <c r="N40" s="254"/>
      <c r="O40" s="155"/>
    </row>
    <row r="41" spans="1:15" ht="24">
      <c r="B41" s="254" t="s">
        <v>120</v>
      </c>
      <c r="C41" s="246"/>
      <c r="D41" s="246"/>
      <c r="E41" s="246"/>
      <c r="F41" s="246"/>
      <c r="G41" s="246"/>
      <c r="H41" s="246"/>
      <c r="I41" s="246"/>
      <c r="J41" s="246"/>
      <c r="K41" s="246"/>
      <c r="L41" s="246"/>
      <c r="M41" s="246"/>
      <c r="N41" s="246"/>
    </row>
    <row r="42" spans="1:15" ht="24">
      <c r="B42" s="254"/>
      <c r="C42" s="246"/>
      <c r="D42" s="246"/>
      <c r="E42" s="246"/>
      <c r="F42" s="246"/>
      <c r="G42" s="246"/>
      <c r="H42" s="246"/>
      <c r="I42" s="246"/>
      <c r="J42" s="246"/>
      <c r="K42" s="246"/>
      <c r="L42" s="246"/>
      <c r="M42" s="246"/>
      <c r="N42" s="246"/>
    </row>
    <row r="43" spans="1:15" ht="19.5">
      <c r="B43" s="246"/>
      <c r="D43" s="246"/>
      <c r="E43" s="246"/>
      <c r="F43" s="246"/>
      <c r="G43" s="246"/>
      <c r="H43" s="246"/>
      <c r="I43" s="246"/>
      <c r="J43" s="246"/>
      <c r="K43" s="246"/>
      <c r="L43" s="246"/>
      <c r="M43" s="246"/>
      <c r="N43" s="246"/>
    </row>
    <row r="44" spans="1:15" ht="19.5" hidden="1">
      <c r="B44" s="246"/>
      <c r="C44" s="145" t="s">
        <v>352</v>
      </c>
      <c r="D44" s="246"/>
      <c r="E44" s="246"/>
      <c r="F44" s="246"/>
      <c r="G44" s="246"/>
      <c r="H44" s="246"/>
      <c r="I44" s="246"/>
      <c r="J44" s="246"/>
      <c r="K44" s="246"/>
      <c r="L44" s="246"/>
      <c r="M44" s="246"/>
      <c r="N44" s="246"/>
    </row>
    <row r="45" spans="1:15" hidden="1">
      <c r="B45" s="255"/>
      <c r="C45" s="145" t="s">
        <v>357</v>
      </c>
      <c r="D45" s="255"/>
      <c r="E45" s="255"/>
      <c r="F45" s="255"/>
      <c r="G45" s="255"/>
      <c r="H45" s="255"/>
      <c r="I45" s="255"/>
      <c r="J45" s="255"/>
      <c r="K45" s="255"/>
      <c r="L45" s="255"/>
      <c r="M45" s="255"/>
      <c r="N45" s="255"/>
    </row>
    <row r="46" spans="1:15" hidden="1">
      <c r="C46" s="145" t="s">
        <v>383</v>
      </c>
    </row>
    <row r="47" spans="1:15" hidden="1">
      <c r="C47" s="145" t="s">
        <v>384</v>
      </c>
    </row>
    <row r="48" spans="1:15" hidden="1">
      <c r="C48" s="145" t="s">
        <v>385</v>
      </c>
    </row>
    <row r="49" spans="1:29" hidden="1">
      <c r="C49" s="145" t="s">
        <v>386</v>
      </c>
    </row>
    <row r="50" spans="1:29" hidden="1"/>
    <row r="51" spans="1:29" ht="24" hidden="1">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row>
    <row r="52" spans="1:29" ht="24" hidden="1">
      <c r="P52" s="155"/>
      <c r="Q52" s="155"/>
      <c r="R52" s="155"/>
      <c r="S52" s="155"/>
      <c r="T52" s="155"/>
      <c r="U52" s="155"/>
      <c r="V52" s="155"/>
      <c r="W52" s="155"/>
      <c r="X52" s="155"/>
      <c r="Y52" s="155"/>
      <c r="Z52" s="155"/>
      <c r="AA52" s="155"/>
      <c r="AB52" s="155"/>
      <c r="AC52" s="155"/>
    </row>
    <row r="53" spans="1:29" hidden="1">
      <c r="A53" s="145">
        <v>1</v>
      </c>
      <c r="B53" s="145">
        <v>40</v>
      </c>
      <c r="C53" s="145" t="s">
        <v>387</v>
      </c>
      <c r="D53" s="145" t="s">
        <v>388</v>
      </c>
    </row>
    <row r="54" spans="1:29" hidden="1">
      <c r="A54" s="145">
        <v>41</v>
      </c>
      <c r="B54" s="145">
        <v>150</v>
      </c>
      <c r="C54" s="145" t="s">
        <v>389</v>
      </c>
      <c r="D54" s="145" t="s">
        <v>390</v>
      </c>
    </row>
    <row r="55" spans="1:29" hidden="1">
      <c r="A55" s="145">
        <v>151</v>
      </c>
      <c r="B55" s="145">
        <v>999</v>
      </c>
      <c r="C55" s="145" t="s">
        <v>391</v>
      </c>
      <c r="D55" s="145" t="s">
        <v>392</v>
      </c>
      <c r="E55" s="145" t="s">
        <v>393</v>
      </c>
    </row>
    <row r="56" spans="1:29" hidden="1"/>
    <row r="57" spans="1:29" hidden="1">
      <c r="A57" s="145">
        <v>1</v>
      </c>
      <c r="B57" s="145">
        <v>60</v>
      </c>
      <c r="C57" s="145" t="s">
        <v>394</v>
      </c>
      <c r="D57" s="145" t="s">
        <v>395</v>
      </c>
      <c r="J57" s="256">
        <v>77100</v>
      </c>
    </row>
    <row r="58" spans="1:29" hidden="1">
      <c r="A58" s="145">
        <v>61</v>
      </c>
      <c r="B58" s="145">
        <v>999</v>
      </c>
      <c r="C58" s="145" t="s">
        <v>396</v>
      </c>
      <c r="D58" s="145" t="s">
        <v>397</v>
      </c>
      <c r="J58" s="256">
        <v>115700</v>
      </c>
    </row>
    <row r="59" spans="1:29" hidden="1"/>
    <row r="60" spans="1:29" hidden="1"/>
    <row r="61" spans="1:29" hidden="1">
      <c r="C61" s="145" t="s">
        <v>394</v>
      </c>
      <c r="D61" s="145" t="s">
        <v>398</v>
      </c>
    </row>
    <row r="62" spans="1:29" hidden="1">
      <c r="C62" s="145" t="s">
        <v>396</v>
      </c>
      <c r="D62" s="145" t="s">
        <v>399</v>
      </c>
    </row>
    <row r="63" spans="1:29" hidden="1">
      <c r="I63" s="248"/>
    </row>
    <row r="64" spans="1:29">
      <c r="I64" s="248"/>
    </row>
    <row r="65" spans="9:9">
      <c r="I65" s="248"/>
    </row>
    <row r="66" spans="9:9">
      <c r="I66" s="248"/>
    </row>
    <row r="67" spans="9:9">
      <c r="I67" s="248"/>
    </row>
    <row r="68" spans="9:9">
      <c r="I68" s="248"/>
    </row>
  </sheetData>
  <sheetProtection algorithmName="SHA-512" hashValue="/4GToN0zWmnlSMT5G6ZsZyf6u9WzlH0CeX8yVdALTGg6xXKStTX0J0DCNwbaq9Oo7Jnu4IEtoJ8uWQPk0Tgv4Q==" saltValue="bC4XsOE5CVtY7bAeCQe+Kg==" spinCount="100000" sheet="1" formatCells="0" insertRows="0"/>
  <mergeCells count="67">
    <mergeCell ref="N1:O1"/>
    <mergeCell ref="B2:N2"/>
    <mergeCell ref="K6:O6"/>
    <mergeCell ref="L8:M8"/>
    <mergeCell ref="L9:M9"/>
    <mergeCell ref="F4:G4"/>
    <mergeCell ref="K14:M14"/>
    <mergeCell ref="L10:M10"/>
    <mergeCell ref="C13:D13"/>
    <mergeCell ref="E13:F13"/>
    <mergeCell ref="G13:J13"/>
    <mergeCell ref="L13:N13"/>
    <mergeCell ref="D10:I10"/>
    <mergeCell ref="F22:G22"/>
    <mergeCell ref="I22:J22"/>
    <mergeCell ref="C16:D16"/>
    <mergeCell ref="F16:M16"/>
    <mergeCell ref="N16:O16"/>
    <mergeCell ref="F20:G20"/>
    <mergeCell ref="I20:J20"/>
    <mergeCell ref="F21:G21"/>
    <mergeCell ref="I21:J21"/>
    <mergeCell ref="F17:N17"/>
    <mergeCell ref="M27:O28"/>
    <mergeCell ref="F23:G23"/>
    <mergeCell ref="I23:J23"/>
    <mergeCell ref="K23:M23"/>
    <mergeCell ref="F24:G24"/>
    <mergeCell ref="I24:J24"/>
    <mergeCell ref="K24:M25"/>
    <mergeCell ref="F25:G25"/>
    <mergeCell ref="I25:J25"/>
    <mergeCell ref="B27:D28"/>
    <mergeCell ref="E27:E28"/>
    <mergeCell ref="F27:G27"/>
    <mergeCell ref="H27:H28"/>
    <mergeCell ref="I27:L28"/>
    <mergeCell ref="C29:D29"/>
    <mergeCell ref="I29:L29"/>
    <mergeCell ref="M29:O29"/>
    <mergeCell ref="C30:D30"/>
    <mergeCell ref="I30:L30"/>
    <mergeCell ref="M30:O30"/>
    <mergeCell ref="C31:D31"/>
    <mergeCell ref="I31:L31"/>
    <mergeCell ref="M31:O31"/>
    <mergeCell ref="C32:D32"/>
    <mergeCell ref="I32:L32"/>
    <mergeCell ref="M32:O32"/>
    <mergeCell ref="C33:D33"/>
    <mergeCell ref="I33:L33"/>
    <mergeCell ref="M33:O33"/>
    <mergeCell ref="C36:D36"/>
    <mergeCell ref="I36:L36"/>
    <mergeCell ref="M36:O36"/>
    <mergeCell ref="C34:D34"/>
    <mergeCell ref="I34:L34"/>
    <mergeCell ref="M34:O34"/>
    <mergeCell ref="C35:D35"/>
    <mergeCell ref="I35:L35"/>
    <mergeCell ref="M35:O35"/>
    <mergeCell ref="C37:D37"/>
    <mergeCell ref="I37:L37"/>
    <mergeCell ref="M37:O37"/>
    <mergeCell ref="C38:D38"/>
    <mergeCell ref="I38:L38"/>
    <mergeCell ref="M38:O38"/>
  </mergeCells>
  <phoneticPr fontId="1"/>
  <conditionalFormatting sqref="F29:F32 F37:F38">
    <cfRule type="expression" dxfId="11" priority="17">
      <formula>(E29="常勤")</formula>
    </cfRule>
  </conditionalFormatting>
  <conditionalFormatting sqref="G29:G32 G37:H38">
    <cfRule type="expression" dxfId="10" priority="16">
      <formula>(E29="常勤")</formula>
    </cfRule>
  </conditionalFormatting>
  <conditionalFormatting sqref="F33 F36">
    <cfRule type="expression" dxfId="9" priority="15">
      <formula>(E33="常勤")</formula>
    </cfRule>
  </conditionalFormatting>
  <conditionalFormatting sqref="G33 G36">
    <cfRule type="expression" dxfId="8" priority="14">
      <formula>(E33="常勤")</formula>
    </cfRule>
  </conditionalFormatting>
  <conditionalFormatting sqref="H29:H31 H33">
    <cfRule type="expression" dxfId="7" priority="13">
      <formula>(F29="常勤")</formula>
    </cfRule>
  </conditionalFormatting>
  <conditionalFormatting sqref="H32">
    <cfRule type="expression" dxfId="6" priority="12">
      <formula>(F32="常勤")</formula>
    </cfRule>
  </conditionalFormatting>
  <conditionalFormatting sqref="H36">
    <cfRule type="expression" dxfId="5" priority="11">
      <formula>(F36="常勤")</formula>
    </cfRule>
  </conditionalFormatting>
  <conditionalFormatting sqref="F35">
    <cfRule type="expression" dxfId="4" priority="5">
      <formula>(E35="常勤")</formula>
    </cfRule>
  </conditionalFormatting>
  <conditionalFormatting sqref="G35:H35">
    <cfRule type="expression" dxfId="3" priority="4">
      <formula>(E35="常勤")</formula>
    </cfRule>
  </conditionalFormatting>
  <conditionalFormatting sqref="F34">
    <cfRule type="expression" dxfId="2" priority="3">
      <formula>(E34="常勤")</formula>
    </cfRule>
  </conditionalFormatting>
  <conditionalFormatting sqref="G34">
    <cfRule type="expression" dxfId="1" priority="2">
      <formula>(E34="常勤")</formula>
    </cfRule>
  </conditionalFormatting>
  <conditionalFormatting sqref="H34">
    <cfRule type="expression" dxfId="0" priority="1">
      <formula>(F34="常勤")</formula>
    </cfRule>
  </conditionalFormatting>
  <dataValidations count="3">
    <dataValidation type="list" allowBlank="1" showInputMessage="1" showErrorMessage="1" sqref="D20:D25 H20:H25">
      <formula1>$Q$17:$Q$18</formula1>
    </dataValidation>
    <dataValidation type="list" allowBlank="1" showInputMessage="1" showErrorMessage="1" sqref="H29:H38">
      <formula1>$R$2:$R$3</formula1>
    </dataValidation>
    <dataValidation type="list" allowBlank="1" showInputMessage="1" showErrorMessage="1" sqref="E29:E38">
      <formula1>$C$43:$C$49</formula1>
    </dataValidation>
  </dataValidations>
  <printOptions horizontalCentered="1"/>
  <pageMargins left="0.31496062992125984" right="0.31496062992125984" top="0.59055118110236227" bottom="0.59055118110236227" header="0.31496062992125984" footer="0.31496062992125984"/>
  <pageSetup paperSize="9" scale="57"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R6施設コード</vt:lpstr>
      <vt:lpstr>【別紙様式1兼様式第1号別紙1】職員名簿</vt:lpstr>
      <vt:lpstr>【別紙様式２】クラス編制表</vt:lpstr>
      <vt:lpstr>【別紙様式3兼様式第1号別紙4】職員数算出表</vt:lpstr>
      <vt:lpstr>加算等月例報告書</vt:lpstr>
      <vt:lpstr>【様式第1号別紙2】特別支援保育の状況</vt:lpstr>
      <vt:lpstr>【様式第1号別紙3】調理員配置状況報告書</vt:lpstr>
      <vt:lpstr>【別紙様式1兼様式第1号別紙1】職員名簿!Print_Area</vt:lpstr>
      <vt:lpstr>【別紙様式２】クラス編制表!Print_Area</vt:lpstr>
      <vt:lpstr>【別紙様式3兼様式第1号別紙4】職員数算出表!Print_Area</vt:lpstr>
      <vt:lpstr>【様式第1号別紙2】特別支援保育の状況!Print_Area</vt:lpstr>
      <vt:lpstr>【様式第1号別紙3】調理員配置状況報告書!Print_Area</vt:lpstr>
      <vt:lpstr>'R6施設コード'!Print_Area</vt:lpstr>
      <vt:lpstr>加算等月例報告書!Print_Area</vt:lpstr>
      <vt:lpstr>'R6施設コード'!Print_Titles</vt:lpstr>
      <vt:lpstr>加算等月例報告書!Print_Titles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2024-01-23T09:54:10Z</cp:lastPrinted>
  <dcterms:created xsi:type="dcterms:W3CDTF">2018-11-21T04:46:05Z</dcterms:created>
  <dcterms:modified xsi:type="dcterms:W3CDTF">2024-10-11T00:57:40Z</dcterms:modified>
</cp:coreProperties>
</file>