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defaultThemeVersion="124226"/>
  <xr:revisionPtr revIDLastSave="0" documentId="13_ncr:1_{37C77635-4ECB-478B-B7B0-38CF77239A8F}" xr6:coauthVersionLast="47" xr6:coauthVersionMax="47" xr10:uidLastSave="{00000000-0000-0000-0000-000000000000}"/>
  <bookViews>
    <workbookView xWindow="45" yWindow="-16320" windowWidth="29040" windowHeight="15720" tabRatio="840" xr2:uid="{00000000-000D-0000-FFFF-FFFF00000000}"/>
  </bookViews>
  <sheets>
    <sheet name="【様式４別添３】加算見込額計算シート" sheetId="79" r:id="rId1"/>
    <sheet name="【BD】小A１" sheetId="80" state="hidden" r:id="rId2"/>
    <sheet name="【BD】小A２" sheetId="81" state="hidden" r:id="rId3"/>
  </sheets>
  <externalReferences>
    <externalReference r:id="rId4"/>
  </externalReferences>
  <definedNames>
    <definedName name="_xlnm._FilterDatabase" localSheetId="1" hidden="1">【BD】小A１!$G$6:$WXO$117</definedName>
    <definedName name="_xlnm.Print_Area" localSheetId="1">【BD】小A１!$A$2:$DO$136</definedName>
    <definedName name="_xlnm.Print_Area" localSheetId="2">【BD】小A２!$A$1:$AD$29</definedName>
    <definedName name="_xlnm.Print_Area" localSheetId="0">【様式４別添３】加算見込額計算シート!$A$1:$W$50</definedName>
    <definedName name="_xlnm.Print_Titles" localSheetId="1">【BD】小A１!$G:$J,【BD】小A１!$2:$8</definedName>
    <definedName name="あり" localSheetId="0">#REF!</definedName>
    <definedName name="あり">#REF!</definedName>
    <definedName name="なし" localSheetId="0">#REF!</definedName>
    <definedName name="なし">#REF!</definedName>
    <definedName name="引上率">[1]単価引上率!$B$2</definedName>
    <definedName name="保育所別民改費担当者一覧" localSheetId="0">#REF!</definedName>
    <definedName name="保育所別民改費担当者一覧">#REF!</definedName>
    <definedName name="有無" localSheetId="0">#REF!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B183" i="79" l="1"/>
  <c r="AB169" i="79"/>
  <c r="AG160" i="79"/>
  <c r="AG161" i="79"/>
  <c r="AG159" i="79"/>
  <c r="AG156" i="79"/>
  <c r="AG157" i="79"/>
  <c r="AG155" i="79"/>
  <c r="AG158" i="79" l="1"/>
  <c r="AG162" i="79"/>
  <c r="AC156" i="79"/>
  <c r="AC160" i="79" s="1"/>
  <c r="AE156" i="79"/>
  <c r="AE160" i="79" s="1"/>
  <c r="AE155" i="79"/>
  <c r="AE159" i="79" s="1"/>
  <c r="AC155" i="79"/>
  <c r="AC159" i="79" s="1"/>
  <c r="AG163" i="79" l="1"/>
  <c r="AE157" i="79"/>
  <c r="AE161" i="79" s="1"/>
  <c r="AE162" i="79" s="1"/>
  <c r="AC157" i="79"/>
  <c r="AC161" i="79" s="1"/>
  <c r="AC162" i="79" s="1"/>
  <c r="AC158" i="79" l="1"/>
  <c r="AC163" i="79" s="1"/>
  <c r="AE158" i="79"/>
  <c r="AE163" i="79" s="1"/>
  <c r="C9" i="79"/>
  <c r="G105" i="79"/>
  <c r="E132" i="79" l="1"/>
  <c r="M144" i="79" l="1"/>
  <c r="C136" i="80" l="1"/>
  <c r="F134" i="80"/>
  <c r="F135" i="80" s="1"/>
  <c r="F136" i="80" s="1"/>
  <c r="C134" i="80"/>
  <c r="F133" i="80"/>
  <c r="C132" i="80"/>
  <c r="F129" i="80"/>
  <c r="F130" i="80" s="1"/>
  <c r="E129" i="80"/>
  <c r="E130" i="80" s="1"/>
  <c r="E131" i="80" s="1"/>
  <c r="E132" i="80" s="1"/>
  <c r="E133" i="80" s="1"/>
  <c r="E134" i="80" s="1"/>
  <c r="E135" i="80" s="1"/>
  <c r="E136" i="80" s="1"/>
  <c r="F125" i="80"/>
  <c r="F126" i="80" s="1"/>
  <c r="F127" i="80" s="1"/>
  <c r="F128" i="80" s="1"/>
  <c r="C125" i="80"/>
  <c r="D122" i="80"/>
  <c r="D123" i="80" s="1"/>
  <c r="D124" i="80" s="1"/>
  <c r="F121" i="80"/>
  <c r="F122" i="80" s="1"/>
  <c r="F123" i="80" s="1"/>
  <c r="F124" i="80" s="1"/>
  <c r="E121" i="80"/>
  <c r="E122" i="80" s="1"/>
  <c r="D121" i="80"/>
  <c r="C120" i="80"/>
  <c r="C118" i="80"/>
  <c r="F117" i="80"/>
  <c r="F118" i="80" s="1"/>
  <c r="F119" i="80" s="1"/>
  <c r="F120" i="80" s="1"/>
  <c r="C116" i="80"/>
  <c r="F113" i="80"/>
  <c r="F114" i="80" s="1"/>
  <c r="F115" i="80" s="1"/>
  <c r="F116" i="80" s="1"/>
  <c r="E113" i="80"/>
  <c r="E114" i="80" s="1"/>
  <c r="E115" i="80" s="1"/>
  <c r="E116" i="80" s="1"/>
  <c r="E117" i="80" s="1"/>
  <c r="E118" i="80" s="1"/>
  <c r="E119" i="80" s="1"/>
  <c r="E120" i="80" s="1"/>
  <c r="F109" i="80"/>
  <c r="F110" i="80" s="1"/>
  <c r="F111" i="80" s="1"/>
  <c r="F112" i="80" s="1"/>
  <c r="C109" i="80"/>
  <c r="F105" i="80"/>
  <c r="F106" i="80" s="1"/>
  <c r="F107" i="80" s="1"/>
  <c r="F108" i="80" s="1"/>
  <c r="E105" i="80"/>
  <c r="E106" i="80" s="1"/>
  <c r="E107" i="80" s="1"/>
  <c r="E108" i="80" s="1"/>
  <c r="E109" i="80" s="1"/>
  <c r="E110" i="80" s="1"/>
  <c r="E111" i="80" s="1"/>
  <c r="E112" i="80" s="1"/>
  <c r="D105" i="80"/>
  <c r="A105" i="80" s="1"/>
  <c r="C104" i="80"/>
  <c r="F102" i="80"/>
  <c r="F103" i="80" s="1"/>
  <c r="F104" i="80" s="1"/>
  <c r="C102" i="80"/>
  <c r="F101" i="80"/>
  <c r="C100" i="80"/>
  <c r="F97" i="80"/>
  <c r="F98" i="80" s="1"/>
  <c r="F99" i="80" s="1"/>
  <c r="F100" i="80" s="1"/>
  <c r="E97" i="80"/>
  <c r="E98" i="80" s="1"/>
  <c r="E99" i="80" s="1"/>
  <c r="E100" i="80" s="1"/>
  <c r="E101" i="80" s="1"/>
  <c r="E102" i="80" s="1"/>
  <c r="E103" i="80" s="1"/>
  <c r="E104" i="80" s="1"/>
  <c r="F93" i="80"/>
  <c r="F94" i="80" s="1"/>
  <c r="F95" i="80" s="1"/>
  <c r="F96" i="80" s="1"/>
  <c r="C93" i="80"/>
  <c r="F89" i="80"/>
  <c r="F90" i="80" s="1"/>
  <c r="F91" i="80" s="1"/>
  <c r="F92" i="80" s="1"/>
  <c r="E89" i="80"/>
  <c r="E90" i="80" s="1"/>
  <c r="E91" i="80" s="1"/>
  <c r="E92" i="80" s="1"/>
  <c r="E93" i="80" s="1"/>
  <c r="E94" i="80" s="1"/>
  <c r="E95" i="80" s="1"/>
  <c r="E96" i="80" s="1"/>
  <c r="D89" i="80"/>
  <c r="C88" i="80"/>
  <c r="C86" i="80"/>
  <c r="F85" i="80"/>
  <c r="F86" i="80" s="1"/>
  <c r="F87" i="80" s="1"/>
  <c r="F88" i="80" s="1"/>
  <c r="C84" i="80"/>
  <c r="F81" i="80"/>
  <c r="F82" i="80" s="1"/>
  <c r="F83" i="80" s="1"/>
  <c r="F84" i="80" s="1"/>
  <c r="E81" i="80"/>
  <c r="E82" i="80" s="1"/>
  <c r="E83" i="80" s="1"/>
  <c r="E84" i="80" s="1"/>
  <c r="E85" i="80" s="1"/>
  <c r="E86" i="80" s="1"/>
  <c r="E87" i="80" s="1"/>
  <c r="E88" i="80" s="1"/>
  <c r="F77" i="80"/>
  <c r="F78" i="80" s="1"/>
  <c r="F79" i="80" s="1"/>
  <c r="F80" i="80" s="1"/>
  <c r="C77" i="80"/>
  <c r="F73" i="80"/>
  <c r="F74" i="80" s="1"/>
  <c r="F75" i="80" s="1"/>
  <c r="F76" i="80" s="1"/>
  <c r="E73" i="80"/>
  <c r="E74" i="80" s="1"/>
  <c r="E75" i="80" s="1"/>
  <c r="E76" i="80" s="1"/>
  <c r="E77" i="80" s="1"/>
  <c r="E78" i="80" s="1"/>
  <c r="E79" i="80" s="1"/>
  <c r="E80" i="80" s="1"/>
  <c r="D73" i="80"/>
  <c r="C72" i="80"/>
  <c r="C70" i="80"/>
  <c r="F69" i="80"/>
  <c r="F70" i="80" s="1"/>
  <c r="F71" i="80" s="1"/>
  <c r="F72" i="80" s="1"/>
  <c r="C68" i="80"/>
  <c r="F65" i="80"/>
  <c r="F66" i="80" s="1"/>
  <c r="F67" i="80" s="1"/>
  <c r="F68" i="80" s="1"/>
  <c r="E65" i="80"/>
  <c r="E66" i="80" s="1"/>
  <c r="E67" i="80" s="1"/>
  <c r="E68" i="80" s="1"/>
  <c r="E69" i="80" s="1"/>
  <c r="E70" i="80" s="1"/>
  <c r="E71" i="80" s="1"/>
  <c r="E72" i="80" s="1"/>
  <c r="F61" i="80"/>
  <c r="F62" i="80" s="1"/>
  <c r="F63" i="80" s="1"/>
  <c r="F64" i="80" s="1"/>
  <c r="C61" i="80"/>
  <c r="D58" i="80"/>
  <c r="D59" i="80" s="1"/>
  <c r="F57" i="80"/>
  <c r="F58" i="80" s="1"/>
  <c r="F59" i="80" s="1"/>
  <c r="F60" i="80" s="1"/>
  <c r="E57" i="80"/>
  <c r="E58" i="80" s="1"/>
  <c r="E59" i="80" s="1"/>
  <c r="E60" i="80" s="1"/>
  <c r="E61" i="80" s="1"/>
  <c r="E62" i="80" s="1"/>
  <c r="E63" i="80" s="1"/>
  <c r="E64" i="80" s="1"/>
  <c r="D57" i="80"/>
  <c r="C56" i="80"/>
  <c r="C54" i="80"/>
  <c r="F53" i="80"/>
  <c r="F54" i="80" s="1"/>
  <c r="F55" i="80" s="1"/>
  <c r="F56" i="80" s="1"/>
  <c r="C52" i="80"/>
  <c r="F49" i="80"/>
  <c r="F50" i="80" s="1"/>
  <c r="F51" i="80" s="1"/>
  <c r="F52" i="80" s="1"/>
  <c r="E49" i="80"/>
  <c r="E50" i="80" s="1"/>
  <c r="E51" i="80" s="1"/>
  <c r="E52" i="80" s="1"/>
  <c r="E53" i="80" s="1"/>
  <c r="E54" i="80" s="1"/>
  <c r="E55" i="80" s="1"/>
  <c r="E56" i="80" s="1"/>
  <c r="F46" i="80"/>
  <c r="F47" i="80" s="1"/>
  <c r="F48" i="80" s="1"/>
  <c r="F45" i="80"/>
  <c r="C45" i="80"/>
  <c r="F41" i="80"/>
  <c r="F42" i="80" s="1"/>
  <c r="F43" i="80" s="1"/>
  <c r="F44" i="80" s="1"/>
  <c r="E41" i="80"/>
  <c r="E42" i="80" s="1"/>
  <c r="E43" i="80" s="1"/>
  <c r="E44" i="80" s="1"/>
  <c r="E45" i="80" s="1"/>
  <c r="E46" i="80" s="1"/>
  <c r="E47" i="80" s="1"/>
  <c r="E48" i="80" s="1"/>
  <c r="D41" i="80"/>
  <c r="A41" i="80" s="1"/>
  <c r="C40" i="80"/>
  <c r="C38" i="80"/>
  <c r="F37" i="80"/>
  <c r="F38" i="80" s="1"/>
  <c r="F39" i="80" s="1"/>
  <c r="F40" i="80" s="1"/>
  <c r="C36" i="80"/>
  <c r="F33" i="80"/>
  <c r="F34" i="80" s="1"/>
  <c r="F35" i="80" s="1"/>
  <c r="F36" i="80" s="1"/>
  <c r="E33" i="80"/>
  <c r="E34" i="80" s="1"/>
  <c r="E35" i="80" s="1"/>
  <c r="E36" i="80" s="1"/>
  <c r="E37" i="80" s="1"/>
  <c r="E38" i="80" s="1"/>
  <c r="E39" i="80" s="1"/>
  <c r="E40" i="80" s="1"/>
  <c r="F29" i="80"/>
  <c r="F30" i="80" s="1"/>
  <c r="F31" i="80" s="1"/>
  <c r="F32" i="80" s="1"/>
  <c r="C29" i="80"/>
  <c r="F25" i="80"/>
  <c r="F26" i="80" s="1"/>
  <c r="F27" i="80" s="1"/>
  <c r="F28" i="80" s="1"/>
  <c r="E25" i="80"/>
  <c r="E26" i="80" s="1"/>
  <c r="E27" i="80" s="1"/>
  <c r="E28" i="80" s="1"/>
  <c r="E29" i="80" s="1"/>
  <c r="E30" i="80" s="1"/>
  <c r="E31" i="80" s="1"/>
  <c r="E32" i="80" s="1"/>
  <c r="D25" i="80"/>
  <c r="C24" i="80"/>
  <c r="C22" i="80"/>
  <c r="F21" i="80"/>
  <c r="F22" i="80" s="1"/>
  <c r="F23" i="80" s="1"/>
  <c r="F24" i="80" s="1"/>
  <c r="C20" i="80"/>
  <c r="F17" i="80"/>
  <c r="F18" i="80" s="1"/>
  <c r="F19" i="80" s="1"/>
  <c r="F20" i="80" s="1"/>
  <c r="E17" i="80"/>
  <c r="E18" i="80" s="1"/>
  <c r="E19" i="80" s="1"/>
  <c r="E20" i="80" s="1"/>
  <c r="E21" i="80" s="1"/>
  <c r="E22" i="80" s="1"/>
  <c r="E23" i="80" s="1"/>
  <c r="E24" i="80" s="1"/>
  <c r="F13" i="80"/>
  <c r="F14" i="80" s="1"/>
  <c r="F15" i="80" s="1"/>
  <c r="F16" i="80" s="1"/>
  <c r="C13" i="80"/>
  <c r="F11" i="80"/>
  <c r="F12" i="80" s="1"/>
  <c r="E11" i="80"/>
  <c r="E12" i="80" s="1"/>
  <c r="E13" i="80" s="1"/>
  <c r="E14" i="80" s="1"/>
  <c r="E15" i="80" s="1"/>
  <c r="E16" i="80" s="1"/>
  <c r="F9" i="80"/>
  <c r="F10" i="80" s="1"/>
  <c r="E9" i="80"/>
  <c r="E10" i="80" s="1"/>
  <c r="D9" i="80"/>
  <c r="D10" i="80" s="1"/>
  <c r="M158" i="79"/>
  <c r="P86" i="79"/>
  <c r="S115" i="79" s="1"/>
  <c r="H72" i="79"/>
  <c r="F72" i="79"/>
  <c r="F34" i="79"/>
  <c r="F33" i="79"/>
  <c r="F32" i="79"/>
  <c r="F31" i="79"/>
  <c r="F30" i="79"/>
  <c r="F29" i="79"/>
  <c r="F23" i="79"/>
  <c r="Z175" i="79" s="1"/>
  <c r="F22" i="79"/>
  <c r="Z174" i="79" s="1"/>
  <c r="F21" i="79"/>
  <c r="Z173" i="79" s="1"/>
  <c r="F20" i="79"/>
  <c r="F19" i="79"/>
  <c r="F18" i="79"/>
  <c r="F12" i="79"/>
  <c r="Z171" i="79" l="1"/>
  <c r="G158" i="79"/>
  <c r="Z183" i="79"/>
  <c r="G160" i="79"/>
  <c r="Z185" i="79"/>
  <c r="G162" i="79"/>
  <c r="Z187" i="79"/>
  <c r="Z169" i="79"/>
  <c r="G163" i="79"/>
  <c r="Z188" i="79"/>
  <c r="G164" i="79"/>
  <c r="Z189" i="79"/>
  <c r="G159" i="79"/>
  <c r="Z184" i="79"/>
  <c r="Z170" i="79"/>
  <c r="J57" i="79"/>
  <c r="G144" i="79"/>
  <c r="D42" i="80"/>
  <c r="D43" i="80" s="1"/>
  <c r="A57" i="80"/>
  <c r="D60" i="80"/>
  <c r="B59" i="80"/>
  <c r="A59" i="80"/>
  <c r="D125" i="80"/>
  <c r="B124" i="80"/>
  <c r="A124" i="80"/>
  <c r="D90" i="80"/>
  <c r="A89" i="80"/>
  <c r="D11" i="80"/>
  <c r="A10" i="80"/>
  <c r="A25" i="80"/>
  <c r="D26" i="80"/>
  <c r="A43" i="80"/>
  <c r="E123" i="80"/>
  <c r="E124" i="80" s="1"/>
  <c r="E125" i="80" s="1"/>
  <c r="E126" i="80" s="1"/>
  <c r="E127" i="80" s="1"/>
  <c r="E128" i="80" s="1"/>
  <c r="A122" i="80"/>
  <c r="D74" i="80"/>
  <c r="A73" i="80"/>
  <c r="D106" i="80"/>
  <c r="A121" i="80"/>
  <c r="A9" i="80"/>
  <c r="A42" i="80"/>
  <c r="B123" i="80"/>
  <c r="A58" i="80"/>
  <c r="G145" i="79"/>
  <c r="G146" i="79"/>
  <c r="G148" i="79"/>
  <c r="G149" i="79"/>
  <c r="G150" i="79"/>
  <c r="F24" i="79"/>
  <c r="F35" i="79"/>
  <c r="F131" i="80"/>
  <c r="F13" i="79"/>
  <c r="W159" i="79" l="1"/>
  <c r="W157" i="79"/>
  <c r="R86" i="79"/>
  <c r="U115" i="79" s="1"/>
  <c r="F73" i="79"/>
  <c r="F75" i="79" s="1"/>
  <c r="F77" i="79" s="1"/>
  <c r="F78" i="79" s="1"/>
  <c r="Z155" i="79"/>
  <c r="AA155" i="79"/>
  <c r="X156" i="79"/>
  <c r="X160" i="79" s="1"/>
  <c r="W155" i="79"/>
  <c r="AB155" i="79"/>
  <c r="Y156" i="79"/>
  <c r="H59" i="79"/>
  <c r="X155" i="79"/>
  <c r="X157" i="79"/>
  <c r="X161" i="79" s="1"/>
  <c r="W161" i="79"/>
  <c r="N86" i="79"/>
  <c r="Q115" i="79" s="1"/>
  <c r="D44" i="80"/>
  <c r="B43" i="80"/>
  <c r="D27" i="80"/>
  <c r="A26" i="80"/>
  <c r="B11" i="80"/>
  <c r="A11" i="80"/>
  <c r="D12" i="80"/>
  <c r="D126" i="80"/>
  <c r="A125" i="80"/>
  <c r="B125" i="80"/>
  <c r="D107" i="80"/>
  <c r="A106" i="80"/>
  <c r="B60" i="80"/>
  <c r="A60" i="80"/>
  <c r="D61" i="80"/>
  <c r="A74" i="80"/>
  <c r="D75" i="80"/>
  <c r="A90" i="80"/>
  <c r="D91" i="80"/>
  <c r="A123" i="80"/>
  <c r="H73" i="79"/>
  <c r="F132" i="80"/>
  <c r="AF155" i="79" l="1"/>
  <c r="AF159" i="79" s="1"/>
  <c r="F74" i="79"/>
  <c r="Z157" i="79"/>
  <c r="Z161" i="79" s="1"/>
  <c r="Z159" i="79"/>
  <c r="AA161" i="79"/>
  <c r="AA156" i="79"/>
  <c r="AA157" i="79"/>
  <c r="AA158" i="79"/>
  <c r="AA159" i="79"/>
  <c r="AA160" i="79"/>
  <c r="Z156" i="79"/>
  <c r="Z160" i="79" s="1"/>
  <c r="AB159" i="79"/>
  <c r="AB157" i="79"/>
  <c r="AB161" i="79" s="1"/>
  <c r="AB156" i="79"/>
  <c r="AB160" i="79" s="1"/>
  <c r="Y158" i="79"/>
  <c r="Y160" i="79"/>
  <c r="Y162" i="79" s="1"/>
  <c r="X159" i="79"/>
  <c r="X162" i="79" s="1"/>
  <c r="X158" i="79"/>
  <c r="X163" i="79" s="1"/>
  <c r="W158" i="79"/>
  <c r="AD155" i="79"/>
  <c r="W156" i="79"/>
  <c r="B44" i="80"/>
  <c r="A44" i="80"/>
  <c r="D45" i="80"/>
  <c r="D62" i="80"/>
  <c r="B61" i="80"/>
  <c r="A61" i="80"/>
  <c r="A126" i="80"/>
  <c r="B126" i="80"/>
  <c r="D127" i="80"/>
  <c r="D13" i="80"/>
  <c r="B12" i="80"/>
  <c r="A12" i="80"/>
  <c r="D76" i="80"/>
  <c r="B75" i="80"/>
  <c r="A75" i="80"/>
  <c r="A91" i="80"/>
  <c r="B91" i="80"/>
  <c r="D92" i="80"/>
  <c r="B27" i="80"/>
  <c r="A27" i="80"/>
  <c r="D28" i="80"/>
  <c r="B107" i="80"/>
  <c r="A107" i="80"/>
  <c r="D108" i="80"/>
  <c r="D73" i="79"/>
  <c r="H74" i="79"/>
  <c r="F79" i="79"/>
  <c r="H75" i="79"/>
  <c r="D74" i="79"/>
  <c r="AF157" i="79" l="1"/>
  <c r="AF161" i="79" s="1"/>
  <c r="AF156" i="79"/>
  <c r="AF160" i="79" s="1"/>
  <c r="AF162" i="79" s="1"/>
  <c r="Z158" i="79"/>
  <c r="AA162" i="79"/>
  <c r="AA163" i="79" s="1"/>
  <c r="W169" i="79"/>
  <c r="W183" i="79"/>
  <c r="Z162" i="79"/>
  <c r="Z163" i="79" s="1"/>
  <c r="AD159" i="79"/>
  <c r="AD157" i="79"/>
  <c r="Y163" i="79"/>
  <c r="AB158" i="79"/>
  <c r="AB162" i="79"/>
  <c r="W160" i="79"/>
  <c r="W162" i="79" s="1"/>
  <c r="W163" i="79" s="1"/>
  <c r="AD156" i="79"/>
  <c r="D46" i="80"/>
  <c r="B45" i="80"/>
  <c r="A45" i="80"/>
  <c r="D109" i="80"/>
  <c r="B108" i="80"/>
  <c r="A108" i="80"/>
  <c r="D29" i="80"/>
  <c r="B28" i="80"/>
  <c r="A28" i="80"/>
  <c r="B62" i="80"/>
  <c r="A62" i="80"/>
  <c r="D63" i="80"/>
  <c r="A92" i="80"/>
  <c r="D93" i="80"/>
  <c r="B92" i="80"/>
  <c r="B76" i="80"/>
  <c r="A76" i="80"/>
  <c r="D77" i="80"/>
  <c r="D128" i="80"/>
  <c r="A127" i="80"/>
  <c r="B127" i="80"/>
  <c r="M103" i="79"/>
  <c r="K130" i="79"/>
  <c r="M102" i="79"/>
  <c r="K129" i="79"/>
  <c r="B13" i="80"/>
  <c r="A13" i="80"/>
  <c r="D14" i="80"/>
  <c r="H77" i="79"/>
  <c r="D75" i="79"/>
  <c r="AF158" i="79" l="1"/>
  <c r="AF163" i="79"/>
  <c r="AD161" i="79"/>
  <c r="W185" i="79"/>
  <c r="AD185" i="79" s="1"/>
  <c r="W171" i="79"/>
  <c r="AD171" i="79" s="1"/>
  <c r="AD198" i="79" s="1"/>
  <c r="W173" i="79"/>
  <c r="W187" i="79"/>
  <c r="AD160" i="79"/>
  <c r="W184" i="79"/>
  <c r="AD184" i="79" s="1"/>
  <c r="W170" i="79"/>
  <c r="AD170" i="79" s="1"/>
  <c r="AD183" i="79"/>
  <c r="AD169" i="79"/>
  <c r="AB163" i="79"/>
  <c r="AD158" i="79"/>
  <c r="B46" i="80"/>
  <c r="D47" i="80"/>
  <c r="A46" i="80"/>
  <c r="K131" i="79"/>
  <c r="K132" i="79" s="1"/>
  <c r="M104" i="79"/>
  <c r="M105" i="79" s="1"/>
  <c r="D64" i="80"/>
  <c r="B63" i="80"/>
  <c r="A63" i="80"/>
  <c r="B128" i="80"/>
  <c r="A128" i="80"/>
  <c r="D129" i="80"/>
  <c r="B109" i="80"/>
  <c r="A109" i="80"/>
  <c r="D110" i="80"/>
  <c r="A77" i="80"/>
  <c r="D78" i="80"/>
  <c r="B77" i="80"/>
  <c r="B29" i="80"/>
  <c r="A29" i="80"/>
  <c r="D30" i="80"/>
  <c r="D76" i="79"/>
  <c r="B93" i="80"/>
  <c r="A93" i="80"/>
  <c r="D94" i="80"/>
  <c r="D15" i="80"/>
  <c r="B14" i="80"/>
  <c r="A14" i="80"/>
  <c r="H78" i="79"/>
  <c r="D77" i="79"/>
  <c r="AD197" i="79" l="1"/>
  <c r="W172" i="79"/>
  <c r="AD186" i="79"/>
  <c r="W186" i="79"/>
  <c r="AD173" i="79"/>
  <c r="AD196" i="79"/>
  <c r="AD172" i="79"/>
  <c r="W174" i="79"/>
  <c r="AD174" i="79" s="1"/>
  <c r="W188" i="79"/>
  <c r="AD188" i="79" s="1"/>
  <c r="AD187" i="79"/>
  <c r="AD162" i="79"/>
  <c r="AD163" i="79" s="1"/>
  <c r="W175" i="79"/>
  <c r="AD175" i="79" s="1"/>
  <c r="W189" i="79"/>
  <c r="AD189" i="79" s="1"/>
  <c r="D48" i="80"/>
  <c r="A47" i="80"/>
  <c r="B47" i="80"/>
  <c r="B15" i="80"/>
  <c r="A15" i="80"/>
  <c r="D16" i="80"/>
  <c r="A78" i="80"/>
  <c r="D79" i="80"/>
  <c r="B78" i="80"/>
  <c r="A30" i="80"/>
  <c r="D31" i="80"/>
  <c r="B30" i="80"/>
  <c r="D130" i="80"/>
  <c r="B129" i="80"/>
  <c r="A129" i="80"/>
  <c r="D65" i="80"/>
  <c r="B64" i="80"/>
  <c r="A64" i="80"/>
  <c r="D95" i="80"/>
  <c r="B94" i="80"/>
  <c r="A94" i="80"/>
  <c r="D111" i="80"/>
  <c r="B110" i="80"/>
  <c r="A110" i="80"/>
  <c r="K133" i="79"/>
  <c r="J144" i="79"/>
  <c r="M106" i="79"/>
  <c r="H79" i="79"/>
  <c r="D79" i="79" s="1"/>
  <c r="D78" i="79"/>
  <c r="K134" i="79" s="1"/>
  <c r="W190" i="79" l="1"/>
  <c r="W191" i="79" s="1"/>
  <c r="AD190" i="79"/>
  <c r="AD191" i="79" s="1"/>
  <c r="W176" i="79"/>
  <c r="W177" i="79" s="1"/>
  <c r="AD201" i="79"/>
  <c r="AD199" i="79"/>
  <c r="AD200" i="79"/>
  <c r="AD176" i="79"/>
  <c r="AD203" i="79" s="1"/>
  <c r="AD202" i="79"/>
  <c r="A48" i="80"/>
  <c r="D49" i="80"/>
  <c r="B48" i="80"/>
  <c r="D32" i="80"/>
  <c r="B31" i="80"/>
  <c r="A31" i="80"/>
  <c r="K136" i="79"/>
  <c r="K137" i="79" s="1"/>
  <c r="B111" i="80"/>
  <c r="D112" i="80"/>
  <c r="A111" i="80"/>
  <c r="D131" i="80"/>
  <c r="B130" i="80"/>
  <c r="A130" i="80"/>
  <c r="B79" i="80"/>
  <c r="A79" i="80"/>
  <c r="D80" i="80"/>
  <c r="K135" i="79"/>
  <c r="M108" i="79"/>
  <c r="B95" i="80"/>
  <c r="A95" i="80"/>
  <c r="D96" i="80"/>
  <c r="A16" i="80"/>
  <c r="D17" i="80"/>
  <c r="B16" i="80"/>
  <c r="D80" i="79"/>
  <c r="D81" i="79" s="1"/>
  <c r="B65" i="80"/>
  <c r="A65" i="80"/>
  <c r="D66" i="80"/>
  <c r="M107" i="79"/>
  <c r="AD177" i="79" l="1"/>
  <c r="AD204" i="79" s="1"/>
  <c r="D50" i="80"/>
  <c r="B49" i="80"/>
  <c r="A49" i="80"/>
  <c r="D18" i="80"/>
  <c r="B17" i="80"/>
  <c r="A17" i="80"/>
  <c r="B131" i="80"/>
  <c r="D132" i="80"/>
  <c r="A131" i="80"/>
  <c r="A112" i="80"/>
  <c r="B112" i="80"/>
  <c r="D113" i="80"/>
  <c r="D67" i="80"/>
  <c r="A66" i="80"/>
  <c r="B66" i="80"/>
  <c r="D97" i="80"/>
  <c r="A96" i="80"/>
  <c r="B96" i="80"/>
  <c r="D81" i="80"/>
  <c r="B80" i="80"/>
  <c r="A80" i="80"/>
  <c r="B32" i="80"/>
  <c r="A32" i="80"/>
  <c r="D33" i="80"/>
  <c r="J158" i="79"/>
  <c r="M109" i="79"/>
  <c r="M110" i="79" s="1"/>
  <c r="D51" i="80" l="1"/>
  <c r="B50" i="80"/>
  <c r="A50" i="80"/>
  <c r="D114" i="80"/>
  <c r="B113" i="80"/>
  <c r="A113" i="80"/>
  <c r="B67" i="80"/>
  <c r="A67" i="80"/>
  <c r="D68" i="80"/>
  <c r="B81" i="80"/>
  <c r="A81" i="80"/>
  <c r="D82" i="80"/>
  <c r="D133" i="80"/>
  <c r="B132" i="80"/>
  <c r="A132" i="80"/>
  <c r="B97" i="80"/>
  <c r="D98" i="80"/>
  <c r="A97" i="80"/>
  <c r="D34" i="80"/>
  <c r="B33" i="80"/>
  <c r="A33" i="80"/>
  <c r="B18" i="80"/>
  <c r="A18" i="80"/>
  <c r="D19" i="80"/>
  <c r="A51" i="80" l="1"/>
  <c r="D52" i="80"/>
  <c r="B51" i="80"/>
  <c r="B34" i="80"/>
  <c r="A34" i="80"/>
  <c r="D35" i="80"/>
  <c r="D134" i="80"/>
  <c r="B133" i="80"/>
  <c r="A133" i="80"/>
  <c r="B114" i="80"/>
  <c r="A114" i="80"/>
  <c r="D115" i="80"/>
  <c r="D83" i="80"/>
  <c r="B82" i="80"/>
  <c r="A82" i="80"/>
  <c r="A98" i="80"/>
  <c r="B98" i="80"/>
  <c r="D99" i="80"/>
  <c r="D20" i="80"/>
  <c r="B19" i="80"/>
  <c r="A19" i="80"/>
  <c r="D69" i="80"/>
  <c r="A68" i="80"/>
  <c r="B68" i="80"/>
  <c r="D53" i="80" l="1"/>
  <c r="B52" i="80"/>
  <c r="A52" i="80"/>
  <c r="D116" i="80"/>
  <c r="B115" i="80"/>
  <c r="A115" i="80"/>
  <c r="B69" i="80"/>
  <c r="A69" i="80"/>
  <c r="D70" i="80"/>
  <c r="B83" i="80"/>
  <c r="D84" i="80"/>
  <c r="A83" i="80"/>
  <c r="B20" i="80"/>
  <c r="A20" i="80"/>
  <c r="D21" i="80"/>
  <c r="A99" i="80"/>
  <c r="D100" i="80"/>
  <c r="B99" i="80"/>
  <c r="B134" i="80"/>
  <c r="A134" i="80"/>
  <c r="D135" i="80"/>
  <c r="D36" i="80"/>
  <c r="B35" i="80"/>
  <c r="A35" i="80"/>
  <c r="D54" i="80" l="1"/>
  <c r="B53" i="80"/>
  <c r="A53" i="80"/>
  <c r="B100" i="80"/>
  <c r="A100" i="80"/>
  <c r="D101" i="80"/>
  <c r="D71" i="80"/>
  <c r="A70" i="80"/>
  <c r="B70" i="80"/>
  <c r="D22" i="80"/>
  <c r="B21" i="80"/>
  <c r="A21" i="80"/>
  <c r="B116" i="80"/>
  <c r="A116" i="80"/>
  <c r="D117" i="80"/>
  <c r="A36" i="80"/>
  <c r="D37" i="80"/>
  <c r="B36" i="80"/>
  <c r="B135" i="80"/>
  <c r="A135" i="80"/>
  <c r="D136" i="80"/>
  <c r="A84" i="80"/>
  <c r="D85" i="80"/>
  <c r="B84" i="80"/>
  <c r="D55" i="80" l="1"/>
  <c r="B54" i="80"/>
  <c r="A54" i="80"/>
  <c r="D118" i="80"/>
  <c r="B117" i="80"/>
  <c r="A117" i="80"/>
  <c r="B136" i="80"/>
  <c r="A136" i="80"/>
  <c r="B22" i="80"/>
  <c r="D23" i="80"/>
  <c r="A22" i="80"/>
  <c r="B71" i="80"/>
  <c r="D72" i="80"/>
  <c r="A71" i="80"/>
  <c r="D102" i="80"/>
  <c r="B101" i="80"/>
  <c r="A101" i="80"/>
  <c r="B85" i="80"/>
  <c r="D86" i="80"/>
  <c r="A85" i="80"/>
  <c r="A37" i="80"/>
  <c r="D38" i="80"/>
  <c r="B37" i="80"/>
  <c r="A55" i="80" l="1"/>
  <c r="B55" i="80"/>
  <c r="D56" i="80"/>
  <c r="D39" i="80"/>
  <c r="B38" i="80"/>
  <c r="A38" i="80"/>
  <c r="B102" i="80"/>
  <c r="A102" i="80"/>
  <c r="D103" i="80"/>
  <c r="B118" i="80"/>
  <c r="D119" i="80"/>
  <c r="A118" i="80"/>
  <c r="D24" i="80"/>
  <c r="B23" i="80"/>
  <c r="A23" i="80"/>
  <c r="B86" i="80"/>
  <c r="A86" i="80"/>
  <c r="D87" i="80"/>
  <c r="A72" i="80"/>
  <c r="B72" i="80"/>
  <c r="B56" i="80" l="1"/>
  <c r="A56" i="80"/>
  <c r="D104" i="80"/>
  <c r="B103" i="80"/>
  <c r="A103" i="80"/>
  <c r="B39" i="80"/>
  <c r="A39" i="80"/>
  <c r="D40" i="80"/>
  <c r="B24" i="80"/>
  <c r="A24" i="80"/>
  <c r="D120" i="80"/>
  <c r="B119" i="80"/>
  <c r="A119" i="80"/>
  <c r="B87" i="80"/>
  <c r="A87" i="80"/>
  <c r="D88" i="80"/>
  <c r="B104" i="80" l="1"/>
  <c r="A104" i="80"/>
  <c r="B120" i="80"/>
  <c r="A120" i="80"/>
  <c r="A40" i="80"/>
  <c r="J87" i="79" s="1"/>
  <c r="B40" i="80"/>
  <c r="H118" i="79"/>
  <c r="H122" i="79" s="1"/>
  <c r="B88" i="80"/>
  <c r="A88" i="80"/>
  <c r="F64" i="79" l="1"/>
  <c r="F58" i="79"/>
  <c r="F59" i="79" s="1"/>
  <c r="F62" i="79"/>
  <c r="F63" i="79" s="1"/>
  <c r="H63" i="79"/>
  <c r="L86" i="79"/>
  <c r="H116" i="79"/>
  <c r="H120" i="79" s="1"/>
  <c r="H117" i="79"/>
  <c r="H121" i="79" s="1"/>
  <c r="F60" i="79"/>
  <c r="M116" i="79"/>
  <c r="J89" i="79"/>
  <c r="J91" i="79" s="1"/>
  <c r="J92" i="79" s="1"/>
  <c r="J93" i="79" s="1"/>
  <c r="J88" i="79"/>
  <c r="J62" i="79"/>
  <c r="J58" i="79"/>
  <c r="H86" i="79"/>
  <c r="K115" i="79" s="1"/>
  <c r="L58" i="79"/>
  <c r="O115" i="79" l="1"/>
  <c r="O116" i="79" s="1"/>
  <c r="L87" i="79"/>
  <c r="R87" i="79"/>
  <c r="D58" i="79"/>
  <c r="J59" i="79"/>
  <c r="J60" i="79"/>
  <c r="Q116" i="79"/>
  <c r="U116" i="79"/>
  <c r="M118" i="79"/>
  <c r="M120" i="79" s="1"/>
  <c r="M121" i="79" s="1"/>
  <c r="M122" i="79" s="1"/>
  <c r="M117" i="79"/>
  <c r="R89" i="79"/>
  <c r="J64" i="79"/>
  <c r="J63" i="79"/>
  <c r="N87" i="79"/>
  <c r="H87" i="79"/>
  <c r="P87" i="79"/>
  <c r="L60" i="79"/>
  <c r="L62" i="79" s="1"/>
  <c r="L59" i="79"/>
  <c r="S117" i="79" s="1"/>
  <c r="S116" i="79"/>
  <c r="K116" i="79"/>
  <c r="Q117" i="79" l="1"/>
  <c r="N88" i="79"/>
  <c r="U117" i="79"/>
  <c r="O117" i="79"/>
  <c r="D60" i="79"/>
  <c r="E118" i="79" s="1"/>
  <c r="K118" i="79"/>
  <c r="D59" i="79"/>
  <c r="E117" i="79" s="1"/>
  <c r="N89" i="79"/>
  <c r="O118" i="79"/>
  <c r="P89" i="79"/>
  <c r="L89" i="79"/>
  <c r="L88" i="79"/>
  <c r="L63" i="79"/>
  <c r="L64" i="79"/>
  <c r="L91" i="79"/>
  <c r="S120" i="79"/>
  <c r="R91" i="79"/>
  <c r="P91" i="79"/>
  <c r="H91" i="79"/>
  <c r="D62" i="79"/>
  <c r="O120" i="79"/>
  <c r="U120" i="79"/>
  <c r="Q120" i="79"/>
  <c r="N91" i="79"/>
  <c r="K120" i="79"/>
  <c r="S118" i="79"/>
  <c r="P88" i="79"/>
  <c r="R88" i="79"/>
  <c r="H88" i="79"/>
  <c r="D64" i="79"/>
  <c r="U118" i="79"/>
  <c r="K117" i="79"/>
  <c r="E116" i="79"/>
  <c r="H129" i="79" s="1"/>
  <c r="F87" i="79"/>
  <c r="D87" i="79" s="1"/>
  <c r="Q118" i="79"/>
  <c r="H89" i="79"/>
  <c r="F88" i="79" l="1"/>
  <c r="D88" i="79" s="1"/>
  <c r="D103" i="79" s="1"/>
  <c r="J103" i="79" s="1"/>
  <c r="P103" i="79" s="1"/>
  <c r="D145" i="79" s="1"/>
  <c r="P145" i="79" s="1"/>
  <c r="F89" i="79"/>
  <c r="D89" i="79" s="1"/>
  <c r="D104" i="79" s="1"/>
  <c r="J104" i="79" s="1"/>
  <c r="P104" i="79" s="1"/>
  <c r="D146" i="79" s="1"/>
  <c r="P146" i="79" s="1"/>
  <c r="D61" i="79"/>
  <c r="N129" i="79"/>
  <c r="E120" i="79"/>
  <c r="H133" i="79" s="1"/>
  <c r="F91" i="79"/>
  <c r="D91" i="79" s="1"/>
  <c r="E122" i="79"/>
  <c r="F93" i="79"/>
  <c r="E119" i="79"/>
  <c r="H130" i="79"/>
  <c r="N130" i="79" s="1"/>
  <c r="D159" i="79" s="1"/>
  <c r="P159" i="79" s="1"/>
  <c r="H131" i="79"/>
  <c r="N131" i="79" s="1"/>
  <c r="D160" i="79" s="1"/>
  <c r="P160" i="79" s="1"/>
  <c r="K122" i="79"/>
  <c r="S122" i="79"/>
  <c r="O122" i="79"/>
  <c r="R93" i="79"/>
  <c r="Q122" i="79"/>
  <c r="U122" i="79"/>
  <c r="P93" i="79"/>
  <c r="N93" i="79"/>
  <c r="L93" i="79"/>
  <c r="H93" i="79"/>
  <c r="D102" i="79"/>
  <c r="R92" i="79"/>
  <c r="P92" i="79"/>
  <c r="K121" i="79"/>
  <c r="O121" i="79"/>
  <c r="L92" i="79"/>
  <c r="H92" i="79"/>
  <c r="S121" i="79"/>
  <c r="U121" i="79"/>
  <c r="Q121" i="79"/>
  <c r="N92" i="79"/>
  <c r="D63" i="79"/>
  <c r="D65" i="79" s="1"/>
  <c r="H135" i="79" l="1"/>
  <c r="N135" i="79" s="1"/>
  <c r="D164" i="79" s="1"/>
  <c r="P164" i="79" s="1"/>
  <c r="D66" i="79"/>
  <c r="D90" i="79"/>
  <c r="D93" i="79"/>
  <c r="D108" i="79" s="1"/>
  <c r="J108" i="79" s="1"/>
  <c r="P108" i="79" s="1"/>
  <c r="D150" i="79" s="1"/>
  <c r="P150" i="79" s="1"/>
  <c r="N133" i="79"/>
  <c r="D158" i="79"/>
  <c r="N132" i="79"/>
  <c r="H132" i="79"/>
  <c r="D106" i="79"/>
  <c r="E121" i="79"/>
  <c r="F92" i="79"/>
  <c r="D92" i="79" s="1"/>
  <c r="D107" i="79" s="1"/>
  <c r="J107" i="79" s="1"/>
  <c r="P172" i="79"/>
  <c r="J102" i="79"/>
  <c r="D105" i="79"/>
  <c r="P173" i="79"/>
  <c r="D94" i="79" l="1"/>
  <c r="D95" i="79" s="1"/>
  <c r="D162" i="79"/>
  <c r="J106" i="79"/>
  <c r="P106" i="79" s="1"/>
  <c r="D109" i="79"/>
  <c r="D110" i="79" s="1"/>
  <c r="P102" i="79"/>
  <c r="J105" i="79"/>
  <c r="P158" i="79"/>
  <c r="P161" i="79" s="1"/>
  <c r="D161" i="79"/>
  <c r="P107" i="79"/>
  <c r="D149" i="79" s="1"/>
  <c r="P149" i="79" s="1"/>
  <c r="E123" i="79"/>
  <c r="E124" i="79" s="1"/>
  <c r="H134" i="79"/>
  <c r="P177" i="79"/>
  <c r="J109" i="79" l="1"/>
  <c r="J110" i="79" s="1"/>
  <c r="N134" i="79"/>
  <c r="H136" i="79"/>
  <c r="H137" i="79" s="1"/>
  <c r="D144" i="79"/>
  <c r="P105" i="79"/>
  <c r="D148" i="79"/>
  <c r="P109" i="79"/>
  <c r="P162" i="79"/>
  <c r="D151" i="79" l="1"/>
  <c r="P148" i="79"/>
  <c r="P110" i="79"/>
  <c r="P144" i="79"/>
  <c r="D147" i="79"/>
  <c r="R6" i="79"/>
  <c r="D163" i="79"/>
  <c r="N136" i="79"/>
  <c r="N137" i="79" s="1"/>
  <c r="D152" i="79" l="1"/>
  <c r="P171" i="79"/>
  <c r="P174" i="79" s="1"/>
  <c r="P147" i="79"/>
  <c r="P175" i="79"/>
  <c r="P151" i="79"/>
  <c r="P163" i="79"/>
  <c r="D165" i="79"/>
  <c r="D166" i="79" s="1"/>
  <c r="P152" i="79" l="1"/>
  <c r="P176" i="79"/>
  <c r="P178" i="79" s="1"/>
  <c r="R7" i="79" s="1"/>
  <c r="R5" i="79" s="1"/>
  <c r="P165" i="79"/>
  <c r="P166" i="79" s="1"/>
  <c r="P179" i="79" l="1"/>
  <c r="R8" i="7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13" authorId="0" shapeId="0" xr:uid="{00000000-0006-0000-0C00-000001000000}">
      <text>
        <r>
          <rPr>
            <sz val="14"/>
            <color indexed="81"/>
            <rFont val="BIZ UDPゴシック"/>
            <family val="3"/>
            <charset val="128"/>
          </rPr>
          <t>　今年度新規に開所し、かつ、年度の途中から開所した施設・事業者のみ変更してください。</t>
        </r>
      </text>
    </comment>
    <comment ref="I45" authorId="0" shapeId="0" xr:uid="{00000000-0006-0000-0C00-000003000000}">
      <text>
        <r>
          <rPr>
            <sz val="14"/>
            <color indexed="81"/>
            <rFont val="BIZ UDPゴシック"/>
            <family val="3"/>
            <charset val="128"/>
          </rPr>
          <t>　Ａ：Ｂを除き、栄養士を雇用契約等により配置している施設
　Ｂ：基本分単価及び他の加算の認定に当たって求められる
　　　職員が、栄養士を兼務している施設
　Ｃ：Ａ又はＢを除き、栄養士を嘱託等している施設</t>
        </r>
      </text>
    </comment>
    <comment ref="Q48" authorId="0" shapeId="0" xr:uid="{00000000-0006-0000-0C00-000004000000}">
      <text>
        <r>
          <rPr>
            <sz val="14"/>
            <color indexed="81"/>
            <rFont val="BIZ UDPゴシック"/>
            <family val="3"/>
            <charset val="128"/>
          </rPr>
          <t>　毎月変動する場合にあっても、１年間を通じた見込みにより入力願います。</t>
        </r>
      </text>
    </comment>
  </commentList>
</comments>
</file>

<file path=xl/sharedStrings.xml><?xml version="1.0" encoding="utf-8"?>
<sst xmlns="http://schemas.openxmlformats.org/spreadsheetml/2006/main" count="2657" uniqueCount="344">
  <si>
    <t>地域区分</t>
    <rPh sb="0" eb="2">
      <t>チイキ</t>
    </rPh>
    <rPh sb="2" eb="4">
      <t>クブン</t>
    </rPh>
    <phoneticPr fontId="7"/>
  </si>
  <si>
    <t>施設・事業所名</t>
    <rPh sb="0" eb="2">
      <t>シセツ</t>
    </rPh>
    <rPh sb="3" eb="6">
      <t>ジギョウショ</t>
    </rPh>
    <rPh sb="6" eb="7">
      <t>メイ</t>
    </rPh>
    <phoneticPr fontId="7"/>
  </si>
  <si>
    <t>％</t>
    <phoneticPr fontId="7"/>
  </si>
  <si>
    <t>＋</t>
  </si>
  <si>
    <t>＋</t>
    <phoneticPr fontId="7"/>
  </si>
  <si>
    <t>＝</t>
    <phoneticPr fontId="7"/>
  </si>
  <si>
    <t>休日保育加算</t>
    <rPh sb="0" eb="2">
      <t>キュウジツ</t>
    </rPh>
    <rPh sb="2" eb="4">
      <t>ホイク</t>
    </rPh>
    <rPh sb="4" eb="6">
      <t>カサン</t>
    </rPh>
    <phoneticPr fontId="7"/>
  </si>
  <si>
    <t>管理者を配置していない場合の減算</t>
    <rPh sb="0" eb="3">
      <t>カンリシャ</t>
    </rPh>
    <rPh sb="4" eb="6">
      <t>ハイチ</t>
    </rPh>
    <rPh sb="11" eb="13">
      <t>バアイ</t>
    </rPh>
    <rPh sb="14" eb="16">
      <t>ゲンサン</t>
    </rPh>
    <phoneticPr fontId="7"/>
  </si>
  <si>
    <t>合計</t>
    <rPh sb="0" eb="2">
      <t>ゴウケイ</t>
    </rPh>
    <phoneticPr fontId="7"/>
  </si>
  <si>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</si>
  <si>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</si>
  <si>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</si>
  <si>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</si>
  <si>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</si>
  <si>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</si>
  <si>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</si>
  <si>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</si>
  <si>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</si>
  <si>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</si>
  <si>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</si>
  <si>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</si>
  <si>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</si>
  <si>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</si>
  <si>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</si>
  <si>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</si>
  <si>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</si>
  <si>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</si>
  <si>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</si>
  <si>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</si>
  <si>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</si>
  <si>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</si>
  <si>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</si>
  <si>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</si>
  <si>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</si>
  <si>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</si>
  <si>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</si>
  <si>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</si>
  <si>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</si>
  <si>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</si>
  <si>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</si>
  <si>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</si>
  <si>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</si>
  <si>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t>
    <phoneticPr fontId="7"/>
  </si>
  <si>
    <t>○</t>
  </si>
  <si>
    <t>特定加算見込額</t>
    <rPh sb="0" eb="2">
      <t>トクテイ</t>
    </rPh>
    <rPh sb="2" eb="4">
      <t>カサン</t>
    </rPh>
    <rPh sb="4" eb="6">
      <t>ミコ</t>
    </rPh>
    <rPh sb="6" eb="7">
      <t>ガク</t>
    </rPh>
    <phoneticPr fontId="16"/>
  </si>
  <si>
    <t>※端数切捨前</t>
    <rPh sb="1" eb="3">
      <t>ハスウ</t>
    </rPh>
    <rPh sb="3" eb="4">
      <t>キ</t>
    </rPh>
    <rPh sb="4" eb="5">
      <t>ス</t>
    </rPh>
    <rPh sb="5" eb="6">
      <t>マエ</t>
    </rPh>
    <phoneticPr fontId="16"/>
  </si>
  <si>
    <t>※人件費改定部分</t>
    <phoneticPr fontId="29"/>
  </si>
  <si>
    <t>基本情報</t>
    <rPh sb="0" eb="2">
      <t>キホン</t>
    </rPh>
    <rPh sb="2" eb="4">
      <t>ジョウホウ</t>
    </rPh>
    <phoneticPr fontId="7"/>
  </si>
  <si>
    <t>施設の所在する市町村</t>
    <rPh sb="0" eb="2">
      <t>シセツ</t>
    </rPh>
    <rPh sb="3" eb="5">
      <t>ショザイ</t>
    </rPh>
    <rPh sb="7" eb="10">
      <t>シチョウソン</t>
    </rPh>
    <phoneticPr fontId="7"/>
  </si>
  <si>
    <t>利用定員</t>
    <rPh sb="0" eb="2">
      <t>リヨウ</t>
    </rPh>
    <rPh sb="2" eb="4">
      <t>テイイン</t>
    </rPh>
    <phoneticPr fontId="7"/>
  </si>
  <si>
    <t>人</t>
    <rPh sb="0" eb="1">
      <t>ニン</t>
    </rPh>
    <phoneticPr fontId="16"/>
  </si>
  <si>
    <t>利用定員区分</t>
  </si>
  <si>
    <t>今年度開所月数</t>
  </si>
  <si>
    <t>ヶ月</t>
    <rPh sb="1" eb="2">
      <t>ゲツ</t>
    </rPh>
    <phoneticPr fontId="16"/>
  </si>
  <si>
    <t>今年度平均利用子ども数の算出　　※実績または見込みにより入力</t>
    <rPh sb="0" eb="3">
      <t>コンネンド</t>
    </rPh>
    <rPh sb="3" eb="5">
      <t>ヘイキン</t>
    </rPh>
    <rPh sb="5" eb="7">
      <t>リヨウ</t>
    </rPh>
    <rPh sb="7" eb="8">
      <t>コ</t>
    </rPh>
    <rPh sb="10" eb="11">
      <t>スウ</t>
    </rPh>
    <rPh sb="12" eb="14">
      <t>サンシュツ</t>
    </rPh>
    <rPh sb="17" eb="19">
      <t>ジッセキ</t>
    </rPh>
    <rPh sb="22" eb="24">
      <t>ミコ</t>
    </rPh>
    <rPh sb="28" eb="30">
      <t>ニュウリョク</t>
    </rPh>
    <phoneticPr fontId="7"/>
  </si>
  <si>
    <t>平均利用子ども数</t>
    <phoneticPr fontId="7"/>
  </si>
  <si>
    <t>4月</t>
    <rPh sb="1" eb="2">
      <t>ガツ</t>
    </rPh>
    <phoneticPr fontId="7"/>
  </si>
  <si>
    <t>5月</t>
    <rPh sb="1" eb="2">
      <t>ガツ</t>
    </rPh>
    <phoneticPr fontId="7"/>
  </si>
  <si>
    <t>6月</t>
  </si>
  <si>
    <t>7月</t>
  </si>
  <si>
    <t>8月</t>
  </si>
  <si>
    <t>9月</t>
  </si>
  <si>
    <t>10月</t>
  </si>
  <si>
    <t>11月</t>
  </si>
  <si>
    <t>12月</t>
  </si>
  <si>
    <t>1月</t>
  </si>
  <si>
    <t>2月</t>
  </si>
  <si>
    <t>3月</t>
  </si>
  <si>
    <t>標準時間認定</t>
    <rPh sb="0" eb="2">
      <t>ヒョウジュン</t>
    </rPh>
    <rPh sb="2" eb="4">
      <t>ジカン</t>
    </rPh>
    <rPh sb="4" eb="6">
      <t>ニンテイ</t>
    </rPh>
    <phoneticPr fontId="29"/>
  </si>
  <si>
    <t>乳児</t>
    <rPh sb="0" eb="2">
      <t>ニュウジ</t>
    </rPh>
    <phoneticPr fontId="29"/>
  </si>
  <si>
    <t>短時間認定</t>
    <rPh sb="0" eb="3">
      <t>タンジカン</t>
    </rPh>
    <rPh sb="3" eb="5">
      <t>ニンテイ</t>
    </rPh>
    <phoneticPr fontId="29"/>
  </si>
  <si>
    <t>今年度加算等適用見込み</t>
    <rPh sb="0" eb="3">
      <t>コンネンド</t>
    </rPh>
    <rPh sb="3" eb="5">
      <t>カサン</t>
    </rPh>
    <rPh sb="5" eb="6">
      <t>ナド</t>
    </rPh>
    <rPh sb="6" eb="8">
      <t>テキヨウ</t>
    </rPh>
    <rPh sb="8" eb="10">
      <t>ミコ</t>
    </rPh>
    <phoneticPr fontId="7"/>
  </si>
  <si>
    <t>加算等の名称</t>
    <rPh sb="0" eb="2">
      <t>カサン</t>
    </rPh>
    <rPh sb="2" eb="3">
      <t>ナド</t>
    </rPh>
    <rPh sb="4" eb="6">
      <t>メイショウ</t>
    </rPh>
    <phoneticPr fontId="16"/>
  </si>
  <si>
    <t>適用</t>
    <rPh sb="0" eb="2">
      <t>テキヨウ</t>
    </rPh>
    <phoneticPr fontId="16"/>
  </si>
  <si>
    <t>適用の詳細</t>
    <rPh sb="0" eb="2">
      <t>テキヨウ</t>
    </rPh>
    <rPh sb="3" eb="5">
      <t>ショウサイ</t>
    </rPh>
    <phoneticPr fontId="16"/>
  </si>
  <si>
    <t>休日保育加算</t>
    <phoneticPr fontId="16"/>
  </si>
  <si>
    <t>休日保育の年間延べ利用子ども数</t>
    <phoneticPr fontId="16"/>
  </si>
  <si>
    <t>夜間保育加算</t>
    <phoneticPr fontId="16"/>
  </si>
  <si>
    <t>栄養管理加算</t>
    <phoneticPr fontId="16"/>
  </si>
  <si>
    <t>土曜日の閉所頻度</t>
    <rPh sb="0" eb="3">
      <t>ドヨウビ</t>
    </rPh>
    <rPh sb="4" eb="6">
      <t>ヘイショ</t>
    </rPh>
    <rPh sb="6" eb="8">
      <t>ヒンド</t>
    </rPh>
    <phoneticPr fontId="16"/>
  </si>
  <si>
    <t>調整率</t>
    <rPh sb="0" eb="2">
      <t>チョウセイ</t>
    </rPh>
    <rPh sb="2" eb="3">
      <t>リツ</t>
    </rPh>
    <phoneticPr fontId="16"/>
  </si>
  <si>
    <t>／100</t>
    <phoneticPr fontId="16"/>
  </si>
  <si>
    <t>（基本加算部分の算出）</t>
    <rPh sb="1" eb="3">
      <t>キホン</t>
    </rPh>
    <rPh sb="3" eb="5">
      <t>カサン</t>
    </rPh>
    <rPh sb="5" eb="7">
      <t>ブブン</t>
    </rPh>
    <rPh sb="8" eb="10">
      <t>サンシュツ</t>
    </rPh>
    <phoneticPr fontId="7"/>
  </si>
  <si>
    <t>夜間保育加算</t>
    <phoneticPr fontId="7"/>
  </si>
  <si>
    <t>基準額</t>
    <rPh sb="0" eb="3">
      <t>キジュンガク</t>
    </rPh>
    <phoneticPr fontId="7"/>
  </si>
  <si>
    <t>小計</t>
    <rPh sb="0" eb="2">
      <t>ショウケイ</t>
    </rPh>
    <phoneticPr fontId="29"/>
  </si>
  <si>
    <t>合計</t>
    <rPh sb="0" eb="2">
      <t>ゴウケイ</t>
    </rPh>
    <phoneticPr fontId="29"/>
  </si>
  <si>
    <t>（特定加算部分の算出）</t>
    <rPh sb="8" eb="10">
      <t>サンシュツ</t>
    </rPh>
    <phoneticPr fontId="7"/>
  </si>
  <si>
    <t>栄養管理加算
(A)</t>
    <rPh sb="0" eb="2">
      <t>エイヨウ</t>
    </rPh>
    <rPh sb="2" eb="4">
      <t>カンリ</t>
    </rPh>
    <rPh sb="4" eb="6">
      <t>カサン</t>
    </rPh>
    <phoneticPr fontId="29"/>
  </si>
  <si>
    <t>栄養管理加算
(B)</t>
    <rPh sb="0" eb="2">
      <t>エイヨウ</t>
    </rPh>
    <rPh sb="2" eb="4">
      <t>カンリ</t>
    </rPh>
    <rPh sb="4" eb="6">
      <t>カサン</t>
    </rPh>
    <phoneticPr fontId="29"/>
  </si>
  <si>
    <t>（加減調整部分の算出）</t>
    <rPh sb="1" eb="3">
      <t>カゲン</t>
    </rPh>
    <rPh sb="3" eb="5">
      <t>チョウセイ</t>
    </rPh>
    <rPh sb="5" eb="7">
      <t>ブブン</t>
    </rPh>
    <rPh sb="8" eb="10">
      <t>サンシュツ</t>
    </rPh>
    <phoneticPr fontId="7"/>
  </si>
  <si>
    <t>土曜日を閉所する場合（月１日）</t>
    <rPh sb="11" eb="12">
      <t>ツキ</t>
    </rPh>
    <rPh sb="13" eb="14">
      <t>ニチ</t>
    </rPh>
    <phoneticPr fontId="7"/>
  </si>
  <si>
    <t>土曜日を閉所する場合（月２日）</t>
    <rPh sb="11" eb="12">
      <t>ツキ</t>
    </rPh>
    <rPh sb="13" eb="14">
      <t>ニチ</t>
    </rPh>
    <phoneticPr fontId="7"/>
  </si>
  <si>
    <t>土曜日を閉所する場合（月３日以上）</t>
    <rPh sb="11" eb="12">
      <t>ツキ</t>
    </rPh>
    <rPh sb="13" eb="14">
      <t>ニチ</t>
    </rPh>
    <rPh sb="14" eb="16">
      <t>イジョウ</t>
    </rPh>
    <phoneticPr fontId="7"/>
  </si>
  <si>
    <t>土曜日を閉所する場合（全日）</t>
    <rPh sb="11" eb="12">
      <t>ゼン</t>
    </rPh>
    <rPh sb="12" eb="13">
      <t>ニチ</t>
    </rPh>
    <phoneticPr fontId="7"/>
  </si>
  <si>
    <t>/100</t>
    <phoneticPr fontId="7"/>
  </si>
  <si>
    <t>定員を恒常的に超過する場合</t>
    <phoneticPr fontId="7"/>
  </si>
  <si>
    <t>（見込み額の算出）</t>
    <rPh sb="1" eb="3">
      <t>ミコ</t>
    </rPh>
    <rPh sb="4" eb="5">
      <t>ガク</t>
    </rPh>
    <rPh sb="6" eb="8">
      <t>サンシュツ</t>
    </rPh>
    <phoneticPr fontId="7"/>
  </si>
  <si>
    <t>見込み額</t>
    <rPh sb="0" eb="2">
      <t>ミコ</t>
    </rPh>
    <rPh sb="3" eb="4">
      <t>ガク</t>
    </rPh>
    <phoneticPr fontId="7"/>
  </si>
  <si>
    <t>※便宜上，「見込み額」の合計以外は，小数点以下第3位まで表示。</t>
    <rPh sb="6" eb="8">
      <t>ミコ</t>
    </rPh>
    <rPh sb="9" eb="10">
      <t>ガク</t>
    </rPh>
    <rPh sb="18" eb="20">
      <t>ショウスウ</t>
    </rPh>
    <rPh sb="21" eb="23">
      <t>イカ</t>
    </rPh>
    <phoneticPr fontId="7"/>
  </si>
  <si>
    <t>※（基本部分＋基本加算部分－加減調整部分）×乗除調整部分＋特定加算部分</t>
    <phoneticPr fontId="7"/>
  </si>
  <si>
    <t>※端数処理については，内閣府告示第４９号第１４条のとおり。</t>
    <rPh sb="1" eb="3">
      <t>ハスウ</t>
    </rPh>
    <rPh sb="3" eb="5">
      <t>ショリ</t>
    </rPh>
    <rPh sb="11" eb="13">
      <t>ナイカク</t>
    </rPh>
    <rPh sb="13" eb="14">
      <t>フ</t>
    </rPh>
    <rPh sb="14" eb="16">
      <t>コクジ</t>
    </rPh>
    <rPh sb="16" eb="17">
      <t>ダイ</t>
    </rPh>
    <rPh sb="19" eb="20">
      <t>ゴウ</t>
    </rPh>
    <rPh sb="20" eb="21">
      <t>ダイ</t>
    </rPh>
    <rPh sb="23" eb="24">
      <t>ジョウ</t>
    </rPh>
    <phoneticPr fontId="7"/>
  </si>
  <si>
    <t>●入力規制●</t>
    <rPh sb="1" eb="3">
      <t>ニュウリョク</t>
    </rPh>
    <rPh sb="3" eb="5">
      <t>キセイ</t>
    </rPh>
    <phoneticPr fontId="16"/>
  </si>
  <si>
    <t>その他
地域</t>
    <rPh sb="2" eb="3">
      <t>ホカ</t>
    </rPh>
    <rPh sb="4" eb="6">
      <t>チイキ</t>
    </rPh>
    <phoneticPr fontId="16"/>
  </si>
  <si>
    <t>定員</t>
    <rPh sb="0" eb="2">
      <t>テイイン</t>
    </rPh>
    <phoneticPr fontId="16"/>
  </si>
  <si>
    <t>区分</t>
    <rPh sb="0" eb="2">
      <t>クブン</t>
    </rPh>
    <phoneticPr fontId="16"/>
  </si>
  <si>
    <t>○(A)</t>
  </si>
  <si>
    <t>○(B)</t>
  </si>
  <si>
    <t>○(C)</t>
  </si>
  <si>
    <t>　 211人～　279人</t>
    <rPh sb="5" eb="6">
      <t>ニン</t>
    </rPh>
    <rPh sb="11" eb="12">
      <t>ニン</t>
    </rPh>
    <phoneticPr fontId="29"/>
  </si>
  <si>
    <t>　 280人～　349人</t>
    <rPh sb="5" eb="6">
      <t>ニン</t>
    </rPh>
    <rPh sb="11" eb="12">
      <t>ニン</t>
    </rPh>
    <phoneticPr fontId="29"/>
  </si>
  <si>
    <t xml:space="preserve"> 　350人～　419人</t>
    <rPh sb="5" eb="6">
      <t>ニン</t>
    </rPh>
    <rPh sb="11" eb="12">
      <t>ニン</t>
    </rPh>
    <phoneticPr fontId="29"/>
  </si>
  <si>
    <t>　 420人～　489人</t>
    <rPh sb="5" eb="6">
      <t>ニン</t>
    </rPh>
    <rPh sb="11" eb="12">
      <t>ニン</t>
    </rPh>
    <phoneticPr fontId="29"/>
  </si>
  <si>
    <t xml:space="preserve"> 　490人～　559人</t>
    <rPh sb="5" eb="6">
      <t>ニン</t>
    </rPh>
    <rPh sb="11" eb="12">
      <t>ニン</t>
    </rPh>
    <phoneticPr fontId="29"/>
  </si>
  <si>
    <t>　 560人～　629人</t>
    <rPh sb="5" eb="6">
      <t>ニン</t>
    </rPh>
    <rPh sb="11" eb="12">
      <t>ニン</t>
    </rPh>
    <phoneticPr fontId="29"/>
  </si>
  <si>
    <t>　 630人～　699人</t>
    <rPh sb="5" eb="6">
      <t>ニン</t>
    </rPh>
    <rPh sb="11" eb="12">
      <t>ニン</t>
    </rPh>
    <phoneticPr fontId="29"/>
  </si>
  <si>
    <t xml:space="preserve"> 　700人～　769人</t>
    <rPh sb="5" eb="6">
      <t>ニン</t>
    </rPh>
    <rPh sb="11" eb="12">
      <t>ニン</t>
    </rPh>
    <phoneticPr fontId="29"/>
  </si>
  <si>
    <t xml:space="preserve"> 　770人～　839人</t>
    <rPh sb="5" eb="6">
      <t>ニン</t>
    </rPh>
    <rPh sb="11" eb="12">
      <t>ニン</t>
    </rPh>
    <phoneticPr fontId="29"/>
  </si>
  <si>
    <t>　 840人～　909人</t>
    <rPh sb="5" eb="6">
      <t>ニン</t>
    </rPh>
    <rPh sb="11" eb="12">
      <t>ニン</t>
    </rPh>
    <phoneticPr fontId="29"/>
  </si>
  <si>
    <t xml:space="preserve"> 　910人～　979人</t>
    <rPh sb="5" eb="6">
      <t>ニン</t>
    </rPh>
    <rPh sb="11" eb="12">
      <t>ニン</t>
    </rPh>
    <phoneticPr fontId="29"/>
  </si>
  <si>
    <t>　 980人～1,049人</t>
    <rPh sb="5" eb="6">
      <t>ニン</t>
    </rPh>
    <rPh sb="12" eb="13">
      <t>ニン</t>
    </rPh>
    <phoneticPr fontId="29"/>
  </si>
  <si>
    <t xml:space="preserve"> 1,050人～</t>
    <rPh sb="6" eb="7">
      <t>ニン</t>
    </rPh>
    <phoneticPr fontId="29"/>
  </si>
  <si>
    <t>月に1日</t>
    <rPh sb="0" eb="1">
      <t>ツキ</t>
    </rPh>
    <rPh sb="3" eb="4">
      <t>ニチ</t>
    </rPh>
    <phoneticPr fontId="16"/>
  </si>
  <si>
    <t>月に2日</t>
    <rPh sb="3" eb="4">
      <t>ニチ</t>
    </rPh>
    <phoneticPr fontId="16"/>
  </si>
  <si>
    <t>月に3日以上</t>
    <rPh sb="3" eb="4">
      <t>ニチ</t>
    </rPh>
    <rPh sb="4" eb="6">
      <t>イジョウ</t>
    </rPh>
    <phoneticPr fontId="16"/>
  </si>
  <si>
    <t>全ての土曜日</t>
    <rPh sb="0" eb="1">
      <t>ゼン</t>
    </rPh>
    <rPh sb="3" eb="6">
      <t>ドヨウビ</t>
    </rPh>
    <phoneticPr fontId="16"/>
  </si>
  <si>
    <t>令和７年度　区分２　加算見込額計算シート</t>
    <rPh sb="0" eb="2">
      <t>レイワ</t>
    </rPh>
    <rPh sb="3" eb="5">
      <t>ネンド</t>
    </rPh>
    <rPh sb="6" eb="8">
      <t>クブン</t>
    </rPh>
    <rPh sb="10" eb="12">
      <t>カサン</t>
    </rPh>
    <rPh sb="12" eb="14">
      <t>ミコ</t>
    </rPh>
    <rPh sb="14" eb="15">
      <t>ガク</t>
    </rPh>
    <rPh sb="15" eb="17">
      <t>ケイサン</t>
    </rPh>
    <phoneticPr fontId="16"/>
  </si>
  <si>
    <t>検索用
（地域区分＆定員区分＆年齢区分）</t>
    <phoneticPr fontId="16"/>
  </si>
  <si>
    <t>休日保育検索用
（地域区分＆休日保育のべ利用数の区分）</t>
    <phoneticPr fontId="16"/>
  </si>
  <si>
    <t>検索用
地域区分</t>
    <rPh sb="0" eb="3">
      <t>ケンサクヨウ</t>
    </rPh>
    <phoneticPr fontId="16"/>
  </si>
  <si>
    <t xml:space="preserve">
検索用
定員区分</t>
    <rPh sb="1" eb="4">
      <t>ケンサクヨウ</t>
    </rPh>
    <phoneticPr fontId="16"/>
  </si>
  <si>
    <t>検索用
年齢区分</t>
    <rPh sb="0" eb="3">
      <t>ケンサクヨウ</t>
    </rPh>
    <phoneticPr fontId="16"/>
  </si>
  <si>
    <t>地域
区分</t>
    <rPh sb="0" eb="2">
      <t>チイキ</t>
    </rPh>
    <rPh sb="3" eb="5">
      <t>クブン</t>
    </rPh>
    <phoneticPr fontId="7"/>
  </si>
  <si>
    <t>認定
区分</t>
    <rPh sb="0" eb="2">
      <t>ニンテイ</t>
    </rPh>
    <rPh sb="3" eb="5">
      <t>クブン</t>
    </rPh>
    <phoneticPr fontId="29"/>
  </si>
  <si>
    <t>年齢区分</t>
    <rPh sb="0" eb="2">
      <t>ネンレイ</t>
    </rPh>
    <rPh sb="2" eb="4">
      <t>クブン</t>
    </rPh>
    <phoneticPr fontId="7"/>
  </si>
  <si>
    <t>休日保育加算</t>
    <rPh sb="0" eb="2">
      <t>キュウジツ</t>
    </rPh>
    <rPh sb="2" eb="4">
      <t>ホイク</t>
    </rPh>
    <rPh sb="4" eb="6">
      <t>カサン</t>
    </rPh>
    <phoneticPr fontId="29"/>
  </si>
  <si>
    <t>夜間保育加算</t>
    <rPh sb="0" eb="2">
      <t>ヤカン</t>
    </rPh>
    <rPh sb="2" eb="4">
      <t>ホイク</t>
    </rPh>
    <rPh sb="4" eb="6">
      <t>カサン</t>
    </rPh>
    <phoneticPr fontId="29"/>
  </si>
  <si>
    <t>減価償却費加算</t>
    <rPh sb="0" eb="2">
      <t>ゲンカ</t>
    </rPh>
    <rPh sb="2" eb="5">
      <t>ショウキャクヒ</t>
    </rPh>
    <rPh sb="5" eb="7">
      <t>カサン</t>
    </rPh>
    <phoneticPr fontId="29"/>
  </si>
  <si>
    <t>賃借料加算</t>
    <rPh sb="0" eb="3">
      <t>チンシャクリョウ</t>
    </rPh>
    <rPh sb="3" eb="5">
      <t>カサン</t>
    </rPh>
    <phoneticPr fontId="29"/>
  </si>
  <si>
    <t>土曜日に閉所する場合</t>
    <rPh sb="0" eb="3">
      <t>ドヨウビ</t>
    </rPh>
    <rPh sb="4" eb="6">
      <t>ヘイショ</t>
    </rPh>
    <rPh sb="8" eb="10">
      <t>バアイ</t>
    </rPh>
    <phoneticPr fontId="29"/>
  </si>
  <si>
    <t>保育標準時間認定</t>
    <rPh sb="0" eb="2">
      <t>ホイク</t>
    </rPh>
    <rPh sb="2" eb="4">
      <t>ヒョウジュン</t>
    </rPh>
    <rPh sb="4" eb="6">
      <t>ジカン</t>
    </rPh>
    <rPh sb="6" eb="8">
      <t>ニンテイ</t>
    </rPh>
    <phoneticPr fontId="29"/>
  </si>
  <si>
    <t>保育短時間認定</t>
    <rPh sb="0" eb="2">
      <t>ホイク</t>
    </rPh>
    <rPh sb="2" eb="3">
      <t>タン</t>
    </rPh>
    <rPh sb="3" eb="5">
      <t>ジカン</t>
    </rPh>
    <rPh sb="5" eb="7">
      <t>ニンテイ</t>
    </rPh>
    <phoneticPr fontId="29"/>
  </si>
  <si>
    <t>月に１日土曜日を閉所する場合</t>
    <rPh sb="0" eb="1">
      <t>ツキ</t>
    </rPh>
    <rPh sb="3" eb="4">
      <t>ニチ</t>
    </rPh>
    <rPh sb="4" eb="7">
      <t>ドヨウビ</t>
    </rPh>
    <rPh sb="8" eb="10">
      <t>ヘイショ</t>
    </rPh>
    <rPh sb="12" eb="14">
      <t>バアイ</t>
    </rPh>
    <phoneticPr fontId="29"/>
  </si>
  <si>
    <t>月に２日土曜日を閉所する場合</t>
    <rPh sb="0" eb="1">
      <t>ツキ</t>
    </rPh>
    <rPh sb="3" eb="4">
      <t>ニチ</t>
    </rPh>
    <rPh sb="4" eb="7">
      <t>ドヨウビ</t>
    </rPh>
    <rPh sb="8" eb="10">
      <t>ヘイショ</t>
    </rPh>
    <rPh sb="12" eb="14">
      <t>バアイ</t>
    </rPh>
    <phoneticPr fontId="29"/>
  </si>
  <si>
    <t>月に３日以上土曜日を閉所する場合</t>
    <rPh sb="0" eb="1">
      <t>ツキ</t>
    </rPh>
    <rPh sb="3" eb="4">
      <t>ニチ</t>
    </rPh>
    <rPh sb="4" eb="6">
      <t>イジョウ</t>
    </rPh>
    <rPh sb="6" eb="9">
      <t>ドヨウビ</t>
    </rPh>
    <rPh sb="10" eb="12">
      <t>ヘイショ</t>
    </rPh>
    <rPh sb="14" eb="16">
      <t>バアイ</t>
    </rPh>
    <phoneticPr fontId="29"/>
  </si>
  <si>
    <t>全ての土曜日を閉所する場合</t>
    <rPh sb="0" eb="1">
      <t>スベ</t>
    </rPh>
    <rPh sb="3" eb="6">
      <t>ドヨウビ</t>
    </rPh>
    <rPh sb="7" eb="9">
      <t>ヘイショ</t>
    </rPh>
    <rPh sb="11" eb="13">
      <t>バアイ</t>
    </rPh>
    <phoneticPr fontId="29"/>
  </si>
  <si>
    <t>基本分単価</t>
    <rPh sb="0" eb="2">
      <t>キホン</t>
    </rPh>
    <rPh sb="2" eb="3">
      <t>ブン</t>
    </rPh>
    <rPh sb="3" eb="4">
      <t>タン</t>
    </rPh>
    <rPh sb="4" eb="5">
      <t>アタイ</t>
    </rPh>
    <phoneticPr fontId="7"/>
  </si>
  <si>
    <t>加算額</t>
    <rPh sb="0" eb="3">
      <t>カサンガク</t>
    </rPh>
    <phoneticPr fontId="29"/>
  </si>
  <si>
    <t>標　準</t>
    <rPh sb="0" eb="1">
      <t>シルベ</t>
    </rPh>
    <rPh sb="2" eb="3">
      <t>ジュン</t>
    </rPh>
    <phoneticPr fontId="29"/>
  </si>
  <si>
    <t>都市部</t>
    <rPh sb="0" eb="3">
      <t>トシブ</t>
    </rPh>
    <phoneticPr fontId="29"/>
  </si>
  <si>
    <t>①</t>
    <phoneticPr fontId="29"/>
  </si>
  <si>
    <t>②</t>
    <phoneticPr fontId="29"/>
  </si>
  <si>
    <t>③</t>
    <phoneticPr fontId="29"/>
  </si>
  <si>
    <t>④</t>
    <phoneticPr fontId="29"/>
  </si>
  <si>
    <t>⑥</t>
    <phoneticPr fontId="29"/>
  </si>
  <si>
    <t>⑦</t>
    <phoneticPr fontId="29"/>
  </si>
  <si>
    <t>⑨</t>
    <phoneticPr fontId="29"/>
  </si>
  <si>
    <t>⑩</t>
    <phoneticPr fontId="29"/>
  </si>
  <si>
    <t>⑪</t>
    <phoneticPr fontId="29"/>
  </si>
  <si>
    <t>⑫</t>
    <phoneticPr fontId="29"/>
  </si>
  <si>
    <t>⑬</t>
    <phoneticPr fontId="29"/>
  </si>
  <si>
    <t>⑭</t>
    <phoneticPr fontId="29"/>
  </si>
  <si>
    <t>⑮</t>
    <phoneticPr fontId="29"/>
  </si>
  <si>
    <t>⑯</t>
    <phoneticPr fontId="29"/>
  </si>
  <si>
    <t>⑰</t>
    <phoneticPr fontId="29"/>
  </si>
  <si>
    <t>⑱</t>
    <phoneticPr fontId="29"/>
  </si>
  <si>
    <t>⑲</t>
    <phoneticPr fontId="29"/>
  </si>
  <si>
    <t>20/100
地域</t>
    <phoneticPr fontId="7"/>
  </si>
  <si>
    <t>＋</t>
    <phoneticPr fontId="29"/>
  </si>
  <si>
    <t>÷</t>
    <phoneticPr fontId="29"/>
  </si>
  <si>
    <t>－</t>
    <phoneticPr fontId="29"/>
  </si>
  <si>
    <t>3号</t>
    <rPh sb="1" eb="2">
      <t>ゴウ</t>
    </rPh>
    <phoneticPr fontId="29"/>
  </si>
  <si>
    <t>乳児</t>
    <rPh sb="0" eb="2">
      <t>ニュウジ</t>
    </rPh>
    <phoneticPr fontId="7"/>
  </si>
  <si>
    <t>休日保育の年間延べ利用子ども数</t>
    <rPh sb="0" eb="2">
      <t>キュウジツ</t>
    </rPh>
    <rPh sb="2" eb="4">
      <t>ホイク</t>
    </rPh>
    <rPh sb="5" eb="7">
      <t>ネンカン</t>
    </rPh>
    <rPh sb="7" eb="8">
      <t>ノ</t>
    </rPh>
    <rPh sb="9" eb="11">
      <t>リヨウ</t>
    </rPh>
    <rPh sb="11" eb="12">
      <t>コ</t>
    </rPh>
    <rPh sb="14" eb="15">
      <t>スウ</t>
    </rPh>
    <phoneticPr fontId="29"/>
  </si>
  <si>
    <t>　 　　 ～　210人</t>
    <rPh sb="10" eb="11">
      <t>ニン</t>
    </rPh>
    <phoneticPr fontId="29"/>
  </si>
  <si>
    <t>各月初日の</t>
    <rPh sb="0" eb="2">
      <t>カクツキ</t>
    </rPh>
    <rPh sb="2" eb="4">
      <t>ショニチ</t>
    </rPh>
    <phoneticPr fontId="29"/>
  </si>
  <si>
    <t>利用子ども数</t>
    <rPh sb="0" eb="2">
      <t>リヨウ</t>
    </rPh>
    <rPh sb="2" eb="3">
      <t>コ</t>
    </rPh>
    <rPh sb="5" eb="6">
      <t>スウ</t>
    </rPh>
    <phoneticPr fontId="29"/>
  </si>
  <si>
    <t>16/100
地域</t>
    <phoneticPr fontId="7"/>
  </si>
  <si>
    <t>15/100
地域</t>
    <phoneticPr fontId="7"/>
  </si>
  <si>
    <t>12/100
地域</t>
    <phoneticPr fontId="7"/>
  </si>
  <si>
    <t>10/100
地域</t>
    <phoneticPr fontId="7"/>
  </si>
  <si>
    <t>6/100
地域</t>
    <phoneticPr fontId="7"/>
  </si>
  <si>
    <t>3/100
地域</t>
    <phoneticPr fontId="7"/>
  </si>
  <si>
    <t>その他
地域</t>
    <rPh sb="2" eb="3">
      <t>タ</t>
    </rPh>
    <phoneticPr fontId="7"/>
  </si>
  <si>
    <t>加算部分２</t>
    <rPh sb="0" eb="2">
      <t>カサン</t>
    </rPh>
    <rPh sb="2" eb="4">
      <t>ブブン</t>
    </rPh>
    <phoneticPr fontId="29"/>
  </si>
  <si>
    <t>基本額</t>
    <phoneticPr fontId="7"/>
  </si>
  <si>
    <t>（</t>
    <phoneticPr fontId="7"/>
  </si>
  <si>
    <t>）</t>
    <phoneticPr fontId="7"/>
  </si>
  <si>
    <t>÷各月初日の利用子ども数</t>
    <phoneticPr fontId="7"/>
  </si>
  <si>
    <t>Ａ</t>
    <phoneticPr fontId="7"/>
  </si>
  <si>
    <t>　以下の加算を合算した額を各月初日の利用子ども数で除した額</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29"/>
  </si>
  <si>
    <t xml:space="preserve">× 人数Ａ </t>
    <phoneticPr fontId="29"/>
  </si>
  <si>
    <t>× 人数Ｂ</t>
    <phoneticPr fontId="29"/>
  </si>
  <si>
    <t>㉔</t>
    <phoneticPr fontId="29"/>
  </si>
  <si>
    <t>×</t>
    <phoneticPr fontId="29"/>
  </si>
  <si>
    <t>冷暖房費加算</t>
    <rPh sb="0" eb="3">
      <t>レイダンボウ</t>
    </rPh>
    <rPh sb="3" eb="4">
      <t>ヒ</t>
    </rPh>
    <rPh sb="4" eb="6">
      <t>カサン</t>
    </rPh>
    <phoneticPr fontId="7"/>
  </si>
  <si>
    <t>１級地</t>
    <rPh sb="1" eb="3">
      <t>キュウチ</t>
    </rPh>
    <phoneticPr fontId="7"/>
  </si>
  <si>
    <t>４級地</t>
    <rPh sb="1" eb="3">
      <t>キュウチ</t>
    </rPh>
    <phoneticPr fontId="7"/>
  </si>
  <si>
    <t>２級地</t>
    <rPh sb="1" eb="3">
      <t>キュウチ</t>
    </rPh>
    <phoneticPr fontId="7"/>
  </si>
  <si>
    <t>その他地域</t>
    <rPh sb="2" eb="3">
      <t>タ</t>
    </rPh>
    <rPh sb="3" eb="5">
      <t>チイキ</t>
    </rPh>
    <phoneticPr fontId="7"/>
  </si>
  <si>
    <t>３級地</t>
    <rPh sb="1" eb="3">
      <t>キュウチ</t>
    </rPh>
    <phoneticPr fontId="7"/>
  </si>
  <si>
    <t>除雪費加算</t>
    <rPh sb="0" eb="2">
      <t>ジョセツ</t>
    </rPh>
    <rPh sb="2" eb="3">
      <t>ヒ</t>
    </rPh>
    <rPh sb="3" eb="5">
      <t>カサン</t>
    </rPh>
    <phoneticPr fontId="7"/>
  </si>
  <si>
    <t>※３月初日の利用子どもの単価に加算</t>
    <rPh sb="3" eb="5">
      <t>ショニチ</t>
    </rPh>
    <rPh sb="6" eb="8">
      <t>リヨウ</t>
    </rPh>
    <rPh sb="8" eb="9">
      <t>コ</t>
    </rPh>
    <phoneticPr fontId="7"/>
  </si>
  <si>
    <t>降灰除去費加算</t>
    <rPh sb="0" eb="2">
      <t>コウカイ</t>
    </rPh>
    <rPh sb="2" eb="4">
      <t>ジョキョ</t>
    </rPh>
    <rPh sb="4" eb="5">
      <t>ヒ</t>
    </rPh>
    <rPh sb="5" eb="7">
      <t>カサン</t>
    </rPh>
    <phoneticPr fontId="7"/>
  </si>
  <si>
    <t>施設機能強化推進費加算</t>
    <rPh sb="0" eb="2">
      <t>シセツ</t>
    </rPh>
    <rPh sb="2" eb="4">
      <t>キノウ</t>
    </rPh>
    <rPh sb="4" eb="6">
      <t>キョウカ</t>
    </rPh>
    <rPh sb="6" eb="8">
      <t>スイシン</t>
    </rPh>
    <rPh sb="8" eb="9">
      <t>ヒ</t>
    </rPh>
    <rPh sb="9" eb="11">
      <t>カサン</t>
    </rPh>
    <phoneticPr fontId="7"/>
  </si>
  <si>
    <t>栄養管理加算</t>
    <rPh sb="0" eb="2">
      <t>エイヨウ</t>
    </rPh>
    <rPh sb="2" eb="4">
      <t>カンリ</t>
    </rPh>
    <rPh sb="4" eb="6">
      <t>カサン</t>
    </rPh>
    <phoneticPr fontId="29"/>
  </si>
  <si>
    <t>Ｂ</t>
    <phoneticPr fontId="29"/>
  </si>
  <si>
    <t>Ｃ</t>
    <phoneticPr fontId="7"/>
  </si>
  <si>
    <t>÷各月初日の利用子ども数</t>
  </si>
  <si>
    <t>　</t>
    <phoneticPr fontId="7"/>
  </si>
  <si>
    <t>第三者評価受審加算</t>
    <rPh sb="0" eb="3">
      <t>ダイサンシャ</t>
    </rPh>
    <rPh sb="3" eb="5">
      <t>ヒョウカ</t>
    </rPh>
    <rPh sb="5" eb="7">
      <t>ジュシン</t>
    </rPh>
    <rPh sb="7" eb="9">
      <t>カサン</t>
    </rPh>
    <phoneticPr fontId="7"/>
  </si>
  <si>
    <t>１歳児配置改善加算
（1,2歳児のうち年度の初日の前日における満年齢が1歳児の場合のみに加算）</t>
    <rPh sb="1" eb="3">
      <t>サイジ</t>
    </rPh>
    <rPh sb="3" eb="5">
      <t>ハイチ</t>
    </rPh>
    <rPh sb="5" eb="7">
      <t>カイゼン</t>
    </rPh>
    <rPh sb="7" eb="9">
      <t>カサン</t>
    </rPh>
    <phoneticPr fontId="29"/>
  </si>
  <si>
    <t>加算率（注２）</t>
    <rPh sb="0" eb="3">
      <t>カサンリツ</t>
    </rPh>
    <rPh sb="4" eb="5">
      <t>チュウ</t>
    </rPh>
    <phoneticPr fontId="29"/>
  </si>
  <si>
    <t>処遇改善等加算（区分１及び区分２）</t>
    <phoneticPr fontId="29"/>
  </si>
  <si>
    <t>(a)</t>
    <phoneticPr fontId="29"/>
  </si>
  <si>
    <t>（b）</t>
    <phoneticPr fontId="29"/>
  </si>
  <si>
    <t>（c）</t>
    <phoneticPr fontId="29"/>
  </si>
  <si>
    <t>（注１）</t>
    <phoneticPr fontId="29"/>
  </si>
  <si>
    <t>（注１）</t>
    <rPh sb="1" eb="2">
      <t>チュウ</t>
    </rPh>
    <phoneticPr fontId="7"/>
  </si>
  <si>
    <t>（a）</t>
  </si>
  <si>
    <t>⑳</t>
    <phoneticPr fontId="29"/>
  </si>
  <si>
    <t>（加算率（a）</t>
    <rPh sb="1" eb="3">
      <t>カサン</t>
    </rPh>
    <rPh sb="3" eb="4">
      <t>リツ</t>
    </rPh>
    <phoneticPr fontId="29"/>
  </si>
  <si>
    <t>加算率（b）</t>
    <rPh sb="0" eb="3">
      <t>カサンリツ</t>
    </rPh>
    <phoneticPr fontId="29"/>
  </si>
  <si>
    <t>加算率（b）</t>
    <phoneticPr fontId="29"/>
  </si>
  <si>
    <t>×</t>
  </si>
  <si>
    <t>（  加算率（a）</t>
    <phoneticPr fontId="29"/>
  </si>
  <si>
    <t>※１　各月初日の利用子どもの単価に加算
※２　人数Ａ及び人数Ｂについては、別に定める。</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phoneticPr fontId="29"/>
  </si>
  <si>
    <t>処遇改善等加算（区分１及び区分２）</t>
    <phoneticPr fontId="7"/>
  </si>
  <si>
    <t>（ 注２ ）処遇改善等加算（区分１及び区分２）の加算率において、（a）は第１条第17号の基礎分における職員１人当たりの平均経験年数の区分に応じた割合、（b）は同条第18
　　　　号の賃金改善分における職員１人当たりの平均経験年数の区分及び特定教育・保育、特別利用保育、特別利用教育、特定地域型保育、特別利用地域型保育、特定利用地域
　　　　型保育及び特例保育に要する費用の額の算定に関する基準等の一部を改正する件（令和７年こども家庭庁告示第４号）附則第３条において読み替えて適用する第１条第19
　　　　号のキャリアパス要件分に応じた割合、（c）は同条第18号の賃金改善分における別表第２又は別表第３に規定する割合をいう。</t>
    <phoneticPr fontId="29"/>
  </si>
  <si>
    <t>うち処遇改善等加算</t>
  </si>
  <si>
    <t>（処遇改善等加算の合計額の算出）</t>
    <rPh sb="9" eb="11">
      <t>ゴウケイ</t>
    </rPh>
    <rPh sb="11" eb="12">
      <t>ガク</t>
    </rPh>
    <rPh sb="13" eb="15">
      <t>サンシュツ</t>
    </rPh>
    <phoneticPr fontId="7"/>
  </si>
  <si>
    <t>加減調整部分反映後の処遇改善等加算の合計額</t>
    <rPh sb="0" eb="2">
      <t>カゲン</t>
    </rPh>
    <rPh sb="2" eb="4">
      <t>チョウセイ</t>
    </rPh>
    <rPh sb="4" eb="6">
      <t>ブブン</t>
    </rPh>
    <rPh sb="6" eb="8">
      <t>ハンエイ</t>
    </rPh>
    <rPh sb="8" eb="9">
      <t>ゴ</t>
    </rPh>
    <rPh sb="18" eb="21">
      <t>ゴウケイガク</t>
    </rPh>
    <phoneticPr fontId="29"/>
  </si>
  <si>
    <t>乗除調整部分反映後の処遇改善等加算の合計額</t>
    <rPh sb="6" eb="8">
      <t>ハンエイ</t>
    </rPh>
    <rPh sb="8" eb="9">
      <t>ゴ</t>
    </rPh>
    <rPh sb="18" eb="21">
      <t>ゴウケイガク</t>
    </rPh>
    <phoneticPr fontId="29"/>
  </si>
  <si>
    <t>「特定加算部分」の処遇改善等加算の合計額</t>
    <rPh sb="17" eb="20">
      <t>ゴウケイガク</t>
    </rPh>
    <phoneticPr fontId="29"/>
  </si>
  <si>
    <t>処遇改善等加算の合計額</t>
    <rPh sb="8" eb="11">
      <t>ゴウケイガク</t>
    </rPh>
    <phoneticPr fontId="29"/>
  </si>
  <si>
    <t>処遇改善等加算対象月数</t>
    <rPh sb="7" eb="9">
      <t>タイショウ</t>
    </rPh>
    <rPh sb="9" eb="11">
      <t>ツキスウ</t>
    </rPh>
    <phoneticPr fontId="7"/>
  </si>
  <si>
    <t>「基本加算部分」の処遇改善等加算の合計額</t>
    <rPh sb="1" eb="3">
      <t>キホン</t>
    </rPh>
    <rPh sb="3" eb="5">
      <t>カサン</t>
    </rPh>
    <rPh sb="5" eb="7">
      <t>ブブン</t>
    </rPh>
    <rPh sb="17" eb="20">
      <t>ゴウケイガク</t>
    </rPh>
    <phoneticPr fontId="29"/>
  </si>
  <si>
    <t>処遇改善等加算</t>
  </si>
  <si>
    <t>【小規模保育事業Ａ型】</t>
    <rPh sb="1" eb="4">
      <t>ショウキボ</t>
    </rPh>
    <rPh sb="4" eb="6">
      <t>ホイク</t>
    </rPh>
    <rPh sb="6" eb="8">
      <t>ジギョウ</t>
    </rPh>
    <rPh sb="9" eb="10">
      <t>ガタ</t>
    </rPh>
    <phoneticPr fontId="29"/>
  </si>
  <si>
    <r>
      <rPr>
        <sz val="11"/>
        <rFont val="Meiryo UI"/>
        <family val="3"/>
        <charset val="128"/>
      </rPr>
      <t>賃金改善要件に係る</t>
    </r>
    <r>
      <rPr>
        <b/>
        <sz val="14"/>
        <rFont val="Meiryo UI"/>
        <family val="3"/>
        <charset val="128"/>
      </rPr>
      <t>加算見込額</t>
    </r>
    <rPh sb="0" eb="2">
      <t>チンギン</t>
    </rPh>
    <rPh sb="2" eb="4">
      <t>カイゼン</t>
    </rPh>
    <rPh sb="4" eb="6">
      <t>ヨウケン</t>
    </rPh>
    <rPh sb="7" eb="8">
      <t>カカ</t>
    </rPh>
    <rPh sb="9" eb="11">
      <t>カサン</t>
    </rPh>
    <rPh sb="11" eb="13">
      <t>ミコ</t>
    </rPh>
    <rPh sb="13" eb="14">
      <t>ガク</t>
    </rPh>
    <phoneticPr fontId="7"/>
  </si>
  <si>
    <t>（上記平均利用子ども数のうち，障害児の数）</t>
    <rPh sb="1" eb="3">
      <t>ジョウキ</t>
    </rPh>
    <rPh sb="3" eb="5">
      <t>ヘイキン</t>
    </rPh>
    <rPh sb="5" eb="7">
      <t>リヨウ</t>
    </rPh>
    <rPh sb="7" eb="8">
      <t>コ</t>
    </rPh>
    <rPh sb="10" eb="11">
      <t>スウ</t>
    </rPh>
    <rPh sb="15" eb="18">
      <t>ショウガイジ</t>
    </rPh>
    <rPh sb="19" eb="20">
      <t>カズ</t>
    </rPh>
    <phoneticPr fontId="7"/>
  </si>
  <si>
    <t>※（今年度平均利用子ども数の算出）に計上した障害児を再度計上すること。</t>
    <rPh sb="2" eb="5">
      <t>コンネンド</t>
    </rPh>
    <rPh sb="5" eb="7">
      <t>ヘイキン</t>
    </rPh>
    <rPh sb="7" eb="9">
      <t>リヨウ</t>
    </rPh>
    <rPh sb="9" eb="10">
      <t>コ</t>
    </rPh>
    <rPh sb="12" eb="13">
      <t>カズ</t>
    </rPh>
    <rPh sb="14" eb="16">
      <t>サンシュツ</t>
    </rPh>
    <rPh sb="18" eb="20">
      <t>ケイジョウ</t>
    </rPh>
    <rPh sb="22" eb="25">
      <t>ショウガイジ</t>
    </rPh>
    <rPh sb="26" eb="28">
      <t>サイド</t>
    </rPh>
    <rPh sb="28" eb="30">
      <t>ケイジョウ</t>
    </rPh>
    <phoneticPr fontId="16"/>
  </si>
  <si>
    <t>障害児保育加算</t>
    <phoneticPr fontId="16"/>
  </si>
  <si>
    <t>食事の提供について自園調理又は連携施設等からの搬入以外の方法による場合の減算</t>
    <phoneticPr fontId="16"/>
  </si>
  <si>
    <t>管理者を配置していない場合の減算</t>
    <phoneticPr fontId="16"/>
  </si>
  <si>
    <t>土曜日に閉所する場合の減算</t>
    <phoneticPr fontId="16"/>
  </si>
  <si>
    <t>定員を恒常的に超過する場合の減算</t>
    <phoneticPr fontId="16"/>
  </si>
  <si>
    <t>※　年度途中で適用された加算等については，年間で６ヶ月以上の適用が見込まれる場合に入力願います。</t>
    <phoneticPr fontId="16"/>
  </si>
  <si>
    <t>食事の搬入について～よる場合</t>
    <phoneticPr fontId="7"/>
  </si>
  <si>
    <t>管理者を配置していない場合</t>
    <rPh sb="0" eb="3">
      <t>カンリシャ</t>
    </rPh>
    <rPh sb="4" eb="6">
      <t>ハイチ</t>
    </rPh>
    <rPh sb="11" eb="13">
      <t>バアイ</t>
    </rPh>
    <phoneticPr fontId="7"/>
  </si>
  <si>
    <t>（障害児以外）</t>
    <rPh sb="1" eb="4">
      <t>ショウガイジ</t>
    </rPh>
    <rPh sb="4" eb="6">
      <t>イガイ</t>
    </rPh>
    <phoneticPr fontId="16"/>
  </si>
  <si>
    <t>（障害児）</t>
    <rPh sb="1" eb="4">
      <t>ショウガイジ</t>
    </rPh>
    <phoneticPr fontId="16"/>
  </si>
  <si>
    <t>障害児保育加算</t>
    <phoneticPr fontId="7"/>
  </si>
  <si>
    <t>（</t>
    <phoneticPr fontId="16"/>
  </si>
  <si>
    <t>＋</t>
    <phoneticPr fontId="16"/>
  </si>
  <si>
    <t>-</t>
    <phoneticPr fontId="16"/>
  </si>
  <si>
    <t>）</t>
    <phoneticPr fontId="16"/>
  </si>
  <si>
    <t>賃金改善要件分に係る加算率（％）×100</t>
    <phoneticPr fontId="7"/>
  </si>
  <si>
    <t>見込み額
（合計）</t>
    <rPh sb="0" eb="2">
      <t>ミコ</t>
    </rPh>
    <rPh sb="3" eb="4">
      <t>ガク</t>
    </rPh>
    <rPh sb="6" eb="8">
      <t>ゴウケイ</t>
    </rPh>
    <phoneticPr fontId="7"/>
  </si>
  <si>
    <t>●定員区分判別用リスト　（万が一基準に変更があった場合には要修正）</t>
    <rPh sb="1" eb="3">
      <t>テイイン</t>
    </rPh>
    <rPh sb="3" eb="5">
      <t>クブン</t>
    </rPh>
    <rPh sb="5" eb="7">
      <t>ハンベツ</t>
    </rPh>
    <rPh sb="7" eb="8">
      <t>ヨウ</t>
    </rPh>
    <rPh sb="13" eb="14">
      <t>マン</t>
    </rPh>
    <rPh sb="15" eb="16">
      <t>イチ</t>
    </rPh>
    <rPh sb="16" eb="18">
      <t>キジュン</t>
    </rPh>
    <rPh sb="19" eb="21">
      <t>ヘンコウ</t>
    </rPh>
    <rPh sb="25" eb="27">
      <t>バアイ</t>
    </rPh>
    <rPh sb="29" eb="30">
      <t>ヨウ</t>
    </rPh>
    <rPh sb="30" eb="32">
      <t>シュウセイ</t>
    </rPh>
    <phoneticPr fontId="16"/>
  </si>
  <si>
    <t>3/100
地域</t>
  </si>
  <si>
    <t>10/100
地域</t>
  </si>
  <si>
    <t xml:space="preserve"> 6人
　から
12人
　まで</t>
    <rPh sb="2" eb="3">
      <t>ニン</t>
    </rPh>
    <rPh sb="10" eb="11">
      <t>ニン</t>
    </rPh>
    <phoneticPr fontId="7"/>
  </si>
  <si>
    <t>6/100
地域</t>
  </si>
  <si>
    <t>13人
　から
19人
　まで</t>
    <phoneticPr fontId="16"/>
  </si>
  <si>
    <t>13人
　から
19人
　まで</t>
  </si>
  <si>
    <t>13人～19人</t>
    <rPh sb="2" eb="3">
      <t>ニン</t>
    </rPh>
    <rPh sb="6" eb="7">
      <t>ニン</t>
    </rPh>
    <phoneticPr fontId="29"/>
  </si>
  <si>
    <t>20人～30人</t>
    <rPh sb="2" eb="3">
      <t>ニン</t>
    </rPh>
    <rPh sb="6" eb="7">
      <t>ニン</t>
    </rPh>
    <phoneticPr fontId="29"/>
  </si>
  <si>
    <t>31人～40人</t>
    <rPh sb="2" eb="3">
      <t>ニン</t>
    </rPh>
    <rPh sb="6" eb="7">
      <t>ニン</t>
    </rPh>
    <phoneticPr fontId="29"/>
  </si>
  <si>
    <t>41人～</t>
    <rPh sb="2" eb="3">
      <t>ニン</t>
    </rPh>
    <phoneticPr fontId="29"/>
  </si>
  <si>
    <t>定員超過
検索用
（地域区分＆定員区分）</t>
    <rPh sb="0" eb="2">
      <t>テイイン</t>
    </rPh>
    <rPh sb="2" eb="4">
      <t>チョウカ</t>
    </rPh>
    <rPh sb="5" eb="8">
      <t>ケンサクヨウ</t>
    </rPh>
    <rPh sb="15" eb="17">
      <t>テイイン</t>
    </rPh>
    <rPh sb="17" eb="19">
      <t>クブン</t>
    </rPh>
    <phoneticPr fontId="16"/>
  </si>
  <si>
    <t>定員
区分</t>
    <rPh sb="0" eb="2">
      <t>テイイン</t>
    </rPh>
    <rPh sb="3" eb="5">
      <t>クブン</t>
    </rPh>
    <phoneticPr fontId="7"/>
  </si>
  <si>
    <t>保育必要量区分⑤</t>
    <rPh sb="0" eb="2">
      <t>ホイク</t>
    </rPh>
    <rPh sb="2" eb="5">
      <t>ヒツヨウリョウ</t>
    </rPh>
    <rPh sb="5" eb="7">
      <t>クブン</t>
    </rPh>
    <phoneticPr fontId="29"/>
  </si>
  <si>
    <t>連携施設を設定しない場合</t>
    <phoneticPr fontId="29"/>
  </si>
  <si>
    <t>食事の搬入について自園調理又は連携施設等からの搬入以外の方法による場合</t>
    <phoneticPr fontId="29"/>
  </si>
  <si>
    <t>管理者を配置していない場合</t>
    <rPh sb="0" eb="3">
      <t>カンリシャ</t>
    </rPh>
    <rPh sb="4" eb="6">
      <t>ハイチ</t>
    </rPh>
    <rPh sb="11" eb="13">
      <t>バアイ</t>
    </rPh>
    <phoneticPr fontId="29"/>
  </si>
  <si>
    <t>定員を恒常的に
超過する場合</t>
    <rPh sb="0" eb="2">
      <t>テイイン</t>
    </rPh>
    <rPh sb="3" eb="6">
      <t>コウジョウテキ</t>
    </rPh>
    <rPh sb="8" eb="10">
      <t>チョウカ</t>
    </rPh>
    <rPh sb="12" eb="14">
      <t>バアイ</t>
    </rPh>
    <phoneticPr fontId="29"/>
  </si>
  <si>
    <t>１､２歳児</t>
    <rPh sb="3" eb="5">
      <t>サイジ</t>
    </rPh>
    <phoneticPr fontId="7"/>
  </si>
  <si>
    <t>ａ地域</t>
    <phoneticPr fontId="29"/>
  </si>
  <si>
    <t>ｂ地域</t>
    <phoneticPr fontId="29"/>
  </si>
  <si>
    <t>　 211人～　279人</t>
    <phoneticPr fontId="29"/>
  </si>
  <si>
    <t>ｃ地域</t>
    <phoneticPr fontId="29"/>
  </si>
  <si>
    <t>ｄ地域</t>
    <phoneticPr fontId="29"/>
  </si>
  <si>
    <t>13人
　から
19人
　まで</t>
    <rPh sb="2" eb="3">
      <t>ニン</t>
    </rPh>
    <rPh sb="10" eb="11">
      <t>ニン</t>
    </rPh>
    <phoneticPr fontId="7"/>
  </si>
  <si>
    <t>(離島その他の地域)
各月初日の利用子ども数</t>
    <rPh sb="1" eb="3">
      <t>リトウ</t>
    </rPh>
    <rPh sb="5" eb="6">
      <t>タ</t>
    </rPh>
    <rPh sb="7" eb="9">
      <t>チイキ</t>
    </rPh>
    <rPh sb="11" eb="13">
      <t>カクツキ</t>
    </rPh>
    <rPh sb="13" eb="15">
      <t>ショニチ</t>
    </rPh>
    <rPh sb="16" eb="18">
      <t>リヨウ</t>
    </rPh>
    <rPh sb="18" eb="19">
      <t>コ</t>
    </rPh>
    <rPh sb="21" eb="22">
      <t>スウ</t>
    </rPh>
    <phoneticPr fontId="29"/>
  </si>
  <si>
    <t>　 840人～　909人</t>
  </si>
  <si>
    <t>㉑</t>
    <phoneticPr fontId="29"/>
  </si>
  <si>
    <t>㉒</t>
    <phoneticPr fontId="29"/>
  </si>
  <si>
    <t>㉓</t>
    <phoneticPr fontId="29"/>
  </si>
  <si>
    <t>㉕</t>
    <phoneticPr fontId="29"/>
  </si>
  <si>
    <t>㉖</t>
    <phoneticPr fontId="29"/>
  </si>
  <si>
    <r>
      <t>　障害児保育加算（１歳児配置改善加算無し）</t>
    </r>
    <r>
      <rPr>
        <sz val="7"/>
        <rFont val="HGｺﾞｼｯｸM"/>
        <family val="3"/>
        <charset val="128"/>
      </rPr>
      <t>※特別な支援が必要な利用子どもの単価に加算</t>
    </r>
    <rPh sb="1" eb="4">
      <t>ショウガイジ</t>
    </rPh>
    <rPh sb="4" eb="6">
      <t>ホイク</t>
    </rPh>
    <rPh sb="6" eb="8">
      <t>カサン</t>
    </rPh>
    <rPh sb="22" eb="24">
      <t>トクベツ</t>
    </rPh>
    <rPh sb="25" eb="27">
      <t>シエン</t>
    </rPh>
    <rPh sb="28" eb="30">
      <t>ヒツヨウ</t>
    </rPh>
    <rPh sb="31" eb="33">
      <t>リヨウ</t>
    </rPh>
    <rPh sb="33" eb="34">
      <t>コ</t>
    </rPh>
    <rPh sb="37" eb="39">
      <t>タンカ</t>
    </rPh>
    <rPh sb="40" eb="42">
      <t>カサン</t>
    </rPh>
    <phoneticPr fontId="29"/>
  </si>
  <si>
    <t>障害児保育加算（１歳児配置改善加算有り）
※1,2歳児のうち年度の初日の前日における満年齢が1歳児の特別な支援が必要な利用子どもの単価に加算</t>
    <rPh sb="25" eb="27">
      <t>サイジ</t>
    </rPh>
    <phoneticPr fontId="29"/>
  </si>
  <si>
    <t>処遇改善等加算（区分１及び区分２）</t>
    <rPh sb="0" eb="2">
      <t>ショグウ</t>
    </rPh>
    <rPh sb="2" eb="4">
      <t>カイゼン</t>
    </rPh>
    <rPh sb="4" eb="5">
      <t>トウ</t>
    </rPh>
    <rPh sb="5" eb="7">
      <t>カサン</t>
    </rPh>
    <rPh sb="8" eb="10">
      <t>クブン</t>
    </rPh>
    <rPh sb="11" eb="12">
      <t>オヨ</t>
    </rPh>
    <rPh sb="13" eb="15">
      <t>クブン</t>
    </rPh>
    <phoneticPr fontId="7"/>
  </si>
  <si>
    <t>(注１)</t>
    <rPh sb="1" eb="2">
      <t>チュウ</t>
    </rPh>
    <phoneticPr fontId="7"/>
  </si>
  <si>
    <t>⑨’</t>
    <phoneticPr fontId="29"/>
  </si>
  <si>
    <t>(⑥＋⑦＋⑫)</t>
    <phoneticPr fontId="29"/>
  </si>
  <si>
    <t>(⑥＋⑦＋
（⑨又は⑨'）＋⑩＋⑫)</t>
    <rPh sb="8" eb="9">
      <t>マタ</t>
    </rPh>
    <phoneticPr fontId="29"/>
  </si>
  <si>
    <t>(⑥＋⑦＋
（⑨又は⑨'）＋⑩＋⑫)</t>
  </si>
  <si>
    <t>(⑥～⑱)</t>
    <phoneticPr fontId="29"/>
  </si>
  <si>
    <t>(⑥＋⑦＋⑫)</t>
  </si>
  <si>
    <t>(⑥～⑱)</t>
  </si>
  <si>
    <t>処遇改善等加算（区分３）</t>
    <rPh sb="0" eb="2">
      <t>ショグウ</t>
    </rPh>
    <rPh sb="2" eb="4">
      <t>カイゼン</t>
    </rPh>
    <rPh sb="4" eb="5">
      <t>トウ</t>
    </rPh>
    <rPh sb="5" eb="7">
      <t>カサン</t>
    </rPh>
    <rPh sb="8" eb="10">
      <t>クブン</t>
    </rPh>
    <phoneticPr fontId="29"/>
  </si>
  <si>
    <t>・処遇改善等加算（区分３）－①</t>
    <phoneticPr fontId="29"/>
  </si>
  <si>
    <t>・処遇改善等加算（区分３）－②</t>
    <phoneticPr fontId="29"/>
  </si>
  <si>
    <t>※以下の区分に応じて、各月の単価に加算
　１級地～４級地：寒冷地手当法別表に規定する１級地～４級地に該当する
　　　　　　　　　地域
　　激変緩和地域：改正法による改正前の寒冷地手当法別表に規定する４級地
　　　　　　　　　に該当する地域であって、改正法による改正後の寒冷地手
　　　　　　　　　当法に掲げる地域以外の地域
　　  その他地域：１級地～４級地及び激変緩和地域以外の地域</t>
    <phoneticPr fontId="7"/>
  </si>
  <si>
    <t>激変緩和地域</t>
    <phoneticPr fontId="29"/>
  </si>
  <si>
    <t>　</t>
    <phoneticPr fontId="29"/>
  </si>
  <si>
    <t>※以下の区分に応じて、各月初日の利用子どもの単価に加算
　Ａ：Ｂを除き栄養士等を雇用契約等により配置している施
　　　設
　Ｂ：基本分単価及び他の加算の認定に当たって求められる
　　　職員が栄養士等を兼務している施設
　Ｃ：Ａ又はＢを除き、栄養士等を嘱託等している施設</t>
    <rPh sb="35" eb="39">
      <t>エイヨウシトウ</t>
    </rPh>
    <rPh sb="98" eb="99">
      <t>トウ</t>
    </rPh>
    <rPh sb="123" eb="124">
      <t>トウ</t>
    </rPh>
    <phoneticPr fontId="29"/>
  </si>
  <si>
    <t>（ 注１）年度の初日の前日における満年齢に応じて月額を調整</t>
    <phoneticPr fontId="29"/>
  </si>
  <si>
    <t>１歳児配置改善加算</t>
    <rPh sb="1" eb="2">
      <t>サイ</t>
    </rPh>
    <rPh sb="3" eb="7">
      <t>ハイチカイゼン</t>
    </rPh>
    <phoneticPr fontId="16"/>
  </si>
  <si>
    <t>二歳児</t>
    <rPh sb="0" eb="1">
      <t>2</t>
    </rPh>
    <rPh sb="1" eb="3">
      <t>サイジ</t>
    </rPh>
    <phoneticPr fontId="29"/>
  </si>
  <si>
    <t>一歳児</t>
    <rPh sb="0" eb="1">
      <t>1</t>
    </rPh>
    <rPh sb="1" eb="3">
      <t>サイジ</t>
    </rPh>
    <phoneticPr fontId="29"/>
  </si>
  <si>
    <t>※３歳以上児の利用が見込まれる場合は，「二歳児」に計上すること。</t>
    <rPh sb="2" eb="3">
      <t>サイ</t>
    </rPh>
    <rPh sb="3" eb="6">
      <t>イジョウジ</t>
    </rPh>
    <rPh sb="7" eb="9">
      <t>リヨウ</t>
    </rPh>
    <rPh sb="10" eb="12">
      <t>ミコ</t>
    </rPh>
    <rPh sb="15" eb="17">
      <t>バアイ</t>
    </rPh>
    <rPh sb="20" eb="21">
      <t>2</t>
    </rPh>
    <rPh sb="21" eb="22">
      <t>サイ</t>
    </rPh>
    <rPh sb="25" eb="27">
      <t>ケイジョウ</t>
    </rPh>
    <phoneticPr fontId="16"/>
  </si>
  <si>
    <t>「特定加算部分」の処遇改善等加算の合計額</t>
    <rPh sb="1" eb="3">
      <t>トクテイ</t>
    </rPh>
    <rPh sb="3" eb="5">
      <t>カサン</t>
    </rPh>
    <rPh sb="5" eb="7">
      <t>ブブン</t>
    </rPh>
    <rPh sb="17" eb="20">
      <t>ゴウケイガク</t>
    </rPh>
    <phoneticPr fontId="29"/>
  </si>
  <si>
    <t>「基本加算部分」の処遇改善等加算の合計額</t>
    <rPh sb="1" eb="3">
      <t>キホン</t>
    </rPh>
    <rPh sb="3" eb="5">
      <t>カサン</t>
    </rPh>
    <rPh sb="5" eb="7">
      <t>ブブン</t>
    </rPh>
    <rPh sb="17" eb="19">
      <t>ゴウケイ</t>
    </rPh>
    <rPh sb="19" eb="20">
      <t>ガク</t>
    </rPh>
    <phoneticPr fontId="29"/>
  </si>
  <si>
    <t xml:space="preserve">※「平均利用子ども数」×「処遇改善等加算の単価の合計額」×「賃金改善要件分に係る加算率（％）×100」×「12か月」
</t>
  </si>
  <si>
    <t>一歳児</t>
    <rPh sb="1" eb="3">
      <t>サイジ</t>
    </rPh>
    <phoneticPr fontId="7"/>
  </si>
  <si>
    <t>１歳児加配加算</t>
    <rPh sb="1" eb="3">
      <t>サイジ</t>
    </rPh>
    <rPh sb="3" eb="5">
      <t>カハイ</t>
    </rPh>
    <phoneticPr fontId="7"/>
  </si>
  <si>
    <t>処遇改善等加算区分１、２加算率
（a+b）</t>
    <rPh sb="0" eb="2">
      <t>ショグウ</t>
    </rPh>
    <rPh sb="2" eb="4">
      <t>カイゼン</t>
    </rPh>
    <rPh sb="4" eb="5">
      <t>トウ</t>
    </rPh>
    <rPh sb="5" eb="7">
      <t>カサン</t>
    </rPh>
    <rPh sb="7" eb="9">
      <t>クブン</t>
    </rPh>
    <rPh sb="12" eb="14">
      <t>カサン</t>
    </rPh>
    <rPh sb="14" eb="15">
      <t>リツ</t>
    </rPh>
    <phoneticPr fontId="7"/>
  </si>
  <si>
    <t>仙台市</t>
    <rPh sb="0" eb="2">
      <t>センダイ</t>
    </rPh>
    <phoneticPr fontId="7"/>
  </si>
  <si>
    <t>仙台市</t>
    <rPh sb="0" eb="3">
      <t>センダイシ</t>
    </rPh>
    <phoneticPr fontId="7"/>
  </si>
  <si>
    <t>処遇改善等加算</t>
    <rPh sb="0" eb="7">
      <t>ショグウカイゼントウカサン</t>
    </rPh>
    <phoneticPr fontId="7"/>
  </si>
  <si>
    <t>障害児保育加算</t>
    <rPh sb="0" eb="5">
      <t>ショウガイジホイク</t>
    </rPh>
    <rPh sb="5" eb="7">
      <t>カサン</t>
    </rPh>
    <phoneticPr fontId="7"/>
  </si>
  <si>
    <t>1歳児配置改善加算</t>
    <rPh sb="1" eb="3">
      <t>サイジ</t>
    </rPh>
    <rPh sb="3" eb="5">
      <t>ハイチ</t>
    </rPh>
    <rPh sb="5" eb="7">
      <t>カイゼン</t>
    </rPh>
    <rPh sb="7" eb="9">
      <t>カサン</t>
    </rPh>
    <phoneticPr fontId="7"/>
  </si>
  <si>
    <t>土曜閉所
月1</t>
    <rPh sb="0" eb="2">
      <t>ドヨウ</t>
    </rPh>
    <rPh sb="2" eb="4">
      <t>ヘイショ</t>
    </rPh>
    <rPh sb="5" eb="6">
      <t>ツキ</t>
    </rPh>
    <phoneticPr fontId="7"/>
  </si>
  <si>
    <t>土曜閉所
月2</t>
    <rPh sb="0" eb="2">
      <t>ドヨウ</t>
    </rPh>
    <rPh sb="2" eb="4">
      <t>ヘイショ</t>
    </rPh>
    <rPh sb="5" eb="6">
      <t>ツキ</t>
    </rPh>
    <phoneticPr fontId="7"/>
  </si>
  <si>
    <t>土曜閉所
全て</t>
    <rPh sb="0" eb="2">
      <t>ドヨウ</t>
    </rPh>
    <rPh sb="2" eb="4">
      <t>ヘイショ</t>
    </rPh>
    <rPh sb="5" eb="6">
      <t>スベ</t>
    </rPh>
    <phoneticPr fontId="7"/>
  </si>
  <si>
    <t>土曜閉所
月3以上</t>
    <rPh sb="0" eb="2">
      <t>ドヨウ</t>
    </rPh>
    <rPh sb="2" eb="4">
      <t>ヘイショ</t>
    </rPh>
    <rPh sb="5" eb="6">
      <t>ツキ</t>
    </rPh>
    <rPh sb="7" eb="9">
      <t>イジョウ</t>
    </rPh>
    <phoneticPr fontId="7"/>
  </si>
  <si>
    <t>$F$12&amp;$F$13&amp;"１､２歳児"</t>
  </si>
  <si>
    <t>$F$12&amp;$F$13&amp;"乳児"</t>
  </si>
  <si>
    <t>【ｃの部分】</t>
    <rPh sb="3" eb="5">
      <t>ブブン</t>
    </rPh>
    <phoneticPr fontId="7"/>
  </si>
  <si>
    <t>加算</t>
    <rPh sb="0" eb="2">
      <t>カサン</t>
    </rPh>
    <phoneticPr fontId="7"/>
  </si>
  <si>
    <t>減算</t>
    <rPh sb="0" eb="2">
      <t>ゲンサン</t>
    </rPh>
    <phoneticPr fontId="7"/>
  </si>
  <si>
    <t>（障害児以外）</t>
    <rPh sb="1" eb="3">
      <t>ショウガイ</t>
    </rPh>
    <rPh sb="3" eb="4">
      <t>ジ</t>
    </rPh>
    <rPh sb="4" eb="6">
      <t>イガイ</t>
    </rPh>
    <phoneticPr fontId="7"/>
  </si>
  <si>
    <t>定員を超過するとき</t>
    <rPh sb="0" eb="2">
      <t>テイイン</t>
    </rPh>
    <rPh sb="3" eb="5">
      <t>チョウカ</t>
    </rPh>
    <phoneticPr fontId="7"/>
  </si>
  <si>
    <t>栄養管理加算</t>
    <rPh sb="0" eb="6">
      <t>エイヨウカンリカサン</t>
    </rPh>
    <phoneticPr fontId="7"/>
  </si>
  <si>
    <t>処遇改善等加算の合計額(cの部分)</t>
    <rPh sb="8" eb="11">
      <t>ゴウケイガク</t>
    </rPh>
    <rPh sb="14" eb="16">
      <t>ブブン</t>
    </rPh>
    <phoneticPr fontId="29"/>
  </si>
  <si>
    <t>平均利用子ども数</t>
    <rPh sb="0" eb="2">
      <t>ヘイキン</t>
    </rPh>
    <rPh sb="2" eb="4">
      <t>リヨウ</t>
    </rPh>
    <rPh sb="4" eb="5">
      <t>コ</t>
    </rPh>
    <rPh sb="7" eb="8">
      <t>スウ</t>
    </rPh>
    <phoneticPr fontId="7"/>
  </si>
  <si>
    <t>=</t>
    <phoneticPr fontId="7"/>
  </si>
  <si>
    <t>処遇改善等加算対象月数</t>
    <phoneticPr fontId="7"/>
  </si>
  <si>
    <t>見込み額</t>
  </si>
  <si>
    <t>（障害児）</t>
    <rPh sb="1" eb="3">
      <t>ショウガイ</t>
    </rPh>
    <rPh sb="3" eb="4">
      <t>ジ</t>
    </rPh>
    <phoneticPr fontId="7"/>
  </si>
  <si>
    <t>うち、賃金改善分(b)</t>
    <rPh sb="3" eb="5">
      <t>チンギン</t>
    </rPh>
    <rPh sb="5" eb="7">
      <t>カイゼン</t>
    </rPh>
    <rPh sb="7" eb="8">
      <t>ブン</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</si>
</sst>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76" formatCode="#,##0;&quot;▲ &quot;#,##0"/>
    <numFmt numFmtId="177" formatCode="#,##0&quot;円&quot;"/>
    <numFmt numFmtId="178" formatCode="#,##0_ "/>
    <numFmt numFmtId="179" formatCode="0.0_);[Red]\(0.0\)"/>
    <numFmt numFmtId="180" formatCode="#,##0.000_ "/>
    <numFmt numFmtId="181" formatCode="\(#,##0\)"/>
    <numFmt numFmtId="182" formatCode="#,##0\×&quot;加&quot;&quot;算&quot;&quot;率&quot;"/>
    <numFmt numFmtId="183" formatCode="&quot;×&quot;#\ ?/100"/>
    <numFmt numFmtId="184" formatCode="#,##0\×&quot;加&quot;&quot;算&quot;&quot;数&quot;"/>
    <numFmt numFmtId="185" formatCode="#,##0&quot;×加算率&quot;"/>
    <numFmt numFmtId="186" formatCode="#,##0&quot;÷３月初日の利用子ども数&quot;"/>
    <numFmt numFmtId="187" formatCode="#,##0&quot;（限度額）÷３月初日の利用子ども数&quot;"/>
    <numFmt numFmtId="188" formatCode="#,##0.0&quot;）&quot;"/>
    <numFmt numFmtId="189" formatCode="#,##0.0&quot;（c）&quot;"/>
    <numFmt numFmtId="190" formatCode="\(#,##0.0&quot;（c）））&quot;"/>
    <numFmt numFmtId="191" formatCode="#,##0.0&quot;（c））&quot;"/>
    <numFmt numFmtId="192" formatCode="#,##0.0_ "/>
    <numFmt numFmtId="193" formatCode="&quot;＋　 &quot;#,##0;&quot;▲ &quot;#,##0"/>
    <numFmt numFmtId="194" formatCode="&quot;＋ &quot;#,##0;&quot;▲ &quot;#,##0"/>
    <numFmt numFmtId="195" formatCode="&quot;(⑥～⑰)×&quot;#\ ?/100"/>
    <numFmt numFmtId="196" formatCode="&quot;(⑥～⑱)×&quot;#\ ?/100"/>
    <numFmt numFmtId="197" formatCode="#,##0&quot;×（加算率（a）+加算率（b））&quot;"/>
  </numFmts>
  <fonts count="4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ｺﾞｼｯｸM"/>
      <family val="3"/>
      <charset val="128"/>
    </font>
    <font>
      <sz val="10"/>
      <name val="HGｺﾞｼｯｸM"/>
      <family val="3"/>
      <charset val="128"/>
    </font>
    <font>
      <sz val="9"/>
      <name val="HGｺﾞｼｯｸM"/>
      <family val="3"/>
      <charset val="128"/>
    </font>
    <font>
      <sz val="11"/>
      <name val="ＭＳ Ｐゴシック"/>
      <family val="3"/>
      <charset val="128"/>
    </font>
    <font>
      <sz val="10"/>
      <name val="ＭＳ Ｐゴシック"/>
      <family val="3"/>
      <charset val="128"/>
    </font>
    <font>
      <sz val="11"/>
      <name val="ＭＳ 明朝"/>
      <family val="1"/>
      <charset val="128"/>
    </font>
    <font>
      <sz val="11"/>
      <color theme="1"/>
      <name val="HGｺﾞｼｯｸM"/>
      <family val="3"/>
      <charset val="128"/>
    </font>
    <font>
      <sz val="8"/>
      <name val="Meiryo UI"/>
      <family val="3"/>
      <charset val="128"/>
    </font>
    <font>
      <sz val="6"/>
      <name val="ＭＳ Ｐゴシック"/>
      <family val="3"/>
      <charset val="128"/>
      <scheme val="minor"/>
    </font>
    <font>
      <sz val="10"/>
      <name val="Meiryo UI"/>
      <family val="3"/>
      <charset val="128"/>
    </font>
    <font>
      <sz val="11"/>
      <name val="Meiryo UI"/>
      <family val="3"/>
      <charset val="128"/>
    </font>
    <font>
      <sz val="11"/>
      <color theme="1"/>
      <name val="ＭＳ Ｐゴシック"/>
      <family val="2"/>
      <scheme val="minor"/>
    </font>
    <font>
      <sz val="14"/>
      <name val="Meiryo UI"/>
      <family val="3"/>
      <charset val="128"/>
    </font>
    <font>
      <b/>
      <sz val="14"/>
      <name val="Meiryo UI"/>
      <family val="3"/>
      <charset val="128"/>
    </font>
    <font>
      <b/>
      <sz val="20"/>
      <name val="Meiryo UI"/>
      <family val="3"/>
      <charset val="128"/>
    </font>
    <font>
      <b/>
      <sz val="11"/>
      <name val="Meiryo UI"/>
      <family val="3"/>
      <charset val="128"/>
    </font>
    <font>
      <sz val="15"/>
      <name val="Meiryo UI"/>
      <family val="3"/>
      <charset val="128"/>
    </font>
    <font>
      <sz val="11"/>
      <color rgb="FFFF0000"/>
      <name val="Meiryo UI"/>
      <family val="3"/>
      <charset val="128"/>
    </font>
    <font>
      <sz val="16"/>
      <name val="Meiryo UI"/>
      <family val="3"/>
      <charset val="128"/>
    </font>
    <font>
      <sz val="18"/>
      <name val="Meiryo UI"/>
      <family val="3"/>
      <charset val="128"/>
    </font>
    <font>
      <sz val="11"/>
      <name val="明朝"/>
      <family val="3"/>
      <charset val="128"/>
    </font>
    <font>
      <sz val="6"/>
      <name val="明朝"/>
      <family val="3"/>
      <charset val="128"/>
    </font>
    <font>
      <b/>
      <sz val="15"/>
      <name val="Meiryo UI"/>
      <family val="3"/>
      <charset val="128"/>
    </font>
    <font>
      <sz val="15"/>
      <color theme="1"/>
      <name val="Meiryo UI"/>
      <family val="3"/>
      <charset val="128"/>
    </font>
    <font>
      <b/>
      <sz val="15"/>
      <color rgb="FFFF0000"/>
      <name val="Meiryo UI"/>
      <family val="3"/>
      <charset val="128"/>
    </font>
    <font>
      <sz val="14"/>
      <color indexed="81"/>
      <name val="BIZ UDPゴシック"/>
      <family val="3"/>
      <charset val="128"/>
    </font>
    <font>
      <sz val="8"/>
      <name val="HGｺﾞｼｯｸM"/>
      <family val="3"/>
      <charset val="128"/>
    </font>
    <font>
      <sz val="8"/>
      <color theme="1"/>
      <name val="HGｺﾞｼｯｸM"/>
      <family val="3"/>
      <charset val="128"/>
    </font>
    <font>
      <sz val="10"/>
      <color theme="1"/>
      <name val="HGｺﾞｼｯｸM"/>
      <family val="3"/>
      <charset val="128"/>
    </font>
    <font>
      <sz val="11"/>
      <color theme="1"/>
      <name val="明朝"/>
      <family val="3"/>
      <charset val="128"/>
    </font>
    <font>
      <sz val="11"/>
      <color rgb="FFFF0000"/>
      <name val="HGｺﾞｼｯｸM"/>
      <family val="3"/>
      <charset val="128"/>
    </font>
    <font>
      <b/>
      <sz val="16"/>
      <color rgb="FFFF00FF"/>
      <name val="Meiryo UI"/>
      <family val="3"/>
      <charset val="128"/>
    </font>
    <font>
      <b/>
      <sz val="15"/>
      <color rgb="FFFF00FF"/>
      <name val="Meiryo UI"/>
      <family val="3"/>
      <charset val="128"/>
    </font>
    <font>
      <sz val="7"/>
      <name val="HGｺﾞｼｯｸM"/>
      <family val="3"/>
      <charset val="128"/>
    </font>
    <font>
      <b/>
      <sz val="16"/>
      <name val="HGｺﾞｼｯｸM"/>
      <family val="3"/>
      <charset val="128"/>
    </font>
    <font>
      <sz val="8.5"/>
      <name val="HGｺﾞｼｯｸM"/>
      <family val="3"/>
      <charset val="128"/>
    </font>
    <font>
      <sz val="8.5"/>
      <color theme="1"/>
      <name val="HGｺﾞｼｯｸM"/>
      <family val="3"/>
      <charset val="128"/>
    </font>
    <font>
      <sz val="8.5"/>
      <name val="明朝"/>
      <family val="3"/>
      <charset val="128"/>
    </font>
  </fonts>
  <fills count="5">
    <fill>
      <patternFill patternType="none"/>
    </fill>
    <fill>
      <patternFill patternType="gray125"/>
    </fill>
    <fill>
      <patternFill patternType="solid">
        <fgColor rgb="FFFFFF00"/>
        <bgColor indexed="64"/>
      </patternFill>
    </fill>
    <fill>
      <patternFill patternType="solid">
        <fgColor rgb="FF00FFFF"/>
        <bgColor indexed="64"/>
      </patternFill>
    </fill>
    <fill>
      <patternFill patternType="solid">
        <fgColor theme="4" tint="0.59999389629810485"/>
        <bgColor indexed="64"/>
      </patternFill>
    </fill>
  </fills>
  <borders count="14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style="medium">
        <color indexed="64"/>
      </bottom>
      <diagonal/>
    </border>
    <border>
      <left/>
      <right style="double">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diagonal/>
    </border>
    <border>
      <left style="hair">
        <color indexed="64"/>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bottom style="hair">
        <color indexed="64"/>
      </bottom>
      <diagonal/>
    </border>
    <border>
      <left style="hair">
        <color indexed="64"/>
      </left>
      <right/>
      <top style="medium">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theme="1"/>
      </left>
      <right/>
      <top style="thin">
        <color theme="1"/>
      </top>
      <bottom/>
      <diagonal/>
    </border>
    <border>
      <left/>
      <right/>
      <top style="thin">
        <color theme="1"/>
      </top>
      <bottom/>
      <diagonal/>
    </border>
    <border>
      <left/>
      <right style="thin">
        <color indexed="64"/>
      </right>
      <top style="thin">
        <color theme="1"/>
      </top>
      <bottom/>
      <diagonal/>
    </border>
    <border>
      <left/>
      <right style="thin">
        <color theme="1"/>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bottom/>
      <diagonal/>
    </border>
    <border>
      <left/>
      <right style="thin">
        <color theme="1"/>
      </right>
      <top style="thin">
        <color indexed="64"/>
      </top>
      <bottom/>
      <diagonal/>
    </border>
    <border>
      <left/>
      <right style="hair">
        <color indexed="64"/>
      </right>
      <top style="hair">
        <color indexed="64"/>
      </top>
      <bottom/>
      <diagonal/>
    </border>
    <border>
      <left style="hair">
        <color indexed="64"/>
      </left>
      <right style="thin">
        <color theme="1"/>
      </right>
      <top style="hair">
        <color indexed="64"/>
      </top>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right style="thin">
        <color theme="1"/>
      </right>
      <top/>
      <bottom style="thin">
        <color theme="1"/>
      </bottom>
      <diagonal/>
    </border>
    <border>
      <left style="hair">
        <color indexed="64"/>
      </left>
      <right/>
      <top style="thin">
        <color indexed="64"/>
      </top>
      <bottom/>
      <diagonal/>
    </border>
    <border>
      <left style="thin">
        <color indexed="64"/>
      </left>
      <right style="hair">
        <color indexed="64"/>
      </right>
      <top/>
      <bottom style="hair">
        <color theme="1"/>
      </bottom>
      <diagonal/>
    </border>
    <border>
      <left style="hair">
        <color indexed="64"/>
      </left>
      <right style="hair">
        <color indexed="64"/>
      </right>
      <top/>
      <bottom style="hair">
        <color theme="1"/>
      </bottom>
      <diagonal/>
    </border>
    <border>
      <left style="hair">
        <color indexed="64"/>
      </left>
      <right/>
      <top/>
      <bottom style="hair">
        <color theme="1"/>
      </bottom>
      <diagonal/>
    </border>
    <border>
      <left/>
      <right/>
      <top/>
      <bottom style="hair">
        <color theme="1"/>
      </bottom>
      <diagonal/>
    </border>
    <border>
      <left/>
      <right style="thin">
        <color indexed="64"/>
      </right>
      <top/>
      <bottom style="hair">
        <color theme="1"/>
      </bottom>
      <diagonal/>
    </border>
    <border>
      <left/>
      <right/>
      <top style="hair">
        <color theme="1"/>
      </top>
      <bottom/>
      <diagonal/>
    </border>
    <border>
      <left style="thin">
        <color theme="1"/>
      </left>
      <right/>
      <top style="thin">
        <color indexed="64"/>
      </top>
      <bottom/>
      <diagonal/>
    </border>
    <border>
      <left style="thin">
        <color theme="1"/>
      </left>
      <right style="hair">
        <color indexed="64"/>
      </right>
      <top style="thin">
        <color theme="1"/>
      </top>
      <bottom/>
      <diagonal/>
    </border>
    <border>
      <left style="hair">
        <color indexed="64"/>
      </left>
      <right style="thin">
        <color indexed="64"/>
      </right>
      <top style="thin">
        <color theme="1"/>
      </top>
      <bottom/>
      <diagonal/>
    </border>
    <border>
      <left style="thin">
        <color indexed="64"/>
      </left>
      <right style="hair">
        <color indexed="64"/>
      </right>
      <top style="thin">
        <color theme="1"/>
      </top>
      <bottom/>
      <diagonal/>
    </border>
    <border>
      <left style="hair">
        <color indexed="64"/>
      </left>
      <right style="hair">
        <color indexed="64"/>
      </right>
      <top style="thin">
        <color theme="1"/>
      </top>
      <bottom/>
      <diagonal/>
    </border>
    <border>
      <left style="hair">
        <color indexed="64"/>
      </left>
      <right/>
      <top style="thin">
        <color theme="1"/>
      </top>
      <bottom/>
      <diagonal/>
    </border>
    <border>
      <left style="thin">
        <color theme="1"/>
      </left>
      <right style="hair">
        <color indexed="64"/>
      </right>
      <top/>
      <bottom/>
      <diagonal/>
    </border>
    <border>
      <left style="thin">
        <color theme="1"/>
      </left>
      <right style="hair">
        <color indexed="64"/>
      </right>
      <top/>
      <bottom style="hair">
        <color indexed="64"/>
      </bottom>
      <diagonal/>
    </border>
    <border>
      <left style="thin">
        <color theme="1"/>
      </left>
      <right/>
      <top style="hair">
        <color indexed="64"/>
      </top>
      <bottom/>
      <diagonal/>
    </border>
    <border>
      <left style="thin">
        <color indexed="64"/>
      </left>
      <right/>
      <top/>
      <bottom style="thin">
        <color theme="1"/>
      </bottom>
      <diagonal/>
    </border>
    <border>
      <left style="hair">
        <color indexed="64"/>
      </left>
      <right/>
      <top/>
      <bottom style="thin">
        <color theme="1"/>
      </bottom>
      <diagonal/>
    </border>
    <border>
      <left style="thin">
        <color theme="1"/>
      </left>
      <right/>
      <top/>
      <bottom style="thin">
        <color indexed="64"/>
      </bottom>
      <diagonal/>
    </border>
    <border>
      <left/>
      <right style="thin">
        <color indexed="64"/>
      </right>
      <top style="medium">
        <color indexed="64"/>
      </top>
      <bottom style="medium">
        <color indexed="64"/>
      </bottom>
      <diagonal/>
    </border>
  </borders>
  <cellStyleXfs count="30">
    <xf numFmtId="0" fontId="0" fillId="0" borderId="0">
      <alignment vertical="center"/>
    </xf>
    <xf numFmtId="0" fontId="11" fillId="0" borderId="0"/>
    <xf numFmtId="0" fontId="11" fillId="0" borderId="0"/>
    <xf numFmtId="0" fontId="11" fillId="0" borderId="0"/>
    <xf numFmtId="0" fontId="11" fillId="0" borderId="0">
      <alignment vertical="center"/>
    </xf>
    <xf numFmtId="0" fontId="6" fillId="0" borderId="0">
      <alignment vertical="center"/>
    </xf>
    <xf numFmtId="0" fontId="5" fillId="0" borderId="0">
      <alignment vertical="center"/>
    </xf>
    <xf numFmtId="0" fontId="4" fillId="0" borderId="0">
      <alignment vertical="center"/>
    </xf>
    <xf numFmtId="0" fontId="12" fillId="0" borderId="0"/>
    <xf numFmtId="0" fontId="11" fillId="0" borderId="0"/>
    <xf numFmtId="0" fontId="12" fillId="0" borderId="0"/>
    <xf numFmtId="38" fontId="11" fillId="0" borderId="0" applyFont="0" applyFill="0" applyBorder="0" applyAlignment="0" applyProtection="0">
      <alignment vertical="center"/>
    </xf>
    <xf numFmtId="0" fontId="11" fillId="0" borderId="0">
      <alignment vertical="center"/>
    </xf>
    <xf numFmtId="0" fontId="19" fillId="0" borderId="0"/>
    <xf numFmtId="9" fontId="11"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8" fillId="0" borderId="0"/>
    <xf numFmtId="0" fontId="2" fillId="0" borderId="0">
      <alignment vertical="center"/>
    </xf>
    <xf numFmtId="38" fontId="19" fillId="0" borderId="0" applyFont="0" applyFill="0" applyBorder="0" applyAlignment="0" applyProtection="0">
      <alignment vertical="center"/>
    </xf>
    <xf numFmtId="0" fontId="11" fillId="0" borderId="0">
      <alignment vertical="center"/>
    </xf>
    <xf numFmtId="0" fontId="28" fillId="0" borderId="0"/>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cellStyleXfs>
  <cellXfs count="780">
    <xf numFmtId="0" fontId="0" fillId="0" borderId="0" xfId="0">
      <alignment vertical="center"/>
    </xf>
    <xf numFmtId="0" fontId="9" fillId="0" borderId="0" xfId="0" applyFont="1">
      <alignment vertical="center"/>
    </xf>
    <xf numFmtId="0" fontId="8" fillId="0" borderId="0" xfId="0" applyFont="1" applyAlignment="1">
      <alignment horizontal="distributed"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Alignment="1">
      <alignment horizontal="center" vertical="center"/>
    </xf>
    <xf numFmtId="0" fontId="0" fillId="0" borderId="1" xfId="0" applyBorder="1">
      <alignment vertical="center"/>
    </xf>
    <xf numFmtId="178" fontId="26" fillId="0" borderId="0" xfId="21" applyNumberFormat="1" applyFont="1" applyAlignment="1">
      <alignment vertical="center"/>
    </xf>
    <xf numFmtId="0" fontId="26" fillId="0" borderId="0" xfId="21" applyFont="1" applyAlignment="1">
      <alignment vertical="center"/>
    </xf>
    <xf numFmtId="178" fontId="26" fillId="0" borderId="0" xfId="21" applyNumberFormat="1" applyFont="1" applyAlignment="1">
      <alignment horizontal="center" vertical="center"/>
    </xf>
    <xf numFmtId="178" fontId="20" fillId="0" borderId="0" xfId="21" applyNumberFormat="1" applyFont="1" applyAlignment="1">
      <alignment vertical="center"/>
    </xf>
    <xf numFmtId="178" fontId="20" fillId="0" borderId="0" xfId="21" applyNumberFormat="1" applyFont="1" applyAlignment="1">
      <alignment horizontal="right" vertical="center"/>
    </xf>
    <xf numFmtId="178" fontId="30" fillId="0" borderId="0" xfId="21" applyNumberFormat="1" applyFont="1" applyAlignment="1">
      <alignment vertical="center"/>
    </xf>
    <xf numFmtId="178" fontId="24" fillId="0" borderId="0" xfId="21" applyNumberFormat="1" applyFont="1" applyAlignment="1">
      <alignment vertical="center"/>
    </xf>
    <xf numFmtId="178" fontId="24" fillId="0" borderId="28" xfId="21" applyNumberFormat="1" applyFont="1" applyBorder="1" applyAlignment="1">
      <alignment vertical="center"/>
    </xf>
    <xf numFmtId="0" fontId="24" fillId="0" borderId="28" xfId="21" applyFont="1" applyBorder="1" applyAlignment="1">
      <alignment vertical="center"/>
    </xf>
    <xf numFmtId="178" fontId="24" fillId="0" borderId="16" xfId="21" applyNumberFormat="1" applyFont="1" applyBorder="1" applyAlignment="1">
      <alignment horizontal="center" vertical="center" wrapText="1"/>
    </xf>
    <xf numFmtId="0" fontId="24" fillId="0" borderId="0" xfId="21" applyFont="1" applyAlignment="1">
      <alignment vertical="center"/>
    </xf>
    <xf numFmtId="178" fontId="24" fillId="0" borderId="0" xfId="21" applyNumberFormat="1" applyFont="1" applyAlignment="1">
      <alignment horizontal="center" vertical="center"/>
    </xf>
    <xf numFmtId="178" fontId="32" fillId="0" borderId="0" xfId="21" applyNumberFormat="1" applyFont="1" applyAlignment="1">
      <alignment vertical="center"/>
    </xf>
    <xf numFmtId="178" fontId="24" fillId="0" borderId="89" xfId="21" applyNumberFormat="1" applyFont="1" applyBorder="1" applyAlignment="1">
      <alignment vertical="center"/>
    </xf>
    <xf numFmtId="178" fontId="24" fillId="0" borderId="1" xfId="21" applyNumberFormat="1" applyFont="1" applyBorder="1" applyAlignment="1">
      <alignment vertical="center"/>
    </xf>
    <xf numFmtId="178" fontId="24" fillId="0" borderId="8" xfId="21" applyNumberFormat="1" applyFont="1" applyBorder="1" applyAlignment="1">
      <alignment vertical="center"/>
    </xf>
    <xf numFmtId="178" fontId="24" fillId="0" borderId="90" xfId="21" applyNumberFormat="1" applyFont="1" applyBorder="1" applyAlignment="1">
      <alignment vertical="center"/>
    </xf>
    <xf numFmtId="178" fontId="24" fillId="0" borderId="47" xfId="21" applyNumberFormat="1" applyFont="1" applyBorder="1" applyAlignment="1">
      <alignment vertical="center"/>
    </xf>
    <xf numFmtId="3" fontId="9" fillId="0" borderId="0" xfId="24" applyNumberFormat="1" applyFont="1" applyAlignment="1">
      <alignment horizontal="left" vertical="center"/>
    </xf>
    <xf numFmtId="0" fontId="9" fillId="0" borderId="0" xfId="24" applyFont="1">
      <alignment vertical="center"/>
    </xf>
    <xf numFmtId="0" fontId="9" fillId="0" borderId="79" xfId="24" applyFont="1" applyBorder="1">
      <alignment vertical="center"/>
    </xf>
    <xf numFmtId="3" fontId="8" fillId="0" borderId="0" xfId="24" applyNumberFormat="1" applyFont="1">
      <alignment vertical="center"/>
    </xf>
    <xf numFmtId="3" fontId="9" fillId="0" borderId="0" xfId="24" applyNumberFormat="1" applyFont="1">
      <alignment vertical="center"/>
    </xf>
    <xf numFmtId="3" fontId="8" fillId="0" borderId="79" xfId="24" applyNumberFormat="1" applyFont="1" applyBorder="1">
      <alignment vertical="center"/>
    </xf>
    <xf numFmtId="0" fontId="14" fillId="0" borderId="0" xfId="0" applyFont="1" applyAlignment="1">
      <alignment horizontal="center" vertical="center"/>
    </xf>
    <xf numFmtId="0" fontId="36" fillId="0" borderId="0" xfId="0" applyFont="1">
      <alignment vertical="center"/>
    </xf>
    <xf numFmtId="0" fontId="36" fillId="0" borderId="14" xfId="0" applyFont="1" applyBorder="1">
      <alignment vertical="center"/>
    </xf>
    <xf numFmtId="0" fontId="36" fillId="0" borderId="0" xfId="0" applyFont="1" applyAlignment="1">
      <alignment horizontal="center" vertical="center"/>
    </xf>
    <xf numFmtId="0" fontId="36" fillId="0" borderId="0" xfId="25" applyFont="1" applyAlignment="1">
      <alignment vertical="center"/>
    </xf>
    <xf numFmtId="0" fontId="14" fillId="0" borderId="0" xfId="25" applyFont="1" applyAlignment="1">
      <alignment horizontal="left" vertical="center"/>
    </xf>
    <xf numFmtId="3" fontId="35" fillId="0" borderId="0" xfId="24" applyNumberFormat="1" applyFont="1" applyAlignment="1">
      <alignment horizontal="center" vertical="center" wrapText="1"/>
    </xf>
    <xf numFmtId="176" fontId="35" fillId="0" borderId="6" xfId="24" applyNumberFormat="1" applyFont="1" applyBorder="1" applyAlignment="1">
      <alignment vertical="center" wrapText="1"/>
    </xf>
    <xf numFmtId="176" fontId="35" fillId="0" borderId="9" xfId="24" applyNumberFormat="1" applyFont="1" applyBorder="1" applyAlignment="1">
      <alignment vertical="center" wrapText="1"/>
    </xf>
    <xf numFmtId="3" fontId="35" fillId="0" borderId="6" xfId="24" applyNumberFormat="1" applyFont="1" applyBorder="1" applyAlignment="1">
      <alignment horizontal="right" vertical="center" shrinkToFit="1"/>
    </xf>
    <xf numFmtId="176" fontId="35" fillId="0" borderId="0" xfId="24" applyNumberFormat="1" applyFont="1" applyAlignment="1">
      <alignment vertical="center" wrapText="1"/>
    </xf>
    <xf numFmtId="3" fontId="35" fillId="0" borderId="0" xfId="24" applyNumberFormat="1" applyFont="1" applyAlignment="1">
      <alignment horizontal="left" vertical="center" shrinkToFit="1"/>
    </xf>
    <xf numFmtId="3" fontId="35" fillId="0" borderId="0" xfId="24" applyNumberFormat="1" applyFont="1" applyAlignment="1">
      <alignment vertical="center" shrinkToFit="1"/>
    </xf>
    <xf numFmtId="0" fontId="36" fillId="0" borderId="105" xfId="24" applyFont="1" applyBorder="1">
      <alignment vertical="center"/>
    </xf>
    <xf numFmtId="181" fontId="35" fillId="0" borderId="97" xfId="24" applyNumberFormat="1" applyFont="1" applyBorder="1" applyAlignment="1">
      <alignment horizontal="center" vertical="center" wrapText="1"/>
    </xf>
    <xf numFmtId="188" fontId="35" fillId="0" borderId="96" xfId="24" applyNumberFormat="1" applyFont="1" applyBorder="1" applyAlignment="1">
      <alignment horizontal="center" vertical="center" wrapText="1"/>
    </xf>
    <xf numFmtId="188" fontId="35" fillId="0" borderId="97" xfId="24" applyNumberFormat="1" applyFont="1" applyBorder="1" applyAlignment="1">
      <alignment horizontal="center" vertical="center" wrapText="1"/>
    </xf>
    <xf numFmtId="176" fontId="35" fillId="0" borderId="0" xfId="24" applyNumberFormat="1" applyFont="1" applyAlignment="1">
      <alignment horizontal="center" vertical="center" wrapText="1"/>
    </xf>
    <xf numFmtId="176" fontId="35" fillId="0" borderId="0" xfId="24" applyNumberFormat="1" applyFont="1" applyAlignment="1">
      <alignment horizontal="right" vertical="center" wrapText="1"/>
    </xf>
    <xf numFmtId="182" fontId="35" fillId="0" borderId="0" xfId="24" applyNumberFormat="1" applyFont="1" applyAlignment="1">
      <alignment horizontal="left" vertical="center" wrapText="1"/>
    </xf>
    <xf numFmtId="182" fontId="35" fillId="0" borderId="0" xfId="24" applyNumberFormat="1" applyFont="1" applyAlignment="1">
      <alignment horizontal="right" vertical="center" wrapText="1"/>
    </xf>
    <xf numFmtId="0" fontId="36" fillId="0" borderId="0" xfId="24" applyFont="1" applyAlignment="1">
      <alignment horizontal="left" vertical="center"/>
    </xf>
    <xf numFmtId="178" fontId="24" fillId="0" borderId="38" xfId="21" applyNumberFormat="1" applyFont="1" applyBorder="1" applyAlignment="1">
      <alignment vertical="center"/>
    </xf>
    <xf numFmtId="181" fontId="35" fillId="0" borderId="95" xfId="24" applyNumberFormat="1" applyFont="1" applyBorder="1" applyAlignment="1">
      <alignment horizontal="center" vertical="center" wrapText="1"/>
    </xf>
    <xf numFmtId="181" fontId="35" fillId="0" borderId="96" xfId="24" applyNumberFormat="1" applyFont="1" applyBorder="1" applyAlignment="1">
      <alignment horizontal="center" vertical="center" wrapText="1"/>
    </xf>
    <xf numFmtId="181" fontId="35" fillId="0" borderId="0" xfId="24" applyNumberFormat="1" applyFont="1" applyAlignment="1">
      <alignment horizontal="center" vertical="center"/>
    </xf>
    <xf numFmtId="181" fontId="35" fillId="0" borderId="0" xfId="24" applyNumberFormat="1" applyFont="1" applyAlignment="1">
      <alignment horizontal="left" vertical="center" wrapText="1"/>
    </xf>
    <xf numFmtId="176" fontId="35" fillId="0" borderId="6" xfId="24" applyNumberFormat="1" applyFont="1" applyBorder="1" applyAlignment="1">
      <alignment horizontal="center" vertical="center" wrapText="1"/>
    </xf>
    <xf numFmtId="3" fontId="35" fillId="0" borderId="0" xfId="24" applyNumberFormat="1" applyFont="1" applyAlignment="1">
      <alignment horizontal="center" vertical="center"/>
    </xf>
    <xf numFmtId="178" fontId="27" fillId="0" borderId="0" xfId="21" applyNumberFormat="1" applyFont="1" applyAlignment="1">
      <alignment horizontal="left" vertical="center"/>
    </xf>
    <xf numFmtId="178" fontId="39" fillId="0" borderId="0" xfId="21" applyNumberFormat="1" applyFont="1" applyAlignment="1">
      <alignment vertical="center"/>
    </xf>
    <xf numFmtId="178" fontId="40" fillId="0" borderId="0" xfId="21" applyNumberFormat="1" applyFont="1" applyAlignment="1">
      <alignment vertical="center"/>
    </xf>
    <xf numFmtId="178" fontId="24" fillId="0" borderId="16" xfId="21" applyNumberFormat="1" applyFont="1" applyBorder="1" applyAlignment="1">
      <alignment vertical="center"/>
    </xf>
    <xf numFmtId="0" fontId="24" fillId="0" borderId="0" xfId="21" applyFont="1" applyAlignment="1">
      <alignment horizontal="center" vertical="center"/>
    </xf>
    <xf numFmtId="0" fontId="31" fillId="0" borderId="0" xfId="29" applyFont="1">
      <alignment vertical="center"/>
    </xf>
    <xf numFmtId="0" fontId="24" fillId="0" borderId="41" xfId="12" applyFont="1" applyBorder="1" applyAlignment="1">
      <alignment horizontal="center" vertical="center"/>
    </xf>
    <xf numFmtId="0" fontId="24" fillId="0" borderId="23" xfId="12" applyFont="1" applyBorder="1" applyAlignment="1">
      <alignment horizontal="center" vertical="center"/>
    </xf>
    <xf numFmtId="0" fontId="24" fillId="0" borderId="24" xfId="12" applyFont="1" applyBorder="1" applyAlignment="1">
      <alignment horizontal="center" vertical="center"/>
    </xf>
    <xf numFmtId="0" fontId="24" fillId="2" borderId="72" xfId="12" applyFont="1" applyFill="1" applyBorder="1" applyAlignment="1" applyProtection="1">
      <alignment horizontal="center" vertical="center"/>
      <protection locked="0"/>
    </xf>
    <xf numFmtId="0" fontId="24" fillId="2" borderId="74" xfId="12" applyFont="1" applyFill="1" applyBorder="1" applyAlignment="1" applyProtection="1">
      <alignment horizontal="center" vertical="center"/>
      <protection locked="0"/>
    </xf>
    <xf numFmtId="0" fontId="24" fillId="2" borderId="75" xfId="12" applyFont="1" applyFill="1" applyBorder="1" applyAlignment="1" applyProtection="1">
      <alignment horizontal="center" vertical="center"/>
      <protection locked="0"/>
    </xf>
    <xf numFmtId="0" fontId="24" fillId="2" borderId="92" xfId="12" applyFont="1" applyFill="1" applyBorder="1" applyAlignment="1" applyProtection="1">
      <alignment horizontal="center" vertical="center"/>
      <protection locked="0"/>
    </xf>
    <xf numFmtId="0" fontId="24" fillId="2" borderId="106" xfId="12" applyFont="1" applyFill="1" applyBorder="1" applyAlignment="1" applyProtection="1">
      <alignment horizontal="center" vertical="center"/>
      <protection locked="0"/>
    </xf>
    <xf numFmtId="0" fontId="24" fillId="2" borderId="108" xfId="12" applyFont="1" applyFill="1" applyBorder="1" applyAlignment="1" applyProtection="1">
      <alignment horizontal="center" vertical="center"/>
      <protection locked="0"/>
    </xf>
    <xf numFmtId="0" fontId="24" fillId="2" borderId="59" xfId="12" applyFont="1" applyFill="1" applyBorder="1" applyAlignment="1" applyProtection="1">
      <alignment horizontal="center" vertical="center"/>
      <protection locked="0"/>
    </xf>
    <xf numFmtId="0" fontId="24" fillId="2" borderId="80" xfId="12" applyFont="1" applyFill="1" applyBorder="1" applyAlignment="1" applyProtection="1">
      <alignment horizontal="center" vertical="center"/>
      <protection locked="0"/>
    </xf>
    <xf numFmtId="0" fontId="24" fillId="2" borderId="83" xfId="12" applyFont="1" applyFill="1" applyBorder="1" applyAlignment="1" applyProtection="1">
      <alignment horizontal="center" vertical="center"/>
      <protection locked="0"/>
    </xf>
    <xf numFmtId="0" fontId="24" fillId="2" borderId="78" xfId="12" applyFont="1" applyFill="1" applyBorder="1" applyAlignment="1" applyProtection="1">
      <alignment horizontal="center" vertical="center"/>
      <protection locked="0"/>
    </xf>
    <xf numFmtId="0" fontId="24" fillId="2" borderId="85" xfId="12" applyFont="1" applyFill="1" applyBorder="1" applyAlignment="1" applyProtection="1">
      <alignment horizontal="center" vertical="center"/>
      <protection locked="0"/>
    </xf>
    <xf numFmtId="0" fontId="24" fillId="2" borderId="86" xfId="12" applyFont="1" applyFill="1" applyBorder="1" applyAlignment="1" applyProtection="1">
      <alignment horizontal="center" vertical="center"/>
      <protection locked="0"/>
    </xf>
    <xf numFmtId="178" fontId="24" fillId="0" borderId="49" xfId="21" applyNumberFormat="1" applyFont="1" applyBorder="1" applyAlignment="1">
      <alignment vertical="center"/>
    </xf>
    <xf numFmtId="0" fontId="24" fillId="0" borderId="49" xfId="21" applyFont="1" applyBorder="1" applyAlignment="1">
      <alignment vertical="center"/>
    </xf>
    <xf numFmtId="178" fontId="18" fillId="0" borderId="0" xfId="21" applyNumberFormat="1" applyFont="1" applyAlignment="1">
      <alignment vertical="center"/>
    </xf>
    <xf numFmtId="178" fontId="23" fillId="0" borderId="0" xfId="21" applyNumberFormat="1" applyFont="1" applyAlignment="1">
      <alignment vertical="center"/>
    </xf>
    <xf numFmtId="178" fontId="18" fillId="0" borderId="0" xfId="21" applyNumberFormat="1" applyFont="1" applyAlignment="1">
      <alignment vertical="center" wrapText="1"/>
    </xf>
    <xf numFmtId="180" fontId="18" fillId="0" borderId="0" xfId="21" applyNumberFormat="1" applyFont="1" applyAlignment="1">
      <alignment vertical="center"/>
    </xf>
    <xf numFmtId="178" fontId="15" fillId="0" borderId="0" xfId="21" applyNumberFormat="1" applyFont="1" applyAlignment="1">
      <alignment vertical="center" wrapText="1"/>
    </xf>
    <xf numFmtId="178" fontId="25" fillId="0" borderId="5" xfId="21" applyNumberFormat="1" applyFont="1" applyBorder="1" applyAlignment="1">
      <alignment vertical="center" wrapText="1"/>
    </xf>
    <xf numFmtId="178" fontId="18" fillId="0" borderId="10" xfId="21" applyNumberFormat="1" applyFont="1" applyBorder="1" applyAlignment="1">
      <alignment vertical="center" wrapText="1"/>
    </xf>
    <xf numFmtId="178" fontId="18" fillId="3" borderId="6" xfId="21" applyNumberFormat="1" applyFont="1" applyFill="1" applyBorder="1" applyAlignment="1">
      <alignment vertical="center"/>
    </xf>
    <xf numFmtId="178" fontId="18" fillId="3" borderId="9" xfId="21" applyNumberFormat="1" applyFont="1" applyFill="1" applyBorder="1" applyAlignment="1">
      <alignment vertical="center"/>
    </xf>
    <xf numFmtId="178" fontId="18" fillId="3" borderId="0" xfId="21" applyNumberFormat="1" applyFont="1" applyFill="1" applyAlignment="1">
      <alignment vertical="center"/>
    </xf>
    <xf numFmtId="178" fontId="25" fillId="3" borderId="6" xfId="21" applyNumberFormat="1" applyFont="1" applyFill="1" applyBorder="1" applyAlignment="1">
      <alignment vertical="center"/>
    </xf>
    <xf numFmtId="178" fontId="18" fillId="3" borderId="5" xfId="21" applyNumberFormat="1" applyFont="1" applyFill="1" applyBorder="1" applyAlignment="1">
      <alignment vertical="center"/>
    </xf>
    <xf numFmtId="178" fontId="18" fillId="3" borderId="10" xfId="21" applyNumberFormat="1" applyFont="1" applyFill="1" applyBorder="1" applyAlignment="1">
      <alignment vertical="center"/>
    </xf>
    <xf numFmtId="178" fontId="23" fillId="0" borderId="0" xfId="21" applyNumberFormat="1" applyFont="1" applyAlignment="1">
      <alignment vertical="center" wrapText="1"/>
    </xf>
    <xf numFmtId="178" fontId="18" fillId="3" borderId="2" xfId="21" applyNumberFormat="1" applyFont="1" applyFill="1" applyBorder="1" applyAlignment="1">
      <alignment vertical="center"/>
    </xf>
    <xf numFmtId="178" fontId="18" fillId="3" borderId="3" xfId="21" applyNumberFormat="1" applyFont="1" applyFill="1" applyBorder="1" applyAlignment="1">
      <alignment vertical="center"/>
    </xf>
    <xf numFmtId="0" fontId="18" fillId="0" borderId="1" xfId="21" applyFont="1" applyBorder="1" applyAlignment="1">
      <alignment horizontal="left" vertical="center"/>
    </xf>
    <xf numFmtId="0" fontId="18" fillId="0" borderId="1" xfId="21" applyFont="1" applyBorder="1" applyAlignment="1">
      <alignment vertical="center"/>
    </xf>
    <xf numFmtId="0" fontId="18" fillId="0" borderId="48" xfId="21" applyFont="1" applyBorder="1" applyAlignment="1">
      <alignment horizontal="center" vertical="center"/>
    </xf>
    <xf numFmtId="0" fontId="18" fillId="0" borderId="14" xfId="21" applyFont="1" applyBorder="1" applyAlignment="1">
      <alignment horizontal="left" vertical="center"/>
    </xf>
    <xf numFmtId="178" fontId="18" fillId="0" borderId="4" xfId="21" applyNumberFormat="1" applyFont="1" applyBorder="1" applyAlignment="1">
      <alignment vertical="center"/>
    </xf>
    <xf numFmtId="181" fontId="34" fillId="0" borderId="0" xfId="24" applyNumberFormat="1" applyFont="1" applyAlignment="1">
      <alignment horizontal="center" vertical="center"/>
    </xf>
    <xf numFmtId="0" fontId="8" fillId="0" borderId="0" xfId="24" applyFont="1">
      <alignment vertical="center"/>
    </xf>
    <xf numFmtId="3" fontId="34" fillId="0" borderId="0" xfId="24" applyNumberFormat="1" applyFont="1">
      <alignment vertical="center"/>
    </xf>
    <xf numFmtId="176" fontId="8" fillId="0" borderId="0" xfId="24" applyNumberFormat="1" applyFont="1">
      <alignment vertical="center"/>
    </xf>
    <xf numFmtId="3" fontId="9" fillId="0" borderId="79" xfId="24" applyNumberFormat="1" applyFont="1" applyBorder="1">
      <alignment vertical="center"/>
    </xf>
    <xf numFmtId="176" fontId="34" fillId="0" borderId="0" xfId="24" applyNumberFormat="1" applyFont="1">
      <alignment vertical="center"/>
    </xf>
    <xf numFmtId="181" fontId="34" fillId="0" borderId="0" xfId="24" applyNumberFormat="1" applyFont="1">
      <alignment vertical="center"/>
    </xf>
    <xf numFmtId="182" fontId="34" fillId="0" borderId="0" xfId="24" applyNumberFormat="1" applyFont="1">
      <alignment vertical="center"/>
    </xf>
    <xf numFmtId="182" fontId="8" fillId="0" borderId="0" xfId="24" applyNumberFormat="1" applyFont="1">
      <alignment vertical="center"/>
    </xf>
    <xf numFmtId="176" fontId="34" fillId="0" borderId="0" xfId="24" applyNumberFormat="1" applyFont="1" applyAlignment="1">
      <alignment horizontal="center" vertical="center"/>
    </xf>
    <xf numFmtId="3" fontId="34" fillId="0" borderId="19" xfId="24" applyNumberFormat="1" applyFont="1" applyBorder="1" applyAlignment="1">
      <alignment horizontal="center" vertical="center" wrapText="1"/>
    </xf>
    <xf numFmtId="3" fontId="34" fillId="0" borderId="0" xfId="24" applyNumberFormat="1" applyFont="1" applyAlignment="1">
      <alignment horizontal="center" vertical="center"/>
    </xf>
    <xf numFmtId="3" fontId="34" fillId="0" borderId="6" xfId="24" applyNumberFormat="1" applyFont="1" applyBorder="1" applyAlignment="1">
      <alignment horizontal="center" vertical="center" wrapText="1"/>
    </xf>
    <xf numFmtId="3" fontId="34" fillId="0" borderId="119" xfId="24" applyNumberFormat="1" applyFont="1" applyBorder="1" applyAlignment="1">
      <alignment vertical="center" wrapText="1"/>
    </xf>
    <xf numFmtId="3" fontId="34" fillId="0" borderId="0" xfId="24" applyNumberFormat="1" applyFont="1" applyAlignment="1">
      <alignment vertical="center" wrapText="1"/>
    </xf>
    <xf numFmtId="3" fontId="34" fillId="0" borderId="6" xfId="24" applyNumberFormat="1" applyFont="1" applyBorder="1" applyAlignment="1">
      <alignment horizontal="center" vertical="center"/>
    </xf>
    <xf numFmtId="181" fontId="34" fillId="0" borderId="6" xfId="24" applyNumberFormat="1" applyFont="1" applyBorder="1" applyAlignment="1">
      <alignment horizontal="center" vertical="center"/>
    </xf>
    <xf numFmtId="3" fontId="34" fillId="0" borderId="119" xfId="24" applyNumberFormat="1" applyFont="1" applyBorder="1" applyAlignment="1">
      <alignment horizontal="center" vertical="center"/>
    </xf>
    <xf numFmtId="3" fontId="34" fillId="0" borderId="9" xfId="24" applyNumberFormat="1" applyFont="1" applyBorder="1" applyAlignment="1">
      <alignment horizontal="center" vertical="center"/>
    </xf>
    <xf numFmtId="3" fontId="34" fillId="0" borderId="69" xfId="24" applyNumberFormat="1" applyFont="1" applyBorder="1" applyAlignment="1">
      <alignment horizontal="center" vertical="center"/>
    </xf>
    <xf numFmtId="3" fontId="34" fillId="0" borderId="72" xfId="24" applyNumberFormat="1" applyFont="1" applyBorder="1" applyAlignment="1">
      <alignment horizontal="center" vertical="center"/>
    </xf>
    <xf numFmtId="0" fontId="9" fillId="0" borderId="6" xfId="24" applyFont="1" applyBorder="1">
      <alignment vertical="center"/>
    </xf>
    <xf numFmtId="0" fontId="9" fillId="0" borderId="9" xfId="24" applyFont="1" applyBorder="1">
      <alignment vertical="center"/>
    </xf>
    <xf numFmtId="3" fontId="34" fillId="0" borderId="0" xfId="24" applyNumberFormat="1" applyFont="1" applyAlignment="1">
      <alignment horizontal="center" vertical="center" wrapText="1"/>
    </xf>
    <xf numFmtId="176" fontId="34" fillId="0" borderId="6" xfId="24" applyNumberFormat="1" applyFont="1" applyBorder="1" applyAlignment="1">
      <alignment vertical="center" wrapText="1"/>
    </xf>
    <xf numFmtId="181" fontId="34" fillId="0" borderId="0" xfId="24" applyNumberFormat="1" applyFont="1" applyAlignment="1">
      <alignment vertical="center" wrapText="1"/>
    </xf>
    <xf numFmtId="176" fontId="34" fillId="0" borderId="119" xfId="24" applyNumberFormat="1" applyFont="1" applyBorder="1" applyAlignment="1">
      <alignment vertical="center" wrapText="1"/>
    </xf>
    <xf numFmtId="181" fontId="34" fillId="0" borderId="71" xfId="24" applyNumberFormat="1" applyFont="1" applyBorder="1" applyAlignment="1">
      <alignment vertical="center" wrapText="1"/>
    </xf>
    <xf numFmtId="181" fontId="34" fillId="0" borderId="0" xfId="24" applyNumberFormat="1" applyFont="1" applyAlignment="1">
      <alignment horizontal="center" vertical="center" wrapText="1"/>
    </xf>
    <xf numFmtId="176" fontId="34" fillId="0" borderId="6" xfId="24" applyNumberFormat="1" applyFont="1" applyBorder="1" applyAlignment="1">
      <alignment horizontal="center" vertical="center" wrapText="1"/>
    </xf>
    <xf numFmtId="176" fontId="34" fillId="0" borderId="0" xfId="24" applyNumberFormat="1" applyFont="1" applyAlignment="1">
      <alignment horizontal="center" vertical="center" wrapText="1"/>
    </xf>
    <xf numFmtId="3" fontId="34" fillId="0" borderId="9" xfId="24" applyNumberFormat="1" applyFont="1" applyBorder="1" applyAlignment="1">
      <alignment horizontal="center" vertical="center" wrapText="1"/>
    </xf>
    <xf numFmtId="182" fontId="34" fillId="0" borderId="0" xfId="24" applyNumberFormat="1" applyFont="1" applyAlignment="1">
      <alignment horizontal="center" vertical="center" wrapText="1"/>
    </xf>
    <xf numFmtId="176" fontId="34" fillId="0" borderId="119" xfId="24" applyNumberFormat="1" applyFont="1" applyBorder="1" applyAlignment="1">
      <alignment horizontal="center" vertical="center" wrapText="1"/>
    </xf>
    <xf numFmtId="181" fontId="34" fillId="0" borderId="97" xfId="24" applyNumberFormat="1" applyFont="1" applyBorder="1" applyAlignment="1">
      <alignment horizontal="center" vertical="center"/>
    </xf>
    <xf numFmtId="181" fontId="34" fillId="0" borderId="9" xfId="24" applyNumberFormat="1" applyFont="1" applyBorder="1" applyAlignment="1">
      <alignment horizontal="center" vertical="center"/>
    </xf>
    <xf numFmtId="181" fontId="34" fillId="0" borderId="96" xfId="24" applyNumberFormat="1" applyFont="1" applyBorder="1" applyAlignment="1">
      <alignment horizontal="center" vertical="center" wrapText="1"/>
    </xf>
    <xf numFmtId="176" fontId="34" fillId="0" borderId="6" xfId="24" applyNumberFormat="1" applyFont="1" applyBorder="1">
      <alignment vertical="center"/>
    </xf>
    <xf numFmtId="181" fontId="34" fillId="0" borderId="104" xfId="24" applyNumberFormat="1" applyFont="1" applyBorder="1" applyAlignment="1">
      <alignment horizontal="center" vertical="center" wrapText="1"/>
    </xf>
    <xf numFmtId="181" fontId="34" fillId="0" borderId="6" xfId="24" applyNumberFormat="1" applyFont="1" applyBorder="1" applyAlignment="1">
      <alignment vertical="center" wrapText="1"/>
    </xf>
    <xf numFmtId="176" fontId="34" fillId="0" borderId="0" xfId="24" applyNumberFormat="1" applyFont="1" applyAlignment="1">
      <alignment vertical="center" wrapText="1"/>
    </xf>
    <xf numFmtId="181" fontId="35" fillId="0" borderId="6" xfId="24" applyNumberFormat="1" applyFont="1" applyBorder="1" applyAlignment="1">
      <alignment horizontal="right" vertical="center" shrinkToFit="1"/>
    </xf>
    <xf numFmtId="181" fontId="35" fillId="0" borderId="9" xfId="24" applyNumberFormat="1" applyFont="1" applyBorder="1" applyAlignment="1">
      <alignment vertical="center" shrinkToFit="1"/>
    </xf>
    <xf numFmtId="181" fontId="35" fillId="0" borderId="0" xfId="24" applyNumberFormat="1" applyFont="1" applyAlignment="1">
      <alignment vertical="center" wrapText="1"/>
    </xf>
    <xf numFmtId="188" fontId="35" fillId="0" borderId="124" xfId="24" applyNumberFormat="1" applyFont="1" applyBorder="1" applyAlignment="1">
      <alignment horizontal="center" vertical="center" wrapText="1"/>
    </xf>
    <xf numFmtId="176" fontId="34" fillId="0" borderId="95" xfId="24" applyNumberFormat="1" applyFont="1" applyBorder="1" applyAlignment="1">
      <alignment horizontal="center" vertical="center" wrapText="1"/>
    </xf>
    <xf numFmtId="176" fontId="34" fillId="0" borderId="97" xfId="24" applyNumberFormat="1" applyFont="1" applyBorder="1" applyAlignment="1">
      <alignment horizontal="center" vertical="center" wrapText="1"/>
    </xf>
    <xf numFmtId="176" fontId="34" fillId="0" borderId="96" xfId="24" applyNumberFormat="1" applyFont="1" applyBorder="1" applyAlignment="1">
      <alignment horizontal="center" vertical="center" wrapText="1"/>
    </xf>
    <xf numFmtId="181" fontId="35" fillId="0" borderId="9" xfId="24" applyNumberFormat="1" applyFont="1" applyBorder="1" applyAlignment="1">
      <alignment horizontal="left" vertical="center" shrinkToFit="1"/>
    </xf>
    <xf numFmtId="3" fontId="34" fillId="0" borderId="43" xfId="24" applyNumberFormat="1" applyFont="1" applyBorder="1" applyAlignment="1">
      <alignment horizontal="center" vertical="center" wrapText="1"/>
    </xf>
    <xf numFmtId="176" fontId="34" fillId="0" borderId="43" xfId="24" applyNumberFormat="1" applyFont="1" applyBorder="1" applyAlignment="1">
      <alignment horizontal="center" vertical="center" wrapText="1"/>
    </xf>
    <xf numFmtId="3" fontId="34" fillId="0" borderId="28" xfId="24" applyNumberFormat="1" applyFont="1" applyBorder="1" applyAlignment="1">
      <alignment vertical="center" wrapText="1"/>
    </xf>
    <xf numFmtId="3" fontId="34" fillId="0" borderId="28" xfId="24" applyNumberFormat="1" applyFont="1" applyBorder="1">
      <alignment vertical="center"/>
    </xf>
    <xf numFmtId="176" fontId="34" fillId="0" borderId="28" xfId="24" applyNumberFormat="1" applyFont="1" applyBorder="1" applyAlignment="1">
      <alignment horizontal="right" vertical="center"/>
    </xf>
    <xf numFmtId="181" fontId="34" fillId="0" borderId="28" xfId="24" applyNumberFormat="1" applyFont="1" applyBorder="1" applyAlignment="1">
      <alignment horizontal="right" vertical="center"/>
    </xf>
    <xf numFmtId="176" fontId="8" fillId="0" borderId="28" xfId="24" applyNumberFormat="1" applyFont="1" applyBorder="1">
      <alignment vertical="center"/>
    </xf>
    <xf numFmtId="176" fontId="34" fillId="0" borderId="28" xfId="24" applyNumberFormat="1" applyFont="1" applyBorder="1" applyAlignment="1">
      <alignment horizontal="right" vertical="center" wrapText="1"/>
    </xf>
    <xf numFmtId="181" fontId="34" fillId="0" borderId="28" xfId="24" applyNumberFormat="1" applyFont="1" applyBorder="1" applyAlignment="1">
      <alignment horizontal="right" vertical="center" wrapText="1"/>
    </xf>
    <xf numFmtId="181" fontId="34" fillId="0" borderId="16" xfId="24" applyNumberFormat="1" applyFont="1" applyBorder="1" applyAlignment="1">
      <alignment horizontal="right" vertical="center" wrapText="1"/>
    </xf>
    <xf numFmtId="176" fontId="34" fillId="0" borderId="1" xfId="24" applyNumberFormat="1" applyFont="1" applyBorder="1" applyAlignment="1">
      <alignment horizontal="right" vertical="center" wrapText="1"/>
    </xf>
    <xf numFmtId="182" fontId="34" fillId="0" borderId="1" xfId="24" applyNumberFormat="1" applyFont="1" applyBorder="1" applyAlignment="1">
      <alignment horizontal="right" vertical="center" wrapText="1"/>
    </xf>
    <xf numFmtId="181" fontId="34" fillId="0" borderId="1" xfId="24" applyNumberFormat="1" applyFont="1" applyBorder="1" applyAlignment="1">
      <alignment horizontal="right" vertical="center" wrapText="1"/>
    </xf>
    <xf numFmtId="181" fontId="34" fillId="0" borderId="0" xfId="24" applyNumberFormat="1" applyFont="1" applyAlignment="1">
      <alignment horizontal="right" vertical="center" wrapText="1"/>
    </xf>
    <xf numFmtId="182" fontId="34" fillId="0" borderId="4" xfId="24" applyNumberFormat="1" applyFont="1" applyBorder="1" applyAlignment="1">
      <alignment vertical="center" wrapText="1"/>
    </xf>
    <xf numFmtId="182" fontId="34" fillId="0" borderId="0" xfId="24" applyNumberFormat="1" applyFont="1" applyAlignment="1">
      <alignment vertical="center" wrapText="1"/>
    </xf>
    <xf numFmtId="182" fontId="34" fillId="0" borderId="28" xfId="24" applyNumberFormat="1" applyFont="1" applyBorder="1" applyAlignment="1">
      <alignment vertical="center" wrapText="1"/>
    </xf>
    <xf numFmtId="176" fontId="8" fillId="0" borderId="1" xfId="24" applyNumberFormat="1" applyFont="1" applyBorder="1">
      <alignment vertical="center"/>
    </xf>
    <xf numFmtId="176" fontId="34" fillId="0" borderId="4" xfId="24" applyNumberFormat="1" applyFont="1" applyBorder="1" applyAlignment="1">
      <alignment horizontal="right" vertical="center" wrapText="1"/>
    </xf>
    <xf numFmtId="176" fontId="34" fillId="0" borderId="4" xfId="24" applyNumberFormat="1" applyFont="1" applyBorder="1" applyAlignment="1">
      <alignment horizontal="center" vertical="center" wrapText="1"/>
    </xf>
    <xf numFmtId="176" fontId="34" fillId="0" borderId="1" xfId="24" applyNumberFormat="1" applyFont="1" applyBorder="1" applyAlignment="1">
      <alignment vertical="center" wrapText="1"/>
    </xf>
    <xf numFmtId="182" fontId="8" fillId="0" borderId="0" xfId="24" applyNumberFormat="1" applyFont="1" applyAlignment="1">
      <alignment horizontal="left" vertical="center"/>
    </xf>
    <xf numFmtId="3" fontId="43" fillId="0" borderId="6" xfId="24" applyNumberFormat="1" applyFont="1" applyBorder="1" applyAlignment="1">
      <alignment horizontal="distributed" vertical="center"/>
    </xf>
    <xf numFmtId="181" fontId="43" fillId="0" borderId="0" xfId="24" applyNumberFormat="1" applyFont="1" applyAlignment="1">
      <alignment horizontal="center" vertical="center"/>
    </xf>
    <xf numFmtId="184" fontId="43" fillId="0" borderId="115" xfId="24" applyNumberFormat="1" applyFont="1" applyBorder="1">
      <alignment vertical="center"/>
    </xf>
    <xf numFmtId="184" fontId="43" fillId="0" borderId="116" xfId="24" applyNumberFormat="1" applyFont="1" applyBorder="1">
      <alignment vertical="center"/>
    </xf>
    <xf numFmtId="184" fontId="43" fillId="0" borderId="118" xfId="24" applyNumberFormat="1" applyFont="1" applyBorder="1">
      <alignment vertical="center"/>
    </xf>
    <xf numFmtId="182" fontId="43" fillId="0" borderId="0" xfId="24" applyNumberFormat="1" applyFont="1">
      <alignment vertical="center"/>
    </xf>
    <xf numFmtId="182" fontId="43" fillId="0" borderId="42" xfId="24" applyNumberFormat="1" applyFont="1" applyBorder="1">
      <alignment vertical="center"/>
    </xf>
    <xf numFmtId="184" fontId="43" fillId="0" borderId="119" xfId="24" applyNumberFormat="1" applyFont="1" applyBorder="1">
      <alignment vertical="center"/>
    </xf>
    <xf numFmtId="184" fontId="43" fillId="0" borderId="0" xfId="24" applyNumberFormat="1" applyFont="1">
      <alignment vertical="center"/>
    </xf>
    <xf numFmtId="184" fontId="43" fillId="0" borderId="121" xfId="24" applyNumberFormat="1" applyFont="1" applyBorder="1">
      <alignment vertical="center"/>
    </xf>
    <xf numFmtId="182" fontId="43" fillId="0" borderId="19" xfId="24" applyNumberFormat="1" applyFont="1" applyBorder="1">
      <alignment vertical="center"/>
    </xf>
    <xf numFmtId="176" fontId="43" fillId="0" borderId="6" xfId="24" applyNumberFormat="1" applyFont="1" applyBorder="1">
      <alignment vertical="center"/>
    </xf>
    <xf numFmtId="176" fontId="43" fillId="0" borderId="9" xfId="24" applyNumberFormat="1" applyFont="1" applyBorder="1">
      <alignment vertical="center"/>
    </xf>
    <xf numFmtId="3" fontId="43" fillId="0" borderId="119" xfId="24" applyNumberFormat="1" applyFont="1" applyBorder="1">
      <alignment vertical="center"/>
    </xf>
    <xf numFmtId="181" fontId="44" fillId="0" borderId="0" xfId="24" applyNumberFormat="1" applyFont="1" applyAlignment="1">
      <alignment horizontal="left" vertical="center" wrapText="1"/>
    </xf>
    <xf numFmtId="181" fontId="44" fillId="0" borderId="0" xfId="24" applyNumberFormat="1" applyFont="1" applyAlignment="1">
      <alignment horizontal="center" vertical="center" wrapText="1"/>
    </xf>
    <xf numFmtId="181" fontId="44" fillId="0" borderId="0" xfId="24" applyNumberFormat="1" applyFont="1" applyAlignment="1">
      <alignment vertical="center" wrapText="1"/>
    </xf>
    <xf numFmtId="49" fontId="44" fillId="0" borderId="0" xfId="24" applyNumberFormat="1" applyFont="1" applyAlignment="1">
      <alignment horizontal="center" vertical="center" wrapText="1"/>
    </xf>
    <xf numFmtId="191" fontId="44" fillId="0" borderId="121" xfId="24" applyNumberFormat="1" applyFont="1" applyBorder="1" applyAlignment="1">
      <alignment horizontal="left" vertical="center" wrapText="1"/>
    </xf>
    <xf numFmtId="190" fontId="44" fillId="0" borderId="0" xfId="24" applyNumberFormat="1" applyFont="1" applyAlignment="1">
      <alignment horizontal="center" vertical="center" wrapText="1"/>
    </xf>
    <xf numFmtId="0" fontId="45" fillId="0" borderId="4" xfId="0" applyFont="1" applyBorder="1" applyAlignment="1"/>
    <xf numFmtId="0" fontId="45" fillId="0" borderId="0" xfId="0" applyFont="1" applyAlignment="1"/>
    <xf numFmtId="0" fontId="45" fillId="0" borderId="1" xfId="0" applyFont="1" applyBorder="1" applyAlignment="1"/>
    <xf numFmtId="182" fontId="43" fillId="0" borderId="19" xfId="24" applyNumberFormat="1" applyFont="1" applyBorder="1" applyAlignment="1">
      <alignment horizontal="right" vertical="center"/>
    </xf>
    <xf numFmtId="181" fontId="43" fillId="0" borderId="6" xfId="24" applyNumberFormat="1" applyFont="1" applyBorder="1">
      <alignment vertical="center"/>
    </xf>
    <xf numFmtId="176" fontId="43" fillId="0" borderId="19" xfId="24" applyNumberFormat="1" applyFont="1" applyBorder="1" applyAlignment="1"/>
    <xf numFmtId="196" fontId="43" fillId="0" borderId="19" xfId="24" applyNumberFormat="1" applyFont="1" applyBorder="1" applyAlignment="1">
      <alignment vertical="top"/>
    </xf>
    <xf numFmtId="176" fontId="43" fillId="0" borderId="5" xfId="24" applyNumberFormat="1" applyFont="1" applyBorder="1">
      <alignment vertical="center"/>
    </xf>
    <xf numFmtId="176" fontId="43" fillId="0" borderId="10" xfId="24" applyNumberFormat="1" applyFont="1" applyBorder="1">
      <alignment vertical="center"/>
    </xf>
    <xf numFmtId="3" fontId="43" fillId="0" borderId="125" xfId="24" applyNumberFormat="1" applyFont="1" applyBorder="1">
      <alignment vertical="center"/>
    </xf>
    <xf numFmtId="181" fontId="44" fillId="0" borderId="126" xfId="24" applyNumberFormat="1" applyFont="1" applyBorder="1" applyAlignment="1">
      <alignment horizontal="left" vertical="center" wrapText="1"/>
    </xf>
    <xf numFmtId="181" fontId="44" fillId="0" borderId="126" xfId="24" applyNumberFormat="1" applyFont="1" applyBorder="1" applyAlignment="1">
      <alignment horizontal="center" vertical="center" wrapText="1"/>
    </xf>
    <xf numFmtId="181" fontId="44" fillId="0" borderId="126" xfId="24" applyNumberFormat="1" applyFont="1" applyBorder="1" applyAlignment="1">
      <alignment vertical="center" wrapText="1"/>
    </xf>
    <xf numFmtId="49" fontId="44" fillId="0" borderId="126" xfId="24" applyNumberFormat="1" applyFont="1" applyBorder="1" applyAlignment="1">
      <alignment horizontal="center" vertical="center" wrapText="1"/>
    </xf>
    <xf numFmtId="191" fontId="44" fillId="0" borderId="128" xfId="24" applyNumberFormat="1" applyFont="1" applyBorder="1" applyAlignment="1">
      <alignment horizontal="left" vertical="center" wrapText="1"/>
    </xf>
    <xf numFmtId="182" fontId="43" fillId="0" borderId="6" xfId="24" applyNumberFormat="1" applyFont="1" applyBorder="1">
      <alignment vertical="center"/>
    </xf>
    <xf numFmtId="190" fontId="44" fillId="0" borderId="4" xfId="24" applyNumberFormat="1" applyFont="1" applyBorder="1" applyAlignment="1">
      <alignment horizontal="center" vertical="center" wrapText="1"/>
    </xf>
    <xf numFmtId="184" fontId="43" fillId="0" borderId="2" xfId="24" applyNumberFormat="1" applyFont="1" applyBorder="1">
      <alignment vertical="center"/>
    </xf>
    <xf numFmtId="184" fontId="43" fillId="0" borderId="4" xfId="24" applyNumberFormat="1" applyFont="1" applyBorder="1">
      <alignment vertical="center"/>
    </xf>
    <xf numFmtId="184" fontId="43" fillId="0" borderId="3" xfId="24" applyNumberFormat="1" applyFont="1" applyBorder="1">
      <alignment vertical="center"/>
    </xf>
    <xf numFmtId="184" fontId="43" fillId="0" borderId="6" xfId="24" applyNumberFormat="1" applyFont="1" applyBorder="1">
      <alignment vertical="center"/>
    </xf>
    <xf numFmtId="184" fontId="43" fillId="0" borderId="9" xfId="24" applyNumberFormat="1" applyFont="1" applyBorder="1">
      <alignment vertical="center"/>
    </xf>
    <xf numFmtId="3" fontId="43" fillId="0" borderId="6" xfId="24" applyNumberFormat="1" applyFont="1" applyBorder="1">
      <alignment vertical="center"/>
    </xf>
    <xf numFmtId="191" fontId="44" fillId="0" borderId="9" xfId="24" applyNumberFormat="1" applyFont="1" applyBorder="1" applyAlignment="1">
      <alignment horizontal="left" vertical="center" wrapText="1"/>
    </xf>
    <xf numFmtId="195" fontId="43" fillId="0" borderId="19" xfId="24" applyNumberFormat="1" applyFont="1" applyBorder="1" applyAlignment="1">
      <alignment vertical="top"/>
    </xf>
    <xf numFmtId="181" fontId="43" fillId="0" borderId="0" xfId="24" applyNumberFormat="1" applyFont="1">
      <alignment vertical="center"/>
    </xf>
    <xf numFmtId="3" fontId="43" fillId="0" borderId="5" xfId="24" applyNumberFormat="1" applyFont="1" applyBorder="1">
      <alignment vertical="center"/>
    </xf>
    <xf numFmtId="181" fontId="44" fillId="0" borderId="1" xfId="24" applyNumberFormat="1" applyFont="1" applyBorder="1" applyAlignment="1">
      <alignment horizontal="left" vertical="center" wrapText="1"/>
    </xf>
    <xf numFmtId="181" fontId="44" fillId="0" borderId="1" xfId="24" applyNumberFormat="1" applyFont="1" applyBorder="1" applyAlignment="1">
      <alignment horizontal="center" vertical="center" wrapText="1"/>
    </xf>
    <xf numFmtId="181" fontId="44" fillId="0" borderId="1" xfId="24" applyNumberFormat="1" applyFont="1" applyBorder="1" applyAlignment="1">
      <alignment vertical="center" wrapText="1"/>
    </xf>
    <xf numFmtId="49" fontId="44" fillId="0" borderId="1" xfId="24" applyNumberFormat="1" applyFont="1" applyBorder="1" applyAlignment="1">
      <alignment horizontal="center" vertical="center" wrapText="1"/>
    </xf>
    <xf numFmtId="191" fontId="44" fillId="0" borderId="10" xfId="24" applyNumberFormat="1" applyFont="1" applyBorder="1" applyAlignment="1">
      <alignment horizontal="left" vertical="center" wrapText="1"/>
    </xf>
    <xf numFmtId="182" fontId="43" fillId="0" borderId="43" xfId="24" applyNumberFormat="1" applyFont="1" applyBorder="1">
      <alignment vertical="center"/>
    </xf>
    <xf numFmtId="195" fontId="43" fillId="0" borderId="43" xfId="24" applyNumberFormat="1" applyFont="1" applyBorder="1" applyAlignment="1">
      <alignment vertical="top"/>
    </xf>
    <xf numFmtId="196" fontId="43" fillId="0" borderId="43" xfId="24" applyNumberFormat="1" applyFont="1" applyBorder="1" applyAlignment="1">
      <alignment vertical="top"/>
    </xf>
    <xf numFmtId="176" fontId="42" fillId="0" borderId="0" xfId="0" applyNumberFormat="1" applyFont="1">
      <alignment vertical="center"/>
    </xf>
    <xf numFmtId="176" fontId="8" fillId="0" borderId="0" xfId="0" applyNumberFormat="1" applyFont="1">
      <alignment vertical="center"/>
    </xf>
    <xf numFmtId="176" fontId="8" fillId="0" borderId="0" xfId="0" applyNumberFormat="1" applyFont="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176" fontId="38" fillId="0" borderId="0" xfId="0" applyNumberFormat="1" applyFont="1">
      <alignment vertical="center"/>
    </xf>
    <xf numFmtId="176" fontId="9" fillId="0" borderId="0" xfId="0" applyNumberFormat="1" applyFont="1">
      <alignment vertical="center"/>
    </xf>
    <xf numFmtId="0" fontId="8" fillId="0" borderId="48" xfId="0" applyFont="1" applyBorder="1" applyAlignment="1">
      <alignment vertical="center" wrapText="1"/>
    </xf>
    <xf numFmtId="0" fontId="13" fillId="0" borderId="16" xfId="0" applyFont="1" applyBorder="1" applyAlignment="1">
      <alignment vertical="center" wrapText="1"/>
    </xf>
    <xf numFmtId="0" fontId="8" fillId="0" borderId="0" xfId="25" applyFont="1" applyAlignment="1">
      <alignment vertical="center" wrapText="1"/>
    </xf>
    <xf numFmtId="186" fontId="8" fillId="0" borderId="0" xfId="25" applyNumberFormat="1" applyFont="1" applyAlignment="1">
      <alignment horizontal="center" vertical="center" wrapText="1"/>
    </xf>
    <xf numFmtId="176" fontId="8" fillId="0" borderId="0" xfId="25" applyNumberFormat="1" applyFont="1" applyAlignment="1">
      <alignment vertical="center"/>
    </xf>
    <xf numFmtId="0" fontId="0" fillId="0" borderId="2" xfId="0" applyBorder="1" applyAlignment="1">
      <alignment wrapText="1"/>
    </xf>
    <xf numFmtId="176" fontId="8" fillId="0" borderId="4" xfId="25" applyNumberFormat="1" applyFont="1" applyBorder="1" applyAlignment="1">
      <alignment vertical="center"/>
    </xf>
    <xf numFmtId="176" fontId="8" fillId="0" borderId="3" xfId="25" applyNumberFormat="1" applyFont="1" applyBorder="1" applyAlignment="1">
      <alignment vertical="center"/>
    </xf>
    <xf numFmtId="176" fontId="8" fillId="0" borderId="6" xfId="25" applyNumberFormat="1" applyFont="1" applyBorder="1" applyAlignment="1">
      <alignment vertical="center"/>
    </xf>
    <xf numFmtId="0" fontId="14" fillId="0" borderId="9" xfId="25" applyFont="1" applyBorder="1" applyAlignment="1">
      <alignment horizontal="left" vertical="center"/>
    </xf>
    <xf numFmtId="176" fontId="8" fillId="0" borderId="5" xfId="25" applyNumberFormat="1" applyFont="1" applyBorder="1" applyAlignment="1">
      <alignment vertical="center"/>
    </xf>
    <xf numFmtId="0" fontId="0" fillId="0" borderId="4" xfId="0" applyBorder="1" applyAlignment="1">
      <alignment wrapText="1"/>
    </xf>
    <xf numFmtId="0" fontId="8" fillId="0" borderId="4" xfId="25" applyFont="1" applyBorder="1" applyAlignment="1">
      <alignment horizontal="center"/>
    </xf>
    <xf numFmtId="185" fontId="8" fillId="0" borderId="0" xfId="25" applyNumberFormat="1" applyFont="1" applyAlignment="1">
      <alignment vertical="center"/>
    </xf>
    <xf numFmtId="0" fontId="8" fillId="0" borderId="0" xfId="25" applyFont="1" applyAlignment="1">
      <alignment horizontal="left" vertical="center"/>
    </xf>
    <xf numFmtId="176" fontId="8" fillId="0" borderId="9" xfId="25" applyNumberFormat="1" applyFont="1" applyBorder="1" applyAlignment="1">
      <alignment vertical="center"/>
    </xf>
    <xf numFmtId="176" fontId="8" fillId="0" borderId="1" xfId="25" applyNumberFormat="1" applyFont="1" applyBorder="1" applyAlignment="1">
      <alignment vertical="center"/>
    </xf>
    <xf numFmtId="0" fontId="8" fillId="0" borderId="4" xfId="25" applyFont="1" applyBorder="1" applyAlignment="1">
      <alignment wrapText="1"/>
    </xf>
    <xf numFmtId="0" fontId="8" fillId="0" borderId="4" xfId="25" applyFont="1" applyBorder="1" applyAlignment="1">
      <alignment horizont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9" fillId="0" borderId="14" xfId="0" applyFont="1" applyBorder="1">
      <alignment vertical="center"/>
    </xf>
    <xf numFmtId="176" fontId="8" fillId="0" borderId="2" xfId="0" applyNumberFormat="1" applyFont="1" applyBorder="1">
      <alignment vertical="center"/>
    </xf>
    <xf numFmtId="176" fontId="8" fillId="0" borderId="4" xfId="0" applyNumberFormat="1" applyFont="1" applyBorder="1">
      <alignment vertical="center"/>
    </xf>
    <xf numFmtId="176" fontId="8" fillId="0" borderId="3" xfId="0" applyNumberFormat="1" applyFont="1" applyBorder="1">
      <alignment vertical="center"/>
    </xf>
    <xf numFmtId="176" fontId="8" fillId="0" borderId="6" xfId="0" applyNumberFormat="1" applyFont="1" applyBorder="1">
      <alignment vertical="center"/>
    </xf>
    <xf numFmtId="176" fontId="8" fillId="0" borderId="9" xfId="0" applyNumberFormat="1" applyFont="1" applyBorder="1">
      <alignment vertical="center"/>
    </xf>
    <xf numFmtId="176" fontId="8" fillId="0" borderId="5" xfId="0" applyNumberFormat="1" applyFont="1" applyBorder="1">
      <alignment vertical="center"/>
    </xf>
    <xf numFmtId="176" fontId="8" fillId="0" borderId="1" xfId="0" applyNumberFormat="1" applyFont="1" applyBorder="1">
      <alignment vertical="center"/>
    </xf>
    <xf numFmtId="176" fontId="8" fillId="0" borderId="10" xfId="0" applyNumberFormat="1" applyFont="1" applyBorder="1">
      <alignment vertical="center"/>
    </xf>
    <xf numFmtId="0" fontId="24" fillId="2" borderId="9" xfId="12" applyFont="1" applyFill="1" applyBorder="1" applyAlignment="1" applyProtection="1">
      <alignment horizontal="center" vertical="center"/>
      <protection locked="0"/>
    </xf>
    <xf numFmtId="0" fontId="24" fillId="2" borderId="19" xfId="12" applyFont="1" applyFill="1" applyBorder="1" applyAlignment="1" applyProtection="1">
      <alignment horizontal="center" vertical="center"/>
      <protection locked="0"/>
    </xf>
    <xf numFmtId="0" fontId="24" fillId="2" borderId="54" xfId="12" applyFont="1" applyFill="1" applyBorder="1" applyAlignment="1" applyProtection="1">
      <alignment horizontal="center" vertical="center"/>
      <protection locked="0"/>
    </xf>
    <xf numFmtId="178" fontId="18" fillId="0" borderId="1" xfId="21" applyNumberFormat="1" applyFont="1" applyBorder="1" applyAlignment="1">
      <alignment vertical="center"/>
    </xf>
    <xf numFmtId="178" fontId="18" fillId="0" borderId="56" xfId="21" applyNumberFormat="1" applyFont="1" applyBorder="1" applyAlignment="1">
      <alignment vertical="center"/>
    </xf>
    <xf numFmtId="178" fontId="24" fillId="0" borderId="0" xfId="21" applyNumberFormat="1" applyFont="1" applyAlignment="1">
      <alignment horizontal="center" vertical="center" wrapText="1"/>
    </xf>
    <xf numFmtId="178" fontId="18" fillId="0" borderId="14" xfId="21" applyNumberFormat="1" applyFont="1" applyBorder="1" applyAlignment="1">
      <alignment vertical="center" wrapText="1"/>
    </xf>
    <xf numFmtId="178" fontId="18" fillId="0" borderId="14" xfId="21" applyNumberFormat="1" applyFont="1" applyBorder="1" applyAlignment="1">
      <alignment vertical="center"/>
    </xf>
    <xf numFmtId="178" fontId="18" fillId="0" borderId="11" xfId="21" applyNumberFormat="1" applyFont="1" applyBorder="1" applyAlignment="1">
      <alignment vertical="center"/>
    </xf>
    <xf numFmtId="178" fontId="18" fillId="0" borderId="12" xfId="21" applyNumberFormat="1" applyFont="1" applyBorder="1" applyAlignment="1">
      <alignment vertical="center"/>
    </xf>
    <xf numFmtId="178" fontId="18" fillId="0" borderId="13" xfId="21" applyNumberFormat="1" applyFont="1" applyBorder="1" applyAlignment="1">
      <alignment vertical="center"/>
    </xf>
    <xf numFmtId="180" fontId="18" fillId="0" borderId="14" xfId="21" applyNumberFormat="1" applyFont="1" applyBorder="1" applyAlignment="1">
      <alignment vertical="center"/>
    </xf>
    <xf numFmtId="180" fontId="25" fillId="0" borderId="48" xfId="21" applyNumberFormat="1" applyFont="1" applyBorder="1" applyAlignment="1">
      <alignment vertical="center"/>
    </xf>
    <xf numFmtId="180" fontId="25" fillId="0" borderId="16" xfId="21" applyNumberFormat="1" applyFont="1" applyBorder="1" applyAlignment="1">
      <alignment vertical="center"/>
    </xf>
    <xf numFmtId="180" fontId="18" fillId="0" borderId="94" xfId="21" applyNumberFormat="1" applyFont="1" applyBorder="1" applyAlignment="1">
      <alignment vertical="center"/>
    </xf>
    <xf numFmtId="180" fontId="18" fillId="0" borderId="57" xfId="21" applyNumberFormat="1" applyFont="1" applyBorder="1" applyAlignment="1">
      <alignment vertical="center"/>
    </xf>
    <xf numFmtId="178" fontId="18" fillId="0" borderId="48" xfId="21" applyNumberFormat="1" applyFont="1" applyBorder="1" applyAlignment="1">
      <alignment horizontal="center" vertical="center"/>
    </xf>
    <xf numFmtId="178" fontId="18" fillId="0" borderId="16" xfId="21" applyNumberFormat="1" applyFont="1" applyBorder="1" applyAlignment="1">
      <alignment horizontal="center" vertical="center"/>
    </xf>
    <xf numFmtId="180" fontId="18" fillId="0" borderId="48" xfId="21" applyNumberFormat="1" applyFont="1" applyBorder="1" applyAlignment="1">
      <alignment vertical="center"/>
    </xf>
    <xf numFmtId="180" fontId="18" fillId="0" borderId="16" xfId="21" applyNumberFormat="1" applyFont="1" applyBorder="1" applyAlignment="1">
      <alignment vertical="center"/>
    </xf>
    <xf numFmtId="178" fontId="25" fillId="0" borderId="48" xfId="21" applyNumberFormat="1" applyFont="1" applyBorder="1" applyAlignment="1">
      <alignment vertical="center"/>
    </xf>
    <xf numFmtId="178" fontId="25" fillId="0" borderId="16" xfId="21" applyNumberFormat="1" applyFont="1" applyBorder="1" applyAlignment="1">
      <alignment vertical="center"/>
    </xf>
    <xf numFmtId="178" fontId="18" fillId="0" borderId="28" xfId="21" applyNumberFormat="1" applyFont="1" applyBorder="1" applyAlignment="1">
      <alignment horizontal="center" vertical="center"/>
    </xf>
    <xf numFmtId="178" fontId="18" fillId="0" borderId="94" xfId="21" applyNumberFormat="1" applyFont="1" applyBorder="1" applyAlignment="1">
      <alignment vertical="center"/>
    </xf>
    <xf numFmtId="178" fontId="18" fillId="0" borderId="57" xfId="21" applyNumberFormat="1" applyFont="1" applyBorder="1" applyAlignment="1">
      <alignment vertical="center"/>
    </xf>
    <xf numFmtId="180" fontId="18" fillId="0" borderId="56" xfId="21" applyNumberFormat="1" applyFont="1" applyBorder="1" applyAlignment="1">
      <alignment vertical="center"/>
    </xf>
    <xf numFmtId="178" fontId="18" fillId="0" borderId="14" xfId="21" applyNumberFormat="1" applyFont="1" applyBorder="1" applyAlignment="1">
      <alignment horizontal="center" vertical="center" wrapText="1"/>
    </xf>
    <xf numFmtId="178" fontId="18" fillId="0" borderId="19" xfId="21" applyNumberFormat="1" applyFont="1" applyBorder="1" applyAlignment="1">
      <alignment horizontal="center" vertical="center"/>
    </xf>
    <xf numFmtId="178" fontId="18" fillId="0" borderId="56" xfId="21" applyNumberFormat="1" applyFont="1" applyBorder="1" applyAlignment="1">
      <alignment horizontal="center" vertical="center"/>
    </xf>
    <xf numFmtId="180" fontId="18" fillId="0" borderId="39" xfId="21" applyNumberFormat="1" applyFont="1" applyBorder="1" applyAlignment="1">
      <alignment vertical="center" shrinkToFit="1"/>
    </xf>
    <xf numFmtId="180" fontId="18" fillId="0" borderId="20" xfId="21" applyNumberFormat="1" applyFont="1" applyBorder="1" applyAlignment="1">
      <alignment vertical="center" shrinkToFit="1"/>
    </xf>
    <xf numFmtId="180" fontId="18" fillId="0" borderId="25" xfId="21" applyNumberFormat="1" applyFont="1" applyBorder="1" applyAlignment="1">
      <alignment vertical="center" shrinkToFit="1"/>
    </xf>
    <xf numFmtId="180" fontId="18" fillId="0" borderId="27" xfId="21" applyNumberFormat="1" applyFont="1" applyBorder="1" applyAlignment="1">
      <alignment vertical="center" shrinkToFit="1"/>
    </xf>
    <xf numFmtId="178" fontId="18" fillId="0" borderId="42" xfId="21" applyNumberFormat="1" applyFont="1" applyBorder="1" applyAlignment="1">
      <alignment horizontal="center" vertical="center" wrapText="1"/>
    </xf>
    <xf numFmtId="178" fontId="18" fillId="0" borderId="19" xfId="21" applyNumberFormat="1" applyFont="1" applyBorder="1" applyAlignment="1">
      <alignment horizontal="center" vertical="center" wrapText="1"/>
    </xf>
    <xf numFmtId="178" fontId="18" fillId="0" borderId="43" xfId="21" applyNumberFormat="1" applyFont="1" applyBorder="1" applyAlignment="1">
      <alignment horizontal="center" vertical="center" wrapText="1"/>
    </xf>
    <xf numFmtId="178" fontId="18" fillId="0" borderId="14" xfId="21" applyNumberFormat="1" applyFont="1" applyBorder="1" applyAlignment="1">
      <alignment horizontal="center" vertical="center"/>
    </xf>
    <xf numFmtId="178" fontId="18" fillId="0" borderId="6" xfId="21" applyNumberFormat="1" applyFont="1" applyBorder="1" applyAlignment="1">
      <alignment horizontal="center" vertical="center"/>
    </xf>
    <xf numFmtId="178" fontId="18" fillId="0" borderId="9" xfId="21" applyNumberFormat="1" applyFont="1" applyBorder="1" applyAlignment="1">
      <alignment horizontal="center" vertical="center"/>
    </xf>
    <xf numFmtId="178" fontId="18" fillId="0" borderId="5" xfId="21" applyNumberFormat="1" applyFont="1" applyBorder="1" applyAlignment="1">
      <alignment horizontal="center" vertical="center"/>
    </xf>
    <xf numFmtId="178" fontId="18" fillId="0" borderId="10" xfId="21" applyNumberFormat="1" applyFont="1" applyBorder="1" applyAlignment="1">
      <alignment horizontal="center" vertical="center"/>
    </xf>
    <xf numFmtId="178" fontId="18" fillId="0" borderId="0" xfId="21" applyNumberFormat="1" applyFont="1" applyAlignment="1">
      <alignment vertical="center" wrapText="1"/>
    </xf>
    <xf numFmtId="178" fontId="23" fillId="0" borderId="22" xfId="21" applyNumberFormat="1" applyFont="1" applyBorder="1" applyAlignment="1">
      <alignment horizontal="center" vertical="center" wrapText="1"/>
    </xf>
    <xf numFmtId="178" fontId="23" fillId="0" borderId="24" xfId="21" applyNumberFormat="1" applyFont="1" applyBorder="1" applyAlignment="1">
      <alignment horizontal="center" vertical="center" wrapText="1"/>
    </xf>
    <xf numFmtId="178" fontId="23" fillId="0" borderId="39" xfId="21" applyNumberFormat="1" applyFont="1" applyBorder="1" applyAlignment="1">
      <alignment horizontal="center" vertical="center" wrapText="1"/>
    </xf>
    <xf numFmtId="178" fontId="23" fillId="0" borderId="20" xfId="21" applyNumberFormat="1" applyFont="1" applyBorder="1" applyAlignment="1">
      <alignment horizontal="center" vertical="center" wrapText="1"/>
    </xf>
    <xf numFmtId="178" fontId="18" fillId="3" borderId="14" xfId="21" applyNumberFormat="1" applyFont="1" applyFill="1" applyBorder="1" applyAlignment="1">
      <alignment horizontal="center" vertical="center" wrapText="1"/>
    </xf>
    <xf numFmtId="178" fontId="18" fillId="0" borderId="2" xfId="21" applyNumberFormat="1" applyFont="1" applyBorder="1" applyAlignment="1">
      <alignment horizontal="center" vertical="center" wrapText="1"/>
    </xf>
    <xf numFmtId="178" fontId="18" fillId="0" borderId="3" xfId="21" applyNumberFormat="1" applyFont="1" applyBorder="1" applyAlignment="1">
      <alignment horizontal="center" vertical="center" wrapText="1"/>
    </xf>
    <xf numFmtId="178" fontId="18" fillId="0" borderId="6" xfId="21" applyNumberFormat="1" applyFont="1" applyBorder="1" applyAlignment="1">
      <alignment horizontal="center" vertical="center" wrapText="1"/>
    </xf>
    <xf numFmtId="178" fontId="18" fillId="0" borderId="9" xfId="21" applyNumberFormat="1" applyFont="1" applyBorder="1" applyAlignment="1">
      <alignment horizontal="center" vertical="center" wrapText="1"/>
    </xf>
    <xf numFmtId="178" fontId="18" fillId="0" borderId="5" xfId="21" applyNumberFormat="1" applyFont="1" applyBorder="1" applyAlignment="1">
      <alignment horizontal="center" vertical="center" wrapText="1"/>
    </xf>
    <xf numFmtId="178" fontId="18" fillId="0" borderId="10" xfId="21" applyNumberFormat="1" applyFont="1" applyBorder="1" applyAlignment="1">
      <alignment horizontal="center" vertical="center" wrapText="1"/>
    </xf>
    <xf numFmtId="180" fontId="18" fillId="0" borderId="37" xfId="21" applyNumberFormat="1" applyFont="1" applyBorder="1" applyAlignment="1">
      <alignment vertical="center"/>
    </xf>
    <xf numFmtId="180" fontId="18" fillId="0" borderId="47" xfId="21" applyNumberFormat="1" applyFont="1" applyBorder="1" applyAlignment="1">
      <alignment vertical="center"/>
    </xf>
    <xf numFmtId="180" fontId="18" fillId="0" borderId="50" xfId="21" applyNumberFormat="1" applyFont="1" applyBorder="1" applyAlignment="1">
      <alignment vertical="center"/>
    </xf>
    <xf numFmtId="180" fontId="18" fillId="0" borderId="49" xfId="21" applyNumberFormat="1" applyFont="1" applyBorder="1" applyAlignment="1">
      <alignment vertical="center"/>
    </xf>
    <xf numFmtId="178" fontId="18" fillId="0" borderId="77" xfId="21" applyNumberFormat="1" applyFont="1" applyBorder="1" applyAlignment="1">
      <alignment horizontal="center" vertical="center" wrapText="1"/>
    </xf>
    <xf numFmtId="178" fontId="18" fillId="0" borderId="92" xfId="21" applyNumberFormat="1" applyFont="1" applyBorder="1" applyAlignment="1">
      <alignment horizontal="center" vertical="center" wrapText="1"/>
    </xf>
    <xf numFmtId="178" fontId="18" fillId="0" borderId="67" xfId="21" applyNumberFormat="1" applyFont="1" applyBorder="1" applyAlignment="1">
      <alignment horizontal="center" vertical="center" wrapText="1"/>
    </xf>
    <xf numFmtId="178" fontId="18" fillId="0" borderId="68" xfId="21" applyNumberFormat="1" applyFont="1" applyBorder="1" applyAlignment="1">
      <alignment horizontal="center" vertical="center" wrapText="1"/>
    </xf>
    <xf numFmtId="178" fontId="18" fillId="0" borderId="58" xfId="21" applyNumberFormat="1" applyFont="1" applyBorder="1" applyAlignment="1">
      <alignment horizontal="center" vertical="center" wrapText="1"/>
    </xf>
    <xf numFmtId="178" fontId="18" fillId="0" borderId="59" xfId="21" applyNumberFormat="1" applyFont="1" applyBorder="1" applyAlignment="1">
      <alignment horizontal="center" vertical="center" wrapText="1"/>
    </xf>
    <xf numFmtId="178" fontId="23" fillId="0" borderId="29" xfId="21" applyNumberFormat="1" applyFont="1" applyBorder="1" applyAlignment="1">
      <alignment horizontal="center" vertical="center" wrapText="1"/>
    </xf>
    <xf numFmtId="178" fontId="23" fillId="0" borderId="33" xfId="21" applyNumberFormat="1" applyFont="1" applyBorder="1" applyAlignment="1">
      <alignment horizontal="center" vertical="center" wrapText="1"/>
    </xf>
    <xf numFmtId="178" fontId="23" fillId="0" borderId="30" xfId="21" applyNumberFormat="1" applyFont="1" applyBorder="1" applyAlignment="1">
      <alignment horizontal="center" vertical="center" wrapText="1"/>
    </xf>
    <xf numFmtId="178" fontId="23" fillId="0" borderId="7" xfId="21" applyNumberFormat="1" applyFont="1" applyBorder="1" applyAlignment="1">
      <alignment horizontal="center" vertical="center" wrapText="1"/>
    </xf>
    <xf numFmtId="178" fontId="23" fillId="0" borderId="40" xfId="21" applyNumberFormat="1" applyFont="1" applyBorder="1" applyAlignment="1">
      <alignment horizontal="center" vertical="center" wrapText="1"/>
    </xf>
    <xf numFmtId="178" fontId="23" fillId="0" borderId="8" xfId="21" applyNumberFormat="1" applyFont="1" applyBorder="1" applyAlignment="1">
      <alignment horizontal="center" vertical="center" wrapText="1"/>
    </xf>
    <xf numFmtId="178" fontId="18" fillId="0" borderId="4" xfId="21" applyNumberFormat="1" applyFont="1" applyBorder="1" applyAlignment="1">
      <alignment horizontal="center" vertical="center" wrapText="1"/>
    </xf>
    <xf numFmtId="178" fontId="18" fillId="0" borderId="0" xfId="21" applyNumberFormat="1" applyFont="1" applyAlignment="1">
      <alignment horizontal="center" vertical="center" wrapText="1"/>
    </xf>
    <xf numFmtId="178" fontId="18" fillId="0" borderId="1" xfId="21" applyNumberFormat="1" applyFont="1" applyBorder="1" applyAlignment="1">
      <alignment horizontal="center" vertical="center" wrapText="1"/>
    </xf>
    <xf numFmtId="180" fontId="18" fillId="0" borderId="39" xfId="21" applyNumberFormat="1" applyFont="1" applyBorder="1" applyAlignment="1">
      <alignment vertical="center"/>
    </xf>
    <xf numFmtId="180" fontId="18" fillId="0" borderId="20" xfId="21" applyNumberFormat="1" applyFont="1" applyBorder="1" applyAlignment="1">
      <alignment vertical="center"/>
    </xf>
    <xf numFmtId="178" fontId="18" fillId="0" borderId="65" xfId="21" applyNumberFormat="1" applyFont="1" applyBorder="1" applyAlignment="1">
      <alignment horizontal="center" vertical="center" wrapText="1"/>
    </xf>
    <xf numFmtId="178" fontId="18" fillId="0" borderId="66" xfId="21" applyNumberFormat="1" applyFont="1" applyBorder="1" applyAlignment="1">
      <alignment horizontal="center" vertical="center" wrapText="1"/>
    </xf>
    <xf numFmtId="178" fontId="18" fillId="0" borderId="64" xfId="21" applyNumberFormat="1" applyFont="1" applyBorder="1" applyAlignment="1">
      <alignment horizontal="center" vertical="center" wrapText="1"/>
    </xf>
    <xf numFmtId="178" fontId="25" fillId="0" borderId="1" xfId="21" applyNumberFormat="1" applyFont="1" applyBorder="1" applyAlignment="1">
      <alignment vertical="center" wrapText="1"/>
    </xf>
    <xf numFmtId="178" fontId="25" fillId="0" borderId="10" xfId="21" applyNumberFormat="1" applyFont="1" applyBorder="1" applyAlignment="1">
      <alignment vertical="center" wrapText="1"/>
    </xf>
    <xf numFmtId="178" fontId="25" fillId="0" borderId="5" xfId="21" applyNumberFormat="1" applyFont="1" applyBorder="1" applyAlignment="1">
      <alignment vertical="center" wrapText="1"/>
    </xf>
    <xf numFmtId="178" fontId="18" fillId="0" borderId="56" xfId="21" applyNumberFormat="1" applyFont="1" applyBorder="1" applyAlignment="1">
      <alignment vertical="center"/>
    </xf>
    <xf numFmtId="178" fontId="25" fillId="0" borderId="14" xfId="21" applyNumberFormat="1" applyFont="1" applyBorder="1" applyAlignment="1">
      <alignment vertical="center"/>
    </xf>
    <xf numFmtId="178" fontId="25" fillId="0" borderId="50" xfId="21" applyNumberFormat="1" applyFont="1" applyBorder="1" applyAlignment="1">
      <alignment vertical="center"/>
    </xf>
    <xf numFmtId="178" fontId="24" fillId="0" borderId="37" xfId="21" applyNumberFormat="1" applyFont="1" applyBorder="1" applyAlignment="1">
      <alignment horizontal="center" vertical="center"/>
    </xf>
    <xf numFmtId="178" fontId="24" fillId="0" borderId="38" xfId="21" applyNumberFormat="1" applyFont="1" applyBorder="1" applyAlignment="1">
      <alignment horizontal="center" vertical="center"/>
    </xf>
    <xf numFmtId="178" fontId="24" fillId="0" borderId="111" xfId="21" applyNumberFormat="1" applyFont="1" applyBorder="1" applyAlignment="1">
      <alignment horizontal="center" vertical="center"/>
    </xf>
    <xf numFmtId="178" fontId="24" fillId="2" borderId="91" xfId="21" applyNumberFormat="1" applyFont="1" applyFill="1" applyBorder="1" applyAlignment="1" applyProtection="1">
      <alignment horizontal="center" vertical="center"/>
      <protection locked="0"/>
    </xf>
    <xf numFmtId="178" fontId="24" fillId="2" borderId="111" xfId="21" applyNumberFormat="1" applyFont="1" applyFill="1" applyBorder="1" applyAlignment="1" applyProtection="1">
      <alignment horizontal="center" vertical="center"/>
      <protection locked="0"/>
    </xf>
    <xf numFmtId="178" fontId="24" fillId="0" borderId="91" xfId="21" applyNumberFormat="1" applyFont="1" applyBorder="1" applyAlignment="1">
      <alignment horizontal="right" vertical="center"/>
    </xf>
    <xf numFmtId="178" fontId="24" fillId="0" borderId="38" xfId="21" applyNumberFormat="1" applyFont="1" applyBorder="1" applyAlignment="1">
      <alignment horizontal="right" vertical="center"/>
    </xf>
    <xf numFmtId="38" fontId="24" fillId="0" borderId="38" xfId="23" applyFont="1" applyFill="1" applyBorder="1" applyAlignment="1" applyProtection="1">
      <alignment horizontal="center" vertical="center"/>
    </xf>
    <xf numFmtId="178" fontId="24" fillId="0" borderId="38" xfId="21" applyNumberFormat="1" applyFont="1" applyBorder="1" applyAlignment="1">
      <alignment vertical="center"/>
    </xf>
    <xf numFmtId="178" fontId="18" fillId="0" borderId="16" xfId="21" applyNumberFormat="1" applyFont="1" applyBorder="1" applyAlignment="1">
      <alignment horizontal="center" vertical="center" wrapText="1"/>
    </xf>
    <xf numFmtId="178" fontId="18" fillId="0" borderId="76" xfId="21" applyNumberFormat="1" applyFont="1" applyBorder="1" applyAlignment="1">
      <alignment horizontal="center" vertical="center" wrapText="1"/>
    </xf>
    <xf numFmtId="178" fontId="25" fillId="0" borderId="81" xfId="21" applyNumberFormat="1" applyFont="1" applyBorder="1" applyAlignment="1">
      <alignment vertical="center" wrapText="1"/>
    </xf>
    <xf numFmtId="178" fontId="17" fillId="0" borderId="42" xfId="21" applyNumberFormat="1" applyFont="1" applyBorder="1" applyAlignment="1">
      <alignment horizontal="center" vertical="center" wrapText="1"/>
    </xf>
    <xf numFmtId="178" fontId="24" fillId="0" borderId="50" xfId="21" applyNumberFormat="1" applyFont="1" applyBorder="1" applyAlignment="1">
      <alignment horizontal="center" vertical="center"/>
    </xf>
    <xf numFmtId="178" fontId="24" fillId="0" borderId="28" xfId="21" applyNumberFormat="1" applyFont="1" applyBorder="1" applyAlignment="1">
      <alignment horizontal="center" vertical="center"/>
    </xf>
    <xf numFmtId="178" fontId="24" fillId="0" borderId="60" xfId="21" applyNumberFormat="1" applyFont="1" applyBorder="1" applyAlignment="1">
      <alignment horizontal="center" vertical="center"/>
    </xf>
    <xf numFmtId="178" fontId="24" fillId="2" borderId="90" xfId="21" applyNumberFormat="1" applyFont="1" applyFill="1" applyBorder="1" applyAlignment="1" applyProtection="1">
      <alignment horizontal="center" vertical="center"/>
      <protection locked="0"/>
    </xf>
    <xf numFmtId="178" fontId="24" fillId="2" borderId="60" xfId="21" applyNumberFormat="1" applyFont="1" applyFill="1" applyBorder="1" applyAlignment="1" applyProtection="1">
      <alignment horizontal="center" vertical="center"/>
      <protection locked="0"/>
    </xf>
    <xf numFmtId="178" fontId="24" fillId="0" borderId="90" xfId="21" applyNumberFormat="1" applyFont="1" applyBorder="1" applyAlignment="1">
      <alignment horizontal="right" vertical="center" shrinkToFit="1"/>
    </xf>
    <xf numFmtId="178" fontId="24" fillId="0" borderId="28" xfId="21" applyNumberFormat="1" applyFont="1" applyBorder="1" applyAlignment="1">
      <alignment horizontal="right" vertical="center" shrinkToFit="1"/>
    </xf>
    <xf numFmtId="38" fontId="24" fillId="0" borderId="28" xfId="23" applyFont="1" applyFill="1" applyBorder="1" applyAlignment="1" applyProtection="1">
      <alignment horizontal="center" vertical="center"/>
      <protection locked="0"/>
    </xf>
    <xf numFmtId="178" fontId="24" fillId="0" borderId="50" xfId="21" applyNumberFormat="1" applyFont="1" applyBorder="1" applyAlignment="1">
      <alignment horizontal="center" vertical="center" wrapText="1"/>
    </xf>
    <xf numFmtId="178" fontId="24" fillId="0" borderId="28" xfId="21" applyNumberFormat="1" applyFont="1" applyBorder="1" applyAlignment="1">
      <alignment horizontal="center" vertical="center" wrapText="1"/>
    </xf>
    <xf numFmtId="178" fontId="24" fillId="0" borderId="60" xfId="21" applyNumberFormat="1" applyFont="1" applyBorder="1" applyAlignment="1">
      <alignment horizontal="center" vertical="center" wrapText="1"/>
    </xf>
    <xf numFmtId="178" fontId="24" fillId="0" borderId="87" xfId="21" applyNumberFormat="1" applyFont="1" applyBorder="1" applyAlignment="1">
      <alignment horizontal="center" vertical="center"/>
    </xf>
    <xf numFmtId="178" fontId="24" fillId="0" borderId="88" xfId="21" applyNumberFormat="1" applyFont="1" applyBorder="1" applyAlignment="1">
      <alignment horizontal="center" vertical="center"/>
    </xf>
    <xf numFmtId="178" fontId="24" fillId="0" borderId="110" xfId="21" applyNumberFormat="1" applyFont="1" applyBorder="1" applyAlignment="1">
      <alignment horizontal="center" vertical="center"/>
    </xf>
    <xf numFmtId="178" fontId="24" fillId="0" borderId="21" xfId="21" applyNumberFormat="1" applyFont="1" applyBorder="1" applyAlignment="1">
      <alignment horizontal="center" vertical="center"/>
    </xf>
    <xf numFmtId="178" fontId="24" fillId="0" borderId="51" xfId="21" applyNumberFormat="1" applyFont="1" applyBorder="1" applyAlignment="1">
      <alignment horizontal="center" vertical="center"/>
    </xf>
    <xf numFmtId="178" fontId="24" fillId="0" borderId="40" xfId="21" applyNumberFormat="1" applyFont="1" applyBorder="1" applyAlignment="1">
      <alignment horizontal="center" vertical="center"/>
    </xf>
    <xf numFmtId="178" fontId="24" fillId="0" borderId="1" xfId="21" applyNumberFormat="1" applyFont="1" applyBorder="1" applyAlignment="1">
      <alignment horizontal="center" vertical="center"/>
    </xf>
    <xf numFmtId="178" fontId="24" fillId="0" borderId="62" xfId="21" applyNumberFormat="1" applyFont="1" applyBorder="1" applyAlignment="1">
      <alignment horizontal="center" vertical="center"/>
    </xf>
    <xf numFmtId="178" fontId="24" fillId="2" borderId="89" xfId="21" applyNumberFormat="1" applyFont="1" applyFill="1" applyBorder="1" applyAlignment="1" applyProtection="1">
      <alignment horizontal="center" vertical="center"/>
      <protection locked="0"/>
    </xf>
    <xf numFmtId="178" fontId="24" fillId="2" borderId="62" xfId="21" applyNumberFormat="1" applyFont="1" applyFill="1" applyBorder="1" applyAlignment="1" applyProtection="1">
      <alignment horizontal="center" vertical="center"/>
      <protection locked="0"/>
    </xf>
    <xf numFmtId="178" fontId="24" fillId="0" borderId="90" xfId="21" applyNumberFormat="1" applyFont="1" applyBorder="1" applyAlignment="1">
      <alignment horizontal="center" vertical="center"/>
    </xf>
    <xf numFmtId="178" fontId="24" fillId="0" borderId="25" xfId="21" applyNumberFormat="1" applyFont="1" applyBorder="1" applyAlignment="1">
      <alignment horizontal="center" vertical="center"/>
    </xf>
    <xf numFmtId="178" fontId="24" fillId="0" borderId="26" xfId="21" applyNumberFormat="1" applyFont="1" applyBorder="1" applyAlignment="1">
      <alignment horizontal="center" vertical="center"/>
    </xf>
    <xf numFmtId="178" fontId="24" fillId="0" borderId="27" xfId="21" applyNumberFormat="1" applyFont="1" applyBorder="1" applyAlignment="1">
      <alignment horizontal="center" vertical="center"/>
    </xf>
    <xf numFmtId="178" fontId="24" fillId="0" borderId="22" xfId="21" applyNumberFormat="1" applyFont="1" applyBorder="1" applyAlignment="1">
      <alignment vertical="center"/>
    </xf>
    <xf numFmtId="178" fontId="24" fillId="0" borderId="23" xfId="21" applyNumberFormat="1" applyFont="1" applyBorder="1" applyAlignment="1">
      <alignment vertical="center"/>
    </xf>
    <xf numFmtId="178" fontId="30" fillId="0" borderId="23" xfId="21" applyNumberFormat="1" applyFont="1" applyBorder="1" applyAlignment="1">
      <alignment horizontal="center" vertical="center" shrinkToFit="1"/>
    </xf>
    <xf numFmtId="178" fontId="20" fillId="0" borderId="109" xfId="21" applyNumberFormat="1" applyFont="1" applyBorder="1" applyAlignment="1">
      <alignment horizontal="center" vertical="center" wrapText="1"/>
    </xf>
    <xf numFmtId="178" fontId="20" fillId="0" borderId="53" xfId="21" applyNumberFormat="1" applyFont="1" applyBorder="1" applyAlignment="1">
      <alignment horizontal="center" vertical="center" wrapText="1"/>
    </xf>
    <xf numFmtId="178" fontId="20" fillId="0" borderId="107" xfId="21" applyNumberFormat="1" applyFont="1" applyBorder="1" applyAlignment="1">
      <alignment horizontal="center" vertical="center" wrapText="1"/>
    </xf>
    <xf numFmtId="178" fontId="24" fillId="0" borderId="76" xfId="21" applyNumberFormat="1" applyFont="1" applyBorder="1" applyAlignment="1">
      <alignment horizontal="center" vertical="center" wrapText="1"/>
    </xf>
    <xf numFmtId="178" fontId="24" fillId="0" borderId="64" xfId="21" applyNumberFormat="1" applyFont="1" applyBorder="1" applyAlignment="1">
      <alignment horizontal="center" vertical="center" wrapText="1"/>
    </xf>
    <xf numFmtId="178" fontId="24" fillId="0" borderId="74" xfId="21" applyNumberFormat="1" applyFont="1" applyBorder="1" applyAlignment="1">
      <alignment horizontal="center" vertical="center"/>
    </xf>
    <xf numFmtId="178" fontId="24" fillId="0" borderId="106" xfId="21" applyNumberFormat="1" applyFont="1" applyBorder="1" applyAlignment="1">
      <alignment horizontal="center" vertical="center" wrapText="1"/>
    </xf>
    <xf numFmtId="178" fontId="24" fillId="0" borderId="106" xfId="21" applyNumberFormat="1" applyFont="1" applyBorder="1" applyAlignment="1">
      <alignment horizontal="center" vertical="center"/>
    </xf>
    <xf numFmtId="178" fontId="24" fillId="0" borderId="65" xfId="21" applyNumberFormat="1" applyFont="1" applyBorder="1" applyAlignment="1">
      <alignment horizontal="center" vertical="center" wrapText="1"/>
    </xf>
    <xf numFmtId="178" fontId="24" fillId="0" borderId="66" xfId="21" applyNumberFormat="1" applyFont="1" applyBorder="1" applyAlignment="1">
      <alignment horizontal="center" vertical="center" wrapText="1"/>
    </xf>
    <xf numFmtId="178" fontId="20" fillId="0" borderId="84" xfId="21" applyNumberFormat="1" applyFont="1" applyBorder="1" applyAlignment="1">
      <alignment horizontal="center" vertical="center" wrapText="1"/>
    </xf>
    <xf numFmtId="178" fontId="24" fillId="0" borderId="80" xfId="21" applyNumberFormat="1" applyFont="1" applyBorder="1" applyAlignment="1">
      <alignment horizontal="center" vertical="center" wrapText="1"/>
    </xf>
    <xf numFmtId="178" fontId="24" fillId="0" borderId="80" xfId="21" applyNumberFormat="1" applyFont="1" applyBorder="1" applyAlignment="1">
      <alignment horizontal="center" vertical="center"/>
    </xf>
    <xf numFmtId="178" fontId="24" fillId="0" borderId="74" xfId="21" applyNumberFormat="1" applyFont="1" applyBorder="1" applyAlignment="1">
      <alignment horizontal="center" vertical="center" wrapText="1"/>
    </xf>
    <xf numFmtId="178" fontId="24" fillId="0" borderId="69" xfId="21" applyNumberFormat="1" applyFont="1" applyBorder="1" applyAlignment="1">
      <alignment horizontal="center" vertical="center" wrapText="1"/>
    </xf>
    <xf numFmtId="178" fontId="26" fillId="0" borderId="0" xfId="21" applyNumberFormat="1" applyFont="1" applyAlignment="1">
      <alignment horizontal="right" vertical="center"/>
    </xf>
    <xf numFmtId="178" fontId="22" fillId="3" borderId="0" xfId="21" applyNumberFormat="1" applyFont="1" applyFill="1" applyAlignment="1">
      <alignment horizontal="center" vertical="center"/>
    </xf>
    <xf numFmtId="0" fontId="20" fillId="0" borderId="42" xfId="21" applyFont="1" applyBorder="1" applyAlignment="1">
      <alignment horizontal="center" vertical="center" shrinkToFit="1"/>
    </xf>
    <xf numFmtId="0" fontId="20" fillId="2" borderId="42" xfId="21" applyFont="1" applyFill="1" applyBorder="1" applyAlignment="1" applyProtection="1">
      <alignment horizontal="center" vertical="center" shrinkToFit="1"/>
      <protection locked="0"/>
    </xf>
    <xf numFmtId="178" fontId="20" fillId="0" borderId="44" xfId="21" applyNumberFormat="1" applyFont="1" applyBorder="1" applyAlignment="1">
      <alignment horizontal="center" vertical="center" shrinkToFit="1"/>
    </xf>
    <xf numFmtId="178" fontId="20" fillId="0" borderId="21" xfId="21" applyNumberFormat="1" applyFont="1" applyBorder="1" applyAlignment="1">
      <alignment horizontal="center" vertical="center" shrinkToFit="1"/>
    </xf>
    <xf numFmtId="178" fontId="20" fillId="0" borderId="148" xfId="21" applyNumberFormat="1" applyFont="1" applyBorder="1" applyAlignment="1">
      <alignment horizontal="center" vertical="center" shrinkToFit="1"/>
    </xf>
    <xf numFmtId="177" fontId="21" fillId="0" borderId="52" xfId="21" applyNumberFormat="1" applyFont="1" applyBorder="1" applyAlignment="1">
      <alignment horizontal="center" vertical="center"/>
    </xf>
    <xf numFmtId="177" fontId="21" fillId="0" borderId="55" xfId="21" applyNumberFormat="1" applyFont="1" applyBorder="1" applyAlignment="1">
      <alignment horizontal="center" vertical="center"/>
    </xf>
    <xf numFmtId="178" fontId="24" fillId="0" borderId="14" xfId="21" applyNumberFormat="1" applyFont="1" applyBorder="1" applyAlignment="1">
      <alignment horizontal="left" vertical="center"/>
    </xf>
    <xf numFmtId="178" fontId="24" fillId="0" borderId="48" xfId="21" applyNumberFormat="1" applyFont="1" applyBorder="1" applyAlignment="1">
      <alignment horizontal="center" vertical="center"/>
    </xf>
    <xf numFmtId="178" fontId="24" fillId="0" borderId="16" xfId="21" applyNumberFormat="1" applyFont="1" applyBorder="1" applyAlignment="1">
      <alignment horizontal="center" vertical="center"/>
    </xf>
    <xf numFmtId="178" fontId="24" fillId="2" borderId="48" xfId="21" applyNumberFormat="1" applyFont="1" applyFill="1" applyBorder="1" applyAlignment="1" applyProtection="1">
      <alignment horizontal="center" vertical="center"/>
      <protection locked="0"/>
    </xf>
    <xf numFmtId="178" fontId="24" fillId="2" borderId="28" xfId="21" applyNumberFormat="1" applyFont="1" applyFill="1" applyBorder="1" applyAlignment="1" applyProtection="1">
      <alignment horizontal="center" vertical="center"/>
      <protection locked="0"/>
    </xf>
    <xf numFmtId="0" fontId="24" fillId="0" borderId="14" xfId="21" applyFont="1" applyBorder="1" applyAlignment="1">
      <alignment horizontal="left" vertical="center"/>
    </xf>
    <xf numFmtId="0" fontId="24" fillId="2" borderId="48" xfId="21" applyFont="1" applyFill="1" applyBorder="1" applyAlignment="1" applyProtection="1">
      <alignment horizontal="center" vertical="center"/>
      <protection locked="0"/>
    </xf>
    <xf numFmtId="0" fontId="24" fillId="2" borderId="28" xfId="21" applyFont="1" applyFill="1" applyBorder="1" applyAlignment="1" applyProtection="1">
      <alignment horizontal="center" vertical="center"/>
      <protection locked="0"/>
    </xf>
    <xf numFmtId="192" fontId="24" fillId="2" borderId="48" xfId="21" applyNumberFormat="1" applyFont="1" applyFill="1" applyBorder="1" applyAlignment="1" applyProtection="1">
      <alignment horizontal="center" vertical="center"/>
      <protection locked="0"/>
    </xf>
    <xf numFmtId="192" fontId="24" fillId="2" borderId="28" xfId="21" applyNumberFormat="1" applyFont="1" applyFill="1" applyBorder="1" applyAlignment="1" applyProtection="1">
      <alignment horizontal="center" vertical="center"/>
      <protection locked="0"/>
    </xf>
    <xf numFmtId="0" fontId="24" fillId="0" borderId="48" xfId="21" applyFont="1" applyBorder="1" applyAlignment="1">
      <alignment horizontal="center" vertical="center"/>
    </xf>
    <xf numFmtId="0" fontId="24" fillId="0" borderId="28" xfId="21" applyFont="1" applyBorder="1" applyAlignment="1">
      <alignment horizontal="center" vertical="center"/>
    </xf>
    <xf numFmtId="178" fontId="24" fillId="0" borderId="0" xfId="21" applyNumberFormat="1" applyFont="1" applyAlignment="1">
      <alignment horizontal="left" vertical="center"/>
    </xf>
    <xf numFmtId="178" fontId="24" fillId="0" borderId="0" xfId="21" applyNumberFormat="1" applyFont="1" applyAlignment="1">
      <alignment horizontal="center" vertical="center"/>
    </xf>
    <xf numFmtId="178" fontId="20" fillId="0" borderId="31" xfId="21" applyNumberFormat="1" applyFont="1" applyBorder="1" applyAlignment="1">
      <alignment horizontal="center" vertical="center" shrinkToFit="1"/>
    </xf>
    <xf numFmtId="178" fontId="20" fillId="0" borderId="15" xfId="21" applyNumberFormat="1" applyFont="1" applyBorder="1" applyAlignment="1">
      <alignment horizontal="center" vertical="center" shrinkToFit="1"/>
    </xf>
    <xf numFmtId="178" fontId="20" fillId="0" borderId="32" xfId="21" applyNumberFormat="1" applyFont="1" applyBorder="1" applyAlignment="1">
      <alignment horizontal="center" vertical="center" shrinkToFit="1"/>
    </xf>
    <xf numFmtId="177" fontId="21" fillId="0" borderId="45" xfId="21" applyNumberFormat="1" applyFont="1" applyBorder="1" applyAlignment="1">
      <alignment horizontal="center" vertical="center"/>
    </xf>
    <xf numFmtId="177" fontId="21" fillId="0" borderId="46" xfId="21" applyNumberFormat="1" applyFont="1" applyBorder="1" applyAlignment="1">
      <alignment horizontal="center" vertical="center"/>
    </xf>
    <xf numFmtId="177" fontId="20" fillId="0" borderId="0" xfId="21" applyNumberFormat="1" applyFont="1" applyAlignment="1">
      <alignment horizontal="center" vertical="center"/>
    </xf>
    <xf numFmtId="0" fontId="18" fillId="0" borderId="14" xfId="21" applyFont="1" applyBorder="1" applyAlignment="1">
      <alignment horizontal="left" vertical="center" wrapText="1"/>
    </xf>
    <xf numFmtId="0" fontId="18" fillId="0" borderId="14" xfId="21" applyFont="1" applyBorder="1" applyAlignment="1">
      <alignment horizontal="left" vertical="center"/>
    </xf>
    <xf numFmtId="179" fontId="24" fillId="2" borderId="48" xfId="21" applyNumberFormat="1" applyFont="1" applyFill="1" applyBorder="1" applyAlignment="1" applyProtection="1">
      <alignment horizontal="center" vertical="center"/>
      <protection locked="0"/>
    </xf>
    <xf numFmtId="179" fontId="24" fillId="2" borderId="28" xfId="21" applyNumberFormat="1" applyFont="1" applyFill="1" applyBorder="1" applyAlignment="1" applyProtection="1">
      <alignment horizontal="center" vertical="center"/>
      <protection locked="0"/>
    </xf>
    <xf numFmtId="178" fontId="24" fillId="0" borderId="81" xfId="21" applyNumberFormat="1" applyFont="1" applyBorder="1" applyAlignment="1">
      <alignment horizontal="center" vertical="center" wrapText="1"/>
    </xf>
    <xf numFmtId="178" fontId="18" fillId="0" borderId="34" xfId="21" applyNumberFormat="1" applyFont="1" applyBorder="1" applyAlignment="1">
      <alignment horizontal="center" vertical="center"/>
    </xf>
    <xf numFmtId="178" fontId="18" fillId="0" borderId="35" xfId="21" applyNumberFormat="1" applyFont="1" applyBorder="1" applyAlignment="1">
      <alignment horizontal="center" vertical="center"/>
    </xf>
    <xf numFmtId="178" fontId="18" fillId="0" borderId="36" xfId="21" applyNumberFormat="1" applyFont="1" applyBorder="1" applyAlignment="1">
      <alignment horizontal="center" vertical="center"/>
    </xf>
    <xf numFmtId="3" fontId="9" fillId="4" borderId="0" xfId="24" applyNumberFormat="1" applyFont="1" applyFill="1" applyAlignment="1">
      <alignment horizontal="center" vertical="center" wrapText="1"/>
    </xf>
    <xf numFmtId="3" fontId="9" fillId="4" borderId="0" xfId="24" applyNumberFormat="1" applyFont="1" applyFill="1" applyAlignment="1">
      <alignment horizontal="center" vertical="center"/>
    </xf>
    <xf numFmtId="3" fontId="34" fillId="4" borderId="0" xfId="24" applyNumberFormat="1" applyFont="1" applyFill="1" applyAlignment="1">
      <alignment horizontal="center" vertical="center" wrapText="1"/>
    </xf>
    <xf numFmtId="3" fontId="10" fillId="4" borderId="0" xfId="24" applyNumberFormat="1" applyFont="1" applyFill="1" applyAlignment="1">
      <alignment horizontal="center" vertical="center" wrapText="1"/>
    </xf>
    <xf numFmtId="3" fontId="10" fillId="4" borderId="0" xfId="24" applyNumberFormat="1" applyFont="1" applyFill="1" applyAlignment="1">
      <alignment horizontal="center" vertical="center"/>
    </xf>
    <xf numFmtId="3" fontId="9" fillId="4" borderId="79" xfId="24" applyNumberFormat="1" applyFont="1" applyFill="1" applyBorder="1" applyAlignment="1">
      <alignment horizontal="center" vertical="center" wrapText="1"/>
    </xf>
    <xf numFmtId="3" fontId="9" fillId="4" borderId="79" xfId="24" applyNumberFormat="1" applyFont="1" applyFill="1" applyBorder="1" applyAlignment="1">
      <alignment horizontal="center" vertical="center"/>
    </xf>
    <xf numFmtId="3" fontId="43" fillId="0" borderId="42" xfId="24" applyNumberFormat="1" applyFont="1" applyBorder="1" applyAlignment="1">
      <alignment horizontal="center" vertical="center" wrapText="1"/>
    </xf>
    <xf numFmtId="3" fontId="43" fillId="0" borderId="19" xfId="24" applyNumberFormat="1" applyFont="1" applyBorder="1" applyAlignment="1">
      <alignment horizontal="center" vertical="center" wrapText="1"/>
    </xf>
    <xf numFmtId="3" fontId="43" fillId="0" borderId="43" xfId="24" applyNumberFormat="1" applyFont="1" applyBorder="1" applyAlignment="1">
      <alignment horizontal="center" vertical="center" wrapText="1"/>
    </xf>
    <xf numFmtId="3" fontId="43" fillId="0" borderId="42" xfId="24" applyNumberFormat="1" applyFont="1" applyBorder="1" applyAlignment="1">
      <alignment horizontal="left" vertical="center" wrapText="1"/>
    </xf>
    <xf numFmtId="3" fontId="43" fillId="0" borderId="19" xfId="24" applyNumberFormat="1" applyFont="1" applyBorder="1" applyAlignment="1">
      <alignment horizontal="left" vertical="center" wrapText="1"/>
    </xf>
    <xf numFmtId="0" fontId="43" fillId="0" borderId="42" xfId="24" applyFont="1" applyBorder="1" applyAlignment="1">
      <alignment horizontal="center" vertical="center"/>
    </xf>
    <xf numFmtId="0" fontId="43" fillId="0" borderId="19" xfId="24" applyFont="1" applyBorder="1" applyAlignment="1">
      <alignment horizontal="center" vertical="center"/>
    </xf>
    <xf numFmtId="3" fontId="43" fillId="0" borderId="42" xfId="24" applyNumberFormat="1" applyFont="1" applyBorder="1" applyAlignment="1">
      <alignment horizontal="distributed" vertical="center"/>
    </xf>
    <xf numFmtId="3" fontId="43" fillId="0" borderId="19" xfId="24" applyNumberFormat="1" applyFont="1" applyBorder="1" applyAlignment="1">
      <alignment horizontal="distributed" vertical="center"/>
    </xf>
    <xf numFmtId="176" fontId="43" fillId="0" borderId="112" xfId="24" applyNumberFormat="1" applyFont="1" applyBorder="1">
      <alignment vertical="center"/>
    </xf>
    <xf numFmtId="176" fontId="43" fillId="0" borderId="100" xfId="24" applyNumberFormat="1" applyFont="1" applyBorder="1">
      <alignment vertical="center"/>
    </xf>
    <xf numFmtId="181" fontId="43" fillId="0" borderId="101" xfId="24" applyNumberFormat="1" applyFont="1" applyBorder="1">
      <alignment vertical="center"/>
    </xf>
    <xf numFmtId="181" fontId="43" fillId="0" borderId="18" xfId="24" applyNumberFormat="1" applyFont="1" applyBorder="1">
      <alignment vertical="center"/>
    </xf>
    <xf numFmtId="176" fontId="34" fillId="0" borderId="43" xfId="24" applyNumberFormat="1" applyFont="1" applyBorder="1" applyAlignment="1">
      <alignment horizontal="center" vertical="center" wrapText="1"/>
    </xf>
    <xf numFmtId="3" fontId="34" fillId="0" borderId="2" xfId="24" applyNumberFormat="1" applyFont="1" applyBorder="1" applyAlignment="1">
      <alignment horizontal="center" vertical="center" wrapText="1"/>
    </xf>
    <xf numFmtId="3" fontId="34" fillId="0" borderId="3" xfId="24" applyNumberFormat="1" applyFont="1" applyBorder="1" applyAlignment="1">
      <alignment horizontal="center" vertical="center" wrapText="1"/>
    </xf>
    <xf numFmtId="3" fontId="34" fillId="0" borderId="14" xfId="24" applyNumberFormat="1" applyFont="1" applyBorder="1" applyAlignment="1">
      <alignment horizontal="center" vertical="center"/>
    </xf>
    <xf numFmtId="181" fontId="34" fillId="0" borderId="14" xfId="24" applyNumberFormat="1" applyFont="1" applyBorder="1" applyAlignment="1">
      <alignment horizontal="center" vertical="center"/>
    </xf>
    <xf numFmtId="3" fontId="43" fillId="0" borderId="42" xfId="24" applyNumberFormat="1" applyFont="1" applyBorder="1" applyAlignment="1">
      <alignment vertical="center" wrapText="1"/>
    </xf>
    <xf numFmtId="3" fontId="43" fillId="0" borderId="19" xfId="24" applyNumberFormat="1" applyFont="1" applyBorder="1" applyAlignment="1">
      <alignment vertical="center" wrapText="1"/>
    </xf>
    <xf numFmtId="3" fontId="43" fillId="0" borderId="43" xfId="24" applyNumberFormat="1" applyFont="1" applyBorder="1" applyAlignment="1">
      <alignment vertical="center" wrapText="1"/>
    </xf>
    <xf numFmtId="0" fontId="43" fillId="0" borderId="43" xfId="24" applyFont="1" applyBorder="1" applyAlignment="1">
      <alignment horizontal="center" vertical="center"/>
    </xf>
    <xf numFmtId="3" fontId="34" fillId="0" borderId="14" xfId="24" applyNumberFormat="1" applyFont="1" applyBorder="1" applyAlignment="1">
      <alignment horizontal="center" vertical="center" wrapText="1"/>
    </xf>
    <xf numFmtId="3" fontId="34" fillId="0" borderId="42" xfId="24" applyNumberFormat="1" applyFont="1" applyBorder="1" applyAlignment="1">
      <alignment horizontal="center" vertical="center" wrapText="1"/>
    </xf>
    <xf numFmtId="181" fontId="44" fillId="0" borderId="0" xfId="24" applyNumberFormat="1" applyFont="1" applyAlignment="1">
      <alignment horizontal="center" vertical="center" wrapText="1"/>
    </xf>
    <xf numFmtId="181" fontId="44" fillId="0" borderId="71" xfId="24" applyNumberFormat="1" applyFont="1" applyBorder="1" applyAlignment="1">
      <alignment horizontal="center" vertical="center" wrapText="1"/>
    </xf>
    <xf numFmtId="181" fontId="43" fillId="0" borderId="102" xfId="24" applyNumberFormat="1" applyFont="1" applyBorder="1" applyAlignment="1">
      <alignment vertical="center" wrapText="1"/>
    </xf>
    <xf numFmtId="181" fontId="43" fillId="0" borderId="17" xfId="24" applyNumberFormat="1" applyFont="1" applyBorder="1" applyAlignment="1">
      <alignment vertical="center" wrapText="1"/>
    </xf>
    <xf numFmtId="181" fontId="44" fillId="0" borderId="129" xfId="24" applyNumberFormat="1" applyFont="1" applyBorder="1" applyAlignment="1">
      <alignment horizontal="center" vertical="center" wrapText="1"/>
    </xf>
    <xf numFmtId="181" fontId="44" fillId="0" borderId="105" xfId="24" applyNumberFormat="1" applyFont="1" applyBorder="1" applyAlignment="1">
      <alignment horizontal="center" vertical="center" wrapText="1"/>
    </xf>
    <xf numFmtId="181" fontId="44" fillId="0" borderId="132" xfId="24" applyNumberFormat="1" applyFont="1" applyBorder="1" applyAlignment="1">
      <alignment horizontal="center" vertical="center" wrapText="1"/>
    </xf>
    <xf numFmtId="181" fontId="44" fillId="0" borderId="4" xfId="24" applyNumberFormat="1" applyFont="1" applyBorder="1" applyAlignment="1">
      <alignment horizontal="center" vertical="center" wrapText="1"/>
    </xf>
    <xf numFmtId="181" fontId="44" fillId="0" borderId="133" xfId="24" applyNumberFormat="1" applyFont="1" applyBorder="1" applyAlignment="1">
      <alignment horizontal="center" vertical="center" wrapText="1"/>
    </xf>
    <xf numFmtId="181" fontId="43" fillId="0" borderId="101" xfId="24" applyNumberFormat="1" applyFont="1" applyBorder="1" applyAlignment="1">
      <alignment vertical="center" wrapText="1"/>
    </xf>
    <xf numFmtId="181" fontId="43" fillId="0" borderId="18" xfId="24" applyNumberFormat="1" applyFont="1" applyBorder="1" applyAlignment="1">
      <alignment vertical="center" wrapText="1"/>
    </xf>
    <xf numFmtId="194" fontId="43" fillId="0" borderId="112" xfId="24" applyNumberFormat="1" applyFont="1" applyBorder="1" applyAlignment="1">
      <alignment vertical="center" wrapText="1"/>
    </xf>
    <xf numFmtId="194" fontId="43" fillId="0" borderId="100" xfId="24" applyNumberFormat="1" applyFont="1" applyBorder="1" applyAlignment="1">
      <alignment vertical="center" wrapText="1"/>
    </xf>
    <xf numFmtId="49" fontId="44" fillId="0" borderId="4" xfId="24" applyNumberFormat="1" applyFont="1" applyBorder="1" applyAlignment="1">
      <alignment horizontal="center" vertical="center" wrapText="1"/>
    </xf>
    <xf numFmtId="49" fontId="44" fillId="0" borderId="0" xfId="24" applyNumberFormat="1" applyFont="1" applyAlignment="1">
      <alignment horizontal="center" vertical="center" wrapText="1"/>
    </xf>
    <xf numFmtId="49" fontId="44" fillId="0" borderId="133" xfId="24" applyNumberFormat="1" applyFont="1" applyBorder="1" applyAlignment="1">
      <alignment horizontal="center" vertical="center" wrapText="1"/>
    </xf>
    <xf numFmtId="189" fontId="44" fillId="0" borderId="4" xfId="24" applyNumberFormat="1" applyFont="1" applyBorder="1" applyAlignment="1">
      <alignment horizontal="center" vertical="center" wrapText="1"/>
    </xf>
    <xf numFmtId="189" fontId="44" fillId="0" borderId="0" xfId="24" applyNumberFormat="1" applyFont="1" applyAlignment="1">
      <alignment horizontal="center" vertical="center" wrapText="1"/>
    </xf>
    <xf numFmtId="189" fontId="44" fillId="0" borderId="133" xfId="24" applyNumberFormat="1" applyFont="1" applyBorder="1" applyAlignment="1">
      <alignment horizontal="center" vertical="center" wrapText="1"/>
    </xf>
    <xf numFmtId="190" fontId="44" fillId="0" borderId="4" xfId="24" applyNumberFormat="1" applyFont="1" applyBorder="1" applyAlignment="1">
      <alignment horizontal="center" vertical="center" wrapText="1"/>
    </xf>
    <xf numFmtId="190" fontId="44" fillId="0" borderId="0" xfId="24" applyNumberFormat="1" applyFont="1" applyAlignment="1">
      <alignment horizontal="center" vertical="center" wrapText="1"/>
    </xf>
    <xf numFmtId="190" fontId="44" fillId="0" borderId="133" xfId="24" applyNumberFormat="1" applyFont="1" applyBorder="1" applyAlignment="1">
      <alignment horizontal="center" vertical="center" wrapText="1"/>
    </xf>
    <xf numFmtId="176" fontId="43" fillId="0" borderId="112" xfId="24" applyNumberFormat="1" applyFont="1" applyBorder="1" applyAlignment="1">
      <alignment vertical="center" wrapText="1"/>
    </xf>
    <xf numFmtId="176" fontId="43" fillId="0" borderId="100" xfId="24" applyNumberFormat="1" applyFont="1" applyBorder="1" applyAlignment="1">
      <alignment vertical="center" wrapText="1"/>
    </xf>
    <xf numFmtId="181" fontId="43" fillId="0" borderId="19" xfId="24" applyNumberFormat="1" applyFont="1" applyBorder="1" applyAlignment="1">
      <alignment horizontal="center" vertical="center"/>
    </xf>
    <xf numFmtId="176" fontId="43" fillId="0" borderId="130" xfId="24" applyNumberFormat="1" applyFont="1" applyBorder="1" applyAlignment="1">
      <alignment vertical="center" wrapText="1"/>
    </xf>
    <xf numFmtId="181" fontId="43" fillId="0" borderId="131" xfId="24" applyNumberFormat="1" applyFont="1" applyBorder="1" applyAlignment="1">
      <alignment vertical="center" wrapText="1"/>
    </xf>
    <xf numFmtId="191" fontId="44" fillId="0" borderId="135" xfId="24" applyNumberFormat="1" applyFont="1" applyBorder="1" applyAlignment="1">
      <alignment horizontal="center" vertical="center" wrapText="1"/>
    </xf>
    <xf numFmtId="191" fontId="44" fillId="0" borderId="0" xfId="24" applyNumberFormat="1" applyFont="1" applyAlignment="1">
      <alignment horizontal="center" vertical="center" wrapText="1"/>
    </xf>
    <xf numFmtId="191" fontId="44" fillId="0" borderId="1" xfId="24" applyNumberFormat="1" applyFont="1" applyBorder="1" applyAlignment="1">
      <alignment horizontal="center" vertical="center" wrapText="1"/>
    </xf>
    <xf numFmtId="176" fontId="43" fillId="0" borderId="77" xfId="24" applyNumberFormat="1" applyFont="1" applyBorder="1" applyAlignment="1">
      <alignment vertical="center" wrapText="1"/>
    </xf>
    <xf numFmtId="176" fontId="43" fillId="0" borderId="6" xfId="24" applyNumberFormat="1" applyFont="1" applyBorder="1" applyAlignment="1">
      <alignment vertical="center" wrapText="1"/>
    </xf>
    <xf numFmtId="176" fontId="43" fillId="0" borderId="5" xfId="24" applyNumberFormat="1" applyFont="1" applyBorder="1" applyAlignment="1">
      <alignment vertical="center" wrapText="1"/>
    </xf>
    <xf numFmtId="181" fontId="43" fillId="0" borderId="73" xfId="24" applyNumberFormat="1" applyFont="1" applyBorder="1" applyAlignment="1">
      <alignment vertical="center" wrapText="1"/>
    </xf>
    <xf numFmtId="181" fontId="43" fillId="0" borderId="0" xfId="24" applyNumberFormat="1" applyFont="1" applyAlignment="1">
      <alignment vertical="center" wrapText="1"/>
    </xf>
    <xf numFmtId="181" fontId="43" fillId="0" borderId="1" xfId="24" applyNumberFormat="1" applyFont="1" applyBorder="1" applyAlignment="1">
      <alignment vertical="center" wrapText="1"/>
    </xf>
    <xf numFmtId="181" fontId="44" fillId="0" borderId="70" xfId="24" applyNumberFormat="1" applyFont="1" applyBorder="1" applyAlignment="1">
      <alignment horizontal="center" vertical="center" wrapText="1"/>
    </xf>
    <xf numFmtId="49" fontId="44" fillId="0" borderId="71" xfId="24" applyNumberFormat="1" applyFont="1" applyBorder="1" applyAlignment="1">
      <alignment horizontal="center" vertical="center" wrapText="1"/>
    </xf>
    <xf numFmtId="3" fontId="43" fillId="0" borderId="106" xfId="24" applyNumberFormat="1" applyFont="1" applyBorder="1" applyAlignment="1">
      <alignment horizontal="distributed" vertical="center"/>
    </xf>
    <xf numFmtId="176" fontId="43" fillId="0" borderId="77" xfId="24" applyNumberFormat="1" applyFont="1" applyBorder="1">
      <alignment vertical="center"/>
    </xf>
    <xf numFmtId="176" fontId="43" fillId="0" borderId="6" xfId="24" applyNumberFormat="1" applyFont="1" applyBorder="1">
      <alignment vertical="center"/>
    </xf>
    <xf numFmtId="181" fontId="43" fillId="0" borderId="92" xfId="24" applyNumberFormat="1" applyFont="1" applyBorder="1">
      <alignment vertical="center"/>
    </xf>
    <xf numFmtId="181" fontId="43" fillId="0" borderId="9" xfId="24" applyNumberFormat="1" applyFont="1" applyBorder="1">
      <alignment vertical="center"/>
    </xf>
    <xf numFmtId="181" fontId="43" fillId="0" borderId="10" xfId="24" applyNumberFormat="1" applyFont="1" applyBorder="1">
      <alignment vertical="center"/>
    </xf>
    <xf numFmtId="3" fontId="43" fillId="0" borderId="43" xfId="24" applyNumberFormat="1" applyFont="1" applyBorder="1" applyAlignment="1">
      <alignment horizontal="distributed" vertical="center"/>
    </xf>
    <xf numFmtId="3" fontId="44" fillId="0" borderId="2" xfId="24" applyNumberFormat="1" applyFont="1" applyBorder="1" applyAlignment="1">
      <alignment horizontal="center" vertical="center" wrapText="1"/>
    </xf>
    <xf numFmtId="3" fontId="44" fillId="0" borderId="6" xfId="24" applyNumberFormat="1" applyFont="1" applyBorder="1" applyAlignment="1">
      <alignment horizontal="center" vertical="center" wrapText="1"/>
    </xf>
    <xf numFmtId="3" fontId="44" fillId="0" borderId="5" xfId="24" applyNumberFormat="1" applyFont="1" applyBorder="1" applyAlignment="1">
      <alignment horizontal="center" vertical="center" wrapText="1"/>
    </xf>
    <xf numFmtId="181" fontId="44" fillId="0" borderId="1" xfId="24" applyNumberFormat="1" applyFont="1" applyBorder="1" applyAlignment="1">
      <alignment horizontal="center" vertical="center" wrapText="1"/>
    </xf>
    <xf numFmtId="176" fontId="44" fillId="0" borderId="42" xfId="24" applyNumberFormat="1" applyFont="1" applyBorder="1" applyAlignment="1">
      <alignment horizontal="center" vertical="center" wrapText="1"/>
    </xf>
    <xf numFmtId="176" fontId="44" fillId="0" borderId="19" xfId="24" applyNumberFormat="1" applyFont="1" applyBorder="1" applyAlignment="1">
      <alignment horizontal="center" vertical="center" wrapText="1"/>
    </xf>
    <xf numFmtId="176" fontId="44" fillId="0" borderId="43" xfId="24" applyNumberFormat="1" applyFont="1" applyBorder="1" applyAlignment="1">
      <alignment horizontal="center" vertical="center" wrapText="1"/>
    </xf>
    <xf numFmtId="181" fontId="44" fillId="0" borderId="19" xfId="24" applyNumberFormat="1" applyFont="1" applyBorder="1" applyAlignment="1">
      <alignment horizontal="center" vertical="center"/>
    </xf>
    <xf numFmtId="49" fontId="44" fillId="0" borderId="1" xfId="24" applyNumberFormat="1" applyFont="1" applyBorder="1" applyAlignment="1">
      <alignment horizontal="center" vertical="center" wrapText="1"/>
    </xf>
    <xf numFmtId="190" fontId="44" fillId="0" borderId="3" xfId="24" applyNumberFormat="1" applyFont="1" applyBorder="1" applyAlignment="1">
      <alignment horizontal="center" vertical="center" wrapText="1"/>
    </xf>
    <xf numFmtId="190" fontId="44" fillId="0" borderId="9" xfId="24" applyNumberFormat="1" applyFont="1" applyBorder="1" applyAlignment="1">
      <alignment horizontal="center" vertical="center" wrapText="1"/>
    </xf>
    <xf numFmtId="190" fontId="44" fillId="0" borderId="134" xfId="24" applyNumberFormat="1" applyFont="1" applyBorder="1" applyAlignment="1">
      <alignment horizontal="center" vertical="center" wrapText="1"/>
    </xf>
    <xf numFmtId="181" fontId="43" fillId="0" borderId="9" xfId="24" applyNumberFormat="1" applyFont="1" applyBorder="1" applyAlignment="1">
      <alignment horizontal="center" vertical="center"/>
    </xf>
    <xf numFmtId="3" fontId="43" fillId="0" borderId="112" xfId="24" applyNumberFormat="1" applyFont="1" applyBorder="1" applyAlignment="1">
      <alignment vertical="center" wrapText="1"/>
    </xf>
    <xf numFmtId="3" fontId="43" fillId="0" borderId="100" xfId="24" applyNumberFormat="1" applyFont="1" applyBorder="1" applyAlignment="1">
      <alignment vertical="center" wrapText="1"/>
    </xf>
    <xf numFmtId="181" fontId="43" fillId="0" borderId="0" xfId="24" applyNumberFormat="1" applyFont="1" applyAlignment="1">
      <alignment horizontal="center" vertical="center"/>
    </xf>
    <xf numFmtId="181" fontId="44" fillId="0" borderId="89" xfId="24" applyNumberFormat="1" applyFont="1" applyBorder="1" applyAlignment="1">
      <alignment horizontal="center" vertical="center" wrapText="1"/>
    </xf>
    <xf numFmtId="176" fontId="43" fillId="0" borderId="5" xfId="24" applyNumberFormat="1" applyFont="1" applyBorder="1">
      <alignment vertical="center"/>
    </xf>
    <xf numFmtId="191" fontId="44" fillId="0" borderId="9" xfId="24" applyNumberFormat="1" applyFont="1" applyBorder="1" applyAlignment="1">
      <alignment horizontal="center" vertical="center" wrapText="1"/>
    </xf>
    <xf numFmtId="191" fontId="44" fillId="0" borderId="10" xfId="24" applyNumberFormat="1" applyFont="1" applyBorder="1" applyAlignment="1">
      <alignment horizontal="center" vertical="center" wrapText="1"/>
    </xf>
    <xf numFmtId="176" fontId="43" fillId="0" borderId="113" xfId="24" applyNumberFormat="1" applyFont="1" applyBorder="1">
      <alignment vertical="center"/>
    </xf>
    <xf numFmtId="181" fontId="43" fillId="0" borderId="93" xfId="24" applyNumberFormat="1" applyFont="1" applyBorder="1">
      <alignment vertical="center"/>
    </xf>
    <xf numFmtId="176" fontId="43" fillId="0" borderId="113" xfId="24" applyNumberFormat="1" applyFont="1" applyBorder="1" applyAlignment="1">
      <alignment vertical="center" wrapText="1"/>
    </xf>
    <xf numFmtId="181" fontId="43" fillId="0" borderId="114" xfId="24" applyNumberFormat="1" applyFont="1" applyBorder="1" applyAlignment="1">
      <alignment vertical="center" wrapText="1"/>
    </xf>
    <xf numFmtId="3" fontId="43" fillId="0" borderId="74" xfId="24" applyNumberFormat="1" applyFont="1" applyBorder="1" applyAlignment="1">
      <alignment horizontal="distributed" vertical="center"/>
    </xf>
    <xf numFmtId="191" fontId="44" fillId="0" borderId="3" xfId="24" applyNumberFormat="1" applyFont="1" applyBorder="1" applyAlignment="1">
      <alignment horizontal="center" vertical="center" wrapText="1"/>
    </xf>
    <xf numFmtId="3" fontId="43" fillId="0" borderId="43" xfId="24" applyNumberFormat="1" applyFont="1" applyBorder="1" applyAlignment="1">
      <alignment horizontal="left" vertical="center" wrapText="1"/>
    </xf>
    <xf numFmtId="181" fontId="44" fillId="0" borderId="116" xfId="24" applyNumberFormat="1" applyFont="1" applyBorder="1" applyAlignment="1">
      <alignment horizontal="center" vertical="center" wrapText="1"/>
    </xf>
    <xf numFmtId="181" fontId="44" fillId="0" borderId="126" xfId="24" applyNumberFormat="1" applyFont="1" applyBorder="1" applyAlignment="1">
      <alignment horizontal="center" vertical="center" wrapText="1"/>
    </xf>
    <xf numFmtId="181" fontId="43" fillId="0" borderId="6" xfId="24" applyNumberFormat="1" applyFont="1" applyBorder="1" applyAlignment="1">
      <alignment horizontal="center" vertical="center"/>
    </xf>
    <xf numFmtId="3" fontId="43" fillId="0" borderId="113" xfId="24" applyNumberFormat="1" applyFont="1" applyBorder="1" applyAlignment="1">
      <alignment vertical="center" wrapText="1"/>
    </xf>
    <xf numFmtId="181" fontId="43" fillId="0" borderId="93" xfId="24" applyNumberFormat="1" applyFont="1" applyBorder="1" applyAlignment="1">
      <alignment vertical="center" wrapText="1"/>
    </xf>
    <xf numFmtId="194" fontId="43" fillId="0" borderId="113" xfId="24" applyNumberFormat="1" applyFont="1" applyBorder="1" applyAlignment="1">
      <alignment vertical="center" wrapText="1"/>
    </xf>
    <xf numFmtId="3" fontId="34" fillId="0" borderId="97" xfId="24" applyNumberFormat="1" applyFont="1" applyBorder="1" applyAlignment="1">
      <alignment horizontal="center" vertical="center" wrapText="1"/>
    </xf>
    <xf numFmtId="3" fontId="34" fillId="0" borderId="18" xfId="24" applyNumberFormat="1" applyFont="1" applyBorder="1" applyAlignment="1">
      <alignment horizontal="center" vertical="center" wrapText="1"/>
    </xf>
    <xf numFmtId="181" fontId="35" fillId="0" borderId="120" xfId="24" applyNumberFormat="1" applyFont="1" applyBorder="1" applyAlignment="1">
      <alignment horizontal="center" vertical="center" wrapText="1"/>
    </xf>
    <xf numFmtId="181" fontId="35" fillId="0" borderId="116" xfId="24" applyNumberFormat="1" applyFont="1" applyBorder="1" applyAlignment="1">
      <alignment horizontal="center" vertical="center" wrapText="1"/>
    </xf>
    <xf numFmtId="181" fontId="35" fillId="0" borderId="117" xfId="24" applyNumberFormat="1" applyFont="1" applyBorder="1" applyAlignment="1">
      <alignment horizontal="center" vertical="center" wrapText="1"/>
    </xf>
    <xf numFmtId="3" fontId="35" fillId="0" borderId="2" xfId="24" applyNumberFormat="1" applyFont="1" applyBorder="1" applyAlignment="1">
      <alignment horizontal="center" vertical="center" shrinkToFit="1"/>
    </xf>
    <xf numFmtId="3" fontId="35" fillId="0" borderId="4" xfId="24" applyNumberFormat="1" applyFont="1" applyBorder="1" applyAlignment="1">
      <alignment horizontal="center" vertical="center" shrinkToFit="1"/>
    </xf>
    <xf numFmtId="3" fontId="35" fillId="0" borderId="3" xfId="24" applyNumberFormat="1" applyFont="1" applyBorder="1" applyAlignment="1">
      <alignment horizontal="center" vertical="center" shrinkToFit="1"/>
    </xf>
    <xf numFmtId="3" fontId="35" fillId="0" borderId="122" xfId="24" applyNumberFormat="1" applyFont="1" applyBorder="1" applyAlignment="1">
      <alignment horizontal="center" vertical="center" shrinkToFit="1"/>
    </xf>
    <xf numFmtId="181" fontId="35" fillId="0" borderId="95" xfId="24" applyNumberFormat="1" applyFont="1" applyBorder="1" applyAlignment="1">
      <alignment horizontal="center" vertical="center" wrapText="1"/>
    </xf>
    <xf numFmtId="181" fontId="35" fillId="0" borderId="100" xfId="24" applyNumberFormat="1" applyFont="1" applyBorder="1" applyAlignment="1">
      <alignment horizontal="center" vertical="center" wrapText="1"/>
    </xf>
    <xf numFmtId="3" fontId="34" fillId="0" borderId="19" xfId="24" applyNumberFormat="1" applyFont="1" applyBorder="1" applyAlignment="1">
      <alignment horizontal="center" vertical="center" wrapText="1"/>
    </xf>
    <xf numFmtId="3" fontId="34" fillId="0" borderId="115" xfId="24" applyNumberFormat="1" applyFont="1" applyBorder="1" applyAlignment="1">
      <alignment horizontal="center" vertical="center"/>
    </xf>
    <xf numFmtId="3" fontId="34" fillId="0" borderId="116" xfId="24" applyNumberFormat="1" applyFont="1" applyBorder="1" applyAlignment="1">
      <alignment horizontal="center" vertical="center"/>
    </xf>
    <xf numFmtId="3" fontId="34" fillId="0" borderId="118" xfId="24" applyNumberFormat="1" applyFont="1" applyBorder="1" applyAlignment="1">
      <alignment horizontal="center" vertical="center"/>
    </xf>
    <xf numFmtId="3" fontId="34" fillId="0" borderId="119" xfId="24" applyNumberFormat="1" applyFont="1" applyBorder="1" applyAlignment="1">
      <alignment horizontal="center" vertical="center"/>
    </xf>
    <xf numFmtId="3" fontId="34" fillId="0" borderId="0" xfId="24" applyNumberFormat="1" applyFont="1" applyAlignment="1">
      <alignment horizontal="center" vertical="center"/>
    </xf>
    <xf numFmtId="3" fontId="34" fillId="0" borderId="121" xfId="24" applyNumberFormat="1" applyFont="1" applyBorder="1" applyAlignment="1">
      <alignment horizontal="center" vertical="center"/>
    </xf>
    <xf numFmtId="3" fontId="34" fillId="0" borderId="4" xfId="24" applyNumberFormat="1" applyFont="1" applyBorder="1" applyAlignment="1">
      <alignment horizontal="center" vertical="center" wrapText="1"/>
    </xf>
    <xf numFmtId="181" fontId="35" fillId="0" borderId="96" xfId="24" applyNumberFormat="1" applyFont="1" applyBorder="1" applyAlignment="1">
      <alignment horizontal="center" vertical="center" wrapText="1"/>
    </xf>
    <xf numFmtId="181" fontId="35" fillId="0" borderId="17" xfId="24" applyNumberFormat="1" applyFont="1" applyBorder="1" applyAlignment="1">
      <alignment horizontal="center" vertical="center" wrapText="1"/>
    </xf>
    <xf numFmtId="188" fontId="35" fillId="0" borderId="104" xfId="24" applyNumberFormat="1" applyFont="1" applyBorder="1" applyAlignment="1">
      <alignment horizontal="center" vertical="center" wrapText="1"/>
    </xf>
    <xf numFmtId="188" fontId="35" fillId="0" borderId="92" xfId="24" applyNumberFormat="1" applyFont="1" applyBorder="1" applyAlignment="1">
      <alignment horizontal="center" vertical="center" wrapText="1"/>
    </xf>
    <xf numFmtId="3" fontId="34" fillId="0" borderId="115" xfId="24" applyNumberFormat="1" applyFont="1" applyBorder="1" applyAlignment="1">
      <alignment horizontal="center" vertical="center" wrapText="1"/>
    </xf>
    <xf numFmtId="3" fontId="34" fillId="0" borderId="116" xfId="24" applyNumberFormat="1" applyFont="1" applyBorder="1" applyAlignment="1">
      <alignment horizontal="center" vertical="center" wrapText="1"/>
    </xf>
    <xf numFmtId="3" fontId="34" fillId="0" borderId="117" xfId="24" applyNumberFormat="1" applyFont="1" applyBorder="1" applyAlignment="1">
      <alignment horizontal="center" vertical="center" wrapText="1"/>
    </xf>
    <xf numFmtId="3" fontId="35" fillId="0" borderId="2" xfId="24" applyNumberFormat="1" applyFont="1" applyBorder="1" applyAlignment="1">
      <alignment horizontal="center" vertical="center" wrapText="1"/>
    </xf>
    <xf numFmtId="3" fontId="35" fillId="0" borderId="4" xfId="24" applyNumberFormat="1" applyFont="1" applyBorder="1" applyAlignment="1">
      <alignment horizontal="center" vertical="center"/>
    </xf>
    <xf numFmtId="3" fontId="35" fillId="0" borderId="3" xfId="24" applyNumberFormat="1" applyFont="1" applyBorder="1" applyAlignment="1">
      <alignment horizontal="center" vertical="center"/>
    </xf>
    <xf numFmtId="3" fontId="35" fillId="0" borderId="6" xfId="24" applyNumberFormat="1" applyFont="1" applyBorder="1" applyAlignment="1">
      <alignment horizontal="center" vertical="center"/>
    </xf>
    <xf numFmtId="3" fontId="35" fillId="0" borderId="0" xfId="24" applyNumberFormat="1" applyFont="1" applyAlignment="1">
      <alignment horizontal="center" vertical="center"/>
    </xf>
    <xf numFmtId="3" fontId="35" fillId="0" borderId="9" xfId="24" applyNumberFormat="1" applyFont="1" applyBorder="1" applyAlignment="1">
      <alignment horizontal="center" vertical="center"/>
    </xf>
    <xf numFmtId="3" fontId="34" fillId="0" borderId="48" xfId="24" applyNumberFormat="1" applyFont="1" applyBorder="1" applyAlignment="1">
      <alignment horizontal="center" vertical="center"/>
    </xf>
    <xf numFmtId="181" fontId="34" fillId="0" borderId="120" xfId="24" applyNumberFormat="1" applyFont="1" applyBorder="1" applyAlignment="1">
      <alignment horizontal="center" vertical="center" wrapText="1"/>
    </xf>
    <xf numFmtId="181" fontId="34" fillId="0" borderId="116" xfId="24" applyNumberFormat="1" applyFont="1" applyBorder="1" applyAlignment="1">
      <alignment horizontal="center" vertical="center" wrapText="1"/>
    </xf>
    <xf numFmtId="181" fontId="34" fillId="0" borderId="117" xfId="24" applyNumberFormat="1" applyFont="1" applyBorder="1" applyAlignment="1">
      <alignment horizontal="center" vertical="center" wrapText="1"/>
    </xf>
    <xf numFmtId="3" fontId="34" fillId="0" borderId="95" xfId="24" applyNumberFormat="1" applyFont="1" applyBorder="1" applyAlignment="1">
      <alignment horizontal="center" vertical="center" wrapText="1"/>
    </xf>
    <xf numFmtId="3" fontId="34" fillId="0" borderId="100" xfId="24" applyNumberFormat="1" applyFont="1" applyBorder="1" applyAlignment="1">
      <alignment horizontal="center" vertical="center" wrapText="1"/>
    </xf>
    <xf numFmtId="3" fontId="34" fillId="0" borderId="96" xfId="24" applyNumberFormat="1" applyFont="1" applyBorder="1" applyAlignment="1">
      <alignment horizontal="center" vertical="center" wrapText="1"/>
    </xf>
    <xf numFmtId="3" fontId="34" fillId="0" borderId="17" xfId="24" applyNumberFormat="1" applyFont="1" applyBorder="1" applyAlignment="1">
      <alignment horizontal="center" vertical="center" wrapText="1"/>
    </xf>
    <xf numFmtId="3" fontId="35" fillId="0" borderId="96" xfId="24" applyNumberFormat="1" applyFont="1" applyBorder="1" applyAlignment="1">
      <alignment horizontal="center" vertical="center" wrapText="1"/>
    </xf>
    <xf numFmtId="3" fontId="35" fillId="0" borderId="17" xfId="24" applyNumberFormat="1" applyFont="1" applyBorder="1" applyAlignment="1">
      <alignment horizontal="center" vertical="center" wrapText="1"/>
    </xf>
    <xf numFmtId="3" fontId="34" fillId="0" borderId="2" xfId="24" applyNumberFormat="1" applyFont="1" applyBorder="1" applyAlignment="1">
      <alignment horizontal="center" vertical="center"/>
    </xf>
    <xf numFmtId="3" fontId="34" fillId="0" borderId="4" xfId="24" applyNumberFormat="1" applyFont="1" applyBorder="1" applyAlignment="1">
      <alignment horizontal="center" vertical="center"/>
    </xf>
    <xf numFmtId="3" fontId="34" fillId="0" borderId="3" xfId="24" applyNumberFormat="1" applyFont="1" applyBorder="1" applyAlignment="1">
      <alignment horizontal="center" vertical="center"/>
    </xf>
    <xf numFmtId="3" fontId="34" fillId="0" borderId="6" xfId="24" applyNumberFormat="1" applyFont="1" applyBorder="1" applyAlignment="1">
      <alignment horizontal="center" vertical="center"/>
    </xf>
    <xf numFmtId="3" fontId="34" fillId="0" borderId="9" xfId="24" applyNumberFormat="1" applyFont="1" applyBorder="1" applyAlignment="1">
      <alignment horizontal="center" vertical="center"/>
    </xf>
    <xf numFmtId="3" fontId="34" fillId="0" borderId="69" xfId="24" applyNumberFormat="1" applyFont="1" applyBorder="1" applyAlignment="1">
      <alignment horizontal="center" vertical="center"/>
    </xf>
    <xf numFmtId="3" fontId="34" fillId="0" borderId="72" xfId="24" applyNumberFormat="1" applyFont="1" applyBorder="1" applyAlignment="1">
      <alignment horizontal="center" vertical="center"/>
    </xf>
    <xf numFmtId="3" fontId="34" fillId="0" borderId="42" xfId="24" applyNumberFormat="1" applyFont="1" applyBorder="1" applyAlignment="1">
      <alignment horizontal="center" vertical="center"/>
    </xf>
    <xf numFmtId="176" fontId="34" fillId="0" borderId="98" xfId="24" applyNumberFormat="1" applyFont="1" applyBorder="1" applyAlignment="1">
      <alignment horizontal="center" vertical="center" wrapText="1"/>
    </xf>
    <xf numFmtId="176" fontId="34" fillId="0" borderId="99" xfId="24" applyNumberFormat="1" applyFont="1" applyBorder="1" applyAlignment="1">
      <alignment horizontal="center" vertical="center" wrapText="1"/>
    </xf>
    <xf numFmtId="176" fontId="34" fillId="0" borderId="82" xfId="24" applyNumberFormat="1" applyFont="1" applyBorder="1" applyAlignment="1">
      <alignment horizontal="center" vertical="center" wrapText="1"/>
    </xf>
    <xf numFmtId="181" fontId="35" fillId="0" borderId="2" xfId="24" applyNumberFormat="1" applyFont="1" applyBorder="1" applyAlignment="1">
      <alignment horizontal="center" vertical="center" wrapText="1"/>
    </xf>
    <xf numFmtId="181" fontId="35" fillId="0" borderId="4" xfId="24" applyNumberFormat="1" applyFont="1" applyBorder="1" applyAlignment="1">
      <alignment horizontal="center" vertical="center" wrapText="1"/>
    </xf>
    <xf numFmtId="181" fontId="35" fillId="0" borderId="122" xfId="24" applyNumberFormat="1" applyFont="1" applyBorder="1" applyAlignment="1">
      <alignment horizontal="center" vertical="center" wrapText="1"/>
    </xf>
    <xf numFmtId="176" fontId="34" fillId="0" borderId="5" xfId="24" applyNumberFormat="1" applyFont="1" applyBorder="1" applyAlignment="1">
      <alignment horizontal="center" vertical="center" wrapText="1"/>
    </xf>
    <xf numFmtId="176" fontId="34" fillId="0" borderId="1" xfId="24" applyNumberFormat="1" applyFont="1" applyBorder="1" applyAlignment="1">
      <alignment horizontal="center" vertical="center" wrapText="1"/>
    </xf>
    <xf numFmtId="176" fontId="34" fillId="0" borderId="5" xfId="24" applyNumberFormat="1" applyFont="1" applyBorder="1" applyAlignment="1">
      <alignment horizontal="center" vertical="center"/>
    </xf>
    <xf numFmtId="176" fontId="34" fillId="0" borderId="1" xfId="24" applyNumberFormat="1" applyFont="1" applyBorder="1" applyAlignment="1">
      <alignment horizontal="center" vertical="center"/>
    </xf>
    <xf numFmtId="176" fontId="34" fillId="0" borderId="10" xfId="24" applyNumberFormat="1" applyFont="1" applyBorder="1" applyAlignment="1">
      <alignment horizontal="center" vertical="center"/>
    </xf>
    <xf numFmtId="176" fontId="34" fillId="0" borderId="125" xfId="24" applyNumberFormat="1" applyFont="1" applyBorder="1" applyAlignment="1">
      <alignment horizontal="center" vertical="center" wrapText="1"/>
    </xf>
    <xf numFmtId="176" fontId="34" fillId="0" borderId="126" xfId="24" applyNumberFormat="1" applyFont="1" applyBorder="1" applyAlignment="1">
      <alignment horizontal="center" vertical="center" wrapText="1"/>
    </xf>
    <xf numFmtId="176" fontId="34" fillId="0" borderId="127" xfId="24" applyNumberFormat="1" applyFont="1" applyBorder="1" applyAlignment="1">
      <alignment horizontal="center" vertical="center" wrapText="1"/>
    </xf>
    <xf numFmtId="176" fontId="35" fillId="0" borderId="5" xfId="24" applyNumberFormat="1" applyFont="1" applyBorder="1" applyAlignment="1">
      <alignment horizontal="center" vertical="center" wrapText="1"/>
    </xf>
    <xf numFmtId="176" fontId="35" fillId="0" borderId="1" xfId="24" applyNumberFormat="1" applyFont="1" applyBorder="1" applyAlignment="1">
      <alignment horizontal="center" vertical="center" wrapText="1"/>
    </xf>
    <xf numFmtId="176" fontId="35" fillId="0" borderId="10" xfId="24" applyNumberFormat="1" applyFont="1" applyBorder="1" applyAlignment="1">
      <alignment horizontal="center" vertical="center" wrapText="1"/>
    </xf>
    <xf numFmtId="176" fontId="34" fillId="0" borderId="10" xfId="24" applyNumberFormat="1" applyFont="1" applyBorder="1" applyAlignment="1">
      <alignment horizontal="center" vertical="center" wrapText="1"/>
    </xf>
    <xf numFmtId="176" fontId="34" fillId="0" borderId="128" xfId="24" applyNumberFormat="1" applyFont="1" applyBorder="1" applyAlignment="1">
      <alignment horizontal="center" vertical="center" wrapText="1"/>
    </xf>
    <xf numFmtId="181" fontId="35" fillId="0" borderId="3" xfId="24" applyNumberFormat="1" applyFont="1" applyBorder="1" applyAlignment="1">
      <alignment horizontal="center" vertical="center" wrapText="1"/>
    </xf>
    <xf numFmtId="182" fontId="34" fillId="0" borderId="9" xfId="24" applyNumberFormat="1" applyFont="1" applyBorder="1" applyAlignment="1">
      <alignment horizontal="center" vertical="center" wrapText="1"/>
    </xf>
    <xf numFmtId="188" fontId="35" fillId="0" borderId="123" xfId="24" applyNumberFormat="1" applyFont="1" applyBorder="1" applyAlignment="1">
      <alignment horizontal="center" vertical="center" wrapText="1"/>
    </xf>
    <xf numFmtId="181" fontId="44" fillId="0" borderId="9" xfId="24" applyNumberFormat="1" applyFont="1" applyBorder="1" applyAlignment="1">
      <alignment horizontal="center" vertical="center"/>
    </xf>
    <xf numFmtId="176" fontId="43" fillId="0" borderId="2" xfId="24" applyNumberFormat="1" applyFont="1" applyBorder="1" applyAlignment="1">
      <alignment vertical="center" wrapText="1"/>
    </xf>
    <xf numFmtId="176" fontId="43" fillId="0" borderId="3" xfId="24" applyNumberFormat="1" applyFont="1" applyBorder="1" applyAlignment="1">
      <alignment vertical="center" wrapText="1"/>
    </xf>
    <xf numFmtId="176" fontId="43" fillId="0" borderId="9" xfId="24" applyNumberFormat="1" applyFont="1" applyBorder="1" applyAlignment="1">
      <alignment vertical="center" wrapText="1"/>
    </xf>
    <xf numFmtId="176" fontId="43" fillId="0" borderId="2" xfId="24" applyNumberFormat="1" applyFont="1" applyBorder="1">
      <alignment vertical="center"/>
    </xf>
    <xf numFmtId="3" fontId="43" fillId="0" borderId="77" xfId="24" applyNumberFormat="1" applyFont="1" applyBorder="1" applyAlignment="1">
      <alignment vertical="center" wrapText="1"/>
    </xf>
    <xf numFmtId="3" fontId="43" fillId="0" borderId="6" xfId="24" applyNumberFormat="1" applyFont="1" applyBorder="1" applyAlignment="1">
      <alignment vertical="center" wrapText="1"/>
    </xf>
    <xf numFmtId="176" fontId="43" fillId="0" borderId="102" xfId="24" applyNumberFormat="1" applyFont="1" applyBorder="1" applyAlignment="1">
      <alignment wrapText="1"/>
    </xf>
    <xf numFmtId="176" fontId="43" fillId="0" borderId="17" xfId="24" applyNumberFormat="1" applyFont="1" applyBorder="1" applyAlignment="1"/>
    <xf numFmtId="176" fontId="43" fillId="0" borderId="101" xfId="24" applyNumberFormat="1" applyFont="1" applyBorder="1" applyAlignment="1">
      <alignment wrapText="1"/>
    </xf>
    <xf numFmtId="176" fontId="43" fillId="0" borderId="18" xfId="24" applyNumberFormat="1" applyFont="1" applyBorder="1" applyAlignment="1"/>
    <xf numFmtId="176" fontId="43" fillId="0" borderId="42" xfId="24" applyNumberFormat="1" applyFont="1" applyBorder="1" applyAlignment="1"/>
    <xf numFmtId="176" fontId="43" fillId="0" borderId="19" xfId="24" applyNumberFormat="1" applyFont="1" applyBorder="1" applyAlignment="1"/>
    <xf numFmtId="176" fontId="43" fillId="0" borderId="100" xfId="24" applyNumberFormat="1" applyFont="1" applyBorder="1" applyAlignment="1">
      <alignment horizontal="center" vertical="center" wrapText="1"/>
    </xf>
    <xf numFmtId="176" fontId="43" fillId="0" borderId="17" xfId="24" applyNumberFormat="1" applyFont="1" applyBorder="1" applyAlignment="1">
      <alignment vertical="center" wrapText="1"/>
    </xf>
    <xf numFmtId="176" fontId="43" fillId="0" borderId="18" xfId="24" applyNumberFormat="1" applyFont="1" applyBorder="1" applyAlignment="1">
      <alignment vertical="center" wrapText="1"/>
    </xf>
    <xf numFmtId="183" fontId="43" fillId="0" borderId="19" xfId="24" applyNumberFormat="1" applyFont="1" applyBorder="1" applyAlignment="1">
      <alignment horizontal="right" vertical="top"/>
    </xf>
    <xf numFmtId="183" fontId="43" fillId="0" borderId="43" xfId="24" applyNumberFormat="1" applyFont="1" applyBorder="1" applyAlignment="1">
      <alignment horizontal="right" vertical="top"/>
    </xf>
    <xf numFmtId="183" fontId="43" fillId="0" borderId="6" xfId="24" applyNumberFormat="1" applyFont="1" applyBorder="1" applyAlignment="1">
      <alignment horizontal="right" vertical="top"/>
    </xf>
    <xf numFmtId="183" fontId="43" fillId="0" borderId="5" xfId="24" applyNumberFormat="1" applyFont="1" applyBorder="1" applyAlignment="1">
      <alignment horizontal="right" vertical="top"/>
    </xf>
    <xf numFmtId="181" fontId="44" fillId="0" borderId="116" xfId="24" applyNumberFormat="1" applyFont="1" applyBorder="1" applyAlignment="1">
      <alignment horizontal="left" vertical="center" wrapText="1"/>
    </xf>
    <xf numFmtId="181" fontId="44" fillId="0" borderId="0" xfId="24" applyNumberFormat="1" applyFont="1" applyAlignment="1">
      <alignment horizontal="left" vertical="center" wrapText="1"/>
    </xf>
    <xf numFmtId="181" fontId="44" fillId="0" borderId="126" xfId="24" applyNumberFormat="1" applyFont="1" applyBorder="1" applyAlignment="1">
      <alignment horizontal="left" vertical="center" wrapText="1"/>
    </xf>
    <xf numFmtId="49" fontId="44" fillId="0" borderId="116" xfId="24" applyNumberFormat="1" applyFont="1" applyBorder="1" applyAlignment="1">
      <alignment horizontal="center" vertical="center" wrapText="1"/>
    </xf>
    <xf numFmtId="49" fontId="44" fillId="0" borderId="126" xfId="24" applyNumberFormat="1" applyFont="1" applyBorder="1" applyAlignment="1">
      <alignment horizontal="center" vertical="center" wrapText="1"/>
    </xf>
    <xf numFmtId="191" fontId="44" fillId="0" borderId="118" xfId="24" applyNumberFormat="1" applyFont="1" applyBorder="1" applyAlignment="1">
      <alignment horizontal="center" vertical="center" wrapText="1"/>
    </xf>
    <xf numFmtId="191" fontId="44" fillId="0" borderId="121" xfId="24" applyNumberFormat="1" applyFont="1" applyBorder="1" applyAlignment="1">
      <alignment horizontal="center" vertical="center" wrapText="1"/>
    </xf>
    <xf numFmtId="191" fontId="44" fillId="0" borderId="128" xfId="24" applyNumberFormat="1" applyFont="1" applyBorder="1" applyAlignment="1">
      <alignment horizontal="center" vertical="center" wrapText="1"/>
    </xf>
    <xf numFmtId="176" fontId="43" fillId="0" borderId="2" xfId="24" applyNumberFormat="1" applyFont="1" applyBorder="1" applyAlignment="1">
      <alignment wrapText="1"/>
    </xf>
    <xf numFmtId="176" fontId="43" fillId="0" borderId="6" xfId="24" applyNumberFormat="1" applyFont="1" applyBorder="1" applyAlignment="1"/>
    <xf numFmtId="176" fontId="43" fillId="0" borderId="42" xfId="24" applyNumberFormat="1" applyFont="1" applyBorder="1">
      <alignment vertical="center"/>
    </xf>
    <xf numFmtId="176" fontId="43" fillId="0" borderId="19" xfId="24" applyNumberFormat="1" applyFont="1" applyBorder="1">
      <alignment vertical="center"/>
    </xf>
    <xf numFmtId="0" fontId="43" fillId="0" borderId="115" xfId="24" applyFont="1" applyBorder="1" applyAlignment="1">
      <alignment horizontal="center" vertical="center"/>
    </xf>
    <xf numFmtId="0" fontId="43" fillId="0" borderId="119" xfId="24" applyFont="1" applyBorder="1" applyAlignment="1">
      <alignment horizontal="center" vertical="center"/>
    </xf>
    <xf numFmtId="0" fontId="43" fillId="0" borderId="125" xfId="24" applyFont="1" applyBorder="1" applyAlignment="1">
      <alignment horizontal="center" vertical="center"/>
    </xf>
    <xf numFmtId="176" fontId="43" fillId="0" borderId="102" xfId="24" applyNumberFormat="1" applyFont="1" applyBorder="1" applyAlignment="1">
      <alignment vertical="center" wrapText="1"/>
    </xf>
    <xf numFmtId="176" fontId="43" fillId="0" borderId="101" xfId="24" applyNumberFormat="1" applyFont="1" applyBorder="1" applyAlignment="1">
      <alignment vertical="center" wrapText="1"/>
    </xf>
    <xf numFmtId="176" fontId="43" fillId="0" borderId="43" xfId="24" applyNumberFormat="1" applyFont="1" applyBorder="1">
      <alignment vertical="center"/>
    </xf>
    <xf numFmtId="183" fontId="43" fillId="0" borderId="17" xfId="24" applyNumberFormat="1" applyFont="1" applyBorder="1" applyAlignment="1">
      <alignment horizontal="right" vertical="top"/>
    </xf>
    <xf numFmtId="183" fontId="43" fillId="0" borderId="63" xfId="24" applyNumberFormat="1" applyFont="1" applyBorder="1" applyAlignment="1">
      <alignment horizontal="right" vertical="top"/>
    </xf>
    <xf numFmtId="183" fontId="43" fillId="0" borderId="9" xfId="24" applyNumberFormat="1" applyFont="1" applyBorder="1" applyAlignment="1">
      <alignment horizontal="right" vertical="top"/>
    </xf>
    <xf numFmtId="183" fontId="43" fillId="0" borderId="10" xfId="24" applyNumberFormat="1" applyFont="1" applyBorder="1" applyAlignment="1">
      <alignment horizontal="right" vertical="top"/>
    </xf>
    <xf numFmtId="176" fontId="43" fillId="0" borderId="61" xfId="24" applyNumberFormat="1" applyFont="1" applyBorder="1" applyAlignment="1">
      <alignment horizontal="center" vertical="center" wrapText="1"/>
    </xf>
    <xf numFmtId="176" fontId="43" fillId="0" borderId="63" xfId="24" applyNumberFormat="1" applyFont="1" applyBorder="1" applyAlignment="1">
      <alignment vertical="center" wrapText="1"/>
    </xf>
    <xf numFmtId="176" fontId="43" fillId="0" borderId="103" xfId="24" applyNumberFormat="1" applyFont="1" applyBorder="1" applyAlignment="1">
      <alignment vertical="center" wrapText="1"/>
    </xf>
    <xf numFmtId="181" fontId="43" fillId="0" borderId="92" xfId="24" applyNumberFormat="1" applyFont="1" applyBorder="1" applyAlignment="1">
      <alignment vertical="center" wrapText="1"/>
    </xf>
    <xf numFmtId="181" fontId="43" fillId="0" borderId="9" xfId="24" applyNumberFormat="1" applyFont="1" applyBorder="1" applyAlignment="1">
      <alignment vertical="center" wrapText="1"/>
    </xf>
    <xf numFmtId="181" fontId="43" fillId="0" borderId="10" xfId="24" applyNumberFormat="1" applyFont="1" applyBorder="1" applyAlignment="1">
      <alignment vertical="center" wrapText="1"/>
    </xf>
    <xf numFmtId="193" fontId="43" fillId="0" borderId="77" xfId="24" applyNumberFormat="1" applyFont="1" applyBorder="1" applyAlignment="1">
      <alignment vertical="center" wrapText="1"/>
    </xf>
    <xf numFmtId="193" fontId="43" fillId="0" borderId="6" xfId="24" applyNumberFormat="1" applyFont="1" applyBorder="1" applyAlignment="1">
      <alignment vertical="center" wrapText="1"/>
    </xf>
    <xf numFmtId="182" fontId="43" fillId="0" borderId="19" xfId="24" applyNumberFormat="1" applyFont="1" applyBorder="1" applyAlignment="1">
      <alignment horizontal="center" vertical="center"/>
    </xf>
    <xf numFmtId="176" fontId="43" fillId="0" borderId="61" xfId="24" applyNumberFormat="1" applyFont="1" applyBorder="1" applyAlignment="1">
      <alignment vertical="center" wrapText="1"/>
    </xf>
    <xf numFmtId="176" fontId="43" fillId="0" borderId="112" xfId="24" applyNumberFormat="1" applyFont="1" applyBorder="1" applyAlignment="1">
      <alignment horizontal="center" vertical="center" wrapText="1"/>
    </xf>
    <xf numFmtId="176" fontId="43" fillId="0" borderId="18" xfId="24" applyNumberFormat="1" applyFont="1" applyBorder="1" applyAlignment="1">
      <alignment wrapText="1"/>
    </xf>
    <xf numFmtId="176" fontId="43" fillId="0" borderId="42" xfId="24" applyNumberFormat="1" applyFont="1" applyBorder="1" applyAlignment="1">
      <alignment horizontal="left" vertical="center" wrapText="1"/>
    </xf>
    <xf numFmtId="176" fontId="43" fillId="0" borderId="19" xfId="24" applyNumberFormat="1" applyFont="1" applyBorder="1" applyAlignment="1">
      <alignment horizontal="left" vertical="center"/>
    </xf>
    <xf numFmtId="176" fontId="43" fillId="0" borderId="112" xfId="24" applyNumberFormat="1" applyFont="1" applyBorder="1" applyAlignment="1">
      <alignment wrapText="1"/>
    </xf>
    <xf numFmtId="176" fontId="43" fillId="0" borderId="100" xfId="24" applyNumberFormat="1" applyFont="1" applyBorder="1" applyAlignment="1"/>
    <xf numFmtId="176" fontId="43" fillId="0" borderId="3" xfId="24" applyNumberFormat="1" applyFont="1" applyBorder="1" applyAlignment="1">
      <alignment wrapText="1"/>
    </xf>
    <xf numFmtId="176" fontId="43" fillId="0" borderId="9" xfId="24" applyNumberFormat="1" applyFont="1" applyBorder="1" applyAlignment="1"/>
    <xf numFmtId="182" fontId="43" fillId="0" borderId="0" xfId="24" applyNumberFormat="1" applyFont="1" applyAlignment="1">
      <alignment horizontal="center" vertical="center"/>
    </xf>
    <xf numFmtId="182" fontId="43" fillId="0" borderId="9" xfId="24" applyNumberFormat="1" applyFont="1" applyBorder="1" applyAlignment="1">
      <alignment horizontal="center" vertical="center"/>
    </xf>
    <xf numFmtId="0" fontId="43" fillId="0" borderId="2" xfId="24" applyFont="1" applyBorder="1" applyAlignment="1">
      <alignment horizontal="center" vertical="center"/>
    </xf>
    <xf numFmtId="0" fontId="43" fillId="0" borderId="6" xfId="24" applyFont="1" applyBorder="1" applyAlignment="1">
      <alignment horizontal="center" vertical="center"/>
    </xf>
    <xf numFmtId="0" fontId="43" fillId="0" borderId="5" xfId="24" applyFont="1" applyBorder="1" applyAlignment="1">
      <alignment horizontal="center" vertical="center"/>
    </xf>
    <xf numFmtId="181" fontId="44" fillId="0" borderId="4" xfId="24" applyNumberFormat="1" applyFont="1" applyBorder="1" applyAlignment="1">
      <alignment horizontal="left" vertical="center" wrapText="1"/>
    </xf>
    <xf numFmtId="181" fontId="44" fillId="0" borderId="1" xfId="24" applyNumberFormat="1" applyFont="1" applyBorder="1" applyAlignment="1">
      <alignment horizontal="left" vertical="center" wrapText="1"/>
    </xf>
    <xf numFmtId="3" fontId="43" fillId="0" borderId="5" xfId="24" applyNumberFormat="1" applyFont="1" applyBorder="1" applyAlignment="1">
      <alignment vertical="center" wrapText="1"/>
    </xf>
    <xf numFmtId="193" fontId="43" fillId="0" borderId="5" xfId="24" applyNumberFormat="1" applyFont="1" applyBorder="1" applyAlignment="1">
      <alignment vertical="center" wrapText="1"/>
    </xf>
    <xf numFmtId="191" fontId="44" fillId="0" borderId="122" xfId="24" applyNumberFormat="1" applyFont="1" applyBorder="1" applyAlignment="1">
      <alignment horizontal="center" vertical="center" wrapText="1"/>
    </xf>
    <xf numFmtId="0" fontId="43" fillId="0" borderId="136" xfId="24" applyFont="1" applyBorder="1" applyAlignment="1">
      <alignment horizontal="center" vertical="center"/>
    </xf>
    <xf numFmtId="176" fontId="43" fillId="0" borderId="0" xfId="24" applyNumberFormat="1" applyFont="1" applyAlignment="1">
      <alignment wrapText="1"/>
    </xf>
    <xf numFmtId="176" fontId="43" fillId="0" borderId="0" xfId="24" applyNumberFormat="1" applyFont="1" applyAlignment="1"/>
    <xf numFmtId="176" fontId="43" fillId="0" borderId="6" xfId="24" applyNumberFormat="1" applyFont="1" applyBorder="1" applyAlignment="1">
      <alignment wrapText="1"/>
    </xf>
    <xf numFmtId="176" fontId="43" fillId="0" borderId="17" xfId="24" applyNumberFormat="1" applyFont="1" applyBorder="1" applyAlignment="1">
      <alignment wrapText="1"/>
    </xf>
    <xf numFmtId="183" fontId="43" fillId="0" borderId="0" xfId="24" applyNumberFormat="1" applyFont="1" applyAlignment="1">
      <alignment horizontal="right" vertical="top"/>
    </xf>
    <xf numFmtId="183" fontId="43" fillId="0" borderId="1" xfId="24" applyNumberFormat="1" applyFont="1" applyBorder="1" applyAlignment="1">
      <alignment horizontal="right" vertical="top"/>
    </xf>
    <xf numFmtId="176" fontId="43" fillId="0" borderId="4" xfId="24" applyNumberFormat="1" applyFont="1" applyBorder="1" applyAlignment="1">
      <alignment wrapText="1"/>
    </xf>
    <xf numFmtId="3" fontId="43" fillId="0" borderId="137" xfId="24" applyNumberFormat="1" applyFont="1" applyBorder="1" applyAlignment="1">
      <alignment vertical="center" wrapText="1"/>
    </xf>
    <xf numFmtId="3" fontId="43" fillId="0" borderId="142" xfId="24" applyNumberFormat="1" applyFont="1" applyBorder="1" applyAlignment="1">
      <alignment vertical="center" wrapText="1"/>
    </xf>
    <xf numFmtId="3" fontId="43" fillId="0" borderId="143" xfId="24" applyNumberFormat="1" applyFont="1" applyBorder="1" applyAlignment="1">
      <alignment vertical="center" wrapText="1"/>
    </xf>
    <xf numFmtId="189" fontId="44" fillId="0" borderId="116" xfId="24" applyNumberFormat="1" applyFont="1" applyBorder="1" applyAlignment="1">
      <alignment horizontal="center" vertical="center" wrapText="1"/>
    </xf>
    <xf numFmtId="181" fontId="43" fillId="0" borderId="138" xfId="24" applyNumberFormat="1" applyFont="1" applyBorder="1" applyAlignment="1">
      <alignment vertical="center" wrapText="1"/>
    </xf>
    <xf numFmtId="194" fontId="43" fillId="0" borderId="139" xfId="24" applyNumberFormat="1" applyFont="1" applyBorder="1" applyAlignment="1">
      <alignment vertical="center" wrapText="1"/>
    </xf>
    <xf numFmtId="181" fontId="43" fillId="0" borderId="140" xfId="24" applyNumberFormat="1" applyFont="1" applyBorder="1" applyAlignment="1">
      <alignment vertical="center" wrapText="1"/>
    </xf>
    <xf numFmtId="181" fontId="44" fillId="0" borderId="141" xfId="24" applyNumberFormat="1" applyFont="1" applyBorder="1" applyAlignment="1">
      <alignment horizontal="center" vertical="center" wrapText="1"/>
    </xf>
    <xf numFmtId="181" fontId="44" fillId="0" borderId="146" xfId="24" applyNumberFormat="1" applyFont="1" applyBorder="1" applyAlignment="1">
      <alignment horizontal="center" vertical="center" wrapText="1"/>
    </xf>
    <xf numFmtId="191" fontId="44" fillId="0" borderId="126" xfId="24" applyNumberFormat="1" applyFont="1" applyBorder="1" applyAlignment="1">
      <alignment horizontal="center" vertical="center" wrapText="1"/>
    </xf>
    <xf numFmtId="3" fontId="43" fillId="0" borderId="144" xfId="24" applyNumberFormat="1" applyFont="1" applyBorder="1" applyAlignment="1">
      <alignment vertical="center" wrapText="1"/>
    </xf>
    <xf numFmtId="3" fontId="43" fillId="0" borderId="119" xfId="24" applyNumberFormat="1" applyFont="1" applyBorder="1" applyAlignment="1">
      <alignment vertical="center" wrapText="1"/>
    </xf>
    <xf numFmtId="3" fontId="43" fillId="0" borderId="125" xfId="24" applyNumberFormat="1" applyFont="1" applyBorder="1" applyAlignment="1">
      <alignment vertical="center" wrapText="1"/>
    </xf>
    <xf numFmtId="181" fontId="43" fillId="0" borderId="127" xfId="24" applyNumberFormat="1" applyFont="1" applyBorder="1" applyAlignment="1">
      <alignment vertical="center" wrapText="1"/>
    </xf>
    <xf numFmtId="193" fontId="43" fillId="0" borderId="145" xfId="24" applyNumberFormat="1" applyFont="1" applyBorder="1" applyAlignment="1">
      <alignment vertical="center" wrapText="1"/>
    </xf>
    <xf numFmtId="181" fontId="43" fillId="0" borderId="126" xfId="24" applyNumberFormat="1" applyFont="1" applyBorder="1" applyAlignment="1">
      <alignment vertical="center" wrapText="1"/>
    </xf>
    <xf numFmtId="191" fontId="44" fillId="0" borderId="117" xfId="24" applyNumberFormat="1" applyFont="1" applyBorder="1" applyAlignment="1">
      <alignment horizontal="center" vertical="center" wrapText="1"/>
    </xf>
    <xf numFmtId="0" fontId="43" fillId="0" borderId="120" xfId="24" applyFont="1" applyBorder="1" applyAlignment="1">
      <alignment horizontal="center" vertical="center"/>
    </xf>
    <xf numFmtId="3" fontId="43" fillId="0" borderId="147" xfId="24" applyNumberFormat="1" applyFont="1" applyBorder="1" applyAlignment="1">
      <alignment vertical="center" wrapText="1"/>
    </xf>
    <xf numFmtId="0" fontId="8" fillId="0" borderId="2" xfId="0" applyFont="1" applyBorder="1" applyAlignment="1">
      <alignment vertical="center" wrapText="1"/>
    </xf>
    <xf numFmtId="0" fontId="0" fillId="0" borderId="6" xfId="0" applyBorder="1" applyAlignment="1">
      <alignment vertical="center" wrapText="1"/>
    </xf>
    <xf numFmtId="0" fontId="0" fillId="0" borderId="5" xfId="0" applyBorder="1" applyAlignment="1">
      <alignment vertical="center" wrapText="1"/>
    </xf>
    <xf numFmtId="0" fontId="8" fillId="0" borderId="3" xfId="0"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8" fillId="0" borderId="6" xfId="0" applyFont="1" applyBorder="1" applyAlignment="1">
      <alignment vertical="center" wrapText="1"/>
    </xf>
    <xf numFmtId="0" fontId="8" fillId="0" borderId="5" xfId="0" applyFont="1" applyBorder="1" applyAlignment="1">
      <alignment vertical="center" wrapText="1"/>
    </xf>
    <xf numFmtId="0" fontId="8" fillId="0" borderId="9" xfId="0" applyFont="1" applyBorder="1" applyAlignment="1">
      <alignment vertical="center" wrapText="1"/>
    </xf>
    <xf numFmtId="0" fontId="8" fillId="0" borderId="10" xfId="0" applyFont="1" applyBorder="1" applyAlignment="1">
      <alignment vertical="center" wrapText="1"/>
    </xf>
    <xf numFmtId="0" fontId="8" fillId="0" borderId="14" xfId="0" applyFont="1" applyBorder="1" applyAlignment="1">
      <alignment horizontal="distributed" vertical="center" wrapText="1"/>
    </xf>
    <xf numFmtId="3" fontId="8" fillId="0" borderId="14" xfId="0" applyNumberFormat="1" applyFont="1" applyBorder="1" applyAlignment="1">
      <alignment horizontal="center" vertical="center" wrapText="1"/>
    </xf>
    <xf numFmtId="3" fontId="8" fillId="0" borderId="48" xfId="0" applyNumberFormat="1" applyFont="1" applyBorder="1" applyAlignment="1">
      <alignment horizontal="center" vertical="center" wrapText="1"/>
    </xf>
    <xf numFmtId="3" fontId="8" fillId="0" borderId="14" xfId="0" applyNumberFormat="1" applyFont="1" applyBorder="1" applyAlignment="1">
      <alignment horizontal="right" vertical="center" wrapText="1"/>
    </xf>
    <xf numFmtId="186" fontId="8" fillId="0" borderId="14" xfId="0" applyNumberFormat="1" applyFont="1" applyBorder="1" applyAlignment="1">
      <alignment horizontal="center" vertical="center" wrapText="1"/>
    </xf>
    <xf numFmtId="186" fontId="8" fillId="0" borderId="48" xfId="0" applyNumberFormat="1" applyFont="1" applyBorder="1" applyAlignment="1">
      <alignment horizontal="center" vertical="center" wrapText="1"/>
    </xf>
    <xf numFmtId="187" fontId="8" fillId="0" borderId="14" xfId="0" applyNumberFormat="1" applyFont="1" applyBorder="1" applyAlignment="1">
      <alignment horizontal="center" vertical="center" wrapText="1"/>
    </xf>
    <xf numFmtId="187" fontId="8" fillId="0" borderId="48" xfId="0" applyNumberFormat="1" applyFont="1" applyBorder="1" applyAlignment="1">
      <alignment horizontal="center" vertical="center" wrapText="1"/>
    </xf>
    <xf numFmtId="0" fontId="9" fillId="0" borderId="42" xfId="0" applyFont="1" applyBorder="1" applyAlignment="1">
      <alignment vertical="center" wrapText="1"/>
    </xf>
    <xf numFmtId="0" fontId="0" fillId="0" borderId="19" xfId="0" applyBorder="1" applyAlignment="1">
      <alignment vertical="center" wrapText="1"/>
    </xf>
    <xf numFmtId="0" fontId="0" fillId="0" borderId="43" xfId="0" applyBorder="1" applyAlignment="1">
      <alignment vertical="center" wrapTex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3" fontId="8" fillId="0" borderId="0" xfId="0" applyNumberFormat="1" applyFont="1" applyAlignment="1">
      <alignment horizontal="right" vertical="center" wrapText="1"/>
    </xf>
    <xf numFmtId="0" fontId="8" fillId="0" borderId="9" xfId="0" applyFont="1" applyBorder="1" applyAlignment="1">
      <alignment horizontal="left" vertical="center" wrapText="1"/>
    </xf>
    <xf numFmtId="0" fontId="8" fillId="0" borderId="5" xfId="0" applyFont="1" applyBorder="1" applyAlignment="1">
      <alignment horizontal="left" vertical="center" wrapText="1"/>
    </xf>
    <xf numFmtId="0" fontId="8" fillId="0" borderId="1" xfId="0" applyFont="1" applyBorder="1" applyAlignment="1">
      <alignment horizontal="left" vertical="center" wrapText="1"/>
    </xf>
    <xf numFmtId="3" fontId="8" fillId="0" borderId="1" xfId="0" applyNumberFormat="1" applyFont="1" applyBorder="1" applyAlignment="1">
      <alignment horizontal="right" vertical="center" wrapText="1"/>
    </xf>
    <xf numFmtId="0" fontId="8" fillId="0" borderId="10" xfId="0" applyFont="1" applyBorder="1" applyAlignment="1">
      <alignment horizontal="left" vertical="center" wrapText="1"/>
    </xf>
    <xf numFmtId="0" fontId="0" fillId="0" borderId="4" xfId="0" applyBorder="1" applyAlignment="1">
      <alignment wrapText="1"/>
    </xf>
    <xf numFmtId="0" fontId="0" fillId="0" borderId="3" xfId="0" applyBorder="1" applyAlignment="1">
      <alignment wrapText="1"/>
    </xf>
    <xf numFmtId="0" fontId="36" fillId="0" borderId="14" xfId="25" applyFont="1" applyBorder="1" applyAlignment="1">
      <alignment vertical="center" wrapText="1"/>
    </xf>
    <xf numFmtId="176" fontId="8" fillId="0" borderId="14" xfId="0" applyNumberFormat="1" applyFont="1" applyBorder="1" applyAlignment="1">
      <alignment horizontal="distributed" vertical="center"/>
    </xf>
    <xf numFmtId="176" fontId="8" fillId="0" borderId="14" xfId="0" applyNumberFormat="1" applyFont="1" applyBorder="1" applyAlignment="1">
      <alignment horizontal="right" vertical="center"/>
    </xf>
    <xf numFmtId="0" fontId="8" fillId="0" borderId="42" xfId="0" applyFont="1" applyBorder="1" applyAlignment="1">
      <alignment horizontal="center" vertical="center"/>
    </xf>
    <xf numFmtId="0" fontId="8" fillId="0" borderId="19" xfId="0" applyFont="1" applyBorder="1" applyAlignment="1">
      <alignment horizontal="center" vertical="center"/>
    </xf>
    <xf numFmtId="0" fontId="8" fillId="0" borderId="43" xfId="0" applyFont="1" applyBorder="1" applyAlignment="1">
      <alignment horizontal="center" vertical="center"/>
    </xf>
    <xf numFmtId="0" fontId="8" fillId="0" borderId="4" xfId="25" applyFont="1" applyBorder="1" applyAlignment="1">
      <alignment horizontal="center" wrapText="1"/>
    </xf>
    <xf numFmtId="0" fontId="8" fillId="0" borderId="4" xfId="25" applyFont="1" applyBorder="1" applyAlignment="1">
      <alignment horizontal="center"/>
    </xf>
    <xf numFmtId="0" fontId="8" fillId="0" borderId="2" xfId="25" applyFont="1" applyBorder="1" applyAlignment="1">
      <alignment horizontal="center" wrapText="1"/>
    </xf>
    <xf numFmtId="176" fontId="8" fillId="0" borderId="5" xfId="25" applyNumberFormat="1" applyFont="1" applyBorder="1" applyAlignment="1">
      <alignment horizontal="right" vertical="center"/>
    </xf>
    <xf numFmtId="176" fontId="8" fillId="0" borderId="1" xfId="25" applyNumberFormat="1" applyFont="1" applyBorder="1" applyAlignment="1">
      <alignment horizontal="right" vertical="center"/>
    </xf>
    <xf numFmtId="0" fontId="8" fillId="0" borderId="1" xfId="0" applyFont="1" applyBorder="1" applyAlignment="1">
      <alignment horizontal="left" vertical="center"/>
    </xf>
    <xf numFmtId="0" fontId="8" fillId="0" borderId="10" xfId="0" applyFont="1" applyBorder="1" applyAlignment="1">
      <alignment horizontal="left" vertical="center"/>
    </xf>
    <xf numFmtId="176" fontId="8" fillId="0" borderId="0" xfId="25" applyNumberFormat="1" applyFont="1" applyAlignment="1">
      <alignment horizontal="center" vertical="center"/>
    </xf>
    <xf numFmtId="0" fontId="8" fillId="0" borderId="0" xfId="0" applyFont="1" applyAlignment="1">
      <alignment horizontal="left" vertical="center"/>
    </xf>
    <xf numFmtId="176" fontId="8" fillId="0" borderId="0" xfId="0" applyNumberFormat="1" applyFont="1" applyAlignment="1">
      <alignment horizontal="left" vertical="center" wrapText="1"/>
    </xf>
    <xf numFmtId="0" fontId="36" fillId="0" borderId="3" xfId="0" applyFont="1" applyBorder="1" applyAlignment="1">
      <alignment vertical="center" wrapText="1"/>
    </xf>
    <xf numFmtId="0" fontId="37" fillId="0" borderId="9" xfId="0" applyFont="1" applyBorder="1" applyAlignment="1">
      <alignment vertical="center" wrapText="1"/>
    </xf>
    <xf numFmtId="0" fontId="37" fillId="0" borderId="10" xfId="0" applyFont="1" applyBorder="1" applyAlignment="1">
      <alignment vertical="center" wrapText="1"/>
    </xf>
    <xf numFmtId="0" fontId="14" fillId="0" borderId="0" xfId="0" applyFont="1" applyAlignment="1">
      <alignment horizontal="center" vertical="center"/>
    </xf>
    <xf numFmtId="49" fontId="14" fillId="0" borderId="0" xfId="24" applyNumberFormat="1" applyFont="1" applyAlignment="1">
      <alignment horizontal="center" vertical="center"/>
    </xf>
    <xf numFmtId="189" fontId="14" fillId="0" borderId="0" xfId="0" applyNumberFormat="1" applyFont="1" applyAlignment="1">
      <alignment horizontal="center" vertical="center"/>
    </xf>
    <xf numFmtId="0" fontId="8" fillId="0" borderId="1" xfId="0" applyFont="1" applyBorder="1" applyAlignment="1">
      <alignment horizontal="right" vertical="center"/>
    </xf>
    <xf numFmtId="0" fontId="8" fillId="0" borderId="10" xfId="0" applyFont="1" applyBorder="1" applyAlignment="1">
      <alignment horizontal="right" vertical="center"/>
    </xf>
    <xf numFmtId="197" fontId="8" fillId="0" borderId="0" xfId="25" applyNumberFormat="1" applyFont="1" applyAlignment="1">
      <alignment horizontal="center" vertical="center"/>
    </xf>
    <xf numFmtId="0" fontId="8" fillId="0" borderId="3" xfId="25" applyFont="1" applyBorder="1" applyAlignment="1">
      <alignment vertical="center" wrapText="1"/>
    </xf>
    <xf numFmtId="0" fontId="8" fillId="0" borderId="9" xfId="25" applyFont="1" applyBorder="1" applyAlignment="1">
      <alignment vertical="center" wrapText="1"/>
    </xf>
    <xf numFmtId="0" fontId="8" fillId="0" borderId="10" xfId="25" applyFont="1" applyBorder="1" applyAlignment="1">
      <alignment vertical="center" wrapText="1"/>
    </xf>
  </cellXfs>
  <cellStyles count="30">
    <cellStyle name="パーセント 2" xfId="14" xr:uid="{00000000-0005-0000-0000-000001000000}"/>
    <cellStyle name="桁区切り 2 2" xfId="18" xr:uid="{00000000-0005-0000-0000-000004000000}"/>
    <cellStyle name="桁区切り 2 4" xfId="28" xr:uid="{00000000-0005-0000-0000-000005000000}"/>
    <cellStyle name="桁区切り 3" xfId="11" xr:uid="{00000000-0005-0000-0000-000006000000}"/>
    <cellStyle name="桁区切り 4" xfId="20" xr:uid="{00000000-0005-0000-0000-000007000000}"/>
    <cellStyle name="桁区切り 4 2" xfId="23" xr:uid="{00000000-0005-0000-0000-000008000000}"/>
    <cellStyle name="桁区切り 5" xfId="17" xr:uid="{00000000-0005-0000-0000-000009000000}"/>
    <cellStyle name="桁区切り 7" xfId="27" xr:uid="{00000000-0005-0000-0000-00000A000000}"/>
    <cellStyle name="標準" xfId="0" builtinId="0"/>
    <cellStyle name="標準 10" xfId="1" xr:uid="{00000000-0005-0000-0000-00000C000000}"/>
    <cellStyle name="標準 12" xfId="3" xr:uid="{00000000-0005-0000-0000-00000D000000}"/>
    <cellStyle name="標準 13" xfId="2" xr:uid="{00000000-0005-0000-0000-00000E000000}"/>
    <cellStyle name="標準 2" xfId="5" xr:uid="{00000000-0005-0000-0000-00000F000000}"/>
    <cellStyle name="標準 2 2" xfId="6" xr:uid="{00000000-0005-0000-0000-000010000000}"/>
    <cellStyle name="標準 2 2 2" xfId="7" xr:uid="{00000000-0005-0000-0000-000011000000}"/>
    <cellStyle name="標準 2 2 2 2" xfId="15" xr:uid="{00000000-0005-0000-0000-000012000000}"/>
    <cellStyle name="標準 2 2 2 2 2" xfId="16" xr:uid="{00000000-0005-0000-0000-000013000000}"/>
    <cellStyle name="標準 2 2 2 2 3" xfId="22" xr:uid="{00000000-0005-0000-0000-000014000000}"/>
    <cellStyle name="標準 2 2 2 2 4" xfId="26" xr:uid="{00000000-0005-0000-0000-000015000000}"/>
    <cellStyle name="標準 2 2 2 4" xfId="29" xr:uid="{00000000-0005-0000-0000-000016000000}"/>
    <cellStyle name="標準 2 3" xfId="9" xr:uid="{00000000-0005-0000-0000-000017000000}"/>
    <cellStyle name="標準 2 3 2" xfId="25" xr:uid="{00000000-0005-0000-0000-000018000000}"/>
    <cellStyle name="標準 2 4" xfId="12" xr:uid="{00000000-0005-0000-0000-000019000000}"/>
    <cellStyle name="標準 27" xfId="4" xr:uid="{00000000-0005-0000-0000-00001A000000}"/>
    <cellStyle name="標準 3" xfId="8" xr:uid="{00000000-0005-0000-0000-00001B000000}"/>
    <cellStyle name="標準 3 2" xfId="10" xr:uid="{00000000-0005-0000-0000-00001C000000}"/>
    <cellStyle name="標準 4" xfId="13" xr:uid="{00000000-0005-0000-0000-00001D000000}"/>
    <cellStyle name="標準 4 2" xfId="19" xr:uid="{00000000-0005-0000-0000-00001E000000}"/>
    <cellStyle name="標準 4 2 2" xfId="21" xr:uid="{00000000-0005-0000-0000-00001F000000}"/>
    <cellStyle name="標準 4 2 2 2" xfId="24" xr:uid="{00000000-0005-0000-0000-000020000000}"/>
  </cellStyles>
  <dxfs count="3">
    <dxf>
      <font>
        <color rgb="FFFF0000"/>
      </font>
      <fill>
        <patternFill>
          <bgColor rgb="FFFFFF99"/>
        </patternFill>
      </fill>
    </dxf>
    <dxf>
      <font>
        <color rgb="FF0070C0"/>
      </font>
      <fill>
        <patternFill>
          <bgColor rgb="FFFFFF99"/>
        </patternFill>
      </fill>
    </dxf>
    <dxf>
      <fill>
        <patternFill>
          <bgColor rgb="FFFFFF00"/>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13</xdr:col>
      <xdr:colOff>236424</xdr:colOff>
      <xdr:row>54</xdr:row>
      <xdr:rowOff>333375</xdr:rowOff>
    </xdr:from>
    <xdr:ext cx="2562225" cy="685799"/>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6799149" y="18021300"/>
          <a:ext cx="2562225" cy="685799"/>
        </a:xfrm>
        <a:prstGeom prst="rect">
          <a:avLst/>
        </a:prstGeom>
        <a:solidFill>
          <a:sysClr val="window" lastClr="FFFFFF"/>
        </a:solidFill>
        <a:ln w="31750">
          <a:solidFill>
            <a:srgbClr val="FF0000"/>
          </a:solid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以下，自動計算</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朱書＝単価表から自動転記</a:t>
          </a: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28</xdr:col>
      <xdr:colOff>164522</xdr:colOff>
      <xdr:row>8</xdr:row>
      <xdr:rowOff>8658</xdr:rowOff>
    </xdr:from>
    <xdr:to>
      <xdr:col>34</xdr:col>
      <xdr:colOff>86590</xdr:colOff>
      <xdr:row>23</xdr:row>
      <xdr:rowOff>190499</xdr:rowOff>
    </xdr:to>
    <xdr:sp macro="" textlink="">
      <xdr:nvSpPr>
        <xdr:cNvPr id="2" name="大かっこ 1">
          <a:extLst>
            <a:ext uri="{FF2B5EF4-FFF2-40B4-BE49-F238E27FC236}">
              <a16:creationId xmlns:a16="http://schemas.microsoft.com/office/drawing/2014/main" id="{00000000-0008-0000-1400-000002000000}"/>
            </a:ext>
          </a:extLst>
        </xdr:cNvPr>
        <xdr:cNvSpPr/>
      </xdr:nvSpPr>
      <xdr:spPr>
        <a:xfrm>
          <a:off x="145091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24</xdr:row>
      <xdr:rowOff>8658</xdr:rowOff>
    </xdr:from>
    <xdr:to>
      <xdr:col>34</xdr:col>
      <xdr:colOff>86590</xdr:colOff>
      <xdr:row>39</xdr:row>
      <xdr:rowOff>173181</xdr:rowOff>
    </xdr:to>
    <xdr:sp macro="" textlink="">
      <xdr:nvSpPr>
        <xdr:cNvPr id="3" name="大かっこ 2">
          <a:extLst>
            <a:ext uri="{FF2B5EF4-FFF2-40B4-BE49-F238E27FC236}">
              <a16:creationId xmlns:a16="http://schemas.microsoft.com/office/drawing/2014/main" id="{00000000-0008-0000-1400-000003000000}"/>
            </a:ext>
          </a:extLst>
        </xdr:cNvPr>
        <xdr:cNvSpPr/>
      </xdr:nvSpPr>
      <xdr:spPr>
        <a:xfrm>
          <a:off x="145091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40</xdr:row>
      <xdr:rowOff>8658</xdr:rowOff>
    </xdr:from>
    <xdr:to>
      <xdr:col>34</xdr:col>
      <xdr:colOff>86590</xdr:colOff>
      <xdr:row>55</xdr:row>
      <xdr:rowOff>173181</xdr:rowOff>
    </xdr:to>
    <xdr:sp macro="" textlink="">
      <xdr:nvSpPr>
        <xdr:cNvPr id="4" name="大かっこ 3">
          <a:extLst>
            <a:ext uri="{FF2B5EF4-FFF2-40B4-BE49-F238E27FC236}">
              <a16:creationId xmlns:a16="http://schemas.microsoft.com/office/drawing/2014/main" id="{00000000-0008-0000-1400-000004000000}"/>
            </a:ext>
          </a:extLst>
        </xdr:cNvPr>
        <xdr:cNvSpPr/>
      </xdr:nvSpPr>
      <xdr:spPr>
        <a:xfrm>
          <a:off x="145091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56</xdr:row>
      <xdr:rowOff>8659</xdr:rowOff>
    </xdr:from>
    <xdr:to>
      <xdr:col>34</xdr:col>
      <xdr:colOff>86590</xdr:colOff>
      <xdr:row>71</xdr:row>
      <xdr:rowOff>164523</xdr:rowOff>
    </xdr:to>
    <xdr:sp macro="" textlink="">
      <xdr:nvSpPr>
        <xdr:cNvPr id="5" name="大かっこ 4">
          <a:extLst>
            <a:ext uri="{FF2B5EF4-FFF2-40B4-BE49-F238E27FC236}">
              <a16:creationId xmlns:a16="http://schemas.microsoft.com/office/drawing/2014/main" id="{00000000-0008-0000-1400-000005000000}"/>
            </a:ext>
          </a:extLst>
        </xdr:cNvPr>
        <xdr:cNvSpPr/>
      </xdr:nvSpPr>
      <xdr:spPr>
        <a:xfrm>
          <a:off x="145091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72</xdr:row>
      <xdr:rowOff>8659</xdr:rowOff>
    </xdr:from>
    <xdr:to>
      <xdr:col>34</xdr:col>
      <xdr:colOff>86590</xdr:colOff>
      <xdr:row>87</xdr:row>
      <xdr:rowOff>164523</xdr:rowOff>
    </xdr:to>
    <xdr:sp macro="" textlink="">
      <xdr:nvSpPr>
        <xdr:cNvPr id="6" name="大かっこ 5">
          <a:extLst>
            <a:ext uri="{FF2B5EF4-FFF2-40B4-BE49-F238E27FC236}">
              <a16:creationId xmlns:a16="http://schemas.microsoft.com/office/drawing/2014/main" id="{00000000-0008-0000-1400-000006000000}"/>
            </a:ext>
          </a:extLst>
        </xdr:cNvPr>
        <xdr:cNvSpPr/>
      </xdr:nvSpPr>
      <xdr:spPr>
        <a:xfrm>
          <a:off x="145091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88</xdr:row>
      <xdr:rowOff>8658</xdr:rowOff>
    </xdr:from>
    <xdr:to>
      <xdr:col>34</xdr:col>
      <xdr:colOff>86590</xdr:colOff>
      <xdr:row>103</xdr:row>
      <xdr:rowOff>173181</xdr:rowOff>
    </xdr:to>
    <xdr:sp macro="" textlink="">
      <xdr:nvSpPr>
        <xdr:cNvPr id="7" name="大かっこ 6">
          <a:extLst>
            <a:ext uri="{FF2B5EF4-FFF2-40B4-BE49-F238E27FC236}">
              <a16:creationId xmlns:a16="http://schemas.microsoft.com/office/drawing/2014/main" id="{00000000-0008-0000-1400-000007000000}"/>
            </a:ext>
          </a:extLst>
        </xdr:cNvPr>
        <xdr:cNvSpPr/>
      </xdr:nvSpPr>
      <xdr:spPr>
        <a:xfrm>
          <a:off x="145091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104</xdr:row>
      <xdr:rowOff>8658</xdr:rowOff>
    </xdr:from>
    <xdr:to>
      <xdr:col>34</xdr:col>
      <xdr:colOff>86590</xdr:colOff>
      <xdr:row>119</xdr:row>
      <xdr:rowOff>190499</xdr:rowOff>
    </xdr:to>
    <xdr:sp macro="" textlink="">
      <xdr:nvSpPr>
        <xdr:cNvPr id="8" name="大かっこ 7">
          <a:extLst>
            <a:ext uri="{FF2B5EF4-FFF2-40B4-BE49-F238E27FC236}">
              <a16:creationId xmlns:a16="http://schemas.microsoft.com/office/drawing/2014/main" id="{00000000-0008-0000-1400-000008000000}"/>
            </a:ext>
          </a:extLst>
        </xdr:cNvPr>
        <xdr:cNvSpPr/>
      </xdr:nvSpPr>
      <xdr:spPr>
        <a:xfrm>
          <a:off x="145091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120</xdr:row>
      <xdr:rowOff>8658</xdr:rowOff>
    </xdr:from>
    <xdr:to>
      <xdr:col>34</xdr:col>
      <xdr:colOff>86590</xdr:colOff>
      <xdr:row>135</xdr:row>
      <xdr:rowOff>190499</xdr:rowOff>
    </xdr:to>
    <xdr:sp macro="" textlink="">
      <xdr:nvSpPr>
        <xdr:cNvPr id="9" name="大かっこ 8">
          <a:extLst>
            <a:ext uri="{FF2B5EF4-FFF2-40B4-BE49-F238E27FC236}">
              <a16:creationId xmlns:a16="http://schemas.microsoft.com/office/drawing/2014/main" id="{00000000-0008-0000-1400-000009000000}"/>
            </a:ext>
          </a:extLst>
        </xdr:cNvPr>
        <xdr:cNvSpPr/>
      </xdr:nvSpPr>
      <xdr:spPr>
        <a:xfrm>
          <a:off x="145091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xdr:row>
      <xdr:rowOff>8658</xdr:rowOff>
    </xdr:from>
    <xdr:to>
      <xdr:col>34</xdr:col>
      <xdr:colOff>86590</xdr:colOff>
      <xdr:row>23</xdr:row>
      <xdr:rowOff>190499</xdr:rowOff>
    </xdr:to>
    <xdr:sp macro="" textlink="">
      <xdr:nvSpPr>
        <xdr:cNvPr id="10" name="大かっこ 9">
          <a:extLst>
            <a:ext uri="{FF2B5EF4-FFF2-40B4-BE49-F238E27FC236}">
              <a16:creationId xmlns:a16="http://schemas.microsoft.com/office/drawing/2014/main" id="{00000000-0008-0000-1400-00000A000000}"/>
            </a:ext>
          </a:extLst>
        </xdr:cNvPr>
        <xdr:cNvSpPr/>
      </xdr:nvSpPr>
      <xdr:spPr>
        <a:xfrm>
          <a:off x="145091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24</xdr:row>
      <xdr:rowOff>8658</xdr:rowOff>
    </xdr:from>
    <xdr:to>
      <xdr:col>34</xdr:col>
      <xdr:colOff>86590</xdr:colOff>
      <xdr:row>39</xdr:row>
      <xdr:rowOff>173181</xdr:rowOff>
    </xdr:to>
    <xdr:sp macro="" textlink="">
      <xdr:nvSpPr>
        <xdr:cNvPr id="11" name="大かっこ 10">
          <a:extLst>
            <a:ext uri="{FF2B5EF4-FFF2-40B4-BE49-F238E27FC236}">
              <a16:creationId xmlns:a16="http://schemas.microsoft.com/office/drawing/2014/main" id="{00000000-0008-0000-1400-00000B000000}"/>
            </a:ext>
          </a:extLst>
        </xdr:cNvPr>
        <xdr:cNvSpPr/>
      </xdr:nvSpPr>
      <xdr:spPr>
        <a:xfrm>
          <a:off x="145091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40</xdr:row>
      <xdr:rowOff>8658</xdr:rowOff>
    </xdr:from>
    <xdr:to>
      <xdr:col>34</xdr:col>
      <xdr:colOff>86590</xdr:colOff>
      <xdr:row>55</xdr:row>
      <xdr:rowOff>173181</xdr:rowOff>
    </xdr:to>
    <xdr:sp macro="" textlink="">
      <xdr:nvSpPr>
        <xdr:cNvPr id="12" name="大かっこ 11">
          <a:extLst>
            <a:ext uri="{FF2B5EF4-FFF2-40B4-BE49-F238E27FC236}">
              <a16:creationId xmlns:a16="http://schemas.microsoft.com/office/drawing/2014/main" id="{00000000-0008-0000-1400-00000C000000}"/>
            </a:ext>
          </a:extLst>
        </xdr:cNvPr>
        <xdr:cNvSpPr/>
      </xdr:nvSpPr>
      <xdr:spPr>
        <a:xfrm>
          <a:off x="145091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56</xdr:row>
      <xdr:rowOff>8659</xdr:rowOff>
    </xdr:from>
    <xdr:to>
      <xdr:col>34</xdr:col>
      <xdr:colOff>86590</xdr:colOff>
      <xdr:row>71</xdr:row>
      <xdr:rowOff>164523</xdr:rowOff>
    </xdr:to>
    <xdr:sp macro="" textlink="">
      <xdr:nvSpPr>
        <xdr:cNvPr id="13" name="大かっこ 12">
          <a:extLst>
            <a:ext uri="{FF2B5EF4-FFF2-40B4-BE49-F238E27FC236}">
              <a16:creationId xmlns:a16="http://schemas.microsoft.com/office/drawing/2014/main" id="{00000000-0008-0000-1400-00000D000000}"/>
            </a:ext>
          </a:extLst>
        </xdr:cNvPr>
        <xdr:cNvSpPr/>
      </xdr:nvSpPr>
      <xdr:spPr>
        <a:xfrm>
          <a:off x="145091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72</xdr:row>
      <xdr:rowOff>8659</xdr:rowOff>
    </xdr:from>
    <xdr:to>
      <xdr:col>34</xdr:col>
      <xdr:colOff>86590</xdr:colOff>
      <xdr:row>87</xdr:row>
      <xdr:rowOff>164523</xdr:rowOff>
    </xdr:to>
    <xdr:sp macro="" textlink="">
      <xdr:nvSpPr>
        <xdr:cNvPr id="14" name="大かっこ 13">
          <a:extLst>
            <a:ext uri="{FF2B5EF4-FFF2-40B4-BE49-F238E27FC236}">
              <a16:creationId xmlns:a16="http://schemas.microsoft.com/office/drawing/2014/main" id="{00000000-0008-0000-1400-00000E000000}"/>
            </a:ext>
          </a:extLst>
        </xdr:cNvPr>
        <xdr:cNvSpPr/>
      </xdr:nvSpPr>
      <xdr:spPr>
        <a:xfrm>
          <a:off x="145091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88</xdr:row>
      <xdr:rowOff>8658</xdr:rowOff>
    </xdr:from>
    <xdr:to>
      <xdr:col>34</xdr:col>
      <xdr:colOff>86590</xdr:colOff>
      <xdr:row>103</xdr:row>
      <xdr:rowOff>173181</xdr:rowOff>
    </xdr:to>
    <xdr:sp macro="" textlink="">
      <xdr:nvSpPr>
        <xdr:cNvPr id="15" name="大かっこ 14">
          <a:extLst>
            <a:ext uri="{FF2B5EF4-FFF2-40B4-BE49-F238E27FC236}">
              <a16:creationId xmlns:a16="http://schemas.microsoft.com/office/drawing/2014/main" id="{00000000-0008-0000-1400-00000F000000}"/>
            </a:ext>
          </a:extLst>
        </xdr:cNvPr>
        <xdr:cNvSpPr/>
      </xdr:nvSpPr>
      <xdr:spPr>
        <a:xfrm>
          <a:off x="145091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104</xdr:row>
      <xdr:rowOff>8658</xdr:rowOff>
    </xdr:from>
    <xdr:to>
      <xdr:col>34</xdr:col>
      <xdr:colOff>86590</xdr:colOff>
      <xdr:row>119</xdr:row>
      <xdr:rowOff>190499</xdr:rowOff>
    </xdr:to>
    <xdr:sp macro="" textlink="">
      <xdr:nvSpPr>
        <xdr:cNvPr id="16" name="大かっこ 15">
          <a:extLst>
            <a:ext uri="{FF2B5EF4-FFF2-40B4-BE49-F238E27FC236}">
              <a16:creationId xmlns:a16="http://schemas.microsoft.com/office/drawing/2014/main" id="{00000000-0008-0000-1400-000010000000}"/>
            </a:ext>
          </a:extLst>
        </xdr:cNvPr>
        <xdr:cNvSpPr/>
      </xdr:nvSpPr>
      <xdr:spPr>
        <a:xfrm>
          <a:off x="145091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120</xdr:row>
      <xdr:rowOff>8658</xdr:rowOff>
    </xdr:from>
    <xdr:to>
      <xdr:col>34</xdr:col>
      <xdr:colOff>86590</xdr:colOff>
      <xdr:row>135</xdr:row>
      <xdr:rowOff>190499</xdr:rowOff>
    </xdr:to>
    <xdr:sp macro="" textlink="">
      <xdr:nvSpPr>
        <xdr:cNvPr id="17" name="大かっこ 16">
          <a:extLst>
            <a:ext uri="{FF2B5EF4-FFF2-40B4-BE49-F238E27FC236}">
              <a16:creationId xmlns:a16="http://schemas.microsoft.com/office/drawing/2014/main" id="{00000000-0008-0000-1400-000011000000}"/>
            </a:ext>
          </a:extLst>
        </xdr:cNvPr>
        <xdr:cNvSpPr/>
      </xdr:nvSpPr>
      <xdr:spPr>
        <a:xfrm>
          <a:off x="145091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xdr:row>
      <xdr:rowOff>8658</xdr:rowOff>
    </xdr:from>
    <xdr:to>
      <xdr:col>34</xdr:col>
      <xdr:colOff>86590</xdr:colOff>
      <xdr:row>23</xdr:row>
      <xdr:rowOff>190499</xdr:rowOff>
    </xdr:to>
    <xdr:sp macro="" textlink="">
      <xdr:nvSpPr>
        <xdr:cNvPr id="19" name="大かっこ 18">
          <a:extLst>
            <a:ext uri="{FF2B5EF4-FFF2-40B4-BE49-F238E27FC236}">
              <a16:creationId xmlns:a16="http://schemas.microsoft.com/office/drawing/2014/main" id="{00000000-0008-0000-0000-000002000000}"/>
            </a:ext>
          </a:extLst>
        </xdr:cNvPr>
        <xdr:cNvSpPr/>
      </xdr:nvSpPr>
      <xdr:spPr>
        <a:xfrm>
          <a:off x="145091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24</xdr:row>
      <xdr:rowOff>8658</xdr:rowOff>
    </xdr:from>
    <xdr:to>
      <xdr:col>34</xdr:col>
      <xdr:colOff>86590</xdr:colOff>
      <xdr:row>39</xdr:row>
      <xdr:rowOff>173181</xdr:rowOff>
    </xdr:to>
    <xdr:sp macro="" textlink="">
      <xdr:nvSpPr>
        <xdr:cNvPr id="20" name="大かっこ 19">
          <a:extLst>
            <a:ext uri="{FF2B5EF4-FFF2-40B4-BE49-F238E27FC236}">
              <a16:creationId xmlns:a16="http://schemas.microsoft.com/office/drawing/2014/main" id="{00000000-0008-0000-0000-000003000000}"/>
            </a:ext>
          </a:extLst>
        </xdr:cNvPr>
        <xdr:cNvSpPr/>
      </xdr:nvSpPr>
      <xdr:spPr>
        <a:xfrm>
          <a:off x="145091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40</xdr:row>
      <xdr:rowOff>8658</xdr:rowOff>
    </xdr:from>
    <xdr:to>
      <xdr:col>34</xdr:col>
      <xdr:colOff>86590</xdr:colOff>
      <xdr:row>55</xdr:row>
      <xdr:rowOff>173181</xdr:rowOff>
    </xdr:to>
    <xdr:sp macro="" textlink="">
      <xdr:nvSpPr>
        <xdr:cNvPr id="21" name="大かっこ 20">
          <a:extLst>
            <a:ext uri="{FF2B5EF4-FFF2-40B4-BE49-F238E27FC236}">
              <a16:creationId xmlns:a16="http://schemas.microsoft.com/office/drawing/2014/main" id="{00000000-0008-0000-0000-000004000000}"/>
            </a:ext>
          </a:extLst>
        </xdr:cNvPr>
        <xdr:cNvSpPr/>
      </xdr:nvSpPr>
      <xdr:spPr>
        <a:xfrm>
          <a:off x="145091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56</xdr:row>
      <xdr:rowOff>8659</xdr:rowOff>
    </xdr:from>
    <xdr:to>
      <xdr:col>34</xdr:col>
      <xdr:colOff>86590</xdr:colOff>
      <xdr:row>71</xdr:row>
      <xdr:rowOff>164523</xdr:rowOff>
    </xdr:to>
    <xdr:sp macro="" textlink="">
      <xdr:nvSpPr>
        <xdr:cNvPr id="22" name="大かっこ 21">
          <a:extLst>
            <a:ext uri="{FF2B5EF4-FFF2-40B4-BE49-F238E27FC236}">
              <a16:creationId xmlns:a16="http://schemas.microsoft.com/office/drawing/2014/main" id="{00000000-0008-0000-0000-000005000000}"/>
            </a:ext>
          </a:extLst>
        </xdr:cNvPr>
        <xdr:cNvSpPr/>
      </xdr:nvSpPr>
      <xdr:spPr>
        <a:xfrm>
          <a:off x="145091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72</xdr:row>
      <xdr:rowOff>8659</xdr:rowOff>
    </xdr:from>
    <xdr:to>
      <xdr:col>34</xdr:col>
      <xdr:colOff>86590</xdr:colOff>
      <xdr:row>87</xdr:row>
      <xdr:rowOff>164523</xdr:rowOff>
    </xdr:to>
    <xdr:sp macro="" textlink="">
      <xdr:nvSpPr>
        <xdr:cNvPr id="23" name="大かっこ 22">
          <a:extLst>
            <a:ext uri="{FF2B5EF4-FFF2-40B4-BE49-F238E27FC236}">
              <a16:creationId xmlns:a16="http://schemas.microsoft.com/office/drawing/2014/main" id="{00000000-0008-0000-0000-000006000000}"/>
            </a:ext>
          </a:extLst>
        </xdr:cNvPr>
        <xdr:cNvSpPr/>
      </xdr:nvSpPr>
      <xdr:spPr>
        <a:xfrm>
          <a:off x="145091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88</xdr:row>
      <xdr:rowOff>8658</xdr:rowOff>
    </xdr:from>
    <xdr:to>
      <xdr:col>34</xdr:col>
      <xdr:colOff>86590</xdr:colOff>
      <xdr:row>103</xdr:row>
      <xdr:rowOff>173181</xdr:rowOff>
    </xdr:to>
    <xdr:sp macro="" textlink="">
      <xdr:nvSpPr>
        <xdr:cNvPr id="24" name="大かっこ 23">
          <a:extLst>
            <a:ext uri="{FF2B5EF4-FFF2-40B4-BE49-F238E27FC236}">
              <a16:creationId xmlns:a16="http://schemas.microsoft.com/office/drawing/2014/main" id="{00000000-0008-0000-0000-000007000000}"/>
            </a:ext>
          </a:extLst>
        </xdr:cNvPr>
        <xdr:cNvSpPr/>
      </xdr:nvSpPr>
      <xdr:spPr>
        <a:xfrm>
          <a:off x="145091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104</xdr:row>
      <xdr:rowOff>8658</xdr:rowOff>
    </xdr:from>
    <xdr:to>
      <xdr:col>34</xdr:col>
      <xdr:colOff>86590</xdr:colOff>
      <xdr:row>119</xdr:row>
      <xdr:rowOff>190499</xdr:rowOff>
    </xdr:to>
    <xdr:sp macro="" textlink="">
      <xdr:nvSpPr>
        <xdr:cNvPr id="25" name="大かっこ 24">
          <a:extLst>
            <a:ext uri="{FF2B5EF4-FFF2-40B4-BE49-F238E27FC236}">
              <a16:creationId xmlns:a16="http://schemas.microsoft.com/office/drawing/2014/main" id="{00000000-0008-0000-0000-000008000000}"/>
            </a:ext>
          </a:extLst>
        </xdr:cNvPr>
        <xdr:cNvSpPr/>
      </xdr:nvSpPr>
      <xdr:spPr>
        <a:xfrm>
          <a:off x="145091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120</xdr:row>
      <xdr:rowOff>8658</xdr:rowOff>
    </xdr:from>
    <xdr:to>
      <xdr:col>34</xdr:col>
      <xdr:colOff>86590</xdr:colOff>
      <xdr:row>135</xdr:row>
      <xdr:rowOff>190499</xdr:rowOff>
    </xdr:to>
    <xdr:sp macro="" textlink="">
      <xdr:nvSpPr>
        <xdr:cNvPr id="26" name="大かっこ 25">
          <a:extLst>
            <a:ext uri="{FF2B5EF4-FFF2-40B4-BE49-F238E27FC236}">
              <a16:creationId xmlns:a16="http://schemas.microsoft.com/office/drawing/2014/main" id="{00000000-0008-0000-0000-00000A000000}"/>
            </a:ext>
          </a:extLst>
        </xdr:cNvPr>
        <xdr:cNvSpPr/>
      </xdr:nvSpPr>
      <xdr:spPr>
        <a:xfrm>
          <a:off x="145091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xdr:row>
      <xdr:rowOff>8658</xdr:rowOff>
    </xdr:from>
    <xdr:to>
      <xdr:col>34</xdr:col>
      <xdr:colOff>86590</xdr:colOff>
      <xdr:row>23</xdr:row>
      <xdr:rowOff>190499</xdr:rowOff>
    </xdr:to>
    <xdr:sp macro="" textlink="">
      <xdr:nvSpPr>
        <xdr:cNvPr id="27" name="大かっこ 26">
          <a:extLst>
            <a:ext uri="{FF2B5EF4-FFF2-40B4-BE49-F238E27FC236}">
              <a16:creationId xmlns:a16="http://schemas.microsoft.com/office/drawing/2014/main" id="{00000000-0008-0000-0000-000002000000}"/>
            </a:ext>
          </a:extLst>
        </xdr:cNvPr>
        <xdr:cNvSpPr/>
      </xdr:nvSpPr>
      <xdr:spPr>
        <a:xfrm>
          <a:off x="145091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xdr:row>
      <xdr:rowOff>8658</xdr:rowOff>
    </xdr:from>
    <xdr:to>
      <xdr:col>34</xdr:col>
      <xdr:colOff>86590</xdr:colOff>
      <xdr:row>23</xdr:row>
      <xdr:rowOff>190499</xdr:rowOff>
    </xdr:to>
    <xdr:sp macro="" textlink="">
      <xdr:nvSpPr>
        <xdr:cNvPr id="28" name="大かっこ 27">
          <a:extLst>
            <a:ext uri="{FF2B5EF4-FFF2-40B4-BE49-F238E27FC236}">
              <a16:creationId xmlns:a16="http://schemas.microsoft.com/office/drawing/2014/main" id="{00000000-0008-0000-0000-000002000000}"/>
            </a:ext>
          </a:extLst>
        </xdr:cNvPr>
        <xdr:cNvSpPr/>
      </xdr:nvSpPr>
      <xdr:spPr>
        <a:xfrm>
          <a:off x="14509172" y="913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24</xdr:row>
      <xdr:rowOff>8658</xdr:rowOff>
    </xdr:from>
    <xdr:to>
      <xdr:col>34</xdr:col>
      <xdr:colOff>86590</xdr:colOff>
      <xdr:row>39</xdr:row>
      <xdr:rowOff>173181</xdr:rowOff>
    </xdr:to>
    <xdr:sp macro="" textlink="">
      <xdr:nvSpPr>
        <xdr:cNvPr id="29" name="大かっこ 28">
          <a:extLst>
            <a:ext uri="{FF2B5EF4-FFF2-40B4-BE49-F238E27FC236}">
              <a16:creationId xmlns:a16="http://schemas.microsoft.com/office/drawing/2014/main" id="{00000000-0008-0000-0000-000003000000}"/>
            </a:ext>
          </a:extLst>
        </xdr:cNvPr>
        <xdr:cNvSpPr/>
      </xdr:nvSpPr>
      <xdr:spPr>
        <a:xfrm>
          <a:off x="14509172" y="3961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40</xdr:row>
      <xdr:rowOff>8658</xdr:rowOff>
    </xdr:from>
    <xdr:to>
      <xdr:col>34</xdr:col>
      <xdr:colOff>86590</xdr:colOff>
      <xdr:row>55</xdr:row>
      <xdr:rowOff>173181</xdr:rowOff>
    </xdr:to>
    <xdr:sp macro="" textlink="">
      <xdr:nvSpPr>
        <xdr:cNvPr id="30" name="大かっこ 29">
          <a:extLst>
            <a:ext uri="{FF2B5EF4-FFF2-40B4-BE49-F238E27FC236}">
              <a16:creationId xmlns:a16="http://schemas.microsoft.com/office/drawing/2014/main" id="{00000000-0008-0000-0000-000004000000}"/>
            </a:ext>
          </a:extLst>
        </xdr:cNvPr>
        <xdr:cNvSpPr/>
      </xdr:nvSpPr>
      <xdr:spPr>
        <a:xfrm>
          <a:off x="14509172" y="7009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56</xdr:row>
      <xdr:rowOff>8659</xdr:rowOff>
    </xdr:from>
    <xdr:to>
      <xdr:col>34</xdr:col>
      <xdr:colOff>86590</xdr:colOff>
      <xdr:row>71</xdr:row>
      <xdr:rowOff>164523</xdr:rowOff>
    </xdr:to>
    <xdr:sp macro="" textlink="">
      <xdr:nvSpPr>
        <xdr:cNvPr id="31" name="大かっこ 30">
          <a:extLst>
            <a:ext uri="{FF2B5EF4-FFF2-40B4-BE49-F238E27FC236}">
              <a16:creationId xmlns:a16="http://schemas.microsoft.com/office/drawing/2014/main" id="{00000000-0008-0000-0000-000005000000}"/>
            </a:ext>
          </a:extLst>
        </xdr:cNvPr>
        <xdr:cNvSpPr/>
      </xdr:nvSpPr>
      <xdr:spPr>
        <a:xfrm>
          <a:off x="14509172" y="10057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72</xdr:row>
      <xdr:rowOff>8659</xdr:rowOff>
    </xdr:from>
    <xdr:to>
      <xdr:col>34</xdr:col>
      <xdr:colOff>86590</xdr:colOff>
      <xdr:row>87</xdr:row>
      <xdr:rowOff>164523</xdr:rowOff>
    </xdr:to>
    <xdr:sp macro="" textlink="">
      <xdr:nvSpPr>
        <xdr:cNvPr id="32" name="大かっこ 31">
          <a:extLst>
            <a:ext uri="{FF2B5EF4-FFF2-40B4-BE49-F238E27FC236}">
              <a16:creationId xmlns:a16="http://schemas.microsoft.com/office/drawing/2014/main" id="{00000000-0008-0000-0000-000006000000}"/>
            </a:ext>
          </a:extLst>
        </xdr:cNvPr>
        <xdr:cNvSpPr/>
      </xdr:nvSpPr>
      <xdr:spPr>
        <a:xfrm>
          <a:off x="14509172" y="13105534"/>
          <a:ext cx="2931968" cy="3013364"/>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88</xdr:row>
      <xdr:rowOff>8658</xdr:rowOff>
    </xdr:from>
    <xdr:to>
      <xdr:col>34</xdr:col>
      <xdr:colOff>86590</xdr:colOff>
      <xdr:row>103</xdr:row>
      <xdr:rowOff>173181</xdr:rowOff>
    </xdr:to>
    <xdr:sp macro="" textlink="">
      <xdr:nvSpPr>
        <xdr:cNvPr id="33" name="大かっこ 32">
          <a:extLst>
            <a:ext uri="{FF2B5EF4-FFF2-40B4-BE49-F238E27FC236}">
              <a16:creationId xmlns:a16="http://schemas.microsoft.com/office/drawing/2014/main" id="{00000000-0008-0000-0000-000007000000}"/>
            </a:ext>
          </a:extLst>
        </xdr:cNvPr>
        <xdr:cNvSpPr/>
      </xdr:nvSpPr>
      <xdr:spPr>
        <a:xfrm>
          <a:off x="14509172" y="16153533"/>
          <a:ext cx="2931968" cy="302202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104</xdr:row>
      <xdr:rowOff>8658</xdr:rowOff>
    </xdr:from>
    <xdr:to>
      <xdr:col>34</xdr:col>
      <xdr:colOff>86590</xdr:colOff>
      <xdr:row>119</xdr:row>
      <xdr:rowOff>190499</xdr:rowOff>
    </xdr:to>
    <xdr:sp macro="" textlink="">
      <xdr:nvSpPr>
        <xdr:cNvPr id="34" name="大かっこ 33">
          <a:extLst>
            <a:ext uri="{FF2B5EF4-FFF2-40B4-BE49-F238E27FC236}">
              <a16:creationId xmlns:a16="http://schemas.microsoft.com/office/drawing/2014/main" id="{00000000-0008-0000-0000-000008000000}"/>
            </a:ext>
          </a:extLst>
        </xdr:cNvPr>
        <xdr:cNvSpPr/>
      </xdr:nvSpPr>
      <xdr:spPr>
        <a:xfrm>
          <a:off x="14509172" y="19201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164522</xdr:colOff>
      <xdr:row>120</xdr:row>
      <xdr:rowOff>8658</xdr:rowOff>
    </xdr:from>
    <xdr:to>
      <xdr:col>34</xdr:col>
      <xdr:colOff>86590</xdr:colOff>
      <xdr:row>135</xdr:row>
      <xdr:rowOff>190499</xdr:rowOff>
    </xdr:to>
    <xdr:sp macro="" textlink="">
      <xdr:nvSpPr>
        <xdr:cNvPr id="35" name="大かっこ 34">
          <a:extLst>
            <a:ext uri="{FF2B5EF4-FFF2-40B4-BE49-F238E27FC236}">
              <a16:creationId xmlns:a16="http://schemas.microsoft.com/office/drawing/2014/main" id="{00000000-0008-0000-0000-00000A000000}"/>
            </a:ext>
          </a:extLst>
        </xdr:cNvPr>
        <xdr:cNvSpPr/>
      </xdr:nvSpPr>
      <xdr:spPr>
        <a:xfrm>
          <a:off x="14509172" y="22249533"/>
          <a:ext cx="2931968" cy="3039341"/>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145632</xdr:colOff>
      <xdr:row>8</xdr:row>
      <xdr:rowOff>1038</xdr:rowOff>
    </xdr:from>
    <xdr:to>
      <xdr:col>78</xdr:col>
      <xdr:colOff>75320</xdr:colOff>
      <xdr:row>24</xdr:row>
      <xdr:rowOff>1655</xdr:rowOff>
    </xdr:to>
    <xdr:sp macro="" textlink="">
      <xdr:nvSpPr>
        <xdr:cNvPr id="36" name="大かっこ 1">
          <a:extLst>
            <a:ext uri="{FF2B5EF4-FFF2-40B4-BE49-F238E27FC236}">
              <a16:creationId xmlns:a16="http://schemas.microsoft.com/office/drawing/2014/main" id="{00000000-0008-0000-0000-000002000000}"/>
            </a:ext>
          </a:extLst>
        </xdr:cNvPr>
        <xdr:cNvSpPr/>
      </xdr:nvSpPr>
      <xdr:spPr>
        <a:xfrm>
          <a:off x="28501557" y="1210713"/>
          <a:ext cx="6225713" cy="350581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149282</xdr:colOff>
      <xdr:row>24</xdr:row>
      <xdr:rowOff>10563</xdr:rowOff>
    </xdr:from>
    <xdr:to>
      <xdr:col>79</xdr:col>
      <xdr:colOff>2770</xdr:colOff>
      <xdr:row>39</xdr:row>
      <xdr:rowOff>169371</xdr:rowOff>
    </xdr:to>
    <xdr:sp macro="" textlink="">
      <xdr:nvSpPr>
        <xdr:cNvPr id="37" name="大かっこ 36">
          <a:extLst>
            <a:ext uri="{FF2B5EF4-FFF2-40B4-BE49-F238E27FC236}">
              <a16:creationId xmlns:a16="http://schemas.microsoft.com/office/drawing/2014/main" id="{00000000-0008-0000-0000-000003000000}"/>
            </a:ext>
          </a:extLst>
        </xdr:cNvPr>
        <xdr:cNvSpPr/>
      </xdr:nvSpPr>
      <xdr:spPr>
        <a:xfrm>
          <a:off x="28505207" y="4725438"/>
          <a:ext cx="6235238" cy="344493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40</xdr:row>
      <xdr:rowOff>8658</xdr:rowOff>
    </xdr:from>
    <xdr:to>
      <xdr:col>78</xdr:col>
      <xdr:colOff>86590</xdr:colOff>
      <xdr:row>55</xdr:row>
      <xdr:rowOff>173181</xdr:rowOff>
    </xdr:to>
    <xdr:sp macro="" textlink="">
      <xdr:nvSpPr>
        <xdr:cNvPr id="38" name="大かっこ 37">
          <a:extLst>
            <a:ext uri="{FF2B5EF4-FFF2-40B4-BE49-F238E27FC236}">
              <a16:creationId xmlns:a16="http://schemas.microsoft.com/office/drawing/2014/main" id="{00000000-0008-0000-0000-000004000000}"/>
            </a:ext>
          </a:extLst>
        </xdr:cNvPr>
        <xdr:cNvSpPr/>
      </xdr:nvSpPr>
      <xdr:spPr>
        <a:xfrm>
          <a:off x="28520447" y="8228733"/>
          <a:ext cx="6218093" cy="3450648"/>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56</xdr:row>
      <xdr:rowOff>8659</xdr:rowOff>
    </xdr:from>
    <xdr:to>
      <xdr:col>78</xdr:col>
      <xdr:colOff>86590</xdr:colOff>
      <xdr:row>71</xdr:row>
      <xdr:rowOff>164523</xdr:rowOff>
    </xdr:to>
    <xdr:sp macro="" textlink="">
      <xdr:nvSpPr>
        <xdr:cNvPr id="39" name="大かっこ 38">
          <a:extLst>
            <a:ext uri="{FF2B5EF4-FFF2-40B4-BE49-F238E27FC236}">
              <a16:creationId xmlns:a16="http://schemas.microsoft.com/office/drawing/2014/main" id="{00000000-0008-0000-0000-000005000000}"/>
            </a:ext>
          </a:extLst>
        </xdr:cNvPr>
        <xdr:cNvSpPr/>
      </xdr:nvSpPr>
      <xdr:spPr>
        <a:xfrm>
          <a:off x="28520447" y="11733934"/>
          <a:ext cx="6218093" cy="34419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72</xdr:row>
      <xdr:rowOff>8659</xdr:rowOff>
    </xdr:from>
    <xdr:to>
      <xdr:col>78</xdr:col>
      <xdr:colOff>86590</xdr:colOff>
      <xdr:row>87</xdr:row>
      <xdr:rowOff>164523</xdr:rowOff>
    </xdr:to>
    <xdr:sp macro="" textlink="">
      <xdr:nvSpPr>
        <xdr:cNvPr id="40" name="大かっこ 39">
          <a:extLst>
            <a:ext uri="{FF2B5EF4-FFF2-40B4-BE49-F238E27FC236}">
              <a16:creationId xmlns:a16="http://schemas.microsoft.com/office/drawing/2014/main" id="{00000000-0008-0000-0000-000006000000}"/>
            </a:ext>
          </a:extLst>
        </xdr:cNvPr>
        <xdr:cNvSpPr/>
      </xdr:nvSpPr>
      <xdr:spPr>
        <a:xfrm>
          <a:off x="28520447" y="15239134"/>
          <a:ext cx="6218093" cy="34419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88</xdr:row>
      <xdr:rowOff>8658</xdr:rowOff>
    </xdr:from>
    <xdr:to>
      <xdr:col>78</xdr:col>
      <xdr:colOff>86590</xdr:colOff>
      <xdr:row>103</xdr:row>
      <xdr:rowOff>173181</xdr:rowOff>
    </xdr:to>
    <xdr:sp macro="" textlink="">
      <xdr:nvSpPr>
        <xdr:cNvPr id="41" name="大かっこ 40">
          <a:extLst>
            <a:ext uri="{FF2B5EF4-FFF2-40B4-BE49-F238E27FC236}">
              <a16:creationId xmlns:a16="http://schemas.microsoft.com/office/drawing/2014/main" id="{00000000-0008-0000-0000-000007000000}"/>
            </a:ext>
          </a:extLst>
        </xdr:cNvPr>
        <xdr:cNvSpPr/>
      </xdr:nvSpPr>
      <xdr:spPr>
        <a:xfrm>
          <a:off x="28520447" y="18744333"/>
          <a:ext cx="6218093" cy="3450648"/>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104</xdr:row>
      <xdr:rowOff>8658</xdr:rowOff>
    </xdr:from>
    <xdr:to>
      <xdr:col>78</xdr:col>
      <xdr:colOff>86590</xdr:colOff>
      <xdr:row>119</xdr:row>
      <xdr:rowOff>190499</xdr:rowOff>
    </xdr:to>
    <xdr:sp macro="" textlink="">
      <xdr:nvSpPr>
        <xdr:cNvPr id="42" name="大かっこ 41">
          <a:extLst>
            <a:ext uri="{FF2B5EF4-FFF2-40B4-BE49-F238E27FC236}">
              <a16:creationId xmlns:a16="http://schemas.microsoft.com/office/drawing/2014/main" id="{00000000-0008-0000-0000-000008000000}"/>
            </a:ext>
          </a:extLst>
        </xdr:cNvPr>
        <xdr:cNvSpPr/>
      </xdr:nvSpPr>
      <xdr:spPr>
        <a:xfrm>
          <a:off x="28520447" y="22249533"/>
          <a:ext cx="6218093" cy="3467966"/>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120</xdr:row>
      <xdr:rowOff>8658</xdr:rowOff>
    </xdr:from>
    <xdr:to>
      <xdr:col>78</xdr:col>
      <xdr:colOff>86590</xdr:colOff>
      <xdr:row>135</xdr:row>
      <xdr:rowOff>190499</xdr:rowOff>
    </xdr:to>
    <xdr:sp macro="" textlink="">
      <xdr:nvSpPr>
        <xdr:cNvPr id="43" name="大かっこ 42">
          <a:extLst>
            <a:ext uri="{FF2B5EF4-FFF2-40B4-BE49-F238E27FC236}">
              <a16:creationId xmlns:a16="http://schemas.microsoft.com/office/drawing/2014/main" id="{00000000-0008-0000-0000-00000A000000}"/>
            </a:ext>
          </a:extLst>
        </xdr:cNvPr>
        <xdr:cNvSpPr/>
      </xdr:nvSpPr>
      <xdr:spPr>
        <a:xfrm>
          <a:off x="28520447" y="25754733"/>
          <a:ext cx="6218093" cy="3467966"/>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145632</xdr:colOff>
      <xdr:row>8</xdr:row>
      <xdr:rowOff>1038</xdr:rowOff>
    </xdr:from>
    <xdr:to>
      <xdr:col>78</xdr:col>
      <xdr:colOff>75320</xdr:colOff>
      <xdr:row>24</xdr:row>
      <xdr:rowOff>1655</xdr:rowOff>
    </xdr:to>
    <xdr:sp macro="" textlink="">
      <xdr:nvSpPr>
        <xdr:cNvPr id="44" name="大かっこ 1">
          <a:extLst>
            <a:ext uri="{FF2B5EF4-FFF2-40B4-BE49-F238E27FC236}">
              <a16:creationId xmlns:a16="http://schemas.microsoft.com/office/drawing/2014/main" id="{00000000-0008-0000-0000-000002000000}"/>
            </a:ext>
          </a:extLst>
        </xdr:cNvPr>
        <xdr:cNvSpPr/>
      </xdr:nvSpPr>
      <xdr:spPr>
        <a:xfrm>
          <a:off x="28501557" y="1210713"/>
          <a:ext cx="6225713" cy="3505817"/>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149282</xdr:colOff>
      <xdr:row>24</xdr:row>
      <xdr:rowOff>10563</xdr:rowOff>
    </xdr:from>
    <xdr:to>
      <xdr:col>79</xdr:col>
      <xdr:colOff>2770</xdr:colOff>
      <xdr:row>39</xdr:row>
      <xdr:rowOff>169371</xdr:rowOff>
    </xdr:to>
    <xdr:sp macro="" textlink="">
      <xdr:nvSpPr>
        <xdr:cNvPr id="45" name="大かっこ 44">
          <a:extLst>
            <a:ext uri="{FF2B5EF4-FFF2-40B4-BE49-F238E27FC236}">
              <a16:creationId xmlns:a16="http://schemas.microsoft.com/office/drawing/2014/main" id="{00000000-0008-0000-0000-000003000000}"/>
            </a:ext>
          </a:extLst>
        </xdr:cNvPr>
        <xdr:cNvSpPr/>
      </xdr:nvSpPr>
      <xdr:spPr>
        <a:xfrm>
          <a:off x="28505207" y="4725438"/>
          <a:ext cx="6235238" cy="3444933"/>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40</xdr:row>
      <xdr:rowOff>8658</xdr:rowOff>
    </xdr:from>
    <xdr:to>
      <xdr:col>78</xdr:col>
      <xdr:colOff>86590</xdr:colOff>
      <xdr:row>55</xdr:row>
      <xdr:rowOff>173181</xdr:rowOff>
    </xdr:to>
    <xdr:sp macro="" textlink="">
      <xdr:nvSpPr>
        <xdr:cNvPr id="46" name="大かっこ 45">
          <a:extLst>
            <a:ext uri="{FF2B5EF4-FFF2-40B4-BE49-F238E27FC236}">
              <a16:creationId xmlns:a16="http://schemas.microsoft.com/office/drawing/2014/main" id="{00000000-0008-0000-0000-000004000000}"/>
            </a:ext>
          </a:extLst>
        </xdr:cNvPr>
        <xdr:cNvSpPr/>
      </xdr:nvSpPr>
      <xdr:spPr>
        <a:xfrm>
          <a:off x="28520447" y="8228733"/>
          <a:ext cx="6218093" cy="3450648"/>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56</xdr:row>
      <xdr:rowOff>8659</xdr:rowOff>
    </xdr:from>
    <xdr:to>
      <xdr:col>78</xdr:col>
      <xdr:colOff>86590</xdr:colOff>
      <xdr:row>71</xdr:row>
      <xdr:rowOff>164523</xdr:rowOff>
    </xdr:to>
    <xdr:sp macro="" textlink="">
      <xdr:nvSpPr>
        <xdr:cNvPr id="47" name="大かっこ 46">
          <a:extLst>
            <a:ext uri="{FF2B5EF4-FFF2-40B4-BE49-F238E27FC236}">
              <a16:creationId xmlns:a16="http://schemas.microsoft.com/office/drawing/2014/main" id="{00000000-0008-0000-0000-000005000000}"/>
            </a:ext>
          </a:extLst>
        </xdr:cNvPr>
        <xdr:cNvSpPr/>
      </xdr:nvSpPr>
      <xdr:spPr>
        <a:xfrm>
          <a:off x="28520447" y="11733934"/>
          <a:ext cx="6218093" cy="34419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72</xdr:row>
      <xdr:rowOff>8659</xdr:rowOff>
    </xdr:from>
    <xdr:to>
      <xdr:col>78</xdr:col>
      <xdr:colOff>86590</xdr:colOff>
      <xdr:row>87</xdr:row>
      <xdr:rowOff>164523</xdr:rowOff>
    </xdr:to>
    <xdr:sp macro="" textlink="">
      <xdr:nvSpPr>
        <xdr:cNvPr id="48" name="大かっこ 47">
          <a:extLst>
            <a:ext uri="{FF2B5EF4-FFF2-40B4-BE49-F238E27FC236}">
              <a16:creationId xmlns:a16="http://schemas.microsoft.com/office/drawing/2014/main" id="{00000000-0008-0000-0000-000006000000}"/>
            </a:ext>
          </a:extLst>
        </xdr:cNvPr>
        <xdr:cNvSpPr/>
      </xdr:nvSpPr>
      <xdr:spPr>
        <a:xfrm>
          <a:off x="28520447" y="15239134"/>
          <a:ext cx="6218093" cy="3441989"/>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88</xdr:row>
      <xdr:rowOff>8658</xdr:rowOff>
    </xdr:from>
    <xdr:to>
      <xdr:col>78</xdr:col>
      <xdr:colOff>86590</xdr:colOff>
      <xdr:row>103</xdr:row>
      <xdr:rowOff>173181</xdr:rowOff>
    </xdr:to>
    <xdr:sp macro="" textlink="">
      <xdr:nvSpPr>
        <xdr:cNvPr id="49" name="大かっこ 48">
          <a:extLst>
            <a:ext uri="{FF2B5EF4-FFF2-40B4-BE49-F238E27FC236}">
              <a16:creationId xmlns:a16="http://schemas.microsoft.com/office/drawing/2014/main" id="{00000000-0008-0000-0000-000007000000}"/>
            </a:ext>
          </a:extLst>
        </xdr:cNvPr>
        <xdr:cNvSpPr/>
      </xdr:nvSpPr>
      <xdr:spPr>
        <a:xfrm>
          <a:off x="28520447" y="18744333"/>
          <a:ext cx="6218093" cy="3450648"/>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104</xdr:row>
      <xdr:rowOff>8658</xdr:rowOff>
    </xdr:from>
    <xdr:to>
      <xdr:col>78</xdr:col>
      <xdr:colOff>86590</xdr:colOff>
      <xdr:row>119</xdr:row>
      <xdr:rowOff>190499</xdr:rowOff>
    </xdr:to>
    <xdr:sp macro="" textlink="">
      <xdr:nvSpPr>
        <xdr:cNvPr id="50" name="大かっこ 49">
          <a:extLst>
            <a:ext uri="{FF2B5EF4-FFF2-40B4-BE49-F238E27FC236}">
              <a16:creationId xmlns:a16="http://schemas.microsoft.com/office/drawing/2014/main" id="{00000000-0008-0000-0000-000008000000}"/>
            </a:ext>
          </a:extLst>
        </xdr:cNvPr>
        <xdr:cNvSpPr/>
      </xdr:nvSpPr>
      <xdr:spPr>
        <a:xfrm>
          <a:off x="28520447" y="22249533"/>
          <a:ext cx="6218093" cy="3467966"/>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66</xdr:col>
      <xdr:colOff>164522</xdr:colOff>
      <xdr:row>120</xdr:row>
      <xdr:rowOff>8658</xdr:rowOff>
    </xdr:from>
    <xdr:to>
      <xdr:col>78</xdr:col>
      <xdr:colOff>86590</xdr:colOff>
      <xdr:row>135</xdr:row>
      <xdr:rowOff>190499</xdr:rowOff>
    </xdr:to>
    <xdr:sp macro="" textlink="">
      <xdr:nvSpPr>
        <xdr:cNvPr id="51" name="大かっこ 50">
          <a:extLst>
            <a:ext uri="{FF2B5EF4-FFF2-40B4-BE49-F238E27FC236}">
              <a16:creationId xmlns:a16="http://schemas.microsoft.com/office/drawing/2014/main" id="{00000000-0008-0000-0000-00000A000000}"/>
            </a:ext>
          </a:extLst>
        </xdr:cNvPr>
        <xdr:cNvSpPr/>
      </xdr:nvSpPr>
      <xdr:spPr>
        <a:xfrm>
          <a:off x="28520447" y="25754733"/>
          <a:ext cx="6218093" cy="3467966"/>
        </a:xfrm>
        <a:prstGeom prst="bracketPair">
          <a:avLst>
            <a:gd name="adj" fmla="val 2831"/>
          </a:avLst>
        </a:prstGeom>
        <a:noFill/>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6x4kyuc99s0\&#31038;&#20250;&#12539;&#25588;&#35703;&#23616;&#38556;&#23475;&#20445;&#20581;&#31119;&#31049;&#37096;&#38556;&#23475;&#31119;&#31049;&#35506;\DOCUME~1\HTFFW\LOCALS~1\Temp\DxExp\210220&#9632;&#26368;&#26032;&#29256;&#9632;&#26032;&#26087;&#23550;&#29031;&#9632;\&#9312;20080226&#12288;H20%2004%20&#29256;&#38556;&#23475;&#32773;&#31639;&#23450;&#27083;&#36896;&#35211;&#12360;&#28040;&#12375;&#2925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引上率"/>
      <sheetName val="目次１"/>
      <sheetName val="１居宅介護"/>
      <sheetName val="２重度訪問介護"/>
      <sheetName val="３行動援護"/>
      <sheetName val="４重度包括"/>
      <sheetName val="５療養介護"/>
      <sheetName val="６生活介護"/>
      <sheetName val="７児童デイ"/>
      <sheetName val="８短期入所"/>
      <sheetName val="９共同生活介護"/>
      <sheetName val="１０施設入所支援"/>
      <sheetName val="１１共同生活援助"/>
      <sheetName val="１２自立訓練（機能）"/>
      <sheetName val="１３自立訓練（生活）"/>
      <sheetName val="１４宿泊型自立訓練"/>
      <sheetName val="１５就労移行支援"/>
      <sheetName val="１６就労移行支援（養成）"/>
      <sheetName val="１７就労継続支援Ａ型"/>
      <sheetName val="１８就労継続支援Ｂ型"/>
      <sheetName val="１９相談支援"/>
      <sheetName val="２０身体入所更生"/>
      <sheetName val="２１身体通所更生"/>
      <sheetName val="２２身体入所療護"/>
      <sheetName val="２３身体通所療護"/>
      <sheetName val="２４身体入所授産"/>
      <sheetName val="２５身体通所授産"/>
      <sheetName val="２６知的入所更生"/>
      <sheetName val="２７知的通所更生"/>
      <sheetName val="２８知的入所授産"/>
      <sheetName val="２９知的通所授産"/>
      <sheetName val="３０知的通勤寮"/>
      <sheetName val="入力シート"/>
      <sheetName val="Sheet3"/>
      <sheetName val="【比較前】単価入力"/>
    </sheetNames>
    <sheetDataSet>
      <sheetData sheetId="0">
        <row r="2">
          <cell r="B2">
            <v>4.5999999999999999E-2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FFFF"/>
    <pageSetUpPr fitToPage="1"/>
  </sheetPr>
  <dimension ref="A1:AV266"/>
  <sheetViews>
    <sheetView showGridLines="0" tabSelected="1" view="pageBreakPreview" zoomScale="85" zoomScaleNormal="55" zoomScaleSheetLayoutView="85" workbookViewId="0">
      <selection activeCell="R4" sqref="R4:W4"/>
    </sheetView>
  </sheetViews>
  <sheetFormatPr defaultColWidth="6.6328125" defaultRowHeight="27" customHeight="1"/>
  <cols>
    <col min="1" max="22" width="6.6328125" style="83"/>
    <col min="23" max="29" width="9.90625" style="83" customWidth="1"/>
    <col min="30" max="30" width="11.1796875" style="83" customWidth="1"/>
    <col min="31" max="32" width="9.90625" style="83" customWidth="1"/>
    <col min="33" max="33" width="10.1796875" style="83" customWidth="1"/>
    <col min="34" max="16384" width="6.6328125" style="83"/>
  </cols>
  <sheetData>
    <row r="1" spans="1:48" s="7" customFormat="1" ht="27" customHeight="1">
      <c r="A1" s="60" t="s">
        <v>238</v>
      </c>
      <c r="P1" s="406"/>
      <c r="Q1" s="406"/>
      <c r="R1" s="406"/>
      <c r="S1" s="406"/>
      <c r="T1" s="406"/>
      <c r="U1" s="406"/>
      <c r="V1" s="406"/>
      <c r="W1" s="406"/>
    </row>
    <row r="2" spans="1:48" s="7" customFormat="1" ht="41.25" customHeight="1">
      <c r="A2" s="407" t="s">
        <v>126</v>
      </c>
      <c r="B2" s="407"/>
      <c r="C2" s="407"/>
      <c r="D2" s="407"/>
      <c r="E2" s="407"/>
      <c r="F2" s="407"/>
      <c r="G2" s="407"/>
      <c r="H2" s="407"/>
      <c r="I2" s="407"/>
      <c r="J2" s="407"/>
      <c r="K2" s="407"/>
      <c r="L2" s="407"/>
      <c r="M2" s="407"/>
      <c r="N2" s="407"/>
      <c r="O2" s="407"/>
      <c r="P2" s="407"/>
      <c r="Q2" s="407"/>
      <c r="R2" s="407"/>
      <c r="S2" s="407"/>
      <c r="T2" s="407"/>
      <c r="U2" s="407"/>
      <c r="V2" s="407"/>
      <c r="W2" s="407"/>
      <c r="AD2" s="8"/>
      <c r="AE2" s="8"/>
      <c r="AF2" s="8"/>
    </row>
    <row r="3" spans="1:48" s="7" customFormat="1" ht="32.25" customHeight="1">
      <c r="A3" s="9"/>
      <c r="B3" s="9"/>
      <c r="C3" s="9"/>
      <c r="D3" s="9"/>
      <c r="E3" s="9"/>
      <c r="F3" s="9"/>
      <c r="G3" s="9"/>
      <c r="H3" s="9"/>
      <c r="I3" s="9"/>
      <c r="J3" s="9"/>
      <c r="K3" s="9"/>
      <c r="L3" s="9"/>
      <c r="P3" s="9"/>
      <c r="Q3" s="9"/>
      <c r="R3" s="9"/>
      <c r="S3" s="9"/>
      <c r="T3" s="9"/>
      <c r="U3" s="9"/>
      <c r="V3" s="9"/>
      <c r="W3" s="9"/>
      <c r="AD3" s="8"/>
      <c r="AE3" s="8"/>
      <c r="AF3" s="8"/>
    </row>
    <row r="4" spans="1:48" s="7" customFormat="1" ht="32.25" customHeight="1" thickBot="1">
      <c r="A4" s="9"/>
      <c r="B4" s="9"/>
      <c r="C4" s="9"/>
      <c r="D4" s="9"/>
      <c r="M4" s="408" t="s">
        <v>1</v>
      </c>
      <c r="N4" s="408"/>
      <c r="O4" s="408"/>
      <c r="P4" s="408"/>
      <c r="Q4" s="408"/>
      <c r="R4" s="409"/>
      <c r="S4" s="409"/>
      <c r="T4" s="409"/>
      <c r="U4" s="409"/>
      <c r="V4" s="409"/>
      <c r="W4" s="409"/>
      <c r="AD4" s="8"/>
      <c r="AE4" s="8"/>
      <c r="AF4" s="8"/>
    </row>
    <row r="5" spans="1:48" s="7" customFormat="1" ht="32.25" customHeight="1" thickBot="1">
      <c r="A5" s="9"/>
      <c r="B5" s="9"/>
      <c r="C5" s="9"/>
      <c r="D5" s="9"/>
      <c r="M5" s="410" t="s">
        <v>239</v>
      </c>
      <c r="N5" s="411"/>
      <c r="O5" s="411"/>
      <c r="P5" s="411"/>
      <c r="Q5" s="412"/>
      <c r="R5" s="413">
        <f>IFERROR(ROUNDDOWN(R7,-3),0)</f>
        <v>0</v>
      </c>
      <c r="S5" s="413"/>
      <c r="T5" s="413"/>
      <c r="U5" s="413"/>
      <c r="V5" s="413"/>
      <c r="W5" s="414"/>
      <c r="AD5" s="8"/>
      <c r="AE5" s="8"/>
      <c r="AF5" s="8"/>
    </row>
    <row r="6" spans="1:48" s="7" customFormat="1" ht="32.25" hidden="1" customHeight="1" thickBot="1">
      <c r="A6" s="9"/>
      <c r="B6" s="9"/>
      <c r="C6" s="9"/>
      <c r="D6" s="9"/>
      <c r="M6" s="429" t="s">
        <v>44</v>
      </c>
      <c r="N6" s="430"/>
      <c r="O6" s="430"/>
      <c r="P6" s="430"/>
      <c r="Q6" s="431"/>
      <c r="R6" s="432">
        <f>IFERROR(ROUNDDOWN(
D144*G144*R12*M144
+D146*G146*R12*M144
+D148*G148*R12*M144
+D150*G150*R12*M144
+D158*G158*R12*M158
+D160*G160*R12*M158
+D162*G162*R12*M158
+D164*G164*R12*M158,-3),0)</f>
        <v>0</v>
      </c>
      <c r="S6" s="432"/>
      <c r="T6" s="432"/>
      <c r="U6" s="432"/>
      <c r="V6" s="432"/>
      <c r="W6" s="433"/>
      <c r="AD6" s="8"/>
      <c r="AE6" s="8"/>
      <c r="AF6" s="8"/>
    </row>
    <row r="7" spans="1:48" s="7" customFormat="1" ht="32.25" customHeight="1">
      <c r="P7" s="10"/>
      <c r="Q7" s="11" t="s">
        <v>45</v>
      </c>
      <c r="R7" s="434">
        <f>IFERROR(P174+P178+AD199+AD203,0)</f>
        <v>0</v>
      </c>
      <c r="S7" s="434"/>
      <c r="T7" s="434"/>
      <c r="U7" s="434"/>
      <c r="V7" s="434"/>
      <c r="W7" s="434"/>
      <c r="X7" s="10"/>
      <c r="AD7" s="8"/>
      <c r="AE7" s="8"/>
      <c r="AF7" s="8"/>
    </row>
    <row r="8" spans="1:48" s="13" customFormat="1" ht="27.75" hidden="1" customHeight="1">
      <c r="A8" s="7"/>
      <c r="B8" s="7"/>
      <c r="C8" s="61"/>
      <c r="D8" s="7"/>
      <c r="E8" s="8"/>
      <c r="F8" s="8"/>
      <c r="G8" s="8"/>
      <c r="H8" s="7"/>
      <c r="I8" s="7"/>
      <c r="J8" s="7"/>
      <c r="K8" s="7"/>
      <c r="L8" s="7"/>
      <c r="M8" s="7"/>
      <c r="N8" s="7"/>
      <c r="O8" s="7"/>
      <c r="P8" s="7"/>
      <c r="Q8" s="11" t="s">
        <v>46</v>
      </c>
      <c r="R8" s="434">
        <f>R7*0.9</f>
        <v>0</v>
      </c>
      <c r="S8" s="434"/>
      <c r="T8" s="434"/>
      <c r="U8" s="434"/>
      <c r="V8" s="434"/>
      <c r="W8" s="434"/>
    </row>
    <row r="9" spans="1:48" s="13" customFormat="1" ht="27" customHeight="1">
      <c r="A9" s="12" t="s">
        <v>47</v>
      </c>
      <c r="C9" s="62" t="str">
        <f>IF(F11="","＜ERROR＞「利用定員」を入力してください。","")</f>
        <v>＜ERROR＞「利用定員」を入力してください。</v>
      </c>
    </row>
    <row r="10" spans="1:48" s="13" customFormat="1" ht="45" customHeight="1">
      <c r="A10" s="415" t="s">
        <v>48</v>
      </c>
      <c r="B10" s="415"/>
      <c r="C10" s="415"/>
      <c r="D10" s="415"/>
      <c r="E10" s="415"/>
      <c r="F10" s="416" t="s">
        <v>321</v>
      </c>
      <c r="G10" s="364"/>
      <c r="H10" s="364"/>
      <c r="I10" s="14"/>
      <c r="J10" s="14"/>
      <c r="K10" s="63"/>
      <c r="M10" s="435" t="s">
        <v>319</v>
      </c>
      <c r="N10" s="436"/>
      <c r="O10" s="436"/>
      <c r="P10" s="436"/>
      <c r="Q10" s="436"/>
      <c r="R10" s="437"/>
      <c r="S10" s="438"/>
      <c r="T10" s="438"/>
      <c r="U10" s="15" t="s">
        <v>2</v>
      </c>
      <c r="V10" s="14"/>
      <c r="W10" s="16"/>
    </row>
    <row r="11" spans="1:48" s="13" customFormat="1" ht="27" customHeight="1">
      <c r="A11" s="420" t="s">
        <v>49</v>
      </c>
      <c r="B11" s="420"/>
      <c r="C11" s="420"/>
      <c r="D11" s="420"/>
      <c r="E11" s="420"/>
      <c r="F11" s="421"/>
      <c r="G11" s="422"/>
      <c r="H11" s="422"/>
      <c r="I11" s="14" t="s">
        <v>50</v>
      </c>
      <c r="J11" s="14"/>
      <c r="K11" s="63"/>
      <c r="M11" s="415" t="s">
        <v>343</v>
      </c>
      <c r="N11" s="415"/>
      <c r="O11" s="415"/>
      <c r="P11" s="415"/>
      <c r="Q11" s="415"/>
      <c r="R11" s="423"/>
      <c r="S11" s="424"/>
      <c r="T11" s="424"/>
      <c r="U11" s="14" t="s">
        <v>2</v>
      </c>
      <c r="V11" s="14"/>
      <c r="W11" s="16"/>
      <c r="Z11" s="7"/>
      <c r="AA11" s="7"/>
      <c r="AB11" s="7"/>
      <c r="AC11" s="7"/>
      <c r="AD11" s="8"/>
    </row>
    <row r="12" spans="1:48" s="13" customFormat="1" ht="27" customHeight="1">
      <c r="A12" s="415" t="s">
        <v>0</v>
      </c>
      <c r="B12" s="415"/>
      <c r="C12" s="415"/>
      <c r="D12" s="415"/>
      <c r="E12" s="415"/>
      <c r="F12" s="425" t="str">
        <f>VLOOKUP(F10,A186:B219,2,FALSE)</f>
        <v>6/100
地域</v>
      </c>
      <c r="G12" s="426"/>
      <c r="H12" s="426"/>
      <c r="I12" s="14"/>
      <c r="J12" s="14"/>
      <c r="K12" s="63"/>
      <c r="M12" s="427"/>
      <c r="N12" s="427"/>
      <c r="O12" s="427"/>
      <c r="P12" s="427"/>
      <c r="Q12" s="427"/>
      <c r="R12" s="428"/>
      <c r="S12" s="428"/>
      <c r="T12" s="428"/>
      <c r="U12" s="13" t="s">
        <v>2</v>
      </c>
      <c r="W12" s="272"/>
    </row>
    <row r="13" spans="1:48" s="13" customFormat="1" ht="27" customHeight="1">
      <c r="A13" s="415" t="s">
        <v>51</v>
      </c>
      <c r="B13" s="415"/>
      <c r="C13" s="415"/>
      <c r="D13" s="415"/>
      <c r="E13" s="415"/>
      <c r="F13" s="416" t="e">
        <f>VLOOKUP($F$11,$E$187:$F$205,2,FALSE)</f>
        <v>#N/A</v>
      </c>
      <c r="G13" s="364"/>
      <c r="H13" s="364"/>
      <c r="I13" s="364"/>
      <c r="J13" s="364"/>
      <c r="K13" s="417"/>
      <c r="M13" s="415" t="s">
        <v>52</v>
      </c>
      <c r="N13" s="415"/>
      <c r="O13" s="415"/>
      <c r="P13" s="415"/>
      <c r="Q13" s="415"/>
      <c r="R13" s="418">
        <v>12</v>
      </c>
      <c r="S13" s="419"/>
      <c r="T13" s="419"/>
      <c r="U13" s="14" t="s">
        <v>53</v>
      </c>
      <c r="V13" s="14"/>
      <c r="W13" s="16"/>
    </row>
    <row r="14" spans="1:48" s="13" customFormat="1" ht="27" customHeight="1">
      <c r="R14" s="18"/>
      <c r="S14" s="18"/>
      <c r="T14" s="64"/>
      <c r="U14" s="17"/>
      <c r="V14" s="17"/>
      <c r="W14" s="65"/>
      <c r="AS14" s="17"/>
      <c r="AT14" s="17"/>
      <c r="AU14" s="17"/>
      <c r="AV14" s="65"/>
    </row>
    <row r="15" spans="1:48" s="13" customFormat="1" ht="27" customHeight="1">
      <c r="R15" s="18"/>
      <c r="S15" s="18"/>
      <c r="T15" s="64"/>
      <c r="U15" s="17"/>
      <c r="V15" s="17"/>
      <c r="W15" s="65"/>
      <c r="AS15" s="17"/>
      <c r="AT15" s="17"/>
      <c r="AU15" s="17"/>
      <c r="AV15" s="65"/>
    </row>
    <row r="16" spans="1:48" s="13" customFormat="1" ht="27" customHeight="1" thickBot="1">
      <c r="A16" s="12" t="s">
        <v>54</v>
      </c>
      <c r="H16" s="18"/>
    </row>
    <row r="17" spans="1:20" s="13" customFormat="1" ht="27" customHeight="1">
      <c r="A17" s="388"/>
      <c r="B17" s="389"/>
      <c r="C17" s="389"/>
      <c r="D17" s="389"/>
      <c r="E17" s="389"/>
      <c r="F17" s="390" t="s">
        <v>55</v>
      </c>
      <c r="G17" s="390"/>
      <c r="H17" s="390"/>
      <c r="I17" s="66" t="s">
        <v>56</v>
      </c>
      <c r="J17" s="67" t="s">
        <v>57</v>
      </c>
      <c r="K17" s="67" t="s">
        <v>58</v>
      </c>
      <c r="L17" s="67" t="s">
        <v>59</v>
      </c>
      <c r="M17" s="67" t="s">
        <v>60</v>
      </c>
      <c r="N17" s="67" t="s">
        <v>61</v>
      </c>
      <c r="O17" s="67" t="s">
        <v>62</v>
      </c>
      <c r="P17" s="67" t="s">
        <v>63</v>
      </c>
      <c r="Q17" s="67" t="s">
        <v>64</v>
      </c>
      <c r="R17" s="67" t="s">
        <v>65</v>
      </c>
      <c r="S17" s="67" t="s">
        <v>66</v>
      </c>
      <c r="T17" s="68" t="s">
        <v>67</v>
      </c>
    </row>
    <row r="18" spans="1:20" s="13" customFormat="1" ht="27" customHeight="1">
      <c r="A18" s="391" t="s">
        <v>68</v>
      </c>
      <c r="B18" s="394" t="s">
        <v>311</v>
      </c>
      <c r="C18" s="394"/>
      <c r="D18" s="394"/>
      <c r="E18" s="395"/>
      <c r="F18" s="396">
        <f t="shared" ref="F18:F23" si="0">ROUNDDOWN(SUM(I18:T18)/$R$13,0)</f>
        <v>0</v>
      </c>
      <c r="G18" s="396"/>
      <c r="H18" s="396"/>
      <c r="I18" s="69"/>
      <c r="J18" s="70"/>
      <c r="K18" s="70"/>
      <c r="L18" s="70"/>
      <c r="M18" s="70"/>
      <c r="N18" s="70"/>
      <c r="O18" s="70"/>
      <c r="P18" s="70"/>
      <c r="Q18" s="70"/>
      <c r="R18" s="70"/>
      <c r="S18" s="70"/>
      <c r="T18" s="71"/>
    </row>
    <row r="19" spans="1:20" s="13" customFormat="1" ht="27" customHeight="1">
      <c r="A19" s="392"/>
      <c r="B19" s="395" t="s">
        <v>312</v>
      </c>
      <c r="C19" s="399"/>
      <c r="D19" s="399"/>
      <c r="E19" s="400"/>
      <c r="F19" s="396">
        <f t="shared" si="0"/>
        <v>0</v>
      </c>
      <c r="G19" s="396"/>
      <c r="H19" s="396"/>
      <c r="I19" s="267"/>
      <c r="J19" s="267"/>
      <c r="K19" s="267"/>
      <c r="L19" s="267"/>
      <c r="M19" s="267"/>
      <c r="N19" s="267"/>
      <c r="O19" s="267"/>
      <c r="P19" s="267"/>
      <c r="Q19" s="267"/>
      <c r="R19" s="267"/>
      <c r="S19" s="267"/>
      <c r="T19" s="267"/>
    </row>
    <row r="20" spans="1:20" s="13" customFormat="1" ht="27" customHeight="1">
      <c r="A20" s="393"/>
      <c r="B20" s="439" t="s">
        <v>69</v>
      </c>
      <c r="C20" s="439"/>
      <c r="D20" s="439"/>
      <c r="E20" s="439"/>
      <c r="F20" s="398">
        <f t="shared" si="0"/>
        <v>0</v>
      </c>
      <c r="G20" s="398"/>
      <c r="H20" s="398"/>
      <c r="I20" s="72"/>
      <c r="J20" s="73"/>
      <c r="K20" s="73"/>
      <c r="L20" s="73"/>
      <c r="M20" s="73"/>
      <c r="N20" s="73"/>
      <c r="O20" s="73"/>
      <c r="P20" s="73"/>
      <c r="Q20" s="73"/>
      <c r="R20" s="73"/>
      <c r="S20" s="73"/>
      <c r="T20" s="74"/>
    </row>
    <row r="21" spans="1:20" s="13" customFormat="1" ht="27" customHeight="1">
      <c r="A21" s="401" t="s">
        <v>70</v>
      </c>
      <c r="B21" s="404" t="s">
        <v>311</v>
      </c>
      <c r="C21" s="404"/>
      <c r="D21" s="404"/>
      <c r="E21" s="405"/>
      <c r="F21" s="403">
        <f t="shared" si="0"/>
        <v>0</v>
      </c>
      <c r="G21" s="403"/>
      <c r="H21" s="403"/>
      <c r="I21" s="75"/>
      <c r="J21" s="76"/>
      <c r="K21" s="76"/>
      <c r="L21" s="76"/>
      <c r="M21" s="76"/>
      <c r="N21" s="76"/>
      <c r="O21" s="76"/>
      <c r="P21" s="76"/>
      <c r="Q21" s="76"/>
      <c r="R21" s="76"/>
      <c r="S21" s="76"/>
      <c r="T21" s="77"/>
    </row>
    <row r="22" spans="1:20" s="13" customFormat="1" ht="27" customHeight="1">
      <c r="A22" s="392"/>
      <c r="B22" s="395" t="s">
        <v>312</v>
      </c>
      <c r="C22" s="399"/>
      <c r="D22" s="399"/>
      <c r="E22" s="400"/>
      <c r="F22" s="396">
        <f t="shared" si="0"/>
        <v>0</v>
      </c>
      <c r="G22" s="396"/>
      <c r="H22" s="396"/>
      <c r="I22" s="267"/>
      <c r="J22" s="268"/>
      <c r="K22" s="268"/>
      <c r="L22" s="268"/>
      <c r="M22" s="268"/>
      <c r="N22" s="268"/>
      <c r="O22" s="268"/>
      <c r="P22" s="268"/>
      <c r="Q22" s="268"/>
      <c r="R22" s="268"/>
      <c r="S22" s="268"/>
      <c r="T22" s="269"/>
    </row>
    <row r="23" spans="1:20" s="13" customFormat="1" ht="27" customHeight="1" thickBot="1">
      <c r="A23" s="393"/>
      <c r="B23" s="398" t="s">
        <v>69</v>
      </c>
      <c r="C23" s="398"/>
      <c r="D23" s="398"/>
      <c r="E23" s="398"/>
      <c r="F23" s="398">
        <f t="shared" si="0"/>
        <v>0</v>
      </c>
      <c r="G23" s="398"/>
      <c r="H23" s="398"/>
      <c r="I23" s="78"/>
      <c r="J23" s="79"/>
      <c r="K23" s="79"/>
      <c r="L23" s="79"/>
      <c r="M23" s="79"/>
      <c r="N23" s="79"/>
      <c r="O23" s="79"/>
      <c r="P23" s="79"/>
      <c r="Q23" s="79"/>
      <c r="R23" s="79"/>
      <c r="S23" s="79"/>
      <c r="T23" s="80"/>
    </row>
    <row r="24" spans="1:20" s="13" customFormat="1" ht="27" customHeight="1" thickBot="1">
      <c r="A24" s="385" t="s">
        <v>8</v>
      </c>
      <c r="B24" s="386"/>
      <c r="C24" s="386"/>
      <c r="D24" s="386"/>
      <c r="E24" s="386"/>
      <c r="F24" s="386">
        <f>SUM(F18:G23)</f>
        <v>0</v>
      </c>
      <c r="G24" s="386"/>
      <c r="H24" s="387"/>
    </row>
    <row r="25" spans="1:20" s="13" customFormat="1" ht="27" customHeight="1">
      <c r="A25" s="13" t="s">
        <v>313</v>
      </c>
    </row>
    <row r="26" spans="1:20" s="13" customFormat="1" ht="27.75" customHeight="1"/>
    <row r="27" spans="1:20" s="13" customFormat="1" ht="27" customHeight="1" thickBot="1">
      <c r="A27" s="19" t="s">
        <v>240</v>
      </c>
      <c r="H27" s="18"/>
    </row>
    <row r="28" spans="1:20" s="13" customFormat="1" ht="27" customHeight="1">
      <c r="A28" s="388"/>
      <c r="B28" s="389"/>
      <c r="C28" s="389"/>
      <c r="D28" s="389"/>
      <c r="E28" s="389"/>
      <c r="F28" s="390" t="s">
        <v>55</v>
      </c>
      <c r="G28" s="390"/>
      <c r="H28" s="390"/>
      <c r="I28" s="66" t="s">
        <v>56</v>
      </c>
      <c r="J28" s="67" t="s">
        <v>57</v>
      </c>
      <c r="K28" s="67" t="s">
        <v>58</v>
      </c>
      <c r="L28" s="67" t="s">
        <v>59</v>
      </c>
      <c r="M28" s="67" t="s">
        <v>60</v>
      </c>
      <c r="N28" s="67" t="s">
        <v>61</v>
      </c>
      <c r="O28" s="67" t="s">
        <v>62</v>
      </c>
      <c r="P28" s="67" t="s">
        <v>63</v>
      </c>
      <c r="Q28" s="67" t="s">
        <v>64</v>
      </c>
      <c r="R28" s="67" t="s">
        <v>65</v>
      </c>
      <c r="S28" s="67" t="s">
        <v>66</v>
      </c>
      <c r="T28" s="68" t="s">
        <v>67</v>
      </c>
    </row>
    <row r="29" spans="1:20" s="13" customFormat="1" ht="27" customHeight="1">
      <c r="A29" s="391" t="s">
        <v>68</v>
      </c>
      <c r="B29" s="394" t="s">
        <v>311</v>
      </c>
      <c r="C29" s="394"/>
      <c r="D29" s="394"/>
      <c r="E29" s="395"/>
      <c r="F29" s="396">
        <f t="shared" ref="F29:F34" si="1">ROUNDDOWN(SUM(I29:T29)/$R$13,0)</f>
        <v>0</v>
      </c>
      <c r="G29" s="396"/>
      <c r="H29" s="396"/>
      <c r="I29" s="69"/>
      <c r="J29" s="70"/>
      <c r="K29" s="70"/>
      <c r="L29" s="70"/>
      <c r="M29" s="70"/>
      <c r="N29" s="70"/>
      <c r="O29" s="70"/>
      <c r="P29" s="70"/>
      <c r="Q29" s="70"/>
      <c r="R29" s="70"/>
      <c r="S29" s="70"/>
      <c r="T29" s="71"/>
    </row>
    <row r="30" spans="1:20" s="13" customFormat="1" ht="27" customHeight="1">
      <c r="A30" s="392"/>
      <c r="B30" s="395" t="s">
        <v>312</v>
      </c>
      <c r="C30" s="399"/>
      <c r="D30" s="399"/>
      <c r="E30" s="400"/>
      <c r="F30" s="396">
        <f t="shared" si="1"/>
        <v>0</v>
      </c>
      <c r="G30" s="396"/>
      <c r="H30" s="396"/>
      <c r="I30" s="267"/>
      <c r="J30" s="268"/>
      <c r="K30" s="268"/>
      <c r="L30" s="268"/>
      <c r="M30" s="268"/>
      <c r="N30" s="268"/>
      <c r="O30" s="268"/>
      <c r="P30" s="268"/>
      <c r="Q30" s="268"/>
      <c r="R30" s="268"/>
      <c r="S30" s="268"/>
      <c r="T30" s="269"/>
    </row>
    <row r="31" spans="1:20" s="13" customFormat="1" ht="27" customHeight="1">
      <c r="A31" s="393"/>
      <c r="B31" s="397" t="s">
        <v>69</v>
      </c>
      <c r="C31" s="397"/>
      <c r="D31" s="397"/>
      <c r="E31" s="397"/>
      <c r="F31" s="398">
        <f t="shared" si="1"/>
        <v>0</v>
      </c>
      <c r="G31" s="398"/>
      <c r="H31" s="398"/>
      <c r="I31" s="72"/>
      <c r="J31" s="73"/>
      <c r="K31" s="73"/>
      <c r="L31" s="73"/>
      <c r="M31" s="73"/>
      <c r="N31" s="73"/>
      <c r="O31" s="73"/>
      <c r="P31" s="73"/>
      <c r="Q31" s="73"/>
      <c r="R31" s="73"/>
      <c r="S31" s="73"/>
      <c r="T31" s="74"/>
    </row>
    <row r="32" spans="1:20" s="13" customFormat="1" ht="27" customHeight="1">
      <c r="A32" s="401" t="s">
        <v>70</v>
      </c>
      <c r="B32" s="402" t="s">
        <v>311</v>
      </c>
      <c r="C32" s="402"/>
      <c r="D32" s="402"/>
      <c r="E32" s="402"/>
      <c r="F32" s="403">
        <f t="shared" si="1"/>
        <v>0</v>
      </c>
      <c r="G32" s="403"/>
      <c r="H32" s="403"/>
      <c r="I32" s="75"/>
      <c r="J32" s="76"/>
      <c r="K32" s="76"/>
      <c r="L32" s="76"/>
      <c r="M32" s="76"/>
      <c r="N32" s="76"/>
      <c r="O32" s="76"/>
      <c r="P32" s="76"/>
      <c r="Q32" s="76"/>
      <c r="R32" s="76"/>
      <c r="S32" s="76"/>
      <c r="T32" s="77"/>
    </row>
    <row r="33" spans="1:23" s="13" customFormat="1" ht="27" customHeight="1">
      <c r="A33" s="392"/>
      <c r="B33" s="395" t="s">
        <v>312</v>
      </c>
      <c r="C33" s="399"/>
      <c r="D33" s="399"/>
      <c r="E33" s="400"/>
      <c r="F33" s="396">
        <f t="shared" si="1"/>
        <v>0</v>
      </c>
      <c r="G33" s="396"/>
      <c r="H33" s="396"/>
      <c r="I33" s="267"/>
      <c r="J33" s="268"/>
      <c r="K33" s="268"/>
      <c r="L33" s="268"/>
      <c r="M33" s="268"/>
      <c r="N33" s="268"/>
      <c r="O33" s="268"/>
      <c r="P33" s="268"/>
      <c r="Q33" s="268"/>
      <c r="R33" s="268"/>
      <c r="S33" s="268"/>
      <c r="T33" s="269"/>
    </row>
    <row r="34" spans="1:23" s="13" customFormat="1" ht="27" customHeight="1" thickBot="1">
      <c r="A34" s="393"/>
      <c r="B34" s="398" t="s">
        <v>69</v>
      </c>
      <c r="C34" s="398"/>
      <c r="D34" s="398"/>
      <c r="E34" s="398"/>
      <c r="F34" s="398">
        <f t="shared" si="1"/>
        <v>0</v>
      </c>
      <c r="G34" s="398"/>
      <c r="H34" s="398"/>
      <c r="I34" s="78"/>
      <c r="J34" s="79"/>
      <c r="K34" s="79"/>
      <c r="L34" s="79"/>
      <c r="M34" s="79"/>
      <c r="N34" s="79"/>
      <c r="O34" s="79"/>
      <c r="P34" s="79"/>
      <c r="Q34" s="79"/>
      <c r="R34" s="79"/>
      <c r="S34" s="79"/>
      <c r="T34" s="80"/>
    </row>
    <row r="35" spans="1:23" s="13" customFormat="1" ht="27" customHeight="1" thickBot="1">
      <c r="A35" s="385" t="s">
        <v>8</v>
      </c>
      <c r="B35" s="386"/>
      <c r="C35" s="386"/>
      <c r="D35" s="386"/>
      <c r="E35" s="386"/>
      <c r="F35" s="386">
        <f>SUM(F29:G34)</f>
        <v>0</v>
      </c>
      <c r="G35" s="386"/>
      <c r="H35" s="387"/>
    </row>
    <row r="36" spans="1:23" s="13" customFormat="1" ht="27" customHeight="1">
      <c r="A36" s="13" t="s">
        <v>241</v>
      </c>
    </row>
    <row r="37" spans="1:23" s="13" customFormat="1" ht="27.75" customHeight="1">
      <c r="W37" s="65"/>
    </row>
    <row r="38" spans="1:23" s="13" customFormat="1" ht="27.75" customHeight="1">
      <c r="W38" s="65"/>
    </row>
    <row r="39" spans="1:23" s="13" customFormat="1" ht="27" customHeight="1" thickBot="1">
      <c r="A39" s="12" t="s">
        <v>71</v>
      </c>
      <c r="W39" s="65"/>
    </row>
    <row r="40" spans="1:23" s="13" customFormat="1" ht="29.25" customHeight="1" thickBot="1">
      <c r="A40" s="374" t="s">
        <v>72</v>
      </c>
      <c r="B40" s="375"/>
      <c r="C40" s="375"/>
      <c r="D40" s="375"/>
      <c r="E40" s="375"/>
      <c r="F40" s="375"/>
      <c r="G40" s="375"/>
      <c r="H40" s="375"/>
      <c r="I40" s="375" t="s">
        <v>73</v>
      </c>
      <c r="J40" s="375"/>
      <c r="K40" s="376" t="s">
        <v>74</v>
      </c>
      <c r="L40" s="377"/>
      <c r="M40" s="377"/>
      <c r="N40" s="377"/>
      <c r="O40" s="377"/>
      <c r="P40" s="377"/>
      <c r="Q40" s="377"/>
      <c r="R40" s="377"/>
      <c r="S40" s="377"/>
      <c r="T40" s="377"/>
      <c r="U40" s="377"/>
      <c r="V40" s="377"/>
      <c r="W40" s="378"/>
    </row>
    <row r="41" spans="1:23" s="13" customFormat="1" ht="29.25" customHeight="1">
      <c r="A41" s="379" t="s">
        <v>242</v>
      </c>
      <c r="B41" s="380"/>
      <c r="C41" s="380"/>
      <c r="D41" s="380"/>
      <c r="E41" s="380"/>
      <c r="F41" s="380"/>
      <c r="G41" s="380"/>
      <c r="H41" s="381"/>
      <c r="I41" s="382"/>
      <c r="J41" s="383"/>
      <c r="K41" s="20"/>
      <c r="L41" s="21"/>
      <c r="M41" s="21"/>
      <c r="N41" s="21"/>
      <c r="O41" s="21"/>
      <c r="P41" s="21"/>
      <c r="Q41" s="21"/>
      <c r="R41" s="21"/>
      <c r="S41" s="21"/>
      <c r="T41" s="21"/>
      <c r="U41" s="21"/>
      <c r="V41" s="21"/>
      <c r="W41" s="22"/>
    </row>
    <row r="42" spans="1:23" s="13" customFormat="1" ht="29.25" customHeight="1">
      <c r="A42" s="379" t="s">
        <v>310</v>
      </c>
      <c r="B42" s="380"/>
      <c r="C42" s="380"/>
      <c r="D42" s="380"/>
      <c r="E42" s="380"/>
      <c r="F42" s="380"/>
      <c r="G42" s="380"/>
      <c r="H42" s="381"/>
      <c r="I42" s="382"/>
      <c r="J42" s="383"/>
      <c r="K42" s="20"/>
      <c r="L42" s="21"/>
      <c r="M42" s="21"/>
      <c r="N42" s="21"/>
      <c r="O42" s="21"/>
      <c r="P42" s="21"/>
      <c r="Q42" s="21"/>
      <c r="R42" s="21"/>
      <c r="S42" s="21"/>
      <c r="T42" s="21"/>
      <c r="U42" s="21"/>
      <c r="V42" s="21"/>
      <c r="W42" s="22"/>
    </row>
    <row r="43" spans="1:23" s="13" customFormat="1" ht="29.25" customHeight="1">
      <c r="A43" s="363" t="s">
        <v>75</v>
      </c>
      <c r="B43" s="364"/>
      <c r="C43" s="364"/>
      <c r="D43" s="364"/>
      <c r="E43" s="364"/>
      <c r="F43" s="364"/>
      <c r="G43" s="364"/>
      <c r="H43" s="365"/>
      <c r="I43" s="366"/>
      <c r="J43" s="367"/>
      <c r="K43" s="384" t="s">
        <v>76</v>
      </c>
      <c r="L43" s="364"/>
      <c r="M43" s="364"/>
      <c r="N43" s="364"/>
      <c r="O43" s="364"/>
      <c r="P43" s="364"/>
      <c r="Q43" s="370"/>
      <c r="R43" s="370"/>
      <c r="S43" s="370"/>
      <c r="T43" s="370"/>
      <c r="U43" s="14"/>
      <c r="V43" s="14"/>
      <c r="W43" s="81"/>
    </row>
    <row r="44" spans="1:23" s="13" customFormat="1" ht="29.25" hidden="1" customHeight="1">
      <c r="A44" s="363" t="s">
        <v>77</v>
      </c>
      <c r="B44" s="364"/>
      <c r="C44" s="364"/>
      <c r="D44" s="364"/>
      <c r="E44" s="364"/>
      <c r="F44" s="364"/>
      <c r="G44" s="364"/>
      <c r="H44" s="365"/>
      <c r="I44" s="366"/>
      <c r="J44" s="367"/>
      <c r="K44" s="23"/>
      <c r="L44" s="14"/>
      <c r="M44" s="14"/>
      <c r="N44" s="14"/>
      <c r="O44" s="14"/>
      <c r="P44" s="14"/>
      <c r="Q44" s="14"/>
      <c r="R44" s="14"/>
      <c r="S44" s="14"/>
      <c r="T44" s="14"/>
      <c r="U44" s="14"/>
      <c r="V44" s="14"/>
      <c r="W44" s="82"/>
    </row>
    <row r="45" spans="1:23" s="13" customFormat="1" ht="29.25" customHeight="1">
      <c r="A45" s="363" t="s">
        <v>78</v>
      </c>
      <c r="B45" s="364"/>
      <c r="C45" s="364"/>
      <c r="D45" s="364"/>
      <c r="E45" s="364"/>
      <c r="F45" s="364"/>
      <c r="G45" s="364"/>
      <c r="H45" s="365"/>
      <c r="I45" s="366"/>
      <c r="J45" s="367"/>
      <c r="K45" s="23"/>
      <c r="L45" s="14"/>
      <c r="M45" s="14"/>
      <c r="N45" s="14"/>
      <c r="O45" s="14"/>
      <c r="P45" s="14"/>
      <c r="Q45" s="14"/>
      <c r="R45" s="14"/>
      <c r="S45" s="14"/>
      <c r="T45" s="14"/>
      <c r="U45" s="14"/>
      <c r="V45" s="14"/>
      <c r="W45" s="81"/>
    </row>
    <row r="46" spans="1:23" s="13" customFormat="1" ht="51.75" hidden="1" customHeight="1">
      <c r="A46" s="371" t="s">
        <v>243</v>
      </c>
      <c r="B46" s="372"/>
      <c r="C46" s="372"/>
      <c r="D46" s="372"/>
      <c r="E46" s="372"/>
      <c r="F46" s="372"/>
      <c r="G46" s="372"/>
      <c r="H46" s="373"/>
      <c r="I46" s="366"/>
      <c r="J46" s="367"/>
      <c r="K46" s="23"/>
      <c r="L46" s="14"/>
      <c r="M46" s="14"/>
      <c r="N46" s="14"/>
      <c r="O46" s="14"/>
      <c r="P46" s="14"/>
      <c r="Q46" s="14"/>
      <c r="R46" s="14"/>
      <c r="S46" s="14"/>
      <c r="T46" s="14"/>
      <c r="U46" s="14"/>
      <c r="V46" s="14"/>
      <c r="W46" s="81"/>
    </row>
    <row r="47" spans="1:23" s="13" customFormat="1" ht="29.25" customHeight="1">
      <c r="A47" s="363" t="s">
        <v>244</v>
      </c>
      <c r="B47" s="364"/>
      <c r="C47" s="364"/>
      <c r="D47" s="364"/>
      <c r="E47" s="364"/>
      <c r="F47" s="364"/>
      <c r="G47" s="364"/>
      <c r="H47" s="365"/>
      <c r="I47" s="366"/>
      <c r="J47" s="367"/>
      <c r="K47" s="23"/>
      <c r="L47" s="14"/>
      <c r="M47" s="14"/>
      <c r="N47" s="14"/>
      <c r="O47" s="14"/>
      <c r="P47" s="14"/>
      <c r="Q47" s="14"/>
      <c r="R47" s="14"/>
      <c r="S47" s="14"/>
      <c r="T47" s="14"/>
      <c r="U47" s="14"/>
      <c r="V47" s="14"/>
      <c r="W47" s="81"/>
    </row>
    <row r="48" spans="1:23" s="13" customFormat="1" ht="29.25" customHeight="1">
      <c r="A48" s="363" t="s">
        <v>245</v>
      </c>
      <c r="B48" s="364"/>
      <c r="C48" s="364"/>
      <c r="D48" s="364"/>
      <c r="E48" s="364"/>
      <c r="F48" s="364"/>
      <c r="G48" s="364"/>
      <c r="H48" s="365"/>
      <c r="I48" s="366"/>
      <c r="J48" s="367"/>
      <c r="K48" s="368" t="s">
        <v>79</v>
      </c>
      <c r="L48" s="369"/>
      <c r="M48" s="369"/>
      <c r="N48" s="369"/>
      <c r="O48" s="369"/>
      <c r="P48" s="369"/>
      <c r="Q48" s="370"/>
      <c r="R48" s="370"/>
      <c r="S48" s="370"/>
      <c r="T48" s="370"/>
      <c r="U48" s="14"/>
      <c r="V48" s="14"/>
      <c r="W48" s="81"/>
    </row>
    <row r="49" spans="1:39" s="13" customFormat="1" ht="29.25" customHeight="1" thickBot="1">
      <c r="A49" s="350" t="s">
        <v>246</v>
      </c>
      <c r="B49" s="351"/>
      <c r="C49" s="351"/>
      <c r="D49" s="351"/>
      <c r="E49" s="351"/>
      <c r="F49" s="351"/>
      <c r="G49" s="351"/>
      <c r="H49" s="352"/>
      <c r="I49" s="353"/>
      <c r="J49" s="354"/>
      <c r="K49" s="355" t="s">
        <v>80</v>
      </c>
      <c r="L49" s="356"/>
      <c r="M49" s="356"/>
      <c r="N49" s="356"/>
      <c r="O49" s="356"/>
      <c r="P49" s="356"/>
      <c r="Q49" s="357">
        <v>81</v>
      </c>
      <c r="R49" s="357"/>
      <c r="S49" s="358" t="s">
        <v>81</v>
      </c>
      <c r="T49" s="358"/>
      <c r="U49" s="53"/>
      <c r="V49" s="53"/>
      <c r="W49" s="24"/>
    </row>
    <row r="50" spans="1:39" s="13" customFormat="1" ht="29.25" customHeight="1">
      <c r="A50" s="13" t="s">
        <v>247</v>
      </c>
    </row>
    <row r="51" spans="1:39" s="13" customFormat="1" ht="27" customHeight="1"/>
    <row r="52" spans="1:39" ht="27" customHeight="1">
      <c r="X52" s="13"/>
      <c r="Y52" s="13"/>
      <c r="Z52" s="13"/>
      <c r="AA52" s="13"/>
      <c r="AB52" s="13"/>
      <c r="AC52" s="13"/>
      <c r="AD52" s="13"/>
      <c r="AE52" s="13"/>
      <c r="AF52" s="13"/>
      <c r="AG52" s="13"/>
      <c r="AH52" s="13"/>
      <c r="AI52" s="13"/>
      <c r="AJ52" s="13"/>
      <c r="AK52" s="13"/>
      <c r="AL52" s="13"/>
      <c r="AM52" s="13"/>
    </row>
    <row r="53" spans="1:39" ht="21" thickBot="1">
      <c r="A53" s="84" t="s">
        <v>82</v>
      </c>
      <c r="X53" s="13"/>
      <c r="Y53" s="13"/>
      <c r="Z53" s="13"/>
      <c r="AA53" s="13"/>
      <c r="AB53" s="13"/>
      <c r="AC53" s="13"/>
      <c r="AD53" s="13"/>
      <c r="AE53" s="13"/>
      <c r="AF53" s="13"/>
      <c r="AG53" s="13"/>
      <c r="AH53" s="13"/>
      <c r="AI53" s="13"/>
      <c r="AJ53" s="13"/>
      <c r="AK53" s="13"/>
      <c r="AL53" s="13"/>
      <c r="AM53" s="13"/>
    </row>
    <row r="54" spans="1:39" ht="20.5">
      <c r="D54" s="330" t="s">
        <v>236</v>
      </c>
      <c r="E54" s="331"/>
      <c r="F54" s="359" t="s">
        <v>237</v>
      </c>
      <c r="G54" s="293"/>
      <c r="H54" s="362" t="s">
        <v>318</v>
      </c>
      <c r="I54" s="362"/>
      <c r="J54" s="300" t="s">
        <v>135</v>
      </c>
      <c r="K54" s="300"/>
      <c r="L54" s="300" t="s">
        <v>83</v>
      </c>
      <c r="M54" s="300"/>
      <c r="P54" s="85"/>
      <c r="Q54" s="85"/>
      <c r="X54" s="13"/>
      <c r="Y54" s="13"/>
      <c r="Z54" s="13"/>
      <c r="AA54" s="13"/>
      <c r="AB54" s="13"/>
      <c r="AC54" s="13"/>
      <c r="AD54" s="13"/>
      <c r="AE54" s="13"/>
      <c r="AF54" s="13"/>
      <c r="AG54" s="13"/>
      <c r="AH54" s="13"/>
      <c r="AI54" s="13"/>
      <c r="AJ54" s="13"/>
      <c r="AK54" s="13"/>
      <c r="AL54" s="13"/>
      <c r="AM54" s="13"/>
    </row>
    <row r="55" spans="1:39" ht="20.5">
      <c r="D55" s="332"/>
      <c r="E55" s="333"/>
      <c r="F55" s="359"/>
      <c r="G55" s="293"/>
      <c r="H55" s="324" t="s">
        <v>229</v>
      </c>
      <c r="I55" s="325"/>
      <c r="J55" s="360" t="s">
        <v>229</v>
      </c>
      <c r="K55" s="360"/>
      <c r="L55" s="324" t="s">
        <v>229</v>
      </c>
      <c r="M55" s="325"/>
      <c r="P55" s="85"/>
      <c r="Q55" s="85"/>
      <c r="X55" s="13"/>
      <c r="Y55" s="13"/>
      <c r="Z55" s="13"/>
      <c r="AA55" s="13"/>
      <c r="AB55" s="13"/>
      <c r="AC55" s="13"/>
      <c r="AD55" s="13"/>
      <c r="AE55" s="13"/>
      <c r="AF55" s="13"/>
      <c r="AG55" s="13"/>
      <c r="AH55" s="13"/>
      <c r="AI55" s="13"/>
      <c r="AJ55" s="13"/>
      <c r="AK55" s="13"/>
      <c r="AL55" s="13"/>
      <c r="AM55" s="13"/>
    </row>
    <row r="56" spans="1:39" ht="20.5">
      <c r="D56" s="332"/>
      <c r="E56" s="333"/>
      <c r="F56" s="359"/>
      <c r="G56" s="293"/>
      <c r="H56" s="316"/>
      <c r="I56" s="317"/>
      <c r="J56" s="316" t="s">
        <v>84</v>
      </c>
      <c r="K56" s="317"/>
      <c r="L56" s="316"/>
      <c r="M56" s="317"/>
      <c r="P56" s="85"/>
      <c r="Q56" s="85"/>
      <c r="X56" s="13"/>
      <c r="Y56" s="13"/>
      <c r="Z56" s="13"/>
      <c r="AA56" s="13"/>
      <c r="AB56" s="13"/>
      <c r="AC56" s="13"/>
      <c r="AD56" s="13"/>
      <c r="AE56" s="13"/>
      <c r="AF56" s="13"/>
      <c r="AG56" s="13"/>
      <c r="AH56" s="13"/>
      <c r="AI56" s="13"/>
      <c r="AJ56" s="13"/>
      <c r="AK56" s="13"/>
      <c r="AL56" s="13"/>
      <c r="AM56" s="13"/>
    </row>
    <row r="57" spans="1:39" ht="20.5">
      <c r="D57" s="334"/>
      <c r="E57" s="335"/>
      <c r="F57" s="359"/>
      <c r="G57" s="293"/>
      <c r="H57" s="318"/>
      <c r="I57" s="319"/>
      <c r="J57" s="361">
        <f>IF(I43="○",VLOOKUP($F$12&amp;$Q$43,【BD】小A１!$B$9:$DO$136,71,FALSE),0)</f>
        <v>0</v>
      </c>
      <c r="K57" s="361"/>
      <c r="L57" s="318"/>
      <c r="M57" s="319"/>
      <c r="P57" s="85"/>
      <c r="Q57" s="85"/>
      <c r="X57" s="13"/>
      <c r="Y57" s="13"/>
      <c r="Z57" s="13"/>
      <c r="AA57" s="13"/>
      <c r="AB57" s="13"/>
      <c r="AC57" s="13"/>
      <c r="AD57" s="13"/>
      <c r="AE57" s="13"/>
      <c r="AF57" s="13"/>
      <c r="AG57" s="13"/>
      <c r="AH57" s="13"/>
      <c r="AI57" s="13"/>
      <c r="AJ57" s="13"/>
      <c r="AK57" s="13"/>
      <c r="AL57" s="13"/>
      <c r="AM57" s="13"/>
    </row>
    <row r="58" spans="1:39" ht="20.5">
      <c r="A58" s="293" t="s">
        <v>68</v>
      </c>
      <c r="B58" s="283" t="s">
        <v>311</v>
      </c>
      <c r="C58" s="289"/>
      <c r="D58" s="322" t="e">
        <f>SUM(F58:M58)</f>
        <v>#N/A</v>
      </c>
      <c r="E58" s="323"/>
      <c r="F58" s="288" t="e">
        <f>VLOOKUP($F$12&amp;$F$13&amp;"１､２歳児",【BD】小A１!$A$9:$DO$136,17,FALSE)</f>
        <v>#N/A</v>
      </c>
      <c r="G58" s="348"/>
      <c r="H58" s="347"/>
      <c r="I58" s="347"/>
      <c r="J58" s="285" t="e">
        <f>ROUNDDOWN(J57/F24,IF(J57/F24&lt;10,0,-1))</f>
        <v>#DIV/0!</v>
      </c>
      <c r="K58" s="286"/>
      <c r="L58" s="348">
        <f>IF(I44="○",VLOOKUP($F$12&amp;$F$13&amp;"１､２歳児",【BD】小A１!$A$9:$DO$136,85,FALSE),0)</f>
        <v>0</v>
      </c>
      <c r="M58" s="348"/>
      <c r="X58" s="13"/>
      <c r="Y58" s="13"/>
      <c r="Z58" s="13"/>
      <c r="AA58" s="13"/>
      <c r="AB58" s="13"/>
      <c r="AC58" s="13"/>
      <c r="AD58" s="13"/>
      <c r="AE58" s="13"/>
      <c r="AF58" s="13"/>
      <c r="AG58" s="13"/>
      <c r="AH58" s="13"/>
      <c r="AI58" s="13"/>
      <c r="AJ58" s="13"/>
      <c r="AK58" s="13"/>
      <c r="AL58" s="13"/>
      <c r="AM58" s="13"/>
    </row>
    <row r="59" spans="1:39" ht="20.5">
      <c r="A59" s="293"/>
      <c r="B59" s="283" t="s">
        <v>317</v>
      </c>
      <c r="C59" s="284"/>
      <c r="D59" s="322" t="e">
        <f>SUM(F59:M59)</f>
        <v>#N/A</v>
      </c>
      <c r="E59" s="323"/>
      <c r="F59" s="288" t="e">
        <f>F58</f>
        <v>#N/A</v>
      </c>
      <c r="G59" s="348"/>
      <c r="H59" s="348">
        <f>IF(I42="○",VLOOKUP($F$12&amp;$F$13&amp;"１､２歳児",【BD】小A１!$A$9:$DO$136,60,FALSE),0)</f>
        <v>0</v>
      </c>
      <c r="I59" s="348"/>
      <c r="J59" s="285" t="e">
        <f>J58</f>
        <v>#DIV/0!</v>
      </c>
      <c r="K59" s="286"/>
      <c r="L59" s="348">
        <f>L58</f>
        <v>0</v>
      </c>
      <c r="M59" s="348"/>
      <c r="X59" s="13"/>
      <c r="Y59" s="13"/>
      <c r="Z59" s="13"/>
      <c r="AA59" s="13"/>
      <c r="AB59" s="13"/>
      <c r="AC59" s="13"/>
      <c r="AD59" s="13"/>
      <c r="AE59" s="13"/>
      <c r="AF59" s="13"/>
      <c r="AG59" s="13"/>
      <c r="AH59" s="13"/>
      <c r="AI59" s="13"/>
      <c r="AJ59" s="13"/>
      <c r="AK59" s="13"/>
      <c r="AL59" s="13"/>
      <c r="AM59" s="13"/>
    </row>
    <row r="60" spans="1:39" ht="15">
      <c r="A60" s="293"/>
      <c r="B60" s="283" t="s">
        <v>69</v>
      </c>
      <c r="C60" s="289"/>
      <c r="D60" s="322" t="e">
        <f>SUM(F60:M60)</f>
        <v>#N/A</v>
      </c>
      <c r="E60" s="323"/>
      <c r="F60" s="288" t="e">
        <f>VLOOKUP($F$12&amp;$F$13&amp;"乳児",【BD】小A１!$A$9:$DO$136,17,FALSE)</f>
        <v>#N/A</v>
      </c>
      <c r="G60" s="348"/>
      <c r="H60" s="347"/>
      <c r="I60" s="347"/>
      <c r="J60" s="278" t="e">
        <f>J58</f>
        <v>#DIV/0!</v>
      </c>
      <c r="K60" s="278"/>
      <c r="L60" s="348">
        <f>L58</f>
        <v>0</v>
      </c>
      <c r="M60" s="348"/>
    </row>
    <row r="61" spans="1:39" ht="15">
      <c r="A61" s="283" t="s">
        <v>85</v>
      </c>
      <c r="B61" s="289"/>
      <c r="C61" s="289"/>
      <c r="D61" s="322" t="e">
        <f>SUM(D58:E60)</f>
        <v>#N/A</v>
      </c>
      <c r="E61" s="323"/>
      <c r="F61" s="291"/>
      <c r="G61" s="347"/>
      <c r="H61" s="347"/>
      <c r="I61" s="347"/>
      <c r="J61" s="292"/>
      <c r="K61" s="292"/>
      <c r="L61" s="347"/>
      <c r="M61" s="347"/>
    </row>
    <row r="62" spans="1:39" ht="15">
      <c r="A62" s="300" t="s">
        <v>70</v>
      </c>
      <c r="B62" s="283" t="s">
        <v>311</v>
      </c>
      <c r="C62" s="289"/>
      <c r="D62" s="322" t="e">
        <f>SUM(F62:M62)</f>
        <v>#N/A</v>
      </c>
      <c r="E62" s="323"/>
      <c r="F62" s="288" t="e">
        <f>VLOOKUP($F$12&amp;$F$13&amp;"１､２歳児",【BD】小A１!$A$9:$DO$136,26,FALSE)</f>
        <v>#N/A</v>
      </c>
      <c r="G62" s="348"/>
      <c r="H62" s="347"/>
      <c r="I62" s="347"/>
      <c r="J62" s="278" t="e">
        <f>ROUNDDOWN(J57/F24,IF(J57/F24&lt;10,0,-1))</f>
        <v>#DIV/0!</v>
      </c>
      <c r="K62" s="278"/>
      <c r="L62" s="348">
        <f>L60</f>
        <v>0</v>
      </c>
      <c r="M62" s="348"/>
    </row>
    <row r="63" spans="1:39" ht="15">
      <c r="A63" s="301"/>
      <c r="B63" s="283" t="s">
        <v>317</v>
      </c>
      <c r="C63" s="284"/>
      <c r="D63" s="322" t="e">
        <f>SUM(F63:M63)</f>
        <v>#N/A</v>
      </c>
      <c r="E63" s="323"/>
      <c r="F63" s="349" t="e">
        <f>F62</f>
        <v>#N/A</v>
      </c>
      <c r="G63" s="288"/>
      <c r="H63" s="348">
        <f>H59</f>
        <v>0</v>
      </c>
      <c r="I63" s="348"/>
      <c r="J63" s="285" t="e">
        <f>J62</f>
        <v>#DIV/0!</v>
      </c>
      <c r="K63" s="286"/>
      <c r="L63" s="348">
        <f>L62</f>
        <v>0</v>
      </c>
      <c r="M63" s="348"/>
    </row>
    <row r="64" spans="1:39" ht="15">
      <c r="A64" s="302"/>
      <c r="B64" s="283" t="s">
        <v>69</v>
      </c>
      <c r="C64" s="289"/>
      <c r="D64" s="322" t="e">
        <f>SUM(F64:M64)</f>
        <v>#N/A</v>
      </c>
      <c r="E64" s="323"/>
      <c r="F64" s="288" t="e">
        <f>VLOOKUP($F$12&amp;$F$13&amp;"乳児",【BD】小A１!$A$9:$DO$136,26,FALSE)</f>
        <v>#N/A</v>
      </c>
      <c r="G64" s="348"/>
      <c r="H64" s="347"/>
      <c r="I64" s="347"/>
      <c r="J64" s="278" t="e">
        <f>J62</f>
        <v>#DIV/0!</v>
      </c>
      <c r="K64" s="278"/>
      <c r="L64" s="348">
        <f>L62</f>
        <v>0</v>
      </c>
      <c r="M64" s="348"/>
    </row>
    <row r="65" spans="1:19" ht="15">
      <c r="A65" s="283" t="s">
        <v>85</v>
      </c>
      <c r="B65" s="289"/>
      <c r="C65" s="289"/>
      <c r="D65" s="322" t="e">
        <f>SUM(D62:E64)</f>
        <v>#N/A</v>
      </c>
      <c r="E65" s="323"/>
      <c r="F65" s="282"/>
      <c r="G65" s="292"/>
      <c r="H65" s="292"/>
      <c r="I65" s="292"/>
      <c r="J65" s="292"/>
      <c r="K65" s="292"/>
      <c r="L65" s="292"/>
      <c r="M65" s="292"/>
      <c r="P65" s="86"/>
      <c r="Q65" s="86"/>
    </row>
    <row r="66" spans="1:19" ht="15.5" thickBot="1">
      <c r="A66" s="283" t="s">
        <v>86</v>
      </c>
      <c r="B66" s="289"/>
      <c r="C66" s="289"/>
      <c r="D66" s="320" t="e">
        <f>D61+D65</f>
        <v>#N/A</v>
      </c>
      <c r="E66" s="321"/>
      <c r="F66" s="282"/>
      <c r="G66" s="292"/>
      <c r="H66" s="292"/>
      <c r="I66" s="292"/>
      <c r="J66" s="292"/>
      <c r="K66" s="292"/>
      <c r="L66" s="292"/>
      <c r="M66" s="292"/>
      <c r="P66" s="86"/>
      <c r="Q66" s="86"/>
    </row>
    <row r="67" spans="1:19" ht="15"/>
    <row r="68" spans="1:19" ht="15.5" thickBot="1">
      <c r="A68" s="84" t="s">
        <v>87</v>
      </c>
    </row>
    <row r="69" spans="1:19" ht="15">
      <c r="D69" s="330" t="s">
        <v>314</v>
      </c>
      <c r="E69" s="331"/>
      <c r="F69" s="336" t="s">
        <v>88</v>
      </c>
      <c r="G69" s="315"/>
      <c r="H69" s="314" t="s">
        <v>89</v>
      </c>
      <c r="I69" s="315"/>
      <c r="J69" s="85"/>
      <c r="K69" s="85"/>
      <c r="N69" s="85"/>
      <c r="O69" s="85"/>
    </row>
    <row r="70" spans="1:19" ht="15">
      <c r="D70" s="332"/>
      <c r="E70" s="333"/>
      <c r="F70" s="341" t="s">
        <v>229</v>
      </c>
      <c r="G70" s="342"/>
      <c r="H70" s="343" t="s">
        <v>229</v>
      </c>
      <c r="I70" s="342"/>
      <c r="J70" s="85"/>
      <c r="K70" s="85"/>
      <c r="N70" s="87"/>
      <c r="O70" s="87"/>
    </row>
    <row r="71" spans="1:19" ht="15">
      <c r="D71" s="332"/>
      <c r="E71" s="333"/>
      <c r="F71" s="341" t="s">
        <v>84</v>
      </c>
      <c r="G71" s="342"/>
      <c r="H71" s="343" t="s">
        <v>84</v>
      </c>
      <c r="I71" s="342"/>
      <c r="J71" s="85"/>
      <c r="K71" s="85"/>
      <c r="N71" s="85"/>
      <c r="O71" s="85"/>
    </row>
    <row r="72" spans="1:19" ht="15">
      <c r="D72" s="334"/>
      <c r="E72" s="335"/>
      <c r="F72" s="344">
        <f>IF(I45="○(A)",【BD】小A２!K18,0)</f>
        <v>0</v>
      </c>
      <c r="G72" s="345"/>
      <c r="H72" s="346">
        <f>IF(I45="○(B)",【BD】小A２!M21,0)</f>
        <v>0</v>
      </c>
      <c r="I72" s="345"/>
      <c r="J72" s="85"/>
      <c r="K72" s="85"/>
      <c r="N72" s="85"/>
      <c r="O72" s="85"/>
    </row>
    <row r="73" spans="1:19" ht="15">
      <c r="A73" s="293" t="s">
        <v>68</v>
      </c>
      <c r="B73" s="283" t="s">
        <v>311</v>
      </c>
      <c r="C73" s="289"/>
      <c r="D73" s="322" t="e">
        <f>SUM(F73:I73)</f>
        <v>#DIV/0!</v>
      </c>
      <c r="E73" s="323"/>
      <c r="F73" s="286" t="e">
        <f>ROUNDDOWN(F72/F24,IF(F72/F24&lt;10,0,-1))</f>
        <v>#DIV/0!</v>
      </c>
      <c r="G73" s="278"/>
      <c r="H73" s="278" t="e">
        <f>ROUNDDOWN(H72/F24,IF(H72/F24&lt;10,0,-1))</f>
        <v>#DIV/0!</v>
      </c>
      <c r="I73" s="278"/>
    </row>
    <row r="74" spans="1:19" ht="15">
      <c r="A74" s="293"/>
      <c r="B74" s="283" t="s">
        <v>317</v>
      </c>
      <c r="C74" s="284"/>
      <c r="D74" s="322" t="e">
        <f>SUM(F74:I74)</f>
        <v>#DIV/0!</v>
      </c>
      <c r="E74" s="323"/>
      <c r="F74" s="286" t="e">
        <f>F73</f>
        <v>#DIV/0!</v>
      </c>
      <c r="G74" s="278"/>
      <c r="H74" s="278" t="e">
        <f>H73</f>
        <v>#DIV/0!</v>
      </c>
      <c r="I74" s="278"/>
    </row>
    <row r="75" spans="1:19" ht="15">
      <c r="A75" s="293"/>
      <c r="B75" s="283" t="s">
        <v>69</v>
      </c>
      <c r="C75" s="289"/>
      <c r="D75" s="322" t="e">
        <f>SUM(F75:I75)</f>
        <v>#DIV/0!</v>
      </c>
      <c r="E75" s="323"/>
      <c r="F75" s="286" t="e">
        <f>F73</f>
        <v>#DIV/0!</v>
      </c>
      <c r="G75" s="278"/>
      <c r="H75" s="278" t="e">
        <f>H73</f>
        <v>#DIV/0!</v>
      </c>
      <c r="I75" s="278"/>
    </row>
    <row r="76" spans="1:19" ht="15">
      <c r="A76" s="283" t="s">
        <v>85</v>
      </c>
      <c r="B76" s="289"/>
      <c r="C76" s="289"/>
      <c r="D76" s="339" t="e">
        <f>SUM(D73:E75)</f>
        <v>#DIV/0!</v>
      </c>
      <c r="E76" s="340"/>
      <c r="F76" s="282"/>
      <c r="G76" s="292"/>
      <c r="H76" s="292"/>
      <c r="I76" s="292"/>
      <c r="J76" s="86"/>
      <c r="K76" s="86"/>
      <c r="N76" s="86"/>
      <c r="O76" s="86"/>
    </row>
    <row r="77" spans="1:19" ht="15">
      <c r="A77" s="300" t="s">
        <v>70</v>
      </c>
      <c r="B77" s="283" t="s">
        <v>311</v>
      </c>
      <c r="C77" s="289"/>
      <c r="D77" s="339" t="e">
        <f>SUM(F77:I77)</f>
        <v>#DIV/0!</v>
      </c>
      <c r="E77" s="340"/>
      <c r="F77" s="286" t="e">
        <f>F75</f>
        <v>#DIV/0!</v>
      </c>
      <c r="G77" s="278"/>
      <c r="H77" s="278" t="e">
        <f>H75</f>
        <v>#DIV/0!</v>
      </c>
      <c r="I77" s="278"/>
    </row>
    <row r="78" spans="1:19" ht="15">
      <c r="A78" s="301"/>
      <c r="B78" s="283" t="s">
        <v>317</v>
      </c>
      <c r="C78" s="284"/>
      <c r="D78" s="339" t="e">
        <f>SUM(F78:I78)</f>
        <v>#DIV/0!</v>
      </c>
      <c r="E78" s="340"/>
      <c r="F78" s="286" t="e">
        <f>F77</f>
        <v>#DIV/0!</v>
      </c>
      <c r="G78" s="278"/>
      <c r="H78" s="278" t="e">
        <f>H77</f>
        <v>#DIV/0!</v>
      </c>
      <c r="I78" s="278"/>
    </row>
    <row r="79" spans="1:19" ht="15">
      <c r="A79" s="302"/>
      <c r="B79" s="283" t="s">
        <v>69</v>
      </c>
      <c r="C79" s="289"/>
      <c r="D79" s="339" t="e">
        <f>SUM(F79:I79)</f>
        <v>#DIV/0!</v>
      </c>
      <c r="E79" s="340"/>
      <c r="F79" s="286" t="e">
        <f>F78</f>
        <v>#DIV/0!</v>
      </c>
      <c r="G79" s="278"/>
      <c r="H79" s="278" t="e">
        <f>H78</f>
        <v>#DIV/0!</v>
      </c>
      <c r="I79" s="278"/>
    </row>
    <row r="80" spans="1:19" ht="15">
      <c r="A80" s="283" t="s">
        <v>85</v>
      </c>
      <c r="B80" s="289"/>
      <c r="C80" s="289"/>
      <c r="D80" s="339" t="e">
        <f>SUM(D77:E79)</f>
        <v>#DIV/0!</v>
      </c>
      <c r="E80" s="340"/>
      <c r="F80" s="282"/>
      <c r="G80" s="292"/>
      <c r="H80" s="292"/>
      <c r="I80" s="292"/>
      <c r="J80" s="86"/>
      <c r="K80" s="86"/>
      <c r="P80" s="86"/>
      <c r="Q80" s="86"/>
      <c r="R80" s="86"/>
      <c r="S80" s="86"/>
    </row>
    <row r="81" spans="1:24" ht="15.5" thickBot="1">
      <c r="A81" s="283" t="s">
        <v>86</v>
      </c>
      <c r="B81" s="289"/>
      <c r="C81" s="289"/>
      <c r="D81" s="320" t="e">
        <f>D76+D80</f>
        <v>#DIV/0!</v>
      </c>
      <c r="E81" s="321"/>
      <c r="F81" s="282"/>
      <c r="G81" s="292"/>
      <c r="H81" s="292"/>
      <c r="I81" s="292"/>
      <c r="J81" s="86"/>
      <c r="K81" s="86"/>
      <c r="P81" s="86"/>
      <c r="Q81" s="86"/>
      <c r="R81" s="86"/>
      <c r="S81" s="86"/>
    </row>
    <row r="82" spans="1:24" ht="15"/>
    <row r="83" spans="1:24" ht="15.5" thickBot="1">
      <c r="A83" s="84" t="s">
        <v>90</v>
      </c>
    </row>
    <row r="84" spans="1:24" ht="15">
      <c r="D84" s="330" t="s">
        <v>231</v>
      </c>
      <c r="E84" s="331"/>
      <c r="F84" s="336" t="s">
        <v>236</v>
      </c>
      <c r="G84" s="315"/>
      <c r="H84" s="314" t="s">
        <v>248</v>
      </c>
      <c r="I84" s="315"/>
      <c r="J84" s="314" t="s">
        <v>249</v>
      </c>
      <c r="K84" s="315"/>
      <c r="L84" s="314" t="s">
        <v>91</v>
      </c>
      <c r="M84" s="315"/>
      <c r="N84" s="314" t="s">
        <v>92</v>
      </c>
      <c r="O84" s="315"/>
      <c r="P84" s="314" t="s">
        <v>93</v>
      </c>
      <c r="Q84" s="315"/>
      <c r="R84" s="314" t="s">
        <v>94</v>
      </c>
      <c r="S84" s="315"/>
    </row>
    <row r="85" spans="1:24" ht="15">
      <c r="D85" s="332"/>
      <c r="E85" s="333"/>
      <c r="F85" s="337"/>
      <c r="G85" s="317"/>
      <c r="H85" s="316"/>
      <c r="I85" s="317"/>
      <c r="J85" s="316"/>
      <c r="K85" s="317"/>
      <c r="L85" s="316"/>
      <c r="M85" s="317"/>
      <c r="N85" s="316"/>
      <c r="O85" s="317"/>
      <c r="P85" s="316"/>
      <c r="Q85" s="317"/>
      <c r="R85" s="316"/>
      <c r="S85" s="317"/>
    </row>
    <row r="86" spans="1:24" ht="15">
      <c r="D86" s="334"/>
      <c r="E86" s="335"/>
      <c r="F86" s="338"/>
      <c r="G86" s="319"/>
      <c r="H86" s="88">
        <f>IF(I46="○",VLOOKUP($F$12&amp;$F$13&amp;"乳児",【BD】小A１!$A$9:$DO$136,102,FALSE)*100,0)</f>
        <v>0</v>
      </c>
      <c r="I86" s="89" t="s">
        <v>95</v>
      </c>
      <c r="J86" s="326" t="s">
        <v>229</v>
      </c>
      <c r="K86" s="327"/>
      <c r="L86" s="88">
        <f>IF(I48="○",IF(Q48="月に1日",VLOOKUP($F$12&amp;$F$13&amp;"乳児",【BD】小A１!$A$9:$DO$136,114,FALSE)*100,0),0)</f>
        <v>0</v>
      </c>
      <c r="M86" s="89" t="s">
        <v>95</v>
      </c>
      <c r="N86" s="88">
        <f>IF(I48="○",IF(Q48="月に2日",VLOOKUP($F$12&amp;$F$13&amp;"乳児",【BD】小A１!$A$9:$DO$136,115,FALSE)*100,0),0)</f>
        <v>0</v>
      </c>
      <c r="O86" s="89" t="s">
        <v>95</v>
      </c>
      <c r="P86" s="88">
        <f>IF(I48="○",IF(Q48="月に3日以上",VLOOKUP($F$12&amp;$F$13&amp;"乳児",【BD】小A１!$A$9:$DO$136,116,FALSE)*100,0),0)</f>
        <v>0</v>
      </c>
      <c r="Q86" s="89" t="s">
        <v>95</v>
      </c>
      <c r="R86" s="88">
        <f>IF(I48="○",IF(Q48="全ての土曜日",VLOOKUP($F$12&amp;$F$13&amp;"乳児",【BD】小A１!$A$9:$DO$136,117,FALSE)*100,0),0)</f>
        <v>0</v>
      </c>
      <c r="S86" s="89" t="s">
        <v>95</v>
      </c>
    </row>
    <row r="87" spans="1:24" s="85" customFormat="1" ht="15">
      <c r="A87" s="293" t="s">
        <v>68</v>
      </c>
      <c r="B87" s="283" t="s">
        <v>311</v>
      </c>
      <c r="C87" s="289"/>
      <c r="D87" s="322" t="e">
        <f>F87-H87-J87-L87-N87-P87-R87</f>
        <v>#N/A</v>
      </c>
      <c r="E87" s="323"/>
      <c r="F87" s="286" t="e">
        <f>D58</f>
        <v>#N/A</v>
      </c>
      <c r="G87" s="278"/>
      <c r="H87" s="278" t="e">
        <f>ROUNDDOWN((F58+L58)*$H$86/100,IF((F58+L58)*$H$86/100&lt;10,0,-1))</f>
        <v>#N/A</v>
      </c>
      <c r="I87" s="278"/>
      <c r="J87" s="279">
        <f>IF(I47="○",VLOOKUP($F$12&amp;$F$13&amp;"１､２歳児",【BD】小A１!$A$9:$DO$136,106,FALSE),0)</f>
        <v>0</v>
      </c>
      <c r="K87" s="280"/>
      <c r="L87" s="278" t="e">
        <f>ROUNDDOWN((F58+H58+L58)*$L$86/100,IF((F58+H58+L58)*$L$86/100&lt;10,0,-1))</f>
        <v>#N/A</v>
      </c>
      <c r="M87" s="278"/>
      <c r="N87" s="278" t="e">
        <f>ROUNDDOWN((F58+H58+L58)*$N$86/100,IF((F58+H58+L58)*$N$86/100&lt;10,0,-1))</f>
        <v>#N/A</v>
      </c>
      <c r="O87" s="278"/>
      <c r="P87" s="278" t="e">
        <f>ROUNDDOWN((F58+H58+L58)*$P$86/100,IF((F58+H58+L58)*$P$86/100&lt;10,0,-1))</f>
        <v>#N/A</v>
      </c>
      <c r="Q87" s="278"/>
      <c r="R87" s="278" t="e">
        <f>ROUNDDOWN((F58+H58+L58)*$R$86/100,IF((F58+H58+L58)*$R$86/100&lt;10,0,-1))</f>
        <v>#N/A</v>
      </c>
      <c r="S87" s="278"/>
      <c r="T87" s="83"/>
      <c r="U87" s="83"/>
      <c r="V87" s="83"/>
      <c r="W87" s="83"/>
      <c r="X87" s="83"/>
    </row>
    <row r="88" spans="1:24" s="85" customFormat="1" ht="15">
      <c r="A88" s="293"/>
      <c r="B88" s="283" t="s">
        <v>317</v>
      </c>
      <c r="C88" s="284"/>
      <c r="D88" s="322" t="e">
        <f>F88-H88-J88-L88-N88-P88-R88</f>
        <v>#N/A</v>
      </c>
      <c r="E88" s="323"/>
      <c r="F88" s="286" t="e">
        <f>D59</f>
        <v>#N/A</v>
      </c>
      <c r="G88" s="278"/>
      <c r="H88" s="278" t="e">
        <f>ROUNDDOWN((F59+L59)*$H$86/100,IF((F59+L59)*$H$86/100&lt;10,0,-1))</f>
        <v>#N/A</v>
      </c>
      <c r="I88" s="278"/>
      <c r="J88" s="279">
        <f>J87</f>
        <v>0</v>
      </c>
      <c r="K88" s="280"/>
      <c r="L88" s="278" t="e">
        <f t="shared" ref="L88:L89" si="2">ROUNDDOWN((F59+H59+L59)*$L$86/100,IF((F59+H59+L59)*$L$86/100&lt;10,0,-1))</f>
        <v>#N/A</v>
      </c>
      <c r="M88" s="278"/>
      <c r="N88" s="278" t="e">
        <f t="shared" ref="N88:N89" si="3">ROUNDDOWN((F59+H59+L59)*$N$86/100,IF((F59+H59+L59)*$N$86/100&lt;10,0,-1))</f>
        <v>#N/A</v>
      </c>
      <c r="O88" s="278"/>
      <c r="P88" s="278" t="e">
        <f t="shared" ref="P88:P89" si="4">ROUNDDOWN((F59+H59+L59)*$P$86/100,IF((F59+H59+L59)*$P$86/100&lt;10,0,-1))</f>
        <v>#N/A</v>
      </c>
      <c r="Q88" s="278"/>
      <c r="R88" s="278" t="e">
        <f t="shared" ref="R88:R89" si="5">ROUNDDOWN((F59+H59+L59)*$R$86/100,IF((F59+H59+L59)*$R$86/100&lt;10,0,-1))</f>
        <v>#N/A</v>
      </c>
      <c r="S88" s="278"/>
      <c r="T88" s="83"/>
      <c r="U88" s="83"/>
      <c r="V88" s="83"/>
      <c r="W88" s="83"/>
      <c r="X88" s="83"/>
    </row>
    <row r="89" spans="1:24" ht="15">
      <c r="A89" s="293"/>
      <c r="B89" s="283" t="s">
        <v>69</v>
      </c>
      <c r="C89" s="289"/>
      <c r="D89" s="322" t="e">
        <f>F89-H89-J89-L89-N89-P89-R89</f>
        <v>#N/A</v>
      </c>
      <c r="E89" s="323"/>
      <c r="F89" s="286" t="e">
        <f>D60</f>
        <v>#N/A</v>
      </c>
      <c r="G89" s="278"/>
      <c r="H89" s="278" t="e">
        <f>ROUNDDOWN((F60+L60)*$H$86/100,IF((F60+L60)*$H$86/100&lt;10,0,-1))</f>
        <v>#N/A</v>
      </c>
      <c r="I89" s="278"/>
      <c r="J89" s="279">
        <f>J87</f>
        <v>0</v>
      </c>
      <c r="K89" s="280"/>
      <c r="L89" s="278" t="e">
        <f t="shared" si="2"/>
        <v>#N/A</v>
      </c>
      <c r="M89" s="278"/>
      <c r="N89" s="278" t="e">
        <f t="shared" si="3"/>
        <v>#N/A</v>
      </c>
      <c r="O89" s="278"/>
      <c r="P89" s="278" t="e">
        <f t="shared" si="4"/>
        <v>#N/A</v>
      </c>
      <c r="Q89" s="278"/>
      <c r="R89" s="278" t="e">
        <f t="shared" si="5"/>
        <v>#N/A</v>
      </c>
      <c r="S89" s="278"/>
    </row>
    <row r="90" spans="1:24" ht="15">
      <c r="A90" s="283" t="s">
        <v>85</v>
      </c>
      <c r="B90" s="289"/>
      <c r="C90" s="289"/>
      <c r="D90" s="322" t="e">
        <f>SUM(D87:E89)</f>
        <v>#N/A</v>
      </c>
      <c r="E90" s="323"/>
      <c r="F90" s="282"/>
      <c r="G90" s="292"/>
      <c r="H90" s="292"/>
      <c r="I90" s="292"/>
      <c r="J90" s="281"/>
      <c r="K90" s="282"/>
      <c r="L90" s="281"/>
      <c r="M90" s="282"/>
      <c r="N90" s="281"/>
      <c r="O90" s="282"/>
      <c r="P90" s="281"/>
      <c r="Q90" s="282"/>
      <c r="R90" s="281"/>
      <c r="S90" s="282"/>
    </row>
    <row r="91" spans="1:24" ht="15">
      <c r="A91" s="300" t="s">
        <v>70</v>
      </c>
      <c r="B91" s="283" t="s">
        <v>311</v>
      </c>
      <c r="C91" s="289"/>
      <c r="D91" s="322" t="e">
        <f>F91-H91-J91-L91-N91-P91-R91</f>
        <v>#N/A</v>
      </c>
      <c r="E91" s="323"/>
      <c r="F91" s="286" t="e">
        <f>D62</f>
        <v>#N/A</v>
      </c>
      <c r="G91" s="278"/>
      <c r="H91" s="278" t="e">
        <f>ROUNDDOWN((F62+L62)*$H$86/100,IF((F62+L62)*$H$86/100&lt;10,0,-1))</f>
        <v>#N/A</v>
      </c>
      <c r="I91" s="278"/>
      <c r="J91" s="279">
        <f>J89</f>
        <v>0</v>
      </c>
      <c r="K91" s="280"/>
      <c r="L91" s="278" t="e">
        <f>ROUNDDOWN((F62+H62+L62)*$L$86/100,IF((F62+H62+L62)*$L$86/100&lt;10,0,-1))</f>
        <v>#N/A</v>
      </c>
      <c r="M91" s="278"/>
      <c r="N91" s="278" t="e">
        <f t="shared" ref="N91:N93" si="6">ROUNDDOWN((F62+H62+L62)*$N$86/100,IF((F62+H62+L62)*$N$86/100&lt;10,0,-1))</f>
        <v>#N/A</v>
      </c>
      <c r="O91" s="278"/>
      <c r="P91" s="278" t="e">
        <f t="shared" ref="P91:P93" si="7">ROUNDDOWN((F62+H62+L62)*$P$86/100,IF((F62+H62+L62)*$P$86/100&lt;10,0,-1))</f>
        <v>#N/A</v>
      </c>
      <c r="Q91" s="278"/>
      <c r="R91" s="278" t="e">
        <f t="shared" ref="R91:R93" si="8">ROUNDDOWN((F62+H62+L62)*$R$86/100,IF((F62+H62+L62)*$R$86/100&lt;10,0,-1))</f>
        <v>#N/A</v>
      </c>
      <c r="S91" s="278"/>
    </row>
    <row r="92" spans="1:24" ht="15">
      <c r="A92" s="301"/>
      <c r="B92" s="283" t="s">
        <v>317</v>
      </c>
      <c r="C92" s="284"/>
      <c r="D92" s="322" t="e">
        <f>F92-H92-J92-L92-N92-P92-R92</f>
        <v>#N/A</v>
      </c>
      <c r="E92" s="323"/>
      <c r="F92" s="286" t="e">
        <f>D63</f>
        <v>#N/A</v>
      </c>
      <c r="G92" s="278"/>
      <c r="H92" s="278" t="e">
        <f>ROUNDDOWN((F63+L63)*$H$86/100,IF((F63+L63)*$H$86/100&lt;10,0,-1))</f>
        <v>#N/A</v>
      </c>
      <c r="I92" s="278"/>
      <c r="J92" s="279">
        <f>J91</f>
        <v>0</v>
      </c>
      <c r="K92" s="280"/>
      <c r="L92" s="278" t="e">
        <f>ROUNDDOWN((F63+H63+L63)*$L$86/100,IF((F63+H63+L63)*$L$86/100&lt;10,0,-1))</f>
        <v>#N/A</v>
      </c>
      <c r="M92" s="278"/>
      <c r="N92" s="278" t="e">
        <f t="shared" si="6"/>
        <v>#N/A</v>
      </c>
      <c r="O92" s="278"/>
      <c r="P92" s="278" t="e">
        <f t="shared" si="7"/>
        <v>#N/A</v>
      </c>
      <c r="Q92" s="278"/>
      <c r="R92" s="278" t="e">
        <f t="shared" si="8"/>
        <v>#N/A</v>
      </c>
      <c r="S92" s="278"/>
    </row>
    <row r="93" spans="1:24" ht="15">
      <c r="A93" s="302"/>
      <c r="B93" s="283" t="s">
        <v>69</v>
      </c>
      <c r="C93" s="289"/>
      <c r="D93" s="322" t="e">
        <f>F93-H93-J93-L93-N93-P93-R93</f>
        <v>#N/A</v>
      </c>
      <c r="E93" s="323"/>
      <c r="F93" s="286" t="e">
        <f>D64</f>
        <v>#N/A</v>
      </c>
      <c r="G93" s="278"/>
      <c r="H93" s="278" t="e">
        <f>ROUNDDOWN((F64+L64)*$H$86/100,IF((F64+L64)*$H$86/100&lt;10,0,-1))</f>
        <v>#N/A</v>
      </c>
      <c r="I93" s="278"/>
      <c r="J93" s="279">
        <f>J92</f>
        <v>0</v>
      </c>
      <c r="K93" s="280"/>
      <c r="L93" s="278" t="e">
        <f t="shared" ref="L93" si="9">ROUNDDOWN((F64+H64+L64)*$L$86/100,IF((F64+H64+L64)*$L$86/100&lt;10,0,-1))</f>
        <v>#N/A</v>
      </c>
      <c r="M93" s="278"/>
      <c r="N93" s="278" t="e">
        <f t="shared" si="6"/>
        <v>#N/A</v>
      </c>
      <c r="O93" s="278"/>
      <c r="P93" s="278" t="e">
        <f t="shared" si="7"/>
        <v>#N/A</v>
      </c>
      <c r="Q93" s="278"/>
      <c r="R93" s="278" t="e">
        <f t="shared" si="8"/>
        <v>#N/A</v>
      </c>
      <c r="S93" s="278"/>
    </row>
    <row r="94" spans="1:24" ht="15">
      <c r="A94" s="283" t="s">
        <v>85</v>
      </c>
      <c r="B94" s="289"/>
      <c r="C94" s="289"/>
      <c r="D94" s="322" t="e">
        <f>SUM(D91:E93)</f>
        <v>#N/A</v>
      </c>
      <c r="E94" s="323"/>
      <c r="F94" s="282"/>
      <c r="G94" s="292"/>
      <c r="H94" s="292"/>
      <c r="I94" s="292"/>
      <c r="J94" s="292"/>
      <c r="K94" s="292"/>
      <c r="L94" s="292"/>
      <c r="M94" s="292"/>
      <c r="N94" s="292"/>
      <c r="O94" s="292"/>
      <c r="P94" s="292"/>
      <c r="Q94" s="292"/>
      <c r="R94" s="292"/>
      <c r="S94" s="292"/>
    </row>
    <row r="95" spans="1:24" ht="15.5" thickBot="1">
      <c r="A95" s="283" t="s">
        <v>86</v>
      </c>
      <c r="B95" s="289"/>
      <c r="C95" s="289"/>
      <c r="D95" s="320" t="e">
        <f>D90+D94</f>
        <v>#N/A</v>
      </c>
      <c r="E95" s="321"/>
      <c r="F95" s="282"/>
      <c r="G95" s="292"/>
      <c r="H95" s="292"/>
      <c r="I95" s="292"/>
      <c r="J95" s="292"/>
      <c r="K95" s="292"/>
      <c r="L95" s="292"/>
      <c r="M95" s="292"/>
      <c r="N95" s="292"/>
      <c r="O95" s="292"/>
      <c r="P95" s="292"/>
      <c r="Q95" s="292"/>
      <c r="R95" s="292"/>
      <c r="S95" s="292"/>
    </row>
    <row r="96" spans="1:24" ht="15"/>
    <row r="97" spans="1:17" ht="15">
      <c r="A97" s="84" t="s">
        <v>230</v>
      </c>
    </row>
    <row r="98" spans="1:17" ht="15.5" thickBot="1">
      <c r="A98" s="83" t="s">
        <v>250</v>
      </c>
    </row>
    <row r="99" spans="1:17" ht="15">
      <c r="D99" s="314" t="s">
        <v>231</v>
      </c>
      <c r="E99" s="315"/>
      <c r="G99" s="313" t="s">
        <v>96</v>
      </c>
      <c r="H99" s="313"/>
      <c r="J99" s="314" t="s">
        <v>232</v>
      </c>
      <c r="K99" s="315"/>
      <c r="M99" s="293" t="s">
        <v>233</v>
      </c>
      <c r="N99" s="293"/>
      <c r="P99" s="309" t="s">
        <v>234</v>
      </c>
      <c r="Q99" s="310"/>
    </row>
    <row r="100" spans="1:17" ht="15">
      <c r="D100" s="316"/>
      <c r="E100" s="317"/>
      <c r="G100" s="313"/>
      <c r="H100" s="313"/>
      <c r="J100" s="316"/>
      <c r="K100" s="317"/>
      <c r="M100" s="293"/>
      <c r="N100" s="293"/>
      <c r="P100" s="311"/>
      <c r="Q100" s="312"/>
    </row>
    <row r="101" spans="1:17" ht="15">
      <c r="D101" s="318"/>
      <c r="E101" s="319"/>
      <c r="G101" s="313"/>
      <c r="H101" s="313"/>
      <c r="J101" s="318"/>
      <c r="K101" s="319"/>
      <c r="M101" s="293"/>
      <c r="N101" s="293"/>
      <c r="P101" s="311"/>
      <c r="Q101" s="312"/>
    </row>
    <row r="102" spans="1:17" ht="15">
      <c r="A102" s="293" t="s">
        <v>68</v>
      </c>
      <c r="B102" s="283" t="s">
        <v>311</v>
      </c>
      <c r="C102" s="289"/>
      <c r="D102" s="285" t="e">
        <f>D87</f>
        <v>#N/A</v>
      </c>
      <c r="E102" s="286"/>
      <c r="F102" s="304" t="s">
        <v>42</v>
      </c>
      <c r="G102" s="90"/>
      <c r="H102" s="91"/>
      <c r="I102" s="294" t="s">
        <v>5</v>
      </c>
      <c r="J102" s="285" t="e">
        <f>IF($G$105=100,D102,ROUNDDOWN(D102*$G$105/100,IF(D102*$G$105/100&lt;10,0,-1)))</f>
        <v>#N/A</v>
      </c>
      <c r="K102" s="286"/>
      <c r="L102" s="294" t="s">
        <v>4</v>
      </c>
      <c r="M102" s="285" t="e">
        <f>D73</f>
        <v>#DIV/0!</v>
      </c>
      <c r="N102" s="286"/>
      <c r="O102" s="294" t="s">
        <v>5</v>
      </c>
      <c r="P102" s="322" t="e">
        <f>J102+M102</f>
        <v>#N/A</v>
      </c>
      <c r="Q102" s="323"/>
    </row>
    <row r="103" spans="1:17" ht="15">
      <c r="A103" s="293"/>
      <c r="B103" s="283" t="s">
        <v>317</v>
      </c>
      <c r="C103" s="284"/>
      <c r="D103" s="285" t="e">
        <f>D88</f>
        <v>#N/A</v>
      </c>
      <c r="E103" s="286"/>
      <c r="F103" s="304"/>
      <c r="G103" s="90"/>
      <c r="H103" s="92"/>
      <c r="I103" s="294"/>
      <c r="J103" s="285" t="e">
        <f>IF($G$105=100,D103,ROUNDDOWN(D103*$G$105/100,IF(D103*$G$105/100&lt;10,0,-1)))</f>
        <v>#N/A</v>
      </c>
      <c r="K103" s="286"/>
      <c r="L103" s="294"/>
      <c r="M103" s="285" t="e">
        <f>D74</f>
        <v>#DIV/0!</v>
      </c>
      <c r="N103" s="286"/>
      <c r="O103" s="294"/>
      <c r="P103" s="322" t="e">
        <f>J103+M103</f>
        <v>#N/A</v>
      </c>
      <c r="Q103" s="323"/>
    </row>
    <row r="104" spans="1:17" ht="15">
      <c r="A104" s="293"/>
      <c r="B104" s="283" t="s">
        <v>69</v>
      </c>
      <c r="C104" s="289"/>
      <c r="D104" s="285" t="e">
        <f>D89</f>
        <v>#N/A</v>
      </c>
      <c r="E104" s="286"/>
      <c r="F104" s="304"/>
      <c r="G104" s="90"/>
      <c r="H104" s="92"/>
      <c r="I104" s="294"/>
      <c r="J104" s="285" t="e">
        <f>IF(G105=100,D104,ROUNDDOWN(D104*G105/100,IF(D104*G105/100&lt;10,0,-1)))</f>
        <v>#N/A</v>
      </c>
      <c r="K104" s="286"/>
      <c r="L104" s="294"/>
      <c r="M104" s="285" t="e">
        <f>D75</f>
        <v>#DIV/0!</v>
      </c>
      <c r="N104" s="286"/>
      <c r="O104" s="294"/>
      <c r="P104" s="322" t="e">
        <f>J104+M104</f>
        <v>#N/A</v>
      </c>
      <c r="Q104" s="323"/>
    </row>
    <row r="105" spans="1:17" ht="15">
      <c r="A105" s="283" t="s">
        <v>85</v>
      </c>
      <c r="B105" s="289"/>
      <c r="C105" s="289"/>
      <c r="D105" s="285" t="e">
        <f>SUM(D102:E104)</f>
        <v>#N/A</v>
      </c>
      <c r="E105" s="286"/>
      <c r="F105" s="304"/>
      <c r="G105" s="93">
        <f>IF(Q49="",100,Q49)</f>
        <v>81</v>
      </c>
      <c r="H105" s="91" t="s">
        <v>95</v>
      </c>
      <c r="I105" s="294"/>
      <c r="J105" s="285" t="e">
        <f>SUM(J102:K104)</f>
        <v>#N/A</v>
      </c>
      <c r="K105" s="286"/>
      <c r="L105" s="294"/>
      <c r="M105" s="285" t="e">
        <f>SUM(M102:N104)</f>
        <v>#DIV/0!</v>
      </c>
      <c r="N105" s="286"/>
      <c r="O105" s="294"/>
      <c r="P105" s="322" t="e">
        <f>SUM(P102:Q104)</f>
        <v>#N/A</v>
      </c>
      <c r="Q105" s="323"/>
    </row>
    <row r="106" spans="1:17" ht="15">
      <c r="A106" s="300" t="s">
        <v>70</v>
      </c>
      <c r="B106" s="283" t="s">
        <v>311</v>
      </c>
      <c r="C106" s="289"/>
      <c r="D106" s="285" t="e">
        <f>D91</f>
        <v>#N/A</v>
      </c>
      <c r="E106" s="286"/>
      <c r="F106" s="304"/>
      <c r="G106" s="90"/>
      <c r="H106" s="91"/>
      <c r="I106" s="294"/>
      <c r="J106" s="285" t="e">
        <f>IF($G$105=100,D106,ROUNDDOWN(D106*$G$105/100,IF(D106*$G$105/100&lt;10,0,-1)))</f>
        <v>#N/A</v>
      </c>
      <c r="K106" s="286"/>
      <c r="L106" s="294"/>
      <c r="M106" s="285" t="e">
        <f>D77</f>
        <v>#DIV/0!</v>
      </c>
      <c r="N106" s="286"/>
      <c r="O106" s="294"/>
      <c r="P106" s="322" t="e">
        <f>J106+M106</f>
        <v>#N/A</v>
      </c>
      <c r="Q106" s="323"/>
    </row>
    <row r="107" spans="1:17" ht="15">
      <c r="A107" s="301"/>
      <c r="B107" s="283" t="s">
        <v>317</v>
      </c>
      <c r="C107" s="284"/>
      <c r="D107" s="285" t="e">
        <f>D92</f>
        <v>#N/A</v>
      </c>
      <c r="E107" s="286"/>
      <c r="F107" s="304"/>
      <c r="G107" s="90"/>
      <c r="H107" s="91"/>
      <c r="I107" s="294"/>
      <c r="J107" s="285" t="e">
        <f>IF($G$105=100,D107,ROUNDDOWN(D107*$G$105/100,IF(D107*$G$105/100&lt;10,0,-1)))</f>
        <v>#N/A</v>
      </c>
      <c r="K107" s="286"/>
      <c r="L107" s="294"/>
      <c r="M107" s="285" t="e">
        <f>D78</f>
        <v>#DIV/0!</v>
      </c>
      <c r="N107" s="286"/>
      <c r="O107" s="294"/>
      <c r="P107" s="322" t="e">
        <f>J107+M107</f>
        <v>#N/A</v>
      </c>
      <c r="Q107" s="323"/>
    </row>
    <row r="108" spans="1:17" ht="15">
      <c r="A108" s="302"/>
      <c r="B108" s="283" t="s">
        <v>69</v>
      </c>
      <c r="C108" s="289"/>
      <c r="D108" s="285" t="e">
        <f>D93</f>
        <v>#N/A</v>
      </c>
      <c r="E108" s="286"/>
      <c r="F108" s="304"/>
      <c r="G108" s="90"/>
      <c r="H108" s="91"/>
      <c r="I108" s="294"/>
      <c r="J108" s="285" t="e">
        <f>IF(G105=100,D108,ROUNDDOWN(D108*G105/100,IF(D108*G105/100&lt;10,0,-1)))</f>
        <v>#N/A</v>
      </c>
      <c r="K108" s="286"/>
      <c r="L108" s="294"/>
      <c r="M108" s="285" t="e">
        <f>D79</f>
        <v>#DIV/0!</v>
      </c>
      <c r="N108" s="286"/>
      <c r="O108" s="294"/>
      <c r="P108" s="322" t="e">
        <f>J108+M108</f>
        <v>#N/A</v>
      </c>
      <c r="Q108" s="323"/>
    </row>
    <row r="109" spans="1:17" ht="15">
      <c r="A109" s="283" t="s">
        <v>85</v>
      </c>
      <c r="B109" s="289"/>
      <c r="C109" s="284"/>
      <c r="D109" s="285" t="e">
        <f>SUM(D106:E108)</f>
        <v>#N/A</v>
      </c>
      <c r="E109" s="286"/>
      <c r="F109" s="304"/>
      <c r="G109" s="90"/>
      <c r="H109" s="91"/>
      <c r="I109" s="294"/>
      <c r="J109" s="285" t="e">
        <f>SUM(J106:K108)</f>
        <v>#N/A</v>
      </c>
      <c r="K109" s="286"/>
      <c r="L109" s="294"/>
      <c r="M109" s="285" t="e">
        <f>SUM(M106:N108)</f>
        <v>#DIV/0!</v>
      </c>
      <c r="N109" s="286"/>
      <c r="O109" s="294"/>
      <c r="P109" s="322" t="e">
        <f>SUM(P106:Q108)</f>
        <v>#N/A</v>
      </c>
      <c r="Q109" s="323"/>
    </row>
    <row r="110" spans="1:17" ht="15.5" thickBot="1">
      <c r="A110" s="283" t="s">
        <v>86</v>
      </c>
      <c r="B110" s="289"/>
      <c r="C110" s="284"/>
      <c r="D110" s="285" t="e">
        <f>D105+D109</f>
        <v>#N/A</v>
      </c>
      <c r="E110" s="286"/>
      <c r="F110" s="304"/>
      <c r="G110" s="94"/>
      <c r="H110" s="95"/>
      <c r="I110" s="294"/>
      <c r="J110" s="285" t="e">
        <f>J105+J109</f>
        <v>#N/A</v>
      </c>
      <c r="K110" s="286"/>
      <c r="L110" s="294"/>
      <c r="M110" s="285" t="e">
        <f>M105+M109</f>
        <v>#DIV/0!</v>
      </c>
      <c r="N110" s="286"/>
      <c r="O110" s="294"/>
      <c r="P110" s="320" t="e">
        <f>P105+P109</f>
        <v>#N/A</v>
      </c>
      <c r="Q110" s="321"/>
    </row>
    <row r="111" spans="1:17" ht="15">
      <c r="J111" s="96"/>
      <c r="K111" s="96"/>
      <c r="M111" s="96"/>
      <c r="N111" s="96"/>
    </row>
    <row r="112" spans="1:17" ht="15.75" customHeight="1">
      <c r="A112" s="83" t="s">
        <v>251</v>
      </c>
      <c r="H112" s="270"/>
      <c r="I112" s="270"/>
      <c r="J112" s="96"/>
      <c r="K112" s="96"/>
    </row>
    <row r="113" spans="1:23" ht="15.75" customHeight="1">
      <c r="E113" s="314" t="s">
        <v>315</v>
      </c>
      <c r="F113" s="315"/>
      <c r="H113" s="328" t="s">
        <v>252</v>
      </c>
      <c r="I113" s="329"/>
      <c r="K113" s="314" t="s">
        <v>248</v>
      </c>
      <c r="L113" s="315"/>
      <c r="M113" s="314" t="s">
        <v>249</v>
      </c>
      <c r="N113" s="315"/>
      <c r="O113" s="314" t="s">
        <v>91</v>
      </c>
      <c r="P113" s="315"/>
      <c r="Q113" s="314" t="s">
        <v>92</v>
      </c>
      <c r="R113" s="315"/>
      <c r="S113" s="314" t="s">
        <v>93</v>
      </c>
      <c r="T113" s="315"/>
      <c r="U113" s="314" t="s">
        <v>94</v>
      </c>
      <c r="V113" s="315"/>
    </row>
    <row r="114" spans="1:23" ht="15.75" customHeight="1">
      <c r="E114" s="316"/>
      <c r="F114" s="317"/>
      <c r="H114" s="324" t="s">
        <v>229</v>
      </c>
      <c r="I114" s="325"/>
      <c r="K114" s="316"/>
      <c r="L114" s="317"/>
      <c r="M114" s="316"/>
      <c r="N114" s="317"/>
      <c r="O114" s="316"/>
      <c r="P114" s="317"/>
      <c r="Q114" s="316"/>
      <c r="R114" s="317"/>
      <c r="S114" s="316"/>
      <c r="T114" s="317"/>
      <c r="U114" s="316"/>
      <c r="V114" s="317"/>
    </row>
    <row r="115" spans="1:23" ht="15">
      <c r="E115" s="318"/>
      <c r="F115" s="319"/>
      <c r="H115" s="318"/>
      <c r="I115" s="319"/>
      <c r="K115" s="88">
        <f>H86</f>
        <v>0</v>
      </c>
      <c r="L115" s="89" t="s">
        <v>95</v>
      </c>
      <c r="M115" s="326" t="s">
        <v>229</v>
      </c>
      <c r="N115" s="327"/>
      <c r="O115" s="88">
        <f>L86</f>
        <v>0</v>
      </c>
      <c r="P115" s="89" t="s">
        <v>95</v>
      </c>
      <c r="Q115" s="88">
        <f>N86</f>
        <v>0</v>
      </c>
      <c r="R115" s="89" t="s">
        <v>95</v>
      </c>
      <c r="S115" s="88">
        <f>P86</f>
        <v>0</v>
      </c>
      <c r="T115" s="89" t="s">
        <v>95</v>
      </c>
      <c r="U115" s="88">
        <f>R86</f>
        <v>0</v>
      </c>
      <c r="V115" s="89" t="s">
        <v>95</v>
      </c>
    </row>
    <row r="116" spans="1:23" ht="15">
      <c r="A116" s="293" t="s">
        <v>68</v>
      </c>
      <c r="B116" s="283" t="s">
        <v>311</v>
      </c>
      <c r="C116" s="284"/>
      <c r="D116" s="294" t="s">
        <v>253</v>
      </c>
      <c r="E116" s="285" t="e">
        <f>D58</f>
        <v>#N/A</v>
      </c>
      <c r="F116" s="286"/>
      <c r="G116" s="294" t="s">
        <v>254</v>
      </c>
      <c r="H116" s="287">
        <f>IF(I41="○",VLOOKUP($F$12&amp;$F$13&amp;"１､２歳児",【BD】小A１!$A$9:$DO$136,38,FALSE),0)</f>
        <v>0</v>
      </c>
      <c r="I116" s="288"/>
      <c r="J116" s="304" t="s">
        <v>255</v>
      </c>
      <c r="K116" s="278" t="e">
        <f>ROUNDDOWN((F58+L58)*$K$115/100,IF((F58+L58)*$K$115/100&lt;10,0,-1))</f>
        <v>#N/A</v>
      </c>
      <c r="L116" s="278"/>
      <c r="M116" s="279">
        <f>J87</f>
        <v>0</v>
      </c>
      <c r="N116" s="280"/>
      <c r="O116" s="278" t="e">
        <f>ROUNDDOWN((F58+H58+L58+H116)*$O$115/100,IF((F58+H58+L58+H116)*$O$115/100&lt;10,0,-1))</f>
        <v>#N/A</v>
      </c>
      <c r="P116" s="278"/>
      <c r="Q116" s="278" t="e">
        <f>ROUNDDOWN((F58+H58+L58+H116)*$Q$115/100,IF((F58+H58+L58+H116)*$Q$115/100&lt;10,0,-1))</f>
        <v>#N/A</v>
      </c>
      <c r="R116" s="278"/>
      <c r="S116" s="278" t="e">
        <f>ROUNDDOWN((F58+H58+L58+H116)*$S$115/100,IF((F58+H58+L58+H116)*$S$115/100&lt;10,0,-1))</f>
        <v>#N/A</v>
      </c>
      <c r="T116" s="278"/>
      <c r="U116" s="278" t="e">
        <f>ROUNDDOWN((F58+H58+L58+H116)*$U$115/100,IF((F58+H58+L58+H116)*$U$115/100&lt;10,0,-1))</f>
        <v>#N/A</v>
      </c>
      <c r="V116" s="278"/>
      <c r="W116" s="304" t="s">
        <v>256</v>
      </c>
    </row>
    <row r="117" spans="1:23" ht="15">
      <c r="A117" s="293"/>
      <c r="B117" s="283" t="s">
        <v>317</v>
      </c>
      <c r="C117" s="284"/>
      <c r="D117" s="294"/>
      <c r="E117" s="285" t="e">
        <f>D59</f>
        <v>#N/A</v>
      </c>
      <c r="F117" s="286"/>
      <c r="G117" s="294"/>
      <c r="H117" s="287">
        <f>IF(AND(NOT(I42="○"),I41="○"),VLOOKUP($F$12&amp;$F$13&amp;"１､２歳児",【BD】小A１!$A$9:$DO$136,38,FALSE),IF(I41="○",VLOOKUP($F$12&amp;$F$13&amp;"１､２歳児",【BD】小A１!$A$9:$DO$136,50,FALSE),0))</f>
        <v>0</v>
      </c>
      <c r="I117" s="288"/>
      <c r="J117" s="304"/>
      <c r="K117" s="278" t="e">
        <f>ROUNDDOWN((F59+L59)*$K$115/100,IF((F59+L59)*$K$115/100&lt;10,0,-1))</f>
        <v>#N/A</v>
      </c>
      <c r="L117" s="278"/>
      <c r="M117" s="279">
        <f>M116</f>
        <v>0</v>
      </c>
      <c r="N117" s="280"/>
      <c r="O117" s="278" t="e">
        <f t="shared" ref="O117:O118" si="10">ROUNDDOWN((F59+H59+L59+H117)*$O$115/100,IF((F59+H59+L59+H117)*$O$115/100&lt;10,0,-1))</f>
        <v>#N/A</v>
      </c>
      <c r="P117" s="278"/>
      <c r="Q117" s="278" t="e">
        <f t="shared" ref="Q117:Q118" si="11">ROUNDDOWN((F59+H59+L59+H117)*$Q$115/100,IF((F59+H59+L59+H117)*$Q$115/100&lt;10,0,-1))</f>
        <v>#N/A</v>
      </c>
      <c r="R117" s="278"/>
      <c r="S117" s="278" t="e">
        <f t="shared" ref="S117:S118" si="12">ROUNDDOWN((F59+H59+L59+H117)*$S$115/100,IF((F59+H59+L59+H117)*$S$115/100&lt;10,0,-1))</f>
        <v>#N/A</v>
      </c>
      <c r="T117" s="278"/>
      <c r="U117" s="278" t="e">
        <f t="shared" ref="U117:U118" si="13">ROUNDDOWN((F59+H59+L59+H117)*$U$115/100,IF((F59+H59+L59+H117)*$U$115/100&lt;10,0,-1))</f>
        <v>#N/A</v>
      </c>
      <c r="V117" s="278"/>
      <c r="W117" s="304"/>
    </row>
    <row r="118" spans="1:23" ht="15">
      <c r="A118" s="293"/>
      <c r="B118" s="283" t="s">
        <v>69</v>
      </c>
      <c r="C118" s="284"/>
      <c r="D118" s="294"/>
      <c r="E118" s="285" t="e">
        <f>D60</f>
        <v>#N/A</v>
      </c>
      <c r="F118" s="286"/>
      <c r="G118" s="294"/>
      <c r="H118" s="287">
        <f>IF(I41="○",VLOOKUP($F$12&amp;$F$13&amp;"乳児",【BD】小A１!$A$9:$DO$136,38,FALSE),0)</f>
        <v>0</v>
      </c>
      <c r="I118" s="288"/>
      <c r="J118" s="304"/>
      <c r="K118" s="278" t="e">
        <f>ROUNDDOWN((F60+L60)*$K$115/100,IF((F60+L60)*$K$115/100&lt;10,0,-1))</f>
        <v>#N/A</v>
      </c>
      <c r="L118" s="278"/>
      <c r="M118" s="279">
        <f>M116</f>
        <v>0</v>
      </c>
      <c r="N118" s="280"/>
      <c r="O118" s="278" t="e">
        <f t="shared" si="10"/>
        <v>#N/A</v>
      </c>
      <c r="P118" s="278"/>
      <c r="Q118" s="278" t="e">
        <f t="shared" si="11"/>
        <v>#N/A</v>
      </c>
      <c r="R118" s="278"/>
      <c r="S118" s="278" t="e">
        <f t="shared" si="12"/>
        <v>#N/A</v>
      </c>
      <c r="T118" s="278"/>
      <c r="U118" s="278" t="e">
        <f t="shared" si="13"/>
        <v>#N/A</v>
      </c>
      <c r="V118" s="278"/>
      <c r="W118" s="304"/>
    </row>
    <row r="119" spans="1:23" ht="15">
      <c r="A119" s="283" t="s">
        <v>85</v>
      </c>
      <c r="B119" s="289"/>
      <c r="C119" s="284"/>
      <c r="D119" s="294"/>
      <c r="E119" s="285" t="e">
        <f>SUM(E116:F118)</f>
        <v>#N/A</v>
      </c>
      <c r="F119" s="286"/>
      <c r="G119" s="294"/>
      <c r="H119" s="290"/>
      <c r="I119" s="291"/>
      <c r="J119" s="304"/>
      <c r="K119" s="292"/>
      <c r="L119" s="292"/>
      <c r="M119" s="281"/>
      <c r="N119" s="282"/>
      <c r="O119" s="281"/>
      <c r="P119" s="282"/>
      <c r="Q119" s="281"/>
      <c r="R119" s="282"/>
      <c r="S119" s="281"/>
      <c r="T119" s="282"/>
      <c r="U119" s="281"/>
      <c r="V119" s="282"/>
      <c r="W119" s="304"/>
    </row>
    <row r="120" spans="1:23" ht="15">
      <c r="A120" s="300" t="s">
        <v>70</v>
      </c>
      <c r="B120" s="283" t="s">
        <v>311</v>
      </c>
      <c r="C120" s="284"/>
      <c r="D120" s="294"/>
      <c r="E120" s="285" t="e">
        <f>D62</f>
        <v>#N/A</v>
      </c>
      <c r="F120" s="286"/>
      <c r="G120" s="294"/>
      <c r="H120" s="287">
        <f>H116</f>
        <v>0</v>
      </c>
      <c r="I120" s="288"/>
      <c r="J120" s="304"/>
      <c r="K120" s="278" t="e">
        <f>ROUNDDOWN((F62+L62)*$K$115/100,IF((F62+L62)*$K$115/100&lt;10,0,-1))</f>
        <v>#N/A</v>
      </c>
      <c r="L120" s="278"/>
      <c r="M120" s="279">
        <f>M118</f>
        <v>0</v>
      </c>
      <c r="N120" s="280"/>
      <c r="O120" s="278" t="e">
        <f t="shared" ref="O120:O122" si="14">ROUNDDOWN((F62+H62+L62+H120)*$O$115/100,IF((F62+H62+L62+H120)*$O$115/100&lt;10,0,-1))</f>
        <v>#N/A</v>
      </c>
      <c r="P120" s="278"/>
      <c r="Q120" s="278" t="e">
        <f t="shared" ref="Q120:Q122" si="15">ROUNDDOWN((F62+H62+L62+H120)*$Q$115/100,IF((F62+H62+L62+H120)*$Q$115/100&lt;10,0,-1))</f>
        <v>#N/A</v>
      </c>
      <c r="R120" s="278"/>
      <c r="S120" s="278" t="e">
        <f t="shared" ref="S120:S122" si="16">ROUNDDOWN((F62+H62+L62+H120)*$S$115/100,IF((F62+H62+L62+H120)*$S$115/100&lt;10,0,-1))</f>
        <v>#N/A</v>
      </c>
      <c r="T120" s="278"/>
      <c r="U120" s="278" t="e">
        <f t="shared" ref="U120:U122" si="17">ROUNDDOWN((F62+H62+L62+H120)*$U$115/100,IF((F62+H62+L62+H120)*$U$115/100&lt;10,0,-1))</f>
        <v>#N/A</v>
      </c>
      <c r="V120" s="278"/>
      <c r="W120" s="304"/>
    </row>
    <row r="121" spans="1:23" ht="15">
      <c r="A121" s="301"/>
      <c r="B121" s="283" t="s">
        <v>317</v>
      </c>
      <c r="C121" s="284"/>
      <c r="D121" s="294"/>
      <c r="E121" s="285" t="e">
        <f>D63</f>
        <v>#N/A</v>
      </c>
      <c r="F121" s="286"/>
      <c r="G121" s="294"/>
      <c r="H121" s="287">
        <f>H117</f>
        <v>0</v>
      </c>
      <c r="I121" s="288"/>
      <c r="J121" s="304"/>
      <c r="K121" s="278" t="e">
        <f>ROUNDDOWN((F63+L63)*$K$115/100,IF((F63+L63)*$K$115/100&lt;10,0,-1))</f>
        <v>#N/A</v>
      </c>
      <c r="L121" s="278"/>
      <c r="M121" s="279">
        <f>M120</f>
        <v>0</v>
      </c>
      <c r="N121" s="280"/>
      <c r="O121" s="278" t="e">
        <f t="shared" si="14"/>
        <v>#N/A</v>
      </c>
      <c r="P121" s="278"/>
      <c r="Q121" s="278" t="e">
        <f t="shared" si="15"/>
        <v>#N/A</v>
      </c>
      <c r="R121" s="278"/>
      <c r="S121" s="278" t="e">
        <f t="shared" si="16"/>
        <v>#N/A</v>
      </c>
      <c r="T121" s="278"/>
      <c r="U121" s="278" t="e">
        <f t="shared" si="17"/>
        <v>#N/A</v>
      </c>
      <c r="V121" s="278"/>
      <c r="W121" s="304"/>
    </row>
    <row r="122" spans="1:23" ht="15">
      <c r="A122" s="302"/>
      <c r="B122" s="283" t="s">
        <v>69</v>
      </c>
      <c r="C122" s="284"/>
      <c r="D122" s="294"/>
      <c r="E122" s="285" t="e">
        <f>D64</f>
        <v>#N/A</v>
      </c>
      <c r="F122" s="286"/>
      <c r="G122" s="294"/>
      <c r="H122" s="287">
        <f>H118</f>
        <v>0</v>
      </c>
      <c r="I122" s="288"/>
      <c r="J122" s="304"/>
      <c r="K122" s="278" t="e">
        <f>ROUNDDOWN((F64+L64)*$K$115/100,IF((F64+L64)*$K$115/100&lt;10,0,-1))</f>
        <v>#N/A</v>
      </c>
      <c r="L122" s="278"/>
      <c r="M122" s="279">
        <f>M121</f>
        <v>0</v>
      </c>
      <c r="N122" s="280"/>
      <c r="O122" s="278" t="e">
        <f t="shared" si="14"/>
        <v>#N/A</v>
      </c>
      <c r="P122" s="278"/>
      <c r="Q122" s="278" t="e">
        <f t="shared" si="15"/>
        <v>#N/A</v>
      </c>
      <c r="R122" s="278"/>
      <c r="S122" s="278" t="e">
        <f t="shared" si="16"/>
        <v>#N/A</v>
      </c>
      <c r="T122" s="278"/>
      <c r="U122" s="278" t="e">
        <f t="shared" si="17"/>
        <v>#N/A</v>
      </c>
      <c r="V122" s="278"/>
      <c r="W122" s="304"/>
    </row>
    <row r="123" spans="1:23" ht="15">
      <c r="A123" s="283" t="s">
        <v>85</v>
      </c>
      <c r="B123" s="289"/>
      <c r="C123" s="284"/>
      <c r="D123" s="294"/>
      <c r="E123" s="285" t="e">
        <f>SUM(E120:F122)</f>
        <v>#N/A</v>
      </c>
      <c r="F123" s="286"/>
      <c r="G123" s="294"/>
      <c r="H123" s="281"/>
      <c r="I123" s="282"/>
      <c r="J123" s="304"/>
      <c r="K123" s="292"/>
      <c r="L123" s="292"/>
      <c r="M123" s="292"/>
      <c r="N123" s="292"/>
      <c r="O123" s="292"/>
      <c r="P123" s="292"/>
      <c r="Q123" s="292"/>
      <c r="R123" s="292"/>
      <c r="S123" s="292"/>
      <c r="T123" s="292"/>
      <c r="U123" s="292"/>
      <c r="V123" s="292"/>
      <c r="W123" s="304"/>
    </row>
    <row r="124" spans="1:23" ht="15">
      <c r="A124" s="283" t="s">
        <v>86</v>
      </c>
      <c r="B124" s="289"/>
      <c r="C124" s="284"/>
      <c r="D124" s="294"/>
      <c r="E124" s="285" t="e">
        <f>E119+E123</f>
        <v>#N/A</v>
      </c>
      <c r="F124" s="286"/>
      <c r="G124" s="294"/>
      <c r="H124" s="281"/>
      <c r="I124" s="282"/>
      <c r="J124" s="304"/>
      <c r="K124" s="292"/>
      <c r="L124" s="292"/>
      <c r="M124" s="292"/>
      <c r="N124" s="292"/>
      <c r="O124" s="292"/>
      <c r="P124" s="292"/>
      <c r="Q124" s="292"/>
      <c r="R124" s="292"/>
      <c r="S124" s="292"/>
      <c r="T124" s="292"/>
      <c r="U124" s="292"/>
      <c r="V124" s="292"/>
      <c r="W124" s="304"/>
    </row>
    <row r="125" spans="1:23" ht="15.5" thickBot="1"/>
    <row r="126" spans="1:23" ht="15">
      <c r="D126" s="85"/>
      <c r="E126" s="313" t="s">
        <v>96</v>
      </c>
      <c r="F126" s="313"/>
      <c r="H126" s="314" t="s">
        <v>232</v>
      </c>
      <c r="I126" s="315"/>
      <c r="K126" s="293" t="s">
        <v>233</v>
      </c>
      <c r="L126" s="293"/>
      <c r="N126" s="309" t="s">
        <v>234</v>
      </c>
      <c r="O126" s="310"/>
    </row>
    <row r="127" spans="1:23" ht="15" customHeight="1">
      <c r="D127" s="85"/>
      <c r="E127" s="313"/>
      <c r="F127" s="313"/>
      <c r="H127" s="316"/>
      <c r="I127" s="317"/>
      <c r="K127" s="293"/>
      <c r="L127" s="293"/>
      <c r="N127" s="311"/>
      <c r="O127" s="312"/>
    </row>
    <row r="128" spans="1:23" ht="15">
      <c r="D128" s="85"/>
      <c r="E128" s="313"/>
      <c r="F128" s="313"/>
      <c r="H128" s="318"/>
      <c r="I128" s="319"/>
      <c r="K128" s="293"/>
      <c r="L128" s="293"/>
      <c r="N128" s="311"/>
      <c r="O128" s="312"/>
    </row>
    <row r="129" spans="1:23" ht="15">
      <c r="A129" s="85"/>
      <c r="D129" s="305" t="s">
        <v>224</v>
      </c>
      <c r="E129" s="97"/>
      <c r="F129" s="98"/>
      <c r="G129" s="294" t="s">
        <v>5</v>
      </c>
      <c r="H129" s="285" t="e">
        <f>IF($E$132=100,(E116+H116-K116-M116-O116-Q116-S116-U116),ROUNDDOWN((E116+H116-K116-M116-O116-Q116-S116-U116)*$E$132/100,IF((E116+H116-K116-M116-O116-Q116-S116-U116)*$E$132/100&lt;10,0,-1)))</f>
        <v>#N/A</v>
      </c>
      <c r="I129" s="286"/>
      <c r="J129" s="294" t="s">
        <v>4</v>
      </c>
      <c r="K129" s="285" t="e">
        <f>D73</f>
        <v>#DIV/0!</v>
      </c>
      <c r="L129" s="286"/>
      <c r="M129" s="294" t="s">
        <v>5</v>
      </c>
      <c r="N129" s="322" t="e">
        <f>H129+K129</f>
        <v>#N/A</v>
      </c>
      <c r="O129" s="323"/>
    </row>
    <row r="130" spans="1:23" ht="15">
      <c r="A130" s="85"/>
      <c r="D130" s="305"/>
      <c r="E130" s="90"/>
      <c r="F130" s="91"/>
      <c r="G130" s="294"/>
      <c r="H130" s="285" t="e">
        <f>IF($E$132=100,(E117+H117-K117-M117-O117-Q117-S117-U117),ROUNDDOWN((E117+H117-K117-M117-O117-Q117-S117-U117)*$E$132/100,IF((E117+H117-K117-M117-O117-Q117-S117-U117)*$E$132/100&lt;10,0,-1)))</f>
        <v>#N/A</v>
      </c>
      <c r="I130" s="286"/>
      <c r="J130" s="294"/>
      <c r="K130" s="285" t="e">
        <f>D74</f>
        <v>#DIV/0!</v>
      </c>
      <c r="L130" s="286"/>
      <c r="M130" s="294"/>
      <c r="N130" s="322" t="e">
        <f>H130+K130</f>
        <v>#N/A</v>
      </c>
      <c r="O130" s="323"/>
    </row>
    <row r="131" spans="1:23" ht="15">
      <c r="A131" s="85"/>
      <c r="D131" s="305"/>
      <c r="E131" s="90"/>
      <c r="F131" s="91"/>
      <c r="G131" s="294"/>
      <c r="H131" s="285" t="e">
        <f>IF($E$132=100,(E118+H118-K118-M118-O118-Q118-S118-U118),ROUNDDOWN((E118+H118-K118-M118-O118-Q118-S118-U118)*$E$132/100,IF((E118+H118-K118-M118-O118-Q118-S118-U118)*$E$132/100&lt;10,0,-1)))</f>
        <v>#N/A</v>
      </c>
      <c r="I131" s="286"/>
      <c r="J131" s="294"/>
      <c r="K131" s="285" t="e">
        <f>D75</f>
        <v>#DIV/0!</v>
      </c>
      <c r="L131" s="286"/>
      <c r="M131" s="294"/>
      <c r="N131" s="322" t="e">
        <f>H131+K131</f>
        <v>#N/A</v>
      </c>
      <c r="O131" s="323"/>
    </row>
    <row r="132" spans="1:23" ht="15" customHeight="1">
      <c r="D132" s="305"/>
      <c r="E132" s="93">
        <f>G105</f>
        <v>81</v>
      </c>
      <c r="F132" s="91" t="s">
        <v>95</v>
      </c>
      <c r="G132" s="294"/>
      <c r="H132" s="285" t="e">
        <f>SUM(H129:I131)</f>
        <v>#N/A</v>
      </c>
      <c r="I132" s="286"/>
      <c r="J132" s="294"/>
      <c r="K132" s="285" t="e">
        <f>SUM(K129:L131)</f>
        <v>#DIV/0!</v>
      </c>
      <c r="L132" s="286"/>
      <c r="M132" s="294"/>
      <c r="N132" s="322" t="e">
        <f>SUM(N129:O131)</f>
        <v>#N/A</v>
      </c>
      <c r="O132" s="323"/>
    </row>
    <row r="133" spans="1:23" ht="15">
      <c r="A133" s="85"/>
      <c r="D133" s="305"/>
      <c r="E133" s="90"/>
      <c r="F133" s="91"/>
      <c r="G133" s="294"/>
      <c r="H133" s="285" t="e">
        <f>IF($E$132=100,(E120+H120-K120-M120-O120-Q120-S120-U120),ROUNDDOWN((E120+H120-K120-M120-O120-Q120-S120-U120)*$E$132/100,IF((E120+H120-K120-M120-O120-Q120-S120-U120)*$E$132/100&lt;10,0,-1)))</f>
        <v>#N/A</v>
      </c>
      <c r="I133" s="286"/>
      <c r="J133" s="294"/>
      <c r="K133" s="285" t="e">
        <f>D77</f>
        <v>#DIV/0!</v>
      </c>
      <c r="L133" s="286"/>
      <c r="M133" s="294"/>
      <c r="N133" s="322" t="e">
        <f>H133+K133</f>
        <v>#N/A</v>
      </c>
      <c r="O133" s="323"/>
    </row>
    <row r="134" spans="1:23" ht="15">
      <c r="A134" s="85"/>
      <c r="D134" s="305"/>
      <c r="E134" s="90"/>
      <c r="F134" s="91"/>
      <c r="G134" s="294"/>
      <c r="H134" s="285" t="e">
        <f>IF($E$132=100,(E121+H121-K121-M121-O121-Q121-S121-U121),ROUNDDOWN((E121+H121-K121-M121-O121-Q121-S121-U121)*$E$132/100,IF((E121+H121-K121-M121-O121-Q121-S121-U121)*$E$132/100&lt;10,0,-1)))</f>
        <v>#N/A</v>
      </c>
      <c r="I134" s="286"/>
      <c r="J134" s="294"/>
      <c r="K134" s="285" t="e">
        <f>D78</f>
        <v>#DIV/0!</v>
      </c>
      <c r="L134" s="286"/>
      <c r="M134" s="294"/>
      <c r="N134" s="322" t="e">
        <f>H134+K134</f>
        <v>#N/A</v>
      </c>
      <c r="O134" s="323"/>
    </row>
    <row r="135" spans="1:23" ht="15">
      <c r="A135" s="85"/>
      <c r="D135" s="305"/>
      <c r="E135" s="90"/>
      <c r="F135" s="91"/>
      <c r="G135" s="294"/>
      <c r="H135" s="285" t="e">
        <f>IF($E$132=100,(E122+H122-K122-M122-O122-Q122-S122-U122),ROUNDDOWN((E122+H122-K122-M122-O122-Q122-S122-U122)*$E$132/100,IF((E122+H122-K122-M122-O122-Q122-S122-U122)*$E$132/100&lt;10,0,-1)))</f>
        <v>#N/A</v>
      </c>
      <c r="I135" s="286"/>
      <c r="J135" s="294"/>
      <c r="K135" s="285" t="e">
        <f>D79</f>
        <v>#DIV/0!</v>
      </c>
      <c r="L135" s="286"/>
      <c r="M135" s="294"/>
      <c r="N135" s="322" t="e">
        <f>H135+K135</f>
        <v>#N/A</v>
      </c>
      <c r="O135" s="323"/>
    </row>
    <row r="136" spans="1:23" ht="15" customHeight="1">
      <c r="D136" s="305"/>
      <c r="E136" s="90"/>
      <c r="F136" s="91"/>
      <c r="G136" s="294"/>
      <c r="H136" s="285" t="e">
        <f>SUM(H133:I135)</f>
        <v>#N/A</v>
      </c>
      <c r="I136" s="286"/>
      <c r="J136" s="294"/>
      <c r="K136" s="285" t="e">
        <f>SUM(K133:L135)</f>
        <v>#DIV/0!</v>
      </c>
      <c r="L136" s="286"/>
      <c r="M136" s="294"/>
      <c r="N136" s="322" t="e">
        <f>SUM(N133:O135)</f>
        <v>#N/A</v>
      </c>
      <c r="O136" s="323"/>
    </row>
    <row r="137" spans="1:23" ht="15.5" thickBot="1">
      <c r="D137" s="305"/>
      <c r="E137" s="94"/>
      <c r="F137" s="95"/>
      <c r="G137" s="294"/>
      <c r="H137" s="285" t="e">
        <f>H132+H136</f>
        <v>#N/A</v>
      </c>
      <c r="I137" s="286"/>
      <c r="J137" s="294"/>
      <c r="K137" s="285" t="e">
        <f>K132+K136</f>
        <v>#DIV/0!</v>
      </c>
      <c r="L137" s="286"/>
      <c r="M137" s="294"/>
      <c r="N137" s="320" t="e">
        <f>N132+N136</f>
        <v>#N/A</v>
      </c>
      <c r="O137" s="321"/>
    </row>
    <row r="138" spans="1:23" ht="15"/>
    <row r="139" spans="1:23" ht="15">
      <c r="A139" s="84" t="s">
        <v>97</v>
      </c>
    </row>
    <row r="140" spans="1:23" ht="15.5" thickBot="1">
      <c r="A140" s="83" t="s">
        <v>250</v>
      </c>
    </row>
    <row r="141" spans="1:23" ht="15">
      <c r="D141" s="293" t="s">
        <v>234</v>
      </c>
      <c r="E141" s="293"/>
      <c r="G141" s="293" t="s">
        <v>55</v>
      </c>
      <c r="H141" s="293"/>
      <c r="J141" s="293" t="s">
        <v>257</v>
      </c>
      <c r="K141" s="293"/>
      <c r="M141" s="293" t="s">
        <v>235</v>
      </c>
      <c r="N141" s="293"/>
      <c r="P141" s="309" t="s">
        <v>98</v>
      </c>
      <c r="Q141" s="310"/>
      <c r="W141" s="83" t="s">
        <v>329</v>
      </c>
    </row>
    <row r="142" spans="1:23" ht="15">
      <c r="D142" s="293"/>
      <c r="E142" s="293"/>
      <c r="G142" s="293"/>
      <c r="H142" s="293"/>
      <c r="J142" s="293"/>
      <c r="K142" s="293"/>
      <c r="M142" s="293"/>
      <c r="N142" s="293"/>
      <c r="P142" s="311"/>
      <c r="Q142" s="312"/>
      <c r="W142" s="83" t="s">
        <v>330</v>
      </c>
    </row>
    <row r="143" spans="1:23" ht="15">
      <c r="D143" s="293"/>
      <c r="E143" s="293"/>
      <c r="G143" s="293"/>
      <c r="H143" s="293"/>
      <c r="J143" s="293"/>
      <c r="K143" s="293"/>
      <c r="M143" s="293"/>
      <c r="N143" s="293"/>
      <c r="P143" s="311"/>
      <c r="Q143" s="312"/>
    </row>
    <row r="144" spans="1:23" ht="15">
      <c r="A144" s="293" t="s">
        <v>68</v>
      </c>
      <c r="B144" s="283" t="s">
        <v>311</v>
      </c>
      <c r="C144" s="284"/>
      <c r="D144" s="278" t="e">
        <f>P102</f>
        <v>#N/A</v>
      </c>
      <c r="E144" s="278"/>
      <c r="F144" s="304" t="s">
        <v>42</v>
      </c>
      <c r="G144" s="303">
        <f>F18-F29</f>
        <v>0</v>
      </c>
      <c r="H144" s="303"/>
      <c r="I144" s="304" t="s">
        <v>42</v>
      </c>
      <c r="J144" s="304">
        <f>R11</f>
        <v>0</v>
      </c>
      <c r="K144" s="305"/>
      <c r="L144" s="304" t="s">
        <v>42</v>
      </c>
      <c r="M144" s="304">
        <f>R13</f>
        <v>12</v>
      </c>
      <c r="N144" s="305"/>
      <c r="O144" s="294" t="s">
        <v>5</v>
      </c>
      <c r="P144" s="296" t="e">
        <f>D144*G144*$J$144*$M$144</f>
        <v>#N/A</v>
      </c>
      <c r="Q144" s="297"/>
    </row>
    <row r="145" spans="1:33" ht="15">
      <c r="A145" s="293"/>
      <c r="B145" s="283" t="s">
        <v>317</v>
      </c>
      <c r="C145" s="284"/>
      <c r="D145" s="278" t="e">
        <f>P103</f>
        <v>#N/A</v>
      </c>
      <c r="E145" s="278"/>
      <c r="F145" s="304"/>
      <c r="G145" s="303">
        <f>F19-F30</f>
        <v>0</v>
      </c>
      <c r="H145" s="303"/>
      <c r="I145" s="304"/>
      <c r="J145" s="304"/>
      <c r="K145" s="305"/>
      <c r="L145" s="304"/>
      <c r="M145" s="304"/>
      <c r="N145" s="305"/>
      <c r="O145" s="294"/>
      <c r="P145" s="296" t="e">
        <f>D145*G145*$J$144*$M$144</f>
        <v>#N/A</v>
      </c>
      <c r="Q145" s="297"/>
    </row>
    <row r="146" spans="1:33" ht="15">
      <c r="A146" s="293"/>
      <c r="B146" s="283" t="s">
        <v>69</v>
      </c>
      <c r="C146" s="284"/>
      <c r="D146" s="278" t="e">
        <f>P104</f>
        <v>#N/A</v>
      </c>
      <c r="E146" s="278"/>
      <c r="F146" s="304"/>
      <c r="G146" s="303">
        <f>F20-F31</f>
        <v>0</v>
      </c>
      <c r="H146" s="303"/>
      <c r="I146" s="304"/>
      <c r="J146" s="304"/>
      <c r="K146" s="305"/>
      <c r="L146" s="304"/>
      <c r="M146" s="304"/>
      <c r="N146" s="305"/>
      <c r="O146" s="294"/>
      <c r="P146" s="296" t="e">
        <f>D146*G146*J144*M144</f>
        <v>#N/A</v>
      </c>
      <c r="Q146" s="297"/>
    </row>
    <row r="147" spans="1:33" ht="15">
      <c r="A147" s="283" t="s">
        <v>85</v>
      </c>
      <c r="B147" s="289"/>
      <c r="C147" s="289"/>
      <c r="D147" s="278" t="e">
        <f>SUM(D144:E146)</f>
        <v>#N/A</v>
      </c>
      <c r="E147" s="278"/>
      <c r="F147" s="304"/>
      <c r="G147" s="295"/>
      <c r="H147" s="295"/>
      <c r="I147" s="304"/>
      <c r="J147" s="304"/>
      <c r="K147" s="305"/>
      <c r="L147" s="304"/>
      <c r="M147" s="304"/>
      <c r="N147" s="305"/>
      <c r="O147" s="294"/>
      <c r="P147" s="296" t="e">
        <f>SUM(P144:Q146)</f>
        <v>#N/A</v>
      </c>
      <c r="Q147" s="297"/>
    </row>
    <row r="148" spans="1:33" ht="15">
      <c r="A148" s="300" t="s">
        <v>70</v>
      </c>
      <c r="B148" s="283" t="s">
        <v>311</v>
      </c>
      <c r="C148" s="284"/>
      <c r="D148" s="278" t="e">
        <f>P106</f>
        <v>#N/A</v>
      </c>
      <c r="E148" s="278"/>
      <c r="F148" s="304"/>
      <c r="G148" s="303">
        <f>F21-F32</f>
        <v>0</v>
      </c>
      <c r="H148" s="303"/>
      <c r="I148" s="304"/>
      <c r="J148" s="304"/>
      <c r="K148" s="305"/>
      <c r="L148" s="304"/>
      <c r="M148" s="304"/>
      <c r="N148" s="305"/>
      <c r="O148" s="294"/>
      <c r="P148" s="296" t="e">
        <f>D148*G148*J144*M144</f>
        <v>#N/A</v>
      </c>
      <c r="Q148" s="297"/>
    </row>
    <row r="149" spans="1:33" ht="15">
      <c r="A149" s="301"/>
      <c r="B149" s="283" t="s">
        <v>317</v>
      </c>
      <c r="C149" s="284"/>
      <c r="D149" s="278" t="e">
        <f>P107</f>
        <v>#N/A</v>
      </c>
      <c r="E149" s="278"/>
      <c r="F149" s="304"/>
      <c r="G149" s="303">
        <f>F22-F33</f>
        <v>0</v>
      </c>
      <c r="H149" s="303"/>
      <c r="I149" s="304"/>
      <c r="J149" s="304"/>
      <c r="K149" s="305"/>
      <c r="L149" s="304"/>
      <c r="M149" s="304"/>
      <c r="N149" s="305"/>
      <c r="O149" s="294"/>
      <c r="P149" s="296" t="e">
        <f>D149*G149*$J$144*$M$144</f>
        <v>#N/A</v>
      </c>
      <c r="Q149" s="297"/>
      <c r="W149" s="283" t="s">
        <v>332</v>
      </c>
      <c r="X149" s="289"/>
      <c r="Y149" s="289"/>
      <c r="Z149" s="289"/>
      <c r="AA149" s="284"/>
      <c r="AB149" s="303" t="s">
        <v>333</v>
      </c>
      <c r="AC149" s="303"/>
      <c r="AD149" s="303"/>
      <c r="AE149" s="303"/>
      <c r="AF149" s="303"/>
      <c r="AG149" s="303"/>
    </row>
    <row r="150" spans="1:33" ht="15">
      <c r="A150" s="302"/>
      <c r="B150" s="283" t="s">
        <v>69</v>
      </c>
      <c r="C150" s="284"/>
      <c r="D150" s="278" t="e">
        <f>P108</f>
        <v>#N/A</v>
      </c>
      <c r="E150" s="278"/>
      <c r="F150" s="304"/>
      <c r="G150" s="303">
        <f>F23-F34</f>
        <v>0</v>
      </c>
      <c r="H150" s="303"/>
      <c r="I150" s="304"/>
      <c r="J150" s="304"/>
      <c r="K150" s="305"/>
      <c r="L150" s="304"/>
      <c r="M150" s="304"/>
      <c r="N150" s="305"/>
      <c r="O150" s="294"/>
      <c r="P150" s="296" t="e">
        <f>D150*G150*J144*M144</f>
        <v>#N/A</v>
      </c>
      <c r="Q150" s="297"/>
      <c r="T150" s="83" t="s">
        <v>331</v>
      </c>
      <c r="W150" s="293" t="s">
        <v>322</v>
      </c>
      <c r="X150" s="293" t="s">
        <v>323</v>
      </c>
      <c r="Y150" s="293" t="s">
        <v>324</v>
      </c>
      <c r="Z150" s="293" t="s">
        <v>6</v>
      </c>
      <c r="AA150" s="300" t="s">
        <v>336</v>
      </c>
      <c r="AB150" s="302" t="s">
        <v>7</v>
      </c>
      <c r="AC150" s="302" t="s">
        <v>325</v>
      </c>
      <c r="AD150" s="302" t="s">
        <v>326</v>
      </c>
      <c r="AE150" s="302" t="s">
        <v>328</v>
      </c>
      <c r="AF150" s="302" t="s">
        <v>327</v>
      </c>
      <c r="AG150" s="293" t="s">
        <v>335</v>
      </c>
    </row>
    <row r="151" spans="1:33" ht="15">
      <c r="A151" s="283" t="s">
        <v>85</v>
      </c>
      <c r="B151" s="289"/>
      <c r="C151" s="289"/>
      <c r="D151" s="278" t="e">
        <f>SUM(D148:E150)</f>
        <v>#N/A</v>
      </c>
      <c r="E151" s="278"/>
      <c r="F151" s="304"/>
      <c r="G151" s="295"/>
      <c r="H151" s="295"/>
      <c r="I151" s="304"/>
      <c r="J151" s="304"/>
      <c r="K151" s="305"/>
      <c r="L151" s="304"/>
      <c r="M151" s="304"/>
      <c r="N151" s="305"/>
      <c r="O151" s="294"/>
      <c r="P151" s="296" t="e">
        <f>SUM(P148:Q150)</f>
        <v>#N/A</v>
      </c>
      <c r="Q151" s="297"/>
      <c r="W151" s="293"/>
      <c r="X151" s="293"/>
      <c r="Y151" s="293"/>
      <c r="Z151" s="293"/>
      <c r="AA151" s="301"/>
      <c r="AB151" s="293"/>
      <c r="AC151" s="293"/>
      <c r="AD151" s="293"/>
      <c r="AE151" s="293"/>
      <c r="AF151" s="293"/>
      <c r="AG151" s="293"/>
    </row>
    <row r="152" spans="1:33" ht="15.5" thickBot="1">
      <c r="A152" s="283" t="s">
        <v>86</v>
      </c>
      <c r="B152" s="289"/>
      <c r="C152" s="289"/>
      <c r="D152" s="278" t="e">
        <f>D147+D151</f>
        <v>#N/A</v>
      </c>
      <c r="E152" s="278"/>
      <c r="F152" s="304"/>
      <c r="G152" s="295"/>
      <c r="H152" s="295"/>
      <c r="I152" s="304"/>
      <c r="J152" s="306"/>
      <c r="K152" s="307"/>
      <c r="L152" s="304"/>
      <c r="M152" s="306"/>
      <c r="N152" s="307"/>
      <c r="O152" s="294"/>
      <c r="P152" s="298" t="e">
        <f>ROUNDDOWN(P147+P151,-3)</f>
        <v>#N/A</v>
      </c>
      <c r="Q152" s="299"/>
      <c r="W152" s="293"/>
      <c r="X152" s="293"/>
      <c r="Y152" s="293"/>
      <c r="Z152" s="293"/>
      <c r="AA152" s="301"/>
      <c r="AB152" s="293"/>
      <c r="AC152" s="293"/>
      <c r="AD152" s="293"/>
      <c r="AE152" s="293"/>
      <c r="AF152" s="293"/>
      <c r="AG152" s="293"/>
    </row>
    <row r="153" spans="1:33" ht="15">
      <c r="W153" s="293"/>
      <c r="X153" s="293"/>
      <c r="Y153" s="293"/>
      <c r="Z153" s="293"/>
      <c r="AA153" s="301"/>
      <c r="AB153" s="293"/>
      <c r="AC153" s="293"/>
      <c r="AD153" s="293"/>
      <c r="AE153" s="293"/>
      <c r="AF153" s="293"/>
      <c r="AG153" s="293"/>
    </row>
    <row r="154" spans="1:33" ht="15.5" thickBot="1">
      <c r="A154" s="83" t="s">
        <v>251</v>
      </c>
      <c r="W154" s="293"/>
      <c r="X154" s="293"/>
      <c r="Y154" s="293"/>
      <c r="Z154" s="293"/>
      <c r="AA154" s="302"/>
      <c r="AB154" s="293"/>
      <c r="AC154" s="293"/>
      <c r="AD154" s="293"/>
      <c r="AE154" s="293"/>
      <c r="AF154" s="293"/>
      <c r="AG154" s="293"/>
    </row>
    <row r="155" spans="1:33" ht="15">
      <c r="D155" s="293" t="s">
        <v>234</v>
      </c>
      <c r="E155" s="293"/>
      <c r="G155" s="293" t="s">
        <v>55</v>
      </c>
      <c r="H155" s="293"/>
      <c r="J155" s="293" t="s">
        <v>257</v>
      </c>
      <c r="K155" s="293"/>
      <c r="M155" s="293" t="s">
        <v>235</v>
      </c>
      <c r="N155" s="293"/>
      <c r="P155" s="309" t="s">
        <v>98</v>
      </c>
      <c r="Q155" s="310"/>
      <c r="T155" s="293" t="s">
        <v>68</v>
      </c>
      <c r="U155" s="283" t="s">
        <v>311</v>
      </c>
      <c r="V155" s="284"/>
      <c r="W155" s="273" t="e">
        <f>VLOOKUP($F$12&amp;$F$13&amp;"１､２歳児",【BD】小A１!A:DO,17,0)*VLOOKUP($F$12&amp;$F$13&amp;"１､２歳児",【BD】小A１!A:DO,24,0)</f>
        <v>#N/A</v>
      </c>
      <c r="X155" s="274">
        <f>IF(I41="○",VLOOKUP($F$12&amp;$F$13&amp;"１､２歳児",【BD】小A１!A:DO,38,0)*VLOOKUP($F$12&amp;$F$13&amp;"１､２歳児",【BD】小A１!A:DO,45,0),0)</f>
        <v>0</v>
      </c>
      <c r="Y155" s="271"/>
      <c r="Z155" s="274">
        <f>IF(I43="○",VLOOKUP($F$12&amp;$Q$43,【BD】小A１!$B$9:$DO$136,71,FALSE)*VLOOKUP($F$12&amp;$Q$43,【BD】小A１!$B$9:$DO$136,77,FALSE)/F24,0)</f>
        <v>0</v>
      </c>
      <c r="AA155" s="274">
        <f>IF($I$45="○(A)",【BD】小A２!$K$18*【BD】小A２!$Y$18/【様式４別添３】加算見込額計算シート!$F$24,0)</f>
        <v>0</v>
      </c>
      <c r="AB155" s="274">
        <f>IF(I47="○",VLOOKUP($F$12&amp;$F$13&amp;"１､２歳児",【BD】小A１!$A$9:$DO$136,106,FALSE)*VLOOKUP($F$12&amp;$F$13&amp;"１､２歳児",【BD】小A１!$A$9:$DO$136,112,FALSE),0)</f>
        <v>0</v>
      </c>
      <c r="AC155" s="274">
        <f>IF(AND($I$48="○",$Q$48="月に1日"),SUM(W155:Z155)*2/100,0)</f>
        <v>0</v>
      </c>
      <c r="AD155" s="274">
        <f>IF(AND($I$48="○",$Q$48="月に2日"),SUM(W155:Z155)*3/100,0)</f>
        <v>0</v>
      </c>
      <c r="AE155" s="274">
        <f>IF(AND($I$48="○",$Q$48="月に3日以上"),SUM(W155:Z155)*5/100,0)</f>
        <v>0</v>
      </c>
      <c r="AF155" s="274">
        <f>IF(AND($I$48="○",$Q$48="全ての土曜日"),SUM(W155:Z155)*6/100,0)</f>
        <v>0</v>
      </c>
      <c r="AG155" s="274">
        <f>IF($I$49="○",SUM(W155:Z155)*0.19,0)</f>
        <v>0</v>
      </c>
    </row>
    <row r="156" spans="1:33" ht="15">
      <c r="D156" s="293"/>
      <c r="E156" s="293"/>
      <c r="G156" s="293"/>
      <c r="H156" s="293"/>
      <c r="J156" s="293"/>
      <c r="K156" s="293"/>
      <c r="M156" s="293"/>
      <c r="N156" s="293"/>
      <c r="P156" s="311"/>
      <c r="Q156" s="312"/>
      <c r="R156" s="85"/>
      <c r="S156" s="85"/>
      <c r="T156" s="293"/>
      <c r="U156" s="283" t="s">
        <v>317</v>
      </c>
      <c r="V156" s="284"/>
      <c r="W156" s="274" t="e">
        <f>W155</f>
        <v>#N/A</v>
      </c>
      <c r="X156" s="274">
        <f>IF(AND(NOT(I42="○"),I41="○"),VLOOKUP($F$12&amp;$F$13&amp;"１､２歳児",【BD】小A１!$A$9:$DO$136,38,FALSE)*VLOOKUP($F$12&amp;$F$13&amp;"１､２歳児",【BD】小A１!$A$9:$DO$136,45,FALSE),IF(I41="○",VLOOKUP($F$12&amp;$F$13&amp;"１､２歳児",【BD】小A１!$A$9:$DO$136,50,FALSE)*VLOOKUP($F$12&amp;$F$13&amp;"１､２歳児",【BD】小A１!$A$9:$DO$136,56,FALSE),0))</f>
        <v>0</v>
      </c>
      <c r="Y156" s="274">
        <f>IF(I42="○",VLOOKUP($F$12&amp;$F$13&amp;"１､２歳児",【BD】小A１!A:DO,60,0)*VLOOKUP($F$12&amp;$F$13&amp;"１､２歳児",【BD】小A１!A:DO,66,0),0)</f>
        <v>0</v>
      </c>
      <c r="Z156" s="274">
        <f>Z155</f>
        <v>0</v>
      </c>
      <c r="AA156" s="274">
        <f>AA155</f>
        <v>0</v>
      </c>
      <c r="AB156" s="274">
        <f>AB155</f>
        <v>0</v>
      </c>
      <c r="AC156" s="274">
        <f>IF(AND($I$48="○",$Q$48="月に1日"),SUM(W156:Z156)*2/100,0)</f>
        <v>0</v>
      </c>
      <c r="AD156" s="274">
        <f>IF(AND($I$48="○",$Q$48="月に2日"),SUM(W156:Z156)*3/100,0)</f>
        <v>0</v>
      </c>
      <c r="AE156" s="274">
        <f>IF(AND($I$48="○",$Q$48="月に3日以上"),SUM(W156:Z156)*5/100,0)</f>
        <v>0</v>
      </c>
      <c r="AF156" s="274">
        <f>IF(AND($I$48="○",$Q$48="全ての土曜日"),SUM(W156:Z156)*6/100,0)</f>
        <v>0</v>
      </c>
      <c r="AG156" s="274">
        <f t="shared" ref="AG156:AG157" si="18">IF($I$49="○",SUM(W156:Z156)*0.19,0)</f>
        <v>0</v>
      </c>
    </row>
    <row r="157" spans="1:33" ht="15">
      <c r="D157" s="293"/>
      <c r="E157" s="293"/>
      <c r="G157" s="293"/>
      <c r="H157" s="293"/>
      <c r="J157" s="293"/>
      <c r="K157" s="293"/>
      <c r="M157" s="293"/>
      <c r="N157" s="293"/>
      <c r="P157" s="311"/>
      <c r="Q157" s="312"/>
      <c r="T157" s="293"/>
      <c r="U157" s="283" t="s">
        <v>69</v>
      </c>
      <c r="V157" s="284"/>
      <c r="W157" s="83" t="e">
        <f>VLOOKUP($F$12&amp;$F$13&amp;"乳児",【BD】小A１!A:DO,17,0)*VLOOKUP($F$12&amp;$F$13&amp;"乳児",【BD】小A１!A:DO,24,0)</f>
        <v>#N/A</v>
      </c>
      <c r="X157" s="274">
        <f>IF(I41="○",VLOOKUP($F$12&amp;$F$13&amp;"乳児",【BD】小A１!A:DO,38,0)*VLOOKUP($F$12&amp;$F$13&amp;"乳児",【BD】小A１!A:DO,45,0),0)</f>
        <v>0</v>
      </c>
      <c r="Y157" s="271"/>
      <c r="Z157" s="274">
        <f>Z155</f>
        <v>0</v>
      </c>
      <c r="AA157" s="274">
        <f>AA155</f>
        <v>0</v>
      </c>
      <c r="AB157" s="274">
        <f>AB155</f>
        <v>0</v>
      </c>
      <c r="AC157" s="274">
        <f>AC155</f>
        <v>0</v>
      </c>
      <c r="AD157" s="274">
        <f t="shared" ref="AD157:AF157" si="19">AD155</f>
        <v>0</v>
      </c>
      <c r="AE157" s="274">
        <f t="shared" si="19"/>
        <v>0</v>
      </c>
      <c r="AF157" s="274">
        <f t="shared" si="19"/>
        <v>0</v>
      </c>
      <c r="AG157" s="274">
        <f t="shared" si="18"/>
        <v>0</v>
      </c>
    </row>
    <row r="158" spans="1:33" ht="15">
      <c r="A158" s="293" t="s">
        <v>68</v>
      </c>
      <c r="B158" s="283" t="s">
        <v>311</v>
      </c>
      <c r="C158" s="284"/>
      <c r="D158" s="278" t="e">
        <f>N129</f>
        <v>#N/A</v>
      </c>
      <c r="E158" s="278"/>
      <c r="F158" s="304" t="s">
        <v>42</v>
      </c>
      <c r="G158" s="303">
        <f>F29</f>
        <v>0</v>
      </c>
      <c r="H158" s="303"/>
      <c r="I158" s="304" t="s">
        <v>42</v>
      </c>
      <c r="J158" s="304">
        <f>R11</f>
        <v>0</v>
      </c>
      <c r="K158" s="305"/>
      <c r="L158" s="304" t="s">
        <v>42</v>
      </c>
      <c r="M158" s="304">
        <f>R13</f>
        <v>12</v>
      </c>
      <c r="N158" s="305"/>
      <c r="O158" s="294" t="s">
        <v>5</v>
      </c>
      <c r="P158" s="296" t="e">
        <f>D158*G158*$J$158*$M$158</f>
        <v>#N/A</v>
      </c>
      <c r="Q158" s="297"/>
      <c r="T158" s="283" t="s">
        <v>85</v>
      </c>
      <c r="U158" s="289"/>
      <c r="V158" s="284"/>
      <c r="W158" s="274" t="e">
        <f>SUM(W155:W157)</f>
        <v>#N/A</v>
      </c>
      <c r="X158" s="274">
        <f t="shared" ref="X158:AF158" si="20">SUM(X155:X157)</f>
        <v>0</v>
      </c>
      <c r="Y158" s="274">
        <f t="shared" si="20"/>
        <v>0</v>
      </c>
      <c r="Z158" s="274">
        <f t="shared" si="20"/>
        <v>0</v>
      </c>
      <c r="AA158" s="274">
        <f>SUM(AA155:AA157)</f>
        <v>0</v>
      </c>
      <c r="AB158" s="274">
        <f t="shared" si="20"/>
        <v>0</v>
      </c>
      <c r="AC158" s="274">
        <f t="shared" si="20"/>
        <v>0</v>
      </c>
      <c r="AD158" s="274">
        <f t="shared" si="20"/>
        <v>0</v>
      </c>
      <c r="AE158" s="274">
        <f t="shared" si="20"/>
        <v>0</v>
      </c>
      <c r="AF158" s="274">
        <f t="shared" si="20"/>
        <v>0</v>
      </c>
      <c r="AG158" s="274">
        <f>SUM(AG155:AG157)</f>
        <v>0</v>
      </c>
    </row>
    <row r="159" spans="1:33" ht="15">
      <c r="A159" s="293"/>
      <c r="B159" s="283" t="s">
        <v>317</v>
      </c>
      <c r="C159" s="284"/>
      <c r="D159" s="278" t="e">
        <f>N130</f>
        <v>#N/A</v>
      </c>
      <c r="E159" s="278"/>
      <c r="F159" s="304"/>
      <c r="G159" s="303">
        <f>F30</f>
        <v>0</v>
      </c>
      <c r="H159" s="303"/>
      <c r="I159" s="304"/>
      <c r="J159" s="304"/>
      <c r="K159" s="305"/>
      <c r="L159" s="304"/>
      <c r="M159" s="304"/>
      <c r="N159" s="305"/>
      <c r="O159" s="294"/>
      <c r="P159" s="296" t="e">
        <f>D159*G159*$J$158*$M$158</f>
        <v>#N/A</v>
      </c>
      <c r="Q159" s="297"/>
      <c r="T159" s="300" t="s">
        <v>70</v>
      </c>
      <c r="U159" s="283" t="s">
        <v>311</v>
      </c>
      <c r="V159" s="284"/>
      <c r="W159" s="274" t="e">
        <f>VLOOKUP($F$12&amp;$F$13&amp;"１､２歳児",【BD】小A１!A:DO,26,0)*VLOOKUP($F$12&amp;$F$13&amp;"１､２歳児",【BD】小A１!A:DO,33,0)</f>
        <v>#N/A</v>
      </c>
      <c r="X159" s="274">
        <f>X155</f>
        <v>0</v>
      </c>
      <c r="Y159" s="271"/>
      <c r="Z159" s="274">
        <f>Z155</f>
        <v>0</v>
      </c>
      <c r="AA159" s="274">
        <f>AA155</f>
        <v>0</v>
      </c>
      <c r="AB159" s="274">
        <f t="shared" ref="AB159:AF159" si="21">AB155</f>
        <v>0</v>
      </c>
      <c r="AC159" s="274">
        <f t="shared" si="21"/>
        <v>0</v>
      </c>
      <c r="AD159" s="274">
        <f t="shared" si="21"/>
        <v>0</v>
      </c>
      <c r="AE159" s="274">
        <f t="shared" si="21"/>
        <v>0</v>
      </c>
      <c r="AF159" s="274">
        <f t="shared" si="21"/>
        <v>0</v>
      </c>
      <c r="AG159" s="274">
        <f>IF($I$49="○",SUM(W159:Z159)*0.19,0)</f>
        <v>0</v>
      </c>
    </row>
    <row r="160" spans="1:33" ht="15">
      <c r="A160" s="293"/>
      <c r="B160" s="283" t="s">
        <v>69</v>
      </c>
      <c r="C160" s="284"/>
      <c r="D160" s="278" t="e">
        <f>N131</f>
        <v>#N/A</v>
      </c>
      <c r="E160" s="278"/>
      <c r="F160" s="304"/>
      <c r="G160" s="303">
        <f>F31</f>
        <v>0</v>
      </c>
      <c r="H160" s="303"/>
      <c r="I160" s="304"/>
      <c r="J160" s="304"/>
      <c r="K160" s="305"/>
      <c r="L160" s="304"/>
      <c r="M160" s="304"/>
      <c r="N160" s="305"/>
      <c r="O160" s="294"/>
      <c r="P160" s="296" t="e">
        <f>D160*G160*J158*M158</f>
        <v>#N/A</v>
      </c>
      <c r="Q160" s="297"/>
      <c r="T160" s="301"/>
      <c r="U160" s="283" t="s">
        <v>317</v>
      </c>
      <c r="V160" s="284"/>
      <c r="W160" s="274" t="e">
        <f>W156</f>
        <v>#N/A</v>
      </c>
      <c r="X160" s="274">
        <f t="shared" ref="X160:AF160" si="22">X156</f>
        <v>0</v>
      </c>
      <c r="Y160" s="274">
        <f t="shared" si="22"/>
        <v>0</v>
      </c>
      <c r="Z160" s="274">
        <f t="shared" si="22"/>
        <v>0</v>
      </c>
      <c r="AA160" s="274">
        <f>AA155</f>
        <v>0</v>
      </c>
      <c r="AB160" s="274">
        <f t="shared" si="22"/>
        <v>0</v>
      </c>
      <c r="AC160" s="274">
        <f t="shared" si="22"/>
        <v>0</v>
      </c>
      <c r="AD160" s="274">
        <f t="shared" si="22"/>
        <v>0</v>
      </c>
      <c r="AE160" s="274">
        <f t="shared" si="22"/>
        <v>0</v>
      </c>
      <c r="AF160" s="274">
        <f t="shared" si="22"/>
        <v>0</v>
      </c>
      <c r="AG160" s="274">
        <f t="shared" ref="AG160:AG161" si="23">IF($I$49="○",SUM(W160:Z160)*0.19,0)</f>
        <v>0</v>
      </c>
    </row>
    <row r="161" spans="1:33" ht="15">
      <c r="A161" s="283" t="s">
        <v>85</v>
      </c>
      <c r="B161" s="289"/>
      <c r="C161" s="289"/>
      <c r="D161" s="278" t="e">
        <f>SUM(D158:E160)</f>
        <v>#N/A</v>
      </c>
      <c r="E161" s="278"/>
      <c r="F161" s="304"/>
      <c r="G161" s="295"/>
      <c r="H161" s="295"/>
      <c r="I161" s="304"/>
      <c r="J161" s="304"/>
      <c r="K161" s="305"/>
      <c r="L161" s="304"/>
      <c r="M161" s="304"/>
      <c r="N161" s="305"/>
      <c r="O161" s="294"/>
      <c r="P161" s="296" t="e">
        <f>SUM(P158:Q160)</f>
        <v>#N/A</v>
      </c>
      <c r="Q161" s="297"/>
      <c r="T161" s="302"/>
      <c r="U161" s="283" t="s">
        <v>69</v>
      </c>
      <c r="V161" s="284"/>
      <c r="W161" s="274" t="e">
        <f>W157</f>
        <v>#N/A</v>
      </c>
      <c r="X161" s="274">
        <f>X157</f>
        <v>0</v>
      </c>
      <c r="Y161" s="271"/>
      <c r="Z161" s="274">
        <f>Z157</f>
        <v>0</v>
      </c>
      <c r="AA161" s="274">
        <f>AA155</f>
        <v>0</v>
      </c>
      <c r="AB161" s="274">
        <f t="shared" ref="AB161:AF161" si="24">AB157</f>
        <v>0</v>
      </c>
      <c r="AC161" s="274">
        <f t="shared" si="24"/>
        <v>0</v>
      </c>
      <c r="AD161" s="274">
        <f t="shared" si="24"/>
        <v>0</v>
      </c>
      <c r="AE161" s="274">
        <f t="shared" si="24"/>
        <v>0</v>
      </c>
      <c r="AF161" s="274">
        <f t="shared" si="24"/>
        <v>0</v>
      </c>
      <c r="AG161" s="274">
        <f t="shared" si="23"/>
        <v>0</v>
      </c>
    </row>
    <row r="162" spans="1:33" ht="15">
      <c r="A162" s="300" t="s">
        <v>70</v>
      </c>
      <c r="B162" s="283" t="s">
        <v>311</v>
      </c>
      <c r="C162" s="284"/>
      <c r="D162" s="278" t="e">
        <f>N133</f>
        <v>#N/A</v>
      </c>
      <c r="E162" s="278"/>
      <c r="F162" s="304"/>
      <c r="G162" s="303">
        <f>F32</f>
        <v>0</v>
      </c>
      <c r="H162" s="303"/>
      <c r="I162" s="304"/>
      <c r="J162" s="304"/>
      <c r="K162" s="305"/>
      <c r="L162" s="304"/>
      <c r="M162" s="304"/>
      <c r="N162" s="305"/>
      <c r="O162" s="294"/>
      <c r="P162" s="296" t="e">
        <f>D162*G162*J158*M158</f>
        <v>#N/A</v>
      </c>
      <c r="Q162" s="297"/>
      <c r="T162" s="283" t="s">
        <v>85</v>
      </c>
      <c r="U162" s="289"/>
      <c r="V162" s="284"/>
      <c r="W162" s="274" t="e">
        <f>SUM(W159:W161)</f>
        <v>#N/A</v>
      </c>
      <c r="X162" s="274">
        <f t="shared" ref="X162:AF162" si="25">SUM(X159:X161)</f>
        <v>0</v>
      </c>
      <c r="Y162" s="274">
        <f t="shared" si="25"/>
        <v>0</v>
      </c>
      <c r="Z162" s="274">
        <f t="shared" si="25"/>
        <v>0</v>
      </c>
      <c r="AA162" s="274">
        <f>SUM(AA159:AA161)</f>
        <v>0</v>
      </c>
      <c r="AB162" s="274">
        <f t="shared" si="25"/>
        <v>0</v>
      </c>
      <c r="AC162" s="274">
        <f t="shared" si="25"/>
        <v>0</v>
      </c>
      <c r="AD162" s="274">
        <f t="shared" si="25"/>
        <v>0</v>
      </c>
      <c r="AE162" s="274">
        <f t="shared" si="25"/>
        <v>0</v>
      </c>
      <c r="AF162" s="274">
        <f t="shared" si="25"/>
        <v>0</v>
      </c>
      <c r="AG162" s="274">
        <f>SUM(AG159:AG161)</f>
        <v>0</v>
      </c>
    </row>
    <row r="163" spans="1:33" ht="15">
      <c r="A163" s="301"/>
      <c r="B163" s="283" t="s">
        <v>317</v>
      </c>
      <c r="C163" s="284"/>
      <c r="D163" s="278" t="e">
        <f>N134</f>
        <v>#N/A</v>
      </c>
      <c r="E163" s="278"/>
      <c r="F163" s="304"/>
      <c r="G163" s="303">
        <f>F33</f>
        <v>0</v>
      </c>
      <c r="H163" s="303"/>
      <c r="I163" s="304"/>
      <c r="J163" s="304"/>
      <c r="K163" s="305"/>
      <c r="L163" s="304"/>
      <c r="M163" s="304"/>
      <c r="N163" s="305"/>
      <c r="O163" s="294"/>
      <c r="P163" s="296" t="e">
        <f>D163*G163*$J$158*$M$158</f>
        <v>#N/A</v>
      </c>
      <c r="Q163" s="297"/>
      <c r="T163" s="283" t="s">
        <v>86</v>
      </c>
      <c r="U163" s="289"/>
      <c r="V163" s="284"/>
      <c r="W163" s="274" t="e">
        <f>W158+W162</f>
        <v>#N/A</v>
      </c>
      <c r="X163" s="274">
        <f t="shared" ref="X163:AG163" si="26">X158+X162</f>
        <v>0</v>
      </c>
      <c r="Y163" s="274">
        <f t="shared" si="26"/>
        <v>0</v>
      </c>
      <c r="Z163" s="274">
        <f t="shared" si="26"/>
        <v>0</v>
      </c>
      <c r="AA163" s="274">
        <f>AA158+AA162</f>
        <v>0</v>
      </c>
      <c r="AB163" s="274">
        <f t="shared" si="26"/>
        <v>0</v>
      </c>
      <c r="AC163" s="274">
        <f t="shared" si="26"/>
        <v>0</v>
      </c>
      <c r="AD163" s="274">
        <f t="shared" si="26"/>
        <v>0</v>
      </c>
      <c r="AE163" s="274">
        <f t="shared" si="26"/>
        <v>0</v>
      </c>
      <c r="AF163" s="274">
        <f t="shared" si="26"/>
        <v>0</v>
      </c>
      <c r="AG163" s="274">
        <f t="shared" si="26"/>
        <v>0</v>
      </c>
    </row>
    <row r="164" spans="1:33" ht="15">
      <c r="A164" s="302"/>
      <c r="B164" s="283" t="s">
        <v>69</v>
      </c>
      <c r="C164" s="284"/>
      <c r="D164" s="278" t="e">
        <f>N135</f>
        <v>#N/A</v>
      </c>
      <c r="E164" s="278"/>
      <c r="F164" s="304"/>
      <c r="G164" s="303">
        <f>F34</f>
        <v>0</v>
      </c>
      <c r="H164" s="303"/>
      <c r="I164" s="304"/>
      <c r="J164" s="304"/>
      <c r="K164" s="305"/>
      <c r="L164" s="304"/>
      <c r="M164" s="304"/>
      <c r="N164" s="305"/>
      <c r="O164" s="294"/>
      <c r="P164" s="296" t="e">
        <f>D164*G164*J158*M158</f>
        <v>#N/A</v>
      </c>
      <c r="Q164" s="297"/>
    </row>
    <row r="165" spans="1:33" ht="15.5" thickBot="1">
      <c r="A165" s="283" t="s">
        <v>85</v>
      </c>
      <c r="B165" s="289"/>
      <c r="C165" s="289"/>
      <c r="D165" s="278" t="e">
        <f>SUM(D162:E164)</f>
        <v>#N/A</v>
      </c>
      <c r="E165" s="278"/>
      <c r="F165" s="304"/>
      <c r="G165" s="295"/>
      <c r="H165" s="295"/>
      <c r="I165" s="304"/>
      <c r="J165" s="304"/>
      <c r="K165" s="305"/>
      <c r="L165" s="304"/>
      <c r="M165" s="304"/>
      <c r="N165" s="305"/>
      <c r="O165" s="294"/>
      <c r="P165" s="296" t="e">
        <f>SUM(P162:Q164)</f>
        <v>#N/A</v>
      </c>
      <c r="Q165" s="297"/>
      <c r="T165" s="83" t="s">
        <v>334</v>
      </c>
    </row>
    <row r="166" spans="1:33" ht="15.5" thickBot="1">
      <c r="A166" s="283" t="s">
        <v>86</v>
      </c>
      <c r="B166" s="289"/>
      <c r="C166" s="289"/>
      <c r="D166" s="278" t="e">
        <f>D161+D165</f>
        <v>#N/A</v>
      </c>
      <c r="E166" s="278"/>
      <c r="F166" s="304"/>
      <c r="G166" s="295"/>
      <c r="H166" s="295"/>
      <c r="I166" s="304"/>
      <c r="J166" s="306"/>
      <c r="K166" s="307"/>
      <c r="L166" s="304"/>
      <c r="M166" s="306"/>
      <c r="N166" s="307"/>
      <c r="O166" s="294"/>
      <c r="P166" s="298" t="e">
        <f>ROUNDDOWN(P161+P165,-3)</f>
        <v>#N/A</v>
      </c>
      <c r="Q166" s="299"/>
      <c r="W166" s="293" t="s">
        <v>337</v>
      </c>
      <c r="X166" s="293"/>
      <c r="Z166" s="293" t="s">
        <v>338</v>
      </c>
      <c r="AB166" s="293" t="s">
        <v>340</v>
      </c>
      <c r="AD166" s="440" t="s">
        <v>98</v>
      </c>
    </row>
    <row r="167" spans="1:33" ht="15.5" thickBot="1">
      <c r="W167" s="293"/>
      <c r="X167" s="293"/>
      <c r="Z167" s="293"/>
      <c r="AB167" s="293"/>
      <c r="AD167" s="441"/>
    </row>
    <row r="168" spans="1:33" ht="15.5" thickBot="1">
      <c r="P168" s="309" t="s">
        <v>258</v>
      </c>
      <c r="Q168" s="310"/>
      <c r="W168" s="293"/>
      <c r="X168" s="293"/>
      <c r="Z168" s="293"/>
      <c r="AB168" s="293"/>
      <c r="AD168" s="441"/>
    </row>
    <row r="169" spans="1:33" ht="15">
      <c r="P169" s="311"/>
      <c r="Q169" s="312"/>
      <c r="T169" s="293" t="s">
        <v>68</v>
      </c>
      <c r="U169" s="283" t="s">
        <v>311</v>
      </c>
      <c r="V169" s="284"/>
      <c r="W169" s="278" t="e">
        <f>ROUNDDOWN(W155+Z155+AA155-AB155-AC155-AD155-AE155-AF155-AG155,-1)</f>
        <v>#N/A</v>
      </c>
      <c r="X169" s="278"/>
      <c r="Y169" s="304" t="s">
        <v>42</v>
      </c>
      <c r="Z169" s="274">
        <f>F18-F29</f>
        <v>0</v>
      </c>
      <c r="AA169" s="304" t="s">
        <v>42</v>
      </c>
      <c r="AB169" s="303">
        <f>R13</f>
        <v>12</v>
      </c>
      <c r="AC169" s="304" t="s">
        <v>339</v>
      </c>
      <c r="AD169" s="275" t="e">
        <f>W169*Z169*$AB$169</f>
        <v>#N/A</v>
      </c>
    </row>
    <row r="170" spans="1:33" ht="15">
      <c r="P170" s="311"/>
      <c r="Q170" s="312"/>
      <c r="T170" s="293"/>
      <c r="U170" s="283" t="s">
        <v>317</v>
      </c>
      <c r="V170" s="284"/>
      <c r="W170" s="278" t="e">
        <f>ROUNDDOWN(W156+Y156+Z156+AA156-AB156-AC156-AD156-AE156-AF156-AG156,-1)</f>
        <v>#N/A</v>
      </c>
      <c r="X170" s="278"/>
      <c r="Y170" s="304"/>
      <c r="Z170" s="274">
        <f t="shared" ref="Z170:Z171" si="27">F19-F30</f>
        <v>0</v>
      </c>
      <c r="AA170" s="304"/>
      <c r="AB170" s="303"/>
      <c r="AC170" s="304"/>
      <c r="AD170" s="276" t="e">
        <f t="shared" ref="AD170:AD171" si="28">W170*Z170*$AB$169</f>
        <v>#N/A</v>
      </c>
    </row>
    <row r="171" spans="1:33" ht="15">
      <c r="P171" s="296" t="e">
        <f>P144+P158</f>
        <v>#N/A</v>
      </c>
      <c r="Q171" s="297"/>
      <c r="T171" s="293"/>
      <c r="U171" s="283" t="s">
        <v>69</v>
      </c>
      <c r="V171" s="284"/>
      <c r="W171" s="278" t="e">
        <f>ROUNDDOWN(W157+Z157+AA157-AB157-AC157-AD157-AE157-AF157-AG157,-1)</f>
        <v>#N/A</v>
      </c>
      <c r="X171" s="278"/>
      <c r="Y171" s="304"/>
      <c r="Z171" s="274">
        <f t="shared" si="27"/>
        <v>0</v>
      </c>
      <c r="AA171" s="304"/>
      <c r="AB171" s="303"/>
      <c r="AC171" s="304"/>
      <c r="AD171" s="276" t="e">
        <f t="shared" si="28"/>
        <v>#N/A</v>
      </c>
    </row>
    <row r="172" spans="1:33" ht="15">
      <c r="P172" s="296" t="e">
        <f>P145+P159</f>
        <v>#N/A</v>
      </c>
      <c r="Q172" s="297"/>
      <c r="T172" s="283" t="s">
        <v>85</v>
      </c>
      <c r="U172" s="289"/>
      <c r="V172" s="289"/>
      <c r="W172" s="278" t="e">
        <f>SUM(W169:X171)</f>
        <v>#N/A</v>
      </c>
      <c r="X172" s="278"/>
      <c r="Y172" s="304"/>
      <c r="Z172" s="271"/>
      <c r="AA172" s="304"/>
      <c r="AB172" s="303"/>
      <c r="AC172" s="304"/>
      <c r="AD172" s="276" t="e">
        <f>SUM(AD169:AD171)</f>
        <v>#N/A</v>
      </c>
    </row>
    <row r="173" spans="1:33" ht="15">
      <c r="P173" s="296" t="e">
        <f>P146+P160</f>
        <v>#N/A</v>
      </c>
      <c r="Q173" s="297"/>
      <c r="T173" s="300" t="s">
        <v>70</v>
      </c>
      <c r="U173" s="283" t="s">
        <v>311</v>
      </c>
      <c r="V173" s="284"/>
      <c r="W173" s="278" t="e">
        <f>ROUNDDOWN(W159+Z159+AA159-AB159-AC159-AD159-AE159-AF159-AG159,-1)</f>
        <v>#N/A</v>
      </c>
      <c r="X173" s="278"/>
      <c r="Y173" s="304"/>
      <c r="Z173" s="274">
        <f>F21-F32</f>
        <v>0</v>
      </c>
      <c r="AA173" s="304"/>
      <c r="AB173" s="303"/>
      <c r="AC173" s="304"/>
      <c r="AD173" s="276" t="e">
        <f>W173*Z173*$AB$169</f>
        <v>#N/A</v>
      </c>
    </row>
    <row r="174" spans="1:33" ht="15">
      <c r="P174" s="296" t="e">
        <f>SUM(P171:Q173)</f>
        <v>#N/A</v>
      </c>
      <c r="Q174" s="297"/>
      <c r="T174" s="301"/>
      <c r="U174" s="283" t="s">
        <v>317</v>
      </c>
      <c r="V174" s="284"/>
      <c r="W174" s="278" t="e">
        <f>ROUNDDOWN(W160+Y160+Z160+AA160-AB160-AC160-AD160-AE160-AF160-AG160,-1)</f>
        <v>#N/A</v>
      </c>
      <c r="X174" s="278"/>
      <c r="Y174" s="304"/>
      <c r="Z174" s="274">
        <f>F22-F33</f>
        <v>0</v>
      </c>
      <c r="AA174" s="304"/>
      <c r="AB174" s="303"/>
      <c r="AC174" s="304"/>
      <c r="AD174" s="276" t="e">
        <f t="shared" ref="AD174:AD175" si="29">W174*Z174*$AB$169</f>
        <v>#N/A</v>
      </c>
    </row>
    <row r="175" spans="1:33" ht="15">
      <c r="P175" s="296" t="e">
        <f>P148+P162</f>
        <v>#N/A</v>
      </c>
      <c r="Q175" s="297"/>
      <c r="T175" s="302"/>
      <c r="U175" s="283" t="s">
        <v>69</v>
      </c>
      <c r="V175" s="284"/>
      <c r="W175" s="278" t="e">
        <f>ROUNDDOWN(W161+Z161+AA161-AB161-AC161-AD161-AE161-AF161-AG161,-1)</f>
        <v>#N/A</v>
      </c>
      <c r="X175" s="278"/>
      <c r="Y175" s="304"/>
      <c r="Z175" s="274">
        <f>F23-F34</f>
        <v>0</v>
      </c>
      <c r="AA175" s="304"/>
      <c r="AB175" s="303"/>
      <c r="AC175" s="304"/>
      <c r="AD175" s="276" t="e">
        <f t="shared" si="29"/>
        <v>#N/A</v>
      </c>
    </row>
    <row r="176" spans="1:33" ht="15">
      <c r="P176" s="296" t="e">
        <f>P149+P163</f>
        <v>#N/A</v>
      </c>
      <c r="Q176" s="297"/>
      <c r="T176" s="283" t="s">
        <v>85</v>
      </c>
      <c r="U176" s="289"/>
      <c r="V176" s="289"/>
      <c r="W176" s="278" t="e">
        <f>SUM(W173:X175)</f>
        <v>#N/A</v>
      </c>
      <c r="X176" s="278"/>
      <c r="Y176" s="304"/>
      <c r="Z176" s="271"/>
      <c r="AA176" s="304"/>
      <c r="AB176" s="303"/>
      <c r="AC176" s="304"/>
      <c r="AD176" s="276" t="e">
        <f>SUM(AD173:AD175)</f>
        <v>#N/A</v>
      </c>
    </row>
    <row r="177" spans="1:30" ht="15.5" thickBot="1">
      <c r="P177" s="296" t="e">
        <f>P150+P164</f>
        <v>#N/A</v>
      </c>
      <c r="Q177" s="297"/>
      <c r="T177" s="283" t="s">
        <v>86</v>
      </c>
      <c r="U177" s="289"/>
      <c r="V177" s="289"/>
      <c r="W177" s="278" t="e">
        <f>W172+W176</f>
        <v>#N/A</v>
      </c>
      <c r="X177" s="278"/>
      <c r="Y177" s="304"/>
      <c r="Z177" s="271"/>
      <c r="AA177" s="304"/>
      <c r="AB177" s="303"/>
      <c r="AC177" s="304"/>
      <c r="AD177" s="277" t="e">
        <f>AD172+AD176</f>
        <v>#N/A</v>
      </c>
    </row>
    <row r="178" spans="1:30" ht="15">
      <c r="P178" s="296" t="e">
        <f>SUM(P175:Q177)</f>
        <v>#N/A</v>
      </c>
      <c r="Q178" s="297"/>
    </row>
    <row r="179" spans="1:30" ht="15.5" thickBot="1">
      <c r="P179" s="298" t="e">
        <f>ROUNDDOWN(P174+P178,-3)</f>
        <v>#N/A</v>
      </c>
      <c r="Q179" s="299"/>
      <c r="T179" s="83" t="s">
        <v>342</v>
      </c>
    </row>
    <row r="180" spans="1:30" ht="15">
      <c r="A180" s="83" t="s">
        <v>99</v>
      </c>
      <c r="W180" s="293" t="s">
        <v>337</v>
      </c>
      <c r="X180" s="293"/>
      <c r="Z180" s="293" t="s">
        <v>338</v>
      </c>
      <c r="AB180" s="293" t="s">
        <v>340</v>
      </c>
      <c r="AD180" s="440" t="s">
        <v>98</v>
      </c>
    </row>
    <row r="181" spans="1:30" ht="15">
      <c r="A181" s="308" t="s">
        <v>100</v>
      </c>
      <c r="B181" s="308"/>
      <c r="C181" s="308"/>
      <c r="D181" s="308"/>
      <c r="E181" s="308"/>
      <c r="F181" s="308"/>
      <c r="G181" s="308"/>
      <c r="H181" s="308"/>
      <c r="I181" s="308"/>
      <c r="J181" s="308"/>
      <c r="K181" s="308"/>
      <c r="L181" s="308"/>
      <c r="M181" s="308"/>
      <c r="N181" s="308"/>
      <c r="O181" s="308"/>
      <c r="P181" s="308"/>
      <c r="Q181" s="308"/>
      <c r="W181" s="293"/>
      <c r="X181" s="293"/>
      <c r="Z181" s="293"/>
      <c r="AB181" s="293"/>
      <c r="AD181" s="441"/>
    </row>
    <row r="182" spans="1:30" ht="15.5" thickBot="1">
      <c r="A182" s="83" t="s">
        <v>316</v>
      </c>
      <c r="W182" s="293"/>
      <c r="X182" s="293"/>
      <c r="Z182" s="293"/>
      <c r="AB182" s="293"/>
      <c r="AD182" s="441"/>
    </row>
    <row r="183" spans="1:30" ht="15">
      <c r="A183" s="83" t="s">
        <v>101</v>
      </c>
      <c r="T183" s="293" t="s">
        <v>68</v>
      </c>
      <c r="U183" s="283" t="s">
        <v>311</v>
      </c>
      <c r="V183" s="284"/>
      <c r="W183" s="278" t="e">
        <f>ROUNDDOWN(W155+X155+Z155+AA155-AB155-AC155-AD155-AE155-AF155-AG155,-1)</f>
        <v>#N/A</v>
      </c>
      <c r="X183" s="278"/>
      <c r="Y183" s="304" t="s">
        <v>42</v>
      </c>
      <c r="Z183" s="274">
        <f>F29</f>
        <v>0</v>
      </c>
      <c r="AA183" s="304" t="s">
        <v>42</v>
      </c>
      <c r="AB183" s="303">
        <f>R13</f>
        <v>12</v>
      </c>
      <c r="AC183" s="304" t="s">
        <v>339</v>
      </c>
      <c r="AD183" s="275" t="e">
        <f>W183*Z183*$AB$183</f>
        <v>#N/A</v>
      </c>
    </row>
    <row r="184" spans="1:30" ht="15">
      <c r="T184" s="293"/>
      <c r="U184" s="283" t="s">
        <v>317</v>
      </c>
      <c r="V184" s="284"/>
      <c r="W184" s="278" t="e">
        <f>ROUNDDOWN(W156+X156+Y156+Z156+AA156-AB156-AC156-AD156-AE156-AF156-AG156,-1)</f>
        <v>#N/A</v>
      </c>
      <c r="X184" s="278"/>
      <c r="Y184" s="304"/>
      <c r="Z184" s="274">
        <f t="shared" ref="Z184:Z185" si="30">F30</f>
        <v>0</v>
      </c>
      <c r="AA184" s="304"/>
      <c r="AB184" s="303"/>
      <c r="AC184" s="304"/>
      <c r="AD184" s="276" t="e">
        <f t="shared" ref="AD184:AD185" si="31">W184*Z184*$AB$183</f>
        <v>#N/A</v>
      </c>
    </row>
    <row r="185" spans="1:30" ht="15">
      <c r="A185" s="83" t="s">
        <v>102</v>
      </c>
      <c r="E185" s="99" t="s">
        <v>259</v>
      </c>
      <c r="F185" s="100"/>
      <c r="G185" s="100"/>
      <c r="H185" s="100"/>
      <c r="I185" s="100"/>
      <c r="J185" s="100"/>
      <c r="T185" s="293"/>
      <c r="U185" s="283" t="s">
        <v>69</v>
      </c>
      <c r="V185" s="284"/>
      <c r="W185" s="278" t="e">
        <f>ROUNDDOWN(W157+X157+Z157+AA157+-AB157-AC157-AD157-AE157-AF157-AG157,-1)</f>
        <v>#N/A</v>
      </c>
      <c r="X185" s="278"/>
      <c r="Y185" s="304"/>
      <c r="Z185" s="274">
        <f t="shared" si="30"/>
        <v>0</v>
      </c>
      <c r="AA185" s="304"/>
      <c r="AB185" s="303"/>
      <c r="AC185" s="304"/>
      <c r="AD185" s="276" t="e">
        <f t="shared" si="31"/>
        <v>#N/A</v>
      </c>
    </row>
    <row r="186" spans="1:30" ht="15">
      <c r="A186" s="83" t="s">
        <v>9</v>
      </c>
      <c r="B186" s="83" t="s">
        <v>103</v>
      </c>
      <c r="E186" s="101" t="s">
        <v>104</v>
      </c>
      <c r="F186" s="102" t="s">
        <v>105</v>
      </c>
      <c r="T186" s="283" t="s">
        <v>85</v>
      </c>
      <c r="U186" s="289"/>
      <c r="V186" s="289"/>
      <c r="W186" s="278" t="e">
        <f>SUM(W183:X185)</f>
        <v>#N/A</v>
      </c>
      <c r="X186" s="278"/>
      <c r="Y186" s="304"/>
      <c r="Z186" s="271"/>
      <c r="AA186" s="304"/>
      <c r="AB186" s="303"/>
      <c r="AC186" s="304"/>
      <c r="AD186" s="276" t="e">
        <f>SUM(AD183:AD185)</f>
        <v>#N/A</v>
      </c>
    </row>
    <row r="187" spans="1:30" ht="15">
      <c r="A187" s="83" t="s">
        <v>10</v>
      </c>
      <c r="B187" s="83" t="s">
        <v>260</v>
      </c>
      <c r="E187" s="103">
        <v>1</v>
      </c>
      <c r="T187" s="300" t="s">
        <v>70</v>
      </c>
      <c r="U187" s="283" t="s">
        <v>311</v>
      </c>
      <c r="V187" s="284"/>
      <c r="W187" s="278" t="e">
        <f>ROUNDDOWN(W159+X159+Z159+AA159-AB159-AC159-AD159-AE159-AF159-AG159,-1)</f>
        <v>#N/A</v>
      </c>
      <c r="X187" s="278"/>
      <c r="Y187" s="304"/>
      <c r="Z187" s="274">
        <f>F32</f>
        <v>0</v>
      </c>
      <c r="AA187" s="304"/>
      <c r="AB187" s="303"/>
      <c r="AC187" s="304"/>
      <c r="AD187" s="276" t="e">
        <f>W187*Z187*$AB$183</f>
        <v>#N/A</v>
      </c>
    </row>
    <row r="188" spans="1:30" ht="15">
      <c r="A188" s="83" t="s">
        <v>11</v>
      </c>
      <c r="B188" s="83" t="s">
        <v>103</v>
      </c>
      <c r="E188" s="83">
        <v>2</v>
      </c>
      <c r="T188" s="301"/>
      <c r="U188" s="283" t="s">
        <v>317</v>
      </c>
      <c r="V188" s="284"/>
      <c r="W188" s="278" t="e">
        <f>ROUNDDOWN(W160+X160+Y160+Z160+AA160-AB160-AC160-AD160-AE160-AF160-AG160,-1)</f>
        <v>#N/A</v>
      </c>
      <c r="X188" s="278"/>
      <c r="Y188" s="304"/>
      <c r="Z188" s="274">
        <f t="shared" ref="Z188:Z189" si="32">F33</f>
        <v>0</v>
      </c>
      <c r="AA188" s="304"/>
      <c r="AB188" s="303"/>
      <c r="AC188" s="304"/>
      <c r="AD188" s="276" t="e">
        <f t="shared" ref="AD188:AD189" si="33">W188*Z188*$AB$183</f>
        <v>#N/A</v>
      </c>
    </row>
    <row r="189" spans="1:30" ht="15">
      <c r="A189" s="83" t="s">
        <v>12</v>
      </c>
      <c r="B189" s="83" t="s">
        <v>103</v>
      </c>
      <c r="E189" s="83">
        <v>3</v>
      </c>
      <c r="T189" s="302"/>
      <c r="U189" s="283" t="s">
        <v>69</v>
      </c>
      <c r="V189" s="284"/>
      <c r="W189" s="278" t="e">
        <f>ROUNDDOWN(W161+X161+Z161+AA161-AB161-AC161-AD161-AE161-AF161-AG161,-1)</f>
        <v>#N/A</v>
      </c>
      <c r="X189" s="278"/>
      <c r="Y189" s="304"/>
      <c r="Z189" s="274">
        <f t="shared" si="32"/>
        <v>0</v>
      </c>
      <c r="AA189" s="304"/>
      <c r="AB189" s="303"/>
      <c r="AC189" s="304"/>
      <c r="AD189" s="276" t="e">
        <f t="shared" si="33"/>
        <v>#N/A</v>
      </c>
    </row>
    <row r="190" spans="1:30" ht="15">
      <c r="A190" s="83" t="s">
        <v>13</v>
      </c>
      <c r="B190" s="83" t="s">
        <v>260</v>
      </c>
      <c r="E190" s="83">
        <v>4</v>
      </c>
      <c r="T190" s="283" t="s">
        <v>85</v>
      </c>
      <c r="U190" s="289"/>
      <c r="V190" s="289"/>
      <c r="W190" s="278" t="e">
        <f>SUM(W187:X189)</f>
        <v>#N/A</v>
      </c>
      <c r="X190" s="278"/>
      <c r="Y190" s="304"/>
      <c r="Z190" s="271"/>
      <c r="AA190" s="304"/>
      <c r="AB190" s="303"/>
      <c r="AC190" s="304"/>
      <c r="AD190" s="276" t="e">
        <f>SUM(AD187:AD189)</f>
        <v>#N/A</v>
      </c>
    </row>
    <row r="191" spans="1:30" ht="15.5" thickBot="1">
      <c r="A191" s="83" t="s">
        <v>14</v>
      </c>
      <c r="B191" s="83" t="s">
        <v>103</v>
      </c>
      <c r="E191" s="83">
        <v>5</v>
      </c>
      <c r="T191" s="283" t="s">
        <v>86</v>
      </c>
      <c r="U191" s="289"/>
      <c r="V191" s="289"/>
      <c r="W191" s="278" t="e">
        <f>W186+W190</f>
        <v>#N/A</v>
      </c>
      <c r="X191" s="278"/>
      <c r="Y191" s="304"/>
      <c r="Z191" s="271"/>
      <c r="AA191" s="304"/>
      <c r="AB191" s="303"/>
      <c r="AC191" s="304"/>
      <c r="AD191" s="277" t="e">
        <f>AD186+AD190</f>
        <v>#N/A</v>
      </c>
    </row>
    <row r="192" spans="1:30" ht="15.5" thickBot="1">
      <c r="A192" s="83" t="s">
        <v>15</v>
      </c>
      <c r="B192" s="83" t="s">
        <v>261</v>
      </c>
      <c r="E192" s="83">
        <v>6</v>
      </c>
      <c r="F192" s="83" t="s">
        <v>262</v>
      </c>
    </row>
    <row r="193" spans="1:30" ht="15">
      <c r="A193" s="83" t="s">
        <v>16</v>
      </c>
      <c r="B193" s="83" t="s">
        <v>103</v>
      </c>
      <c r="E193" s="83">
        <v>7</v>
      </c>
      <c r="F193" s="83" t="s">
        <v>262</v>
      </c>
      <c r="AD193" s="440" t="s">
        <v>341</v>
      </c>
    </row>
    <row r="194" spans="1:30" ht="15">
      <c r="A194" s="83" t="s">
        <v>17</v>
      </c>
      <c r="B194" s="83" t="s">
        <v>103</v>
      </c>
      <c r="E194" s="83">
        <v>8</v>
      </c>
      <c r="F194" s="83" t="s">
        <v>262</v>
      </c>
      <c r="AD194" s="441"/>
    </row>
    <row r="195" spans="1:30" ht="15.5" thickBot="1">
      <c r="A195" s="83" t="s">
        <v>18</v>
      </c>
      <c r="B195" s="83" t="s">
        <v>103</v>
      </c>
      <c r="E195" s="83">
        <v>9</v>
      </c>
      <c r="F195" s="83" t="s">
        <v>262</v>
      </c>
      <c r="AD195" s="442"/>
    </row>
    <row r="196" spans="1:30" ht="15">
      <c r="A196" s="83" t="s">
        <v>19</v>
      </c>
      <c r="B196" s="83" t="s">
        <v>103</v>
      </c>
      <c r="E196" s="83">
        <v>10</v>
      </c>
      <c r="F196" s="83" t="s">
        <v>262</v>
      </c>
      <c r="AD196" s="275" t="e">
        <f>AD169+AD183</f>
        <v>#N/A</v>
      </c>
    </row>
    <row r="197" spans="1:30" ht="15">
      <c r="A197" s="83" t="s">
        <v>20</v>
      </c>
      <c r="B197" s="83" t="s">
        <v>103</v>
      </c>
      <c r="E197" s="83">
        <v>11</v>
      </c>
      <c r="F197" s="83" t="s">
        <v>262</v>
      </c>
      <c r="AD197" s="276" t="e">
        <f t="shared" ref="AD197:AD204" si="34">AD170+AD184</f>
        <v>#N/A</v>
      </c>
    </row>
    <row r="198" spans="1:30" ht="15">
      <c r="A198" s="83" t="s">
        <v>320</v>
      </c>
      <c r="B198" s="83" t="s">
        <v>263</v>
      </c>
      <c r="E198" s="83">
        <v>12</v>
      </c>
      <c r="F198" s="83" t="s">
        <v>262</v>
      </c>
      <c r="AD198" s="276" t="e">
        <f t="shared" si="34"/>
        <v>#N/A</v>
      </c>
    </row>
    <row r="199" spans="1:30" ht="15">
      <c r="A199" s="83" t="s">
        <v>21</v>
      </c>
      <c r="B199" s="83" t="s">
        <v>103</v>
      </c>
      <c r="E199" s="83">
        <v>13</v>
      </c>
      <c r="F199" s="83" t="s">
        <v>264</v>
      </c>
      <c r="AD199" s="276" t="e">
        <f t="shared" si="34"/>
        <v>#N/A</v>
      </c>
    </row>
    <row r="200" spans="1:30" ht="15">
      <c r="A200" s="83" t="s">
        <v>22</v>
      </c>
      <c r="B200" s="83" t="s">
        <v>103</v>
      </c>
      <c r="E200" s="83">
        <v>14</v>
      </c>
      <c r="F200" s="83" t="s">
        <v>265</v>
      </c>
      <c r="AD200" s="276" t="e">
        <f t="shared" si="34"/>
        <v>#N/A</v>
      </c>
    </row>
    <row r="201" spans="1:30" ht="15">
      <c r="A201" s="83" t="s">
        <v>23</v>
      </c>
      <c r="B201" s="83" t="s">
        <v>103</v>
      </c>
      <c r="E201" s="83">
        <v>15</v>
      </c>
      <c r="F201" s="83" t="s">
        <v>265</v>
      </c>
      <c r="AD201" s="276" t="e">
        <f t="shared" si="34"/>
        <v>#N/A</v>
      </c>
    </row>
    <row r="202" spans="1:30" ht="15">
      <c r="A202" s="83" t="s">
        <v>24</v>
      </c>
      <c r="B202" s="83" t="s">
        <v>260</v>
      </c>
      <c r="E202" s="83">
        <v>16</v>
      </c>
      <c r="F202" s="83" t="s">
        <v>265</v>
      </c>
      <c r="AD202" s="276" t="e">
        <f t="shared" si="34"/>
        <v>#N/A</v>
      </c>
    </row>
    <row r="203" spans="1:30" ht="15">
      <c r="A203" s="83" t="s">
        <v>25</v>
      </c>
      <c r="B203" s="83" t="s">
        <v>103</v>
      </c>
      <c r="E203" s="83">
        <v>17</v>
      </c>
      <c r="F203" s="83" t="s">
        <v>265</v>
      </c>
      <c r="AD203" s="276" t="e">
        <f t="shared" si="34"/>
        <v>#N/A</v>
      </c>
    </row>
    <row r="204" spans="1:30" ht="15.5" thickBot="1">
      <c r="A204" s="83" t="s">
        <v>26</v>
      </c>
      <c r="B204" s="83" t="s">
        <v>103</v>
      </c>
      <c r="E204" s="83">
        <v>18</v>
      </c>
      <c r="F204" s="83" t="s">
        <v>265</v>
      </c>
      <c r="AD204" s="277" t="e">
        <f t="shared" si="34"/>
        <v>#N/A</v>
      </c>
    </row>
    <row r="205" spans="1:30" ht="15">
      <c r="A205" s="83" t="s">
        <v>27</v>
      </c>
      <c r="B205" s="83" t="s">
        <v>103</v>
      </c>
      <c r="E205" s="83">
        <v>19</v>
      </c>
      <c r="F205" s="83" t="s">
        <v>265</v>
      </c>
    </row>
    <row r="206" spans="1:30" ht="15">
      <c r="A206" s="83" t="s">
        <v>28</v>
      </c>
      <c r="B206" s="83" t="s">
        <v>103</v>
      </c>
    </row>
    <row r="207" spans="1:30" ht="15">
      <c r="A207" s="83" t="s">
        <v>29</v>
      </c>
      <c r="B207" s="83" t="s">
        <v>103</v>
      </c>
    </row>
    <row r="208" spans="1:30" ht="15">
      <c r="A208" s="83" t="s">
        <v>30</v>
      </c>
      <c r="B208" s="83" t="s">
        <v>103</v>
      </c>
    </row>
    <row r="209" spans="1:2" ht="15">
      <c r="A209" s="83" t="s">
        <v>31</v>
      </c>
      <c r="B209" s="83" t="s">
        <v>263</v>
      </c>
    </row>
    <row r="210" spans="1:2" ht="15">
      <c r="A210" s="83" t="s">
        <v>32</v>
      </c>
      <c r="B210" s="83" t="s">
        <v>260</v>
      </c>
    </row>
    <row r="211" spans="1:2" ht="15">
      <c r="A211" s="83" t="s">
        <v>33</v>
      </c>
      <c r="B211" s="83" t="s">
        <v>263</v>
      </c>
    </row>
    <row r="212" spans="1:2" ht="15">
      <c r="A212" s="83" t="s">
        <v>34</v>
      </c>
      <c r="B212" s="83" t="s">
        <v>103</v>
      </c>
    </row>
    <row r="213" spans="1:2" ht="15">
      <c r="A213" s="83" t="s">
        <v>35</v>
      </c>
      <c r="B213" s="83" t="s">
        <v>103</v>
      </c>
    </row>
    <row r="214" spans="1:2" ht="15">
      <c r="A214" s="83" t="s">
        <v>36</v>
      </c>
      <c r="B214" s="83" t="s">
        <v>103</v>
      </c>
    </row>
    <row r="215" spans="1:2" ht="15">
      <c r="A215" s="83" t="s">
        <v>37</v>
      </c>
      <c r="B215" s="83" t="s">
        <v>103</v>
      </c>
    </row>
    <row r="216" spans="1:2" ht="15">
      <c r="A216" s="83" t="s">
        <v>38</v>
      </c>
      <c r="B216" s="83" t="s">
        <v>103</v>
      </c>
    </row>
    <row r="217" spans="1:2" ht="15">
      <c r="A217" s="83" t="s">
        <v>39</v>
      </c>
      <c r="B217" s="83" t="s">
        <v>103</v>
      </c>
    </row>
    <row r="218" spans="1:2" ht="15">
      <c r="A218" s="83" t="s">
        <v>40</v>
      </c>
      <c r="B218" s="83" t="s">
        <v>103</v>
      </c>
    </row>
    <row r="219" spans="1:2" ht="15">
      <c r="A219" s="83" t="s">
        <v>41</v>
      </c>
      <c r="B219" s="83" t="s">
        <v>103</v>
      </c>
    </row>
    <row r="220" spans="1:2" ht="15"/>
    <row r="221" spans="1:2" ht="15"/>
    <row r="222" spans="1:2" ht="15">
      <c r="A222" s="83">
        <v>1</v>
      </c>
    </row>
    <row r="223" spans="1:2" ht="15">
      <c r="A223" s="83">
        <v>2</v>
      </c>
    </row>
    <row r="224" spans="1:2" ht="15">
      <c r="A224" s="83">
        <v>3</v>
      </c>
    </row>
    <row r="225" spans="1:1" ht="15">
      <c r="A225" s="83">
        <v>4</v>
      </c>
    </row>
    <row r="226" spans="1:1" ht="15">
      <c r="A226" s="83">
        <v>5</v>
      </c>
    </row>
    <row r="227" spans="1:1" ht="15">
      <c r="A227" s="83">
        <v>6</v>
      </c>
    </row>
    <row r="228" spans="1:1" ht="15">
      <c r="A228" s="83">
        <v>7</v>
      </c>
    </row>
    <row r="229" spans="1:1" ht="15">
      <c r="A229" s="83">
        <v>8</v>
      </c>
    </row>
    <row r="230" spans="1:1" ht="15">
      <c r="A230" s="83">
        <v>9</v>
      </c>
    </row>
    <row r="231" spans="1:1" ht="15">
      <c r="A231" s="83">
        <v>10</v>
      </c>
    </row>
    <row r="232" spans="1:1" ht="15">
      <c r="A232" s="83">
        <v>11</v>
      </c>
    </row>
    <row r="233" spans="1:1" ht="15">
      <c r="A233" s="83">
        <v>12</v>
      </c>
    </row>
    <row r="234" spans="1:1" ht="15"/>
    <row r="235" spans="1:1" ht="15"/>
    <row r="236" spans="1:1" ht="15">
      <c r="A236" s="83" t="s">
        <v>43</v>
      </c>
    </row>
    <row r="237" spans="1:1" ht="15"/>
    <row r="238" spans="1:1" ht="15">
      <c r="A238" s="83" t="s">
        <v>106</v>
      </c>
    </row>
    <row r="239" spans="1:1" ht="15">
      <c r="A239" s="83" t="s">
        <v>107</v>
      </c>
    </row>
    <row r="240" spans="1:1" ht="15">
      <c r="A240" s="83" t="s">
        <v>108</v>
      </c>
    </row>
    <row r="241" spans="1:1" ht="15"/>
    <row r="242" spans="1:1" ht="15">
      <c r="A242" s="83" t="s">
        <v>174</v>
      </c>
    </row>
    <row r="243" spans="1:1" ht="15">
      <c r="A243" s="83" t="s">
        <v>109</v>
      </c>
    </row>
    <row r="244" spans="1:1" ht="15">
      <c r="A244" s="83" t="s">
        <v>110</v>
      </c>
    </row>
    <row r="245" spans="1:1" ht="15">
      <c r="A245" s="83" t="s">
        <v>111</v>
      </c>
    </row>
    <row r="246" spans="1:1" ht="15">
      <c r="A246" s="83" t="s">
        <v>112</v>
      </c>
    </row>
    <row r="247" spans="1:1" ht="15">
      <c r="A247" s="83" t="s">
        <v>113</v>
      </c>
    </row>
    <row r="248" spans="1:1" ht="15">
      <c r="A248" s="83" t="s">
        <v>114</v>
      </c>
    </row>
    <row r="249" spans="1:1" ht="15">
      <c r="A249" s="83" t="s">
        <v>115</v>
      </c>
    </row>
    <row r="250" spans="1:1" ht="15">
      <c r="A250" s="83" t="s">
        <v>116</v>
      </c>
    </row>
    <row r="251" spans="1:1" ht="15">
      <c r="A251" s="83" t="s">
        <v>117</v>
      </c>
    </row>
    <row r="252" spans="1:1" ht="15">
      <c r="A252" s="83" t="s">
        <v>118</v>
      </c>
    </row>
    <row r="253" spans="1:1" ht="15">
      <c r="A253" s="83" t="s">
        <v>119</v>
      </c>
    </row>
    <row r="254" spans="1:1" ht="15">
      <c r="A254" s="83" t="s">
        <v>120</v>
      </c>
    </row>
    <row r="255" spans="1:1" ht="15">
      <c r="A255" s="83" t="s">
        <v>121</v>
      </c>
    </row>
    <row r="256" spans="1:1" ht="15"/>
    <row r="257" spans="1:1" ht="15">
      <c r="A257" s="83" t="s">
        <v>122</v>
      </c>
    </row>
    <row r="258" spans="1:1" ht="15">
      <c r="A258" s="83" t="s">
        <v>123</v>
      </c>
    </row>
    <row r="259" spans="1:1" ht="15">
      <c r="A259" s="83" t="s">
        <v>124</v>
      </c>
    </row>
    <row r="260" spans="1:1" ht="15">
      <c r="A260" s="83" t="s">
        <v>125</v>
      </c>
    </row>
    <row r="261" spans="1:1" ht="15"/>
    <row r="262" spans="1:1" ht="15">
      <c r="A262" s="83" t="s">
        <v>266</v>
      </c>
    </row>
    <row r="263" spans="1:1" ht="15">
      <c r="A263" s="83" t="s">
        <v>267</v>
      </c>
    </row>
    <row r="264" spans="1:1" ht="15">
      <c r="A264" s="83" t="s">
        <v>268</v>
      </c>
    </row>
    <row r="265" spans="1:1" ht="15">
      <c r="A265" s="83" t="s">
        <v>269</v>
      </c>
    </row>
    <row r="266" spans="1:1" ht="15"/>
  </sheetData>
  <sheetProtection algorithmName="SHA-512" hashValue="wZua4sPBY3//VYWsYn0KLvScJtsuBVSdtybchi0TGXu2vK2hiCJLz1XjUDCimhbJ2RLofZwbqWa80UD6sRhVEA==" saltValue="R9TlBG5+4Q5BkyzhE3YA9Q==" spinCount="100000" sheet="1" formatCells="0" formatColumns="0" formatRows="0"/>
  <mergeCells count="673">
    <mergeCell ref="T190:V190"/>
    <mergeCell ref="W190:X190"/>
    <mergeCell ref="T191:V191"/>
    <mergeCell ref="W191:X191"/>
    <mergeCell ref="AD193:AD195"/>
    <mergeCell ref="W180:X182"/>
    <mergeCell ref="Z180:Z182"/>
    <mergeCell ref="AB180:AB182"/>
    <mergeCell ref="AD180:AD182"/>
    <mergeCell ref="T183:T185"/>
    <mergeCell ref="U183:V183"/>
    <mergeCell ref="W183:X183"/>
    <mergeCell ref="Y183:Y191"/>
    <mergeCell ref="AA183:AA191"/>
    <mergeCell ref="AB183:AB191"/>
    <mergeCell ref="AC183:AC191"/>
    <mergeCell ref="U184:V184"/>
    <mergeCell ref="W184:X184"/>
    <mergeCell ref="U185:V185"/>
    <mergeCell ref="W185:X185"/>
    <mergeCell ref="T186:V186"/>
    <mergeCell ref="W186:X186"/>
    <mergeCell ref="T187:T189"/>
    <mergeCell ref="U187:V187"/>
    <mergeCell ref="W187:X187"/>
    <mergeCell ref="U188:V188"/>
    <mergeCell ref="W188:X188"/>
    <mergeCell ref="U189:V189"/>
    <mergeCell ref="W189:X189"/>
    <mergeCell ref="T176:V176"/>
    <mergeCell ref="W176:X176"/>
    <mergeCell ref="T177:V177"/>
    <mergeCell ref="W177:X177"/>
    <mergeCell ref="AB149:AG149"/>
    <mergeCell ref="AG150:AG154"/>
    <mergeCell ref="W149:AA149"/>
    <mergeCell ref="AA150:AA154"/>
    <mergeCell ref="Y169:Y177"/>
    <mergeCell ref="Z166:Z168"/>
    <mergeCell ref="AA169:AA177"/>
    <mergeCell ref="AB166:AB168"/>
    <mergeCell ref="AB169:AB177"/>
    <mergeCell ref="AC169:AC177"/>
    <mergeCell ref="AD166:AD168"/>
    <mergeCell ref="W166:X168"/>
    <mergeCell ref="T172:V172"/>
    <mergeCell ref="W172:X172"/>
    <mergeCell ref="T173:T175"/>
    <mergeCell ref="U173:V173"/>
    <mergeCell ref="W173:X173"/>
    <mergeCell ref="U174:V174"/>
    <mergeCell ref="W174:X174"/>
    <mergeCell ref="U175:V175"/>
    <mergeCell ref="W175:X175"/>
    <mergeCell ref="T169:T171"/>
    <mergeCell ref="U169:V169"/>
    <mergeCell ref="W169:X169"/>
    <mergeCell ref="U170:V170"/>
    <mergeCell ref="W170:X170"/>
    <mergeCell ref="U171:V171"/>
    <mergeCell ref="W171:X171"/>
    <mergeCell ref="AE150:AE154"/>
    <mergeCell ref="AF150:AF154"/>
    <mergeCell ref="T162:V162"/>
    <mergeCell ref="T163:V163"/>
    <mergeCell ref="W150:W154"/>
    <mergeCell ref="X150:X154"/>
    <mergeCell ref="Y150:Y154"/>
    <mergeCell ref="Z150:Z154"/>
    <mergeCell ref="AB150:AB154"/>
    <mergeCell ref="AC150:AC154"/>
    <mergeCell ref="AD150:AD154"/>
    <mergeCell ref="T155:T157"/>
    <mergeCell ref="U155:V155"/>
    <mergeCell ref="U156:V156"/>
    <mergeCell ref="U157:V157"/>
    <mergeCell ref="T158:V158"/>
    <mergeCell ref="T159:T161"/>
    <mergeCell ref="U159:V159"/>
    <mergeCell ref="U160:V160"/>
    <mergeCell ref="U161:V161"/>
    <mergeCell ref="J63:K63"/>
    <mergeCell ref="L63:M63"/>
    <mergeCell ref="B74:C74"/>
    <mergeCell ref="D74:E74"/>
    <mergeCell ref="F74:G74"/>
    <mergeCell ref="P172:Q172"/>
    <mergeCell ref="H92:I92"/>
    <mergeCell ref="J92:K92"/>
    <mergeCell ref="L92:M92"/>
    <mergeCell ref="N92:O92"/>
    <mergeCell ref="P92:Q92"/>
    <mergeCell ref="R92:S92"/>
    <mergeCell ref="F92:G92"/>
    <mergeCell ref="B88:C88"/>
    <mergeCell ref="B92:C92"/>
    <mergeCell ref="D88:E88"/>
    <mergeCell ref="D92:E92"/>
    <mergeCell ref="F88:G88"/>
    <mergeCell ref="H88:I88"/>
    <mergeCell ref="J88:K88"/>
    <mergeCell ref="L88:M88"/>
    <mergeCell ref="M107:N107"/>
    <mergeCell ref="P103:Q103"/>
    <mergeCell ref="P107:Q107"/>
    <mergeCell ref="K130:L130"/>
    <mergeCell ref="K134:L134"/>
    <mergeCell ref="N130:O130"/>
    <mergeCell ref="N134:O134"/>
    <mergeCell ref="M141:N143"/>
    <mergeCell ref="N136:O136"/>
    <mergeCell ref="M129:M137"/>
    <mergeCell ref="N129:O129"/>
    <mergeCell ref="M117:N117"/>
    <mergeCell ref="O117:P117"/>
    <mergeCell ref="Q117:R117"/>
    <mergeCell ref="K132:L132"/>
    <mergeCell ref="N132:O132"/>
    <mergeCell ref="H61:I61"/>
    <mergeCell ref="H62:I62"/>
    <mergeCell ref="H63:I63"/>
    <mergeCell ref="H64:I64"/>
    <mergeCell ref="H65:I65"/>
    <mergeCell ref="H66:I66"/>
    <mergeCell ref="P88:Q88"/>
    <mergeCell ref="P84:Q85"/>
    <mergeCell ref="O122:P122"/>
    <mergeCell ref="Q122:R122"/>
    <mergeCell ref="R84:S85"/>
    <mergeCell ref="N84:O85"/>
    <mergeCell ref="N87:O87"/>
    <mergeCell ref="P87:Q87"/>
    <mergeCell ref="R87:S87"/>
    <mergeCell ref="R93:S93"/>
    <mergeCell ref="P95:Q95"/>
    <mergeCell ref="R95:S95"/>
    <mergeCell ref="M104:N104"/>
    <mergeCell ref="O113:P114"/>
    <mergeCell ref="P109:Q109"/>
    <mergeCell ref="M105:N105"/>
    <mergeCell ref="P105:Q105"/>
    <mergeCell ref="S113:T114"/>
    <mergeCell ref="N88:O88"/>
    <mergeCell ref="L89:M89"/>
    <mergeCell ref="N89:O89"/>
    <mergeCell ref="P89:Q89"/>
    <mergeCell ref="R89:S89"/>
    <mergeCell ref="A90:C90"/>
    <mergeCell ref="D90:E90"/>
    <mergeCell ref="F90:G90"/>
    <mergeCell ref="R88:S88"/>
    <mergeCell ref="H90:I90"/>
    <mergeCell ref="J90:K90"/>
    <mergeCell ref="L90:M90"/>
    <mergeCell ref="N90:O90"/>
    <mergeCell ref="P90:Q90"/>
    <mergeCell ref="R90:S90"/>
    <mergeCell ref="M10:Q10"/>
    <mergeCell ref="R10:T10"/>
    <mergeCell ref="A17:E17"/>
    <mergeCell ref="F17:H17"/>
    <mergeCell ref="A18:A20"/>
    <mergeCell ref="B18:E18"/>
    <mergeCell ref="F18:H18"/>
    <mergeCell ref="B20:E20"/>
    <mergeCell ref="F20:H20"/>
    <mergeCell ref="P1:W1"/>
    <mergeCell ref="A2:W2"/>
    <mergeCell ref="M4:Q4"/>
    <mergeCell ref="R4:W4"/>
    <mergeCell ref="M5:Q5"/>
    <mergeCell ref="R5:W5"/>
    <mergeCell ref="A13:E13"/>
    <mergeCell ref="F13:K13"/>
    <mergeCell ref="M13:Q13"/>
    <mergeCell ref="R13:T13"/>
    <mergeCell ref="A11:E11"/>
    <mergeCell ref="F11:H11"/>
    <mergeCell ref="M11:Q11"/>
    <mergeCell ref="R11:T11"/>
    <mergeCell ref="A12:E12"/>
    <mergeCell ref="F12:H12"/>
    <mergeCell ref="M12:Q12"/>
    <mergeCell ref="R12:T12"/>
    <mergeCell ref="M6:Q6"/>
    <mergeCell ref="R6:W6"/>
    <mergeCell ref="R7:W7"/>
    <mergeCell ref="R8:W8"/>
    <mergeCell ref="A10:E10"/>
    <mergeCell ref="F10:H10"/>
    <mergeCell ref="F23:H23"/>
    <mergeCell ref="B19:E19"/>
    <mergeCell ref="B22:E22"/>
    <mergeCell ref="F19:H19"/>
    <mergeCell ref="F22:H22"/>
    <mergeCell ref="A32:A34"/>
    <mergeCell ref="B32:E32"/>
    <mergeCell ref="F32:H32"/>
    <mergeCell ref="B34:E34"/>
    <mergeCell ref="F34:H34"/>
    <mergeCell ref="A21:A23"/>
    <mergeCell ref="B21:E21"/>
    <mergeCell ref="F21:H21"/>
    <mergeCell ref="B23:E23"/>
    <mergeCell ref="A35:E35"/>
    <mergeCell ref="F35:H35"/>
    <mergeCell ref="A24:E24"/>
    <mergeCell ref="F24:H24"/>
    <mergeCell ref="A28:E28"/>
    <mergeCell ref="F28:H28"/>
    <mergeCell ref="A29:A31"/>
    <mergeCell ref="B29:E29"/>
    <mergeCell ref="F29:H29"/>
    <mergeCell ref="B31:E31"/>
    <mergeCell ref="F31:H31"/>
    <mergeCell ref="B30:E30"/>
    <mergeCell ref="F30:H30"/>
    <mergeCell ref="B33:E33"/>
    <mergeCell ref="F33:H33"/>
    <mergeCell ref="A40:H40"/>
    <mergeCell ref="I40:J40"/>
    <mergeCell ref="K40:W40"/>
    <mergeCell ref="A41:H41"/>
    <mergeCell ref="I41:J41"/>
    <mergeCell ref="A43:H43"/>
    <mergeCell ref="I43:J43"/>
    <mergeCell ref="K43:P43"/>
    <mergeCell ref="Q43:T43"/>
    <mergeCell ref="A42:H42"/>
    <mergeCell ref="I42:J42"/>
    <mergeCell ref="A47:H47"/>
    <mergeCell ref="I47:J47"/>
    <mergeCell ref="A48:H48"/>
    <mergeCell ref="I48:J48"/>
    <mergeCell ref="K48:P48"/>
    <mergeCell ref="Q48:T48"/>
    <mergeCell ref="A44:H44"/>
    <mergeCell ref="I44:J44"/>
    <mergeCell ref="A45:H45"/>
    <mergeCell ref="I45:J45"/>
    <mergeCell ref="A46:H46"/>
    <mergeCell ref="I46:J46"/>
    <mergeCell ref="A49:H49"/>
    <mergeCell ref="I49:J49"/>
    <mergeCell ref="K49:P49"/>
    <mergeCell ref="Q49:R49"/>
    <mergeCell ref="S49:T49"/>
    <mergeCell ref="D54:E57"/>
    <mergeCell ref="F54:G57"/>
    <mergeCell ref="J54:K54"/>
    <mergeCell ref="L54:M54"/>
    <mergeCell ref="J55:K55"/>
    <mergeCell ref="L55:M57"/>
    <mergeCell ref="J56:K56"/>
    <mergeCell ref="J57:K57"/>
    <mergeCell ref="H54:I54"/>
    <mergeCell ref="H55:I57"/>
    <mergeCell ref="A58:A60"/>
    <mergeCell ref="B58:C58"/>
    <mergeCell ref="D58:E58"/>
    <mergeCell ref="F58:G58"/>
    <mergeCell ref="J58:K58"/>
    <mergeCell ref="L58:M58"/>
    <mergeCell ref="B60:C60"/>
    <mergeCell ref="D60:E60"/>
    <mergeCell ref="F60:G60"/>
    <mergeCell ref="J60:K60"/>
    <mergeCell ref="L60:M60"/>
    <mergeCell ref="B59:C59"/>
    <mergeCell ref="D59:E59"/>
    <mergeCell ref="F59:G59"/>
    <mergeCell ref="J59:K59"/>
    <mergeCell ref="L59:M59"/>
    <mergeCell ref="H58:I58"/>
    <mergeCell ref="H59:I59"/>
    <mergeCell ref="H60:I60"/>
    <mergeCell ref="A61:C61"/>
    <mergeCell ref="D61:E61"/>
    <mergeCell ref="F61:G61"/>
    <mergeCell ref="J61:K61"/>
    <mergeCell ref="L61:M61"/>
    <mergeCell ref="L64:M64"/>
    <mergeCell ref="A65:C65"/>
    <mergeCell ref="D65:E65"/>
    <mergeCell ref="F65:G65"/>
    <mergeCell ref="J65:K65"/>
    <mergeCell ref="L65:M65"/>
    <mergeCell ref="A62:A64"/>
    <mergeCell ref="B62:C62"/>
    <mergeCell ref="D62:E62"/>
    <mergeCell ref="F62:G62"/>
    <mergeCell ref="J62:K62"/>
    <mergeCell ref="L62:M62"/>
    <mergeCell ref="B64:C64"/>
    <mergeCell ref="D64:E64"/>
    <mergeCell ref="F64:G64"/>
    <mergeCell ref="J64:K64"/>
    <mergeCell ref="B63:C63"/>
    <mergeCell ref="D63:E63"/>
    <mergeCell ref="F63:G63"/>
    <mergeCell ref="A66:C66"/>
    <mergeCell ref="D66:E66"/>
    <mergeCell ref="F66:G66"/>
    <mergeCell ref="J66:K66"/>
    <mergeCell ref="L66:M66"/>
    <mergeCell ref="D69:E72"/>
    <mergeCell ref="F69:G69"/>
    <mergeCell ref="H69:I69"/>
    <mergeCell ref="F70:G70"/>
    <mergeCell ref="H70:I70"/>
    <mergeCell ref="D75:E75"/>
    <mergeCell ref="F75:G75"/>
    <mergeCell ref="H75:I75"/>
    <mergeCell ref="A76:C76"/>
    <mergeCell ref="D76:E76"/>
    <mergeCell ref="F76:G76"/>
    <mergeCell ref="H76:I76"/>
    <mergeCell ref="F71:G71"/>
    <mergeCell ref="H71:I71"/>
    <mergeCell ref="F72:G72"/>
    <mergeCell ref="H72:I72"/>
    <mergeCell ref="A73:A75"/>
    <mergeCell ref="B73:C73"/>
    <mergeCell ref="D73:E73"/>
    <mergeCell ref="F73:G73"/>
    <mergeCell ref="H73:I73"/>
    <mergeCell ref="B75:C75"/>
    <mergeCell ref="H74:I74"/>
    <mergeCell ref="A80:C80"/>
    <mergeCell ref="D80:E80"/>
    <mergeCell ref="F80:G80"/>
    <mergeCell ref="H80:I80"/>
    <mergeCell ref="A81:C81"/>
    <mergeCell ref="D81:E81"/>
    <mergeCell ref="F81:G81"/>
    <mergeCell ref="H81:I81"/>
    <mergeCell ref="A77:A79"/>
    <mergeCell ref="B77:C77"/>
    <mergeCell ref="D77:E77"/>
    <mergeCell ref="F77:G77"/>
    <mergeCell ref="H77:I77"/>
    <mergeCell ref="B79:C79"/>
    <mergeCell ref="D79:E79"/>
    <mergeCell ref="F79:G79"/>
    <mergeCell ref="H79:I79"/>
    <mergeCell ref="B78:C78"/>
    <mergeCell ref="D78:E78"/>
    <mergeCell ref="F78:G78"/>
    <mergeCell ref="H78:I78"/>
    <mergeCell ref="J86:K86"/>
    <mergeCell ref="A87:A89"/>
    <mergeCell ref="B87:C87"/>
    <mergeCell ref="D87:E87"/>
    <mergeCell ref="F87:G87"/>
    <mergeCell ref="H87:I87"/>
    <mergeCell ref="J87:K87"/>
    <mergeCell ref="L87:M87"/>
    <mergeCell ref="D84:E86"/>
    <mergeCell ref="F84:G86"/>
    <mergeCell ref="H84:I85"/>
    <mergeCell ref="J84:K85"/>
    <mergeCell ref="L84:M85"/>
    <mergeCell ref="B89:C89"/>
    <mergeCell ref="D89:E89"/>
    <mergeCell ref="F89:G89"/>
    <mergeCell ref="H89:I89"/>
    <mergeCell ref="J89:K89"/>
    <mergeCell ref="A91:A93"/>
    <mergeCell ref="B91:C91"/>
    <mergeCell ref="D91:E91"/>
    <mergeCell ref="F91:G91"/>
    <mergeCell ref="H91:I91"/>
    <mergeCell ref="J91:K91"/>
    <mergeCell ref="L91:M91"/>
    <mergeCell ref="N91:O91"/>
    <mergeCell ref="P91:Q91"/>
    <mergeCell ref="R91:S91"/>
    <mergeCell ref="B93:C93"/>
    <mergeCell ref="D93:E93"/>
    <mergeCell ref="F93:G93"/>
    <mergeCell ref="H93:I93"/>
    <mergeCell ref="J93:K93"/>
    <mergeCell ref="L93:M93"/>
    <mergeCell ref="N93:O93"/>
    <mergeCell ref="P93:Q93"/>
    <mergeCell ref="A95:C95"/>
    <mergeCell ref="D95:E95"/>
    <mergeCell ref="F95:G95"/>
    <mergeCell ref="H95:I95"/>
    <mergeCell ref="J95:K95"/>
    <mergeCell ref="L95:M95"/>
    <mergeCell ref="N95:O95"/>
    <mergeCell ref="A94:C94"/>
    <mergeCell ref="D94:E94"/>
    <mergeCell ref="F94:G94"/>
    <mergeCell ref="H94:I94"/>
    <mergeCell ref="J94:K94"/>
    <mergeCell ref="L94:M94"/>
    <mergeCell ref="D99:E101"/>
    <mergeCell ref="G99:H101"/>
    <mergeCell ref="J99:K101"/>
    <mergeCell ref="M99:N101"/>
    <mergeCell ref="P99:Q101"/>
    <mergeCell ref="N94:O94"/>
    <mergeCell ref="P94:Q94"/>
    <mergeCell ref="R94:S94"/>
    <mergeCell ref="I102:I110"/>
    <mergeCell ref="J102:K102"/>
    <mergeCell ref="D105:E105"/>
    <mergeCell ref="J105:K105"/>
    <mergeCell ref="J108:K108"/>
    <mergeCell ref="J107:K107"/>
    <mergeCell ref="M103:N103"/>
    <mergeCell ref="D106:E106"/>
    <mergeCell ref="J106:K106"/>
    <mergeCell ref="M106:N106"/>
    <mergeCell ref="L102:L110"/>
    <mergeCell ref="M102:N102"/>
    <mergeCell ref="P108:Q108"/>
    <mergeCell ref="D110:E110"/>
    <mergeCell ref="J110:K110"/>
    <mergeCell ref="M110:N110"/>
    <mergeCell ref="A106:A108"/>
    <mergeCell ref="B106:C106"/>
    <mergeCell ref="P106:Q106"/>
    <mergeCell ref="B108:C108"/>
    <mergeCell ref="D108:E108"/>
    <mergeCell ref="O102:O110"/>
    <mergeCell ref="P102:Q102"/>
    <mergeCell ref="P110:Q110"/>
    <mergeCell ref="P104:Q104"/>
    <mergeCell ref="B103:C103"/>
    <mergeCell ref="B107:C107"/>
    <mergeCell ref="D103:E103"/>
    <mergeCell ref="D107:E107"/>
    <mergeCell ref="J103:K103"/>
    <mergeCell ref="B104:C104"/>
    <mergeCell ref="D104:E104"/>
    <mergeCell ref="J104:K104"/>
    <mergeCell ref="A105:C105"/>
    <mergeCell ref="A102:A104"/>
    <mergeCell ref="B102:C102"/>
    <mergeCell ref="D102:E102"/>
    <mergeCell ref="F102:F110"/>
    <mergeCell ref="A110:C110"/>
    <mergeCell ref="M108:N108"/>
    <mergeCell ref="E113:F115"/>
    <mergeCell ref="H113:I113"/>
    <mergeCell ref="K113:L114"/>
    <mergeCell ref="M113:N114"/>
    <mergeCell ref="A109:C109"/>
    <mergeCell ref="D109:E109"/>
    <mergeCell ref="J109:K109"/>
    <mergeCell ref="M109:N109"/>
    <mergeCell ref="Q113:R114"/>
    <mergeCell ref="U113:V114"/>
    <mergeCell ref="H114:I115"/>
    <mergeCell ref="M115:N115"/>
    <mergeCell ref="U116:V116"/>
    <mergeCell ref="W116:W124"/>
    <mergeCell ref="B118:C118"/>
    <mergeCell ref="E118:F118"/>
    <mergeCell ref="K118:L118"/>
    <mergeCell ref="M118:N118"/>
    <mergeCell ref="O118:P118"/>
    <mergeCell ref="Q118:R118"/>
    <mergeCell ref="S118:T118"/>
    <mergeCell ref="J116:J124"/>
    <mergeCell ref="K116:L116"/>
    <mergeCell ref="M116:N116"/>
    <mergeCell ref="O116:P116"/>
    <mergeCell ref="Q116:R116"/>
    <mergeCell ref="S116:T116"/>
    <mergeCell ref="O120:P120"/>
    <mergeCell ref="Q120:R120"/>
    <mergeCell ref="H122:I122"/>
    <mergeCell ref="B122:C122"/>
    <mergeCell ref="K122:L122"/>
    <mergeCell ref="M122:N122"/>
    <mergeCell ref="U122:V122"/>
    <mergeCell ref="U123:V123"/>
    <mergeCell ref="S122:T122"/>
    <mergeCell ref="S123:T123"/>
    <mergeCell ref="A124:C124"/>
    <mergeCell ref="E124:F124"/>
    <mergeCell ref="H124:I124"/>
    <mergeCell ref="K124:L124"/>
    <mergeCell ref="M124:N124"/>
    <mergeCell ref="O124:P124"/>
    <mergeCell ref="Q124:R124"/>
    <mergeCell ref="S124:T124"/>
    <mergeCell ref="A123:C123"/>
    <mergeCell ref="E123:F123"/>
    <mergeCell ref="H123:I123"/>
    <mergeCell ref="K123:L123"/>
    <mergeCell ref="M123:N123"/>
    <mergeCell ref="O123:P123"/>
    <mergeCell ref="U124:V124"/>
    <mergeCell ref="Q123:R123"/>
    <mergeCell ref="A120:A122"/>
    <mergeCell ref="E126:F128"/>
    <mergeCell ref="H126:I128"/>
    <mergeCell ref="K126:L128"/>
    <mergeCell ref="N126:O128"/>
    <mergeCell ref="D129:D137"/>
    <mergeCell ref="G129:G137"/>
    <mergeCell ref="H129:I129"/>
    <mergeCell ref="J129:J137"/>
    <mergeCell ref="K129:L129"/>
    <mergeCell ref="H137:I137"/>
    <mergeCell ref="K137:L137"/>
    <mergeCell ref="N137:O137"/>
    <mergeCell ref="H130:I130"/>
    <mergeCell ref="H134:I134"/>
    <mergeCell ref="N133:O133"/>
    <mergeCell ref="H135:I135"/>
    <mergeCell ref="K135:L135"/>
    <mergeCell ref="N135:O135"/>
    <mergeCell ref="H136:I136"/>
    <mergeCell ref="K136:L136"/>
    <mergeCell ref="H131:I131"/>
    <mergeCell ref="K131:L131"/>
    <mergeCell ref="N131:O131"/>
    <mergeCell ref="H132:I132"/>
    <mergeCell ref="H133:I133"/>
    <mergeCell ref="K133:L133"/>
    <mergeCell ref="P141:Q143"/>
    <mergeCell ref="G144:H144"/>
    <mergeCell ref="I144:I152"/>
    <mergeCell ref="J144:K152"/>
    <mergeCell ref="L144:L152"/>
    <mergeCell ref="M144:N152"/>
    <mergeCell ref="J141:K143"/>
    <mergeCell ref="P148:Q148"/>
    <mergeCell ref="P150:Q150"/>
    <mergeCell ref="O144:O152"/>
    <mergeCell ref="P144:Q144"/>
    <mergeCell ref="P146:Q146"/>
    <mergeCell ref="P147:Q147"/>
    <mergeCell ref="P149:Q149"/>
    <mergeCell ref="P151:Q151"/>
    <mergeCell ref="P152:Q152"/>
    <mergeCell ref="P145:Q145"/>
    <mergeCell ref="A151:C151"/>
    <mergeCell ref="D151:E151"/>
    <mergeCell ref="G151:H151"/>
    <mergeCell ref="A152:C152"/>
    <mergeCell ref="D152:E152"/>
    <mergeCell ref="G152:H152"/>
    <mergeCell ref="A148:A150"/>
    <mergeCell ref="B148:C148"/>
    <mergeCell ref="D148:E148"/>
    <mergeCell ref="B145:C145"/>
    <mergeCell ref="B149:C149"/>
    <mergeCell ref="D145:E145"/>
    <mergeCell ref="D149:E149"/>
    <mergeCell ref="G145:H145"/>
    <mergeCell ref="G149:H149"/>
    <mergeCell ref="D159:E159"/>
    <mergeCell ref="D141:E143"/>
    <mergeCell ref="G141:H143"/>
    <mergeCell ref="G148:H148"/>
    <mergeCell ref="B150:C150"/>
    <mergeCell ref="D150:E150"/>
    <mergeCell ref="G150:H150"/>
    <mergeCell ref="B146:C146"/>
    <mergeCell ref="D146:E146"/>
    <mergeCell ref="G146:H146"/>
    <mergeCell ref="A147:C147"/>
    <mergeCell ref="D147:E147"/>
    <mergeCell ref="G147:H147"/>
    <mergeCell ref="A144:A146"/>
    <mergeCell ref="B144:C144"/>
    <mergeCell ref="D144:E144"/>
    <mergeCell ref="F144:F152"/>
    <mergeCell ref="D155:E157"/>
    <mergeCell ref="G155:H157"/>
    <mergeCell ref="J155:K157"/>
    <mergeCell ref="M155:N157"/>
    <mergeCell ref="P155:Q157"/>
    <mergeCell ref="D163:E163"/>
    <mergeCell ref="G159:H159"/>
    <mergeCell ref="G163:H163"/>
    <mergeCell ref="A158:A160"/>
    <mergeCell ref="B158:C158"/>
    <mergeCell ref="D158:E158"/>
    <mergeCell ref="F158:F166"/>
    <mergeCell ref="G158:H158"/>
    <mergeCell ref="B160:C160"/>
    <mergeCell ref="D160:E160"/>
    <mergeCell ref="G160:H160"/>
    <mergeCell ref="P160:Q160"/>
    <mergeCell ref="A161:C161"/>
    <mergeCell ref="D161:E161"/>
    <mergeCell ref="G161:H161"/>
    <mergeCell ref="P161:Q161"/>
    <mergeCell ref="I158:I166"/>
    <mergeCell ref="J158:K166"/>
    <mergeCell ref="L158:L166"/>
    <mergeCell ref="A165:C165"/>
    <mergeCell ref="P178:Q178"/>
    <mergeCell ref="P179:Q179"/>
    <mergeCell ref="A181:Q181"/>
    <mergeCell ref="P168:Q170"/>
    <mergeCell ref="P171:Q171"/>
    <mergeCell ref="P173:Q173"/>
    <mergeCell ref="P174:Q174"/>
    <mergeCell ref="P175:Q175"/>
    <mergeCell ref="P177:Q177"/>
    <mergeCell ref="P176:Q176"/>
    <mergeCell ref="D165:E165"/>
    <mergeCell ref="G165:H165"/>
    <mergeCell ref="P165:Q165"/>
    <mergeCell ref="A166:C166"/>
    <mergeCell ref="D166:E166"/>
    <mergeCell ref="G166:H166"/>
    <mergeCell ref="P166:Q166"/>
    <mergeCell ref="A162:A164"/>
    <mergeCell ref="B162:C162"/>
    <mergeCell ref="D162:E162"/>
    <mergeCell ref="G162:H162"/>
    <mergeCell ref="P162:Q162"/>
    <mergeCell ref="B164:C164"/>
    <mergeCell ref="D164:E164"/>
    <mergeCell ref="G164:H164"/>
    <mergeCell ref="P164:Q164"/>
    <mergeCell ref="M158:N166"/>
    <mergeCell ref="O158:O166"/>
    <mergeCell ref="P158:Q158"/>
    <mergeCell ref="B159:C159"/>
    <mergeCell ref="B163:C163"/>
    <mergeCell ref="P159:Q159"/>
    <mergeCell ref="P163:Q163"/>
    <mergeCell ref="B117:C117"/>
    <mergeCell ref="B121:C121"/>
    <mergeCell ref="E117:F117"/>
    <mergeCell ref="E121:F121"/>
    <mergeCell ref="H118:I118"/>
    <mergeCell ref="K117:L117"/>
    <mergeCell ref="K121:L121"/>
    <mergeCell ref="E120:F120"/>
    <mergeCell ref="H120:I120"/>
    <mergeCell ref="K120:L120"/>
    <mergeCell ref="A119:C119"/>
    <mergeCell ref="E119:F119"/>
    <mergeCell ref="H119:I119"/>
    <mergeCell ref="K119:L119"/>
    <mergeCell ref="H121:I121"/>
    <mergeCell ref="H117:I117"/>
    <mergeCell ref="A116:A118"/>
    <mergeCell ref="B116:C116"/>
    <mergeCell ref="D116:D124"/>
    <mergeCell ref="E116:F116"/>
    <mergeCell ref="G116:G124"/>
    <mergeCell ref="H116:I116"/>
    <mergeCell ref="B120:C120"/>
    <mergeCell ref="E122:F122"/>
    <mergeCell ref="U117:V117"/>
    <mergeCell ref="M121:N121"/>
    <mergeCell ref="O121:P121"/>
    <mergeCell ref="Q121:R121"/>
    <mergeCell ref="S121:T121"/>
    <mergeCell ref="U121:V121"/>
    <mergeCell ref="S120:T120"/>
    <mergeCell ref="M120:N120"/>
    <mergeCell ref="U118:V118"/>
    <mergeCell ref="M119:N119"/>
    <mergeCell ref="O119:P119"/>
    <mergeCell ref="Q119:R119"/>
    <mergeCell ref="S119:T119"/>
    <mergeCell ref="U119:V119"/>
    <mergeCell ref="U120:V120"/>
    <mergeCell ref="S117:T117"/>
  </mergeCells>
  <phoneticPr fontId="7"/>
  <conditionalFormatting sqref="Q43 Q48 Q49:R49">
    <cfRule type="expression" dxfId="2" priority="1">
      <formula>COUNTIF($I43,"*○*")</formula>
    </cfRule>
  </conditionalFormatting>
  <dataValidations count="7">
    <dataValidation type="list" allowBlank="1" showInputMessage="1" showErrorMessage="1" sqref="R13" xr:uid="{00000000-0002-0000-0C00-000000000000}">
      <formula1>$A$222:$A$233</formula1>
    </dataValidation>
    <dataValidation type="list" allowBlank="1" showInputMessage="1" showErrorMessage="1" sqref="I46:I49 I41:I44" xr:uid="{00000000-0002-0000-0C00-000001000000}">
      <formula1>$A$235:$A$236</formula1>
    </dataValidation>
    <dataValidation type="list" allowBlank="1" showInputMessage="1" showErrorMessage="1" sqref="I45" xr:uid="{00000000-0002-0000-0C00-000002000000}">
      <formula1>$A$237:$A$240</formula1>
    </dataValidation>
    <dataValidation type="list" allowBlank="1" showInputMessage="1" showErrorMessage="1" sqref="AB14:AB15 C14:C15" xr:uid="{00000000-0002-0000-0C00-000003000000}">
      <formula1>#REF!</formula1>
    </dataValidation>
    <dataValidation type="list" allowBlank="1" showInputMessage="1" showErrorMessage="1" sqref="Q48" xr:uid="{00000000-0002-0000-0C00-000004000000}">
      <formula1>$A$256:$A$260</formula1>
    </dataValidation>
    <dataValidation type="list" allowBlank="1" showInputMessage="1" showErrorMessage="1" sqref="Q43" xr:uid="{00000000-0002-0000-0C00-000005000000}">
      <formula1>$A$241:$A$255</formula1>
    </dataValidation>
    <dataValidation type="list" allowBlank="1" showInputMessage="1" showErrorMessage="1" sqref="R11:T11" xr:uid="{D66EBBE4-D057-4852-AF5B-8917722C91E8}">
      <formula1>"4,5,6,7"</formula1>
    </dataValidation>
  </dataValidations>
  <pageMargins left="0.70866141732283472" right="0.70866141732283472" top="0.74803149606299213" bottom="0.74803149606299213" header="0.31496062992125984" footer="0.31496062992125984"/>
  <pageSetup paperSize="9" scale="57" fitToHeight="0" orientation="portrait" cellComments="asDisplayed" r:id="rId1"/>
  <rowBreaks count="1" manualBreakCount="1">
    <brk id="96" max="22"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1"/>
  </sheetPr>
  <dimension ref="A1:DO148"/>
  <sheetViews>
    <sheetView view="pageBreakPreview" zoomScaleNormal="100" zoomScaleSheetLayoutView="100" workbookViewId="0">
      <pane xSplit="10" ySplit="8" topLeftCell="AI88" activePane="bottomRight" state="frozen"/>
      <selection activeCell="R4" sqref="R4:W4"/>
      <selection pane="topRight" activeCell="R4" sqref="R4:W4"/>
      <selection pane="bottomLeft" activeCell="R4" sqref="R4:W4"/>
      <selection pane="bottomRight" activeCell="R4" sqref="R4:W4"/>
    </sheetView>
  </sheetViews>
  <sheetFormatPr defaultRowHeight="13"/>
  <cols>
    <col min="1" max="2" width="9" style="28"/>
    <col min="3" max="3" width="9" style="28" customWidth="1"/>
    <col min="4" max="5" width="9" style="28"/>
    <col min="6" max="6" width="9" style="30"/>
    <col min="7" max="7" width="5.6328125" style="106" customWidth="1"/>
    <col min="8" max="8" width="5.36328125" style="106" customWidth="1"/>
    <col min="9" max="9" width="4.453125" style="106" bestFit="1" customWidth="1"/>
    <col min="10" max="10" width="7.453125" style="106" customWidth="1"/>
    <col min="11" max="11" width="2.26953125" style="106" customWidth="1"/>
    <col min="12" max="12" width="6.90625" style="109" customWidth="1"/>
    <col min="13" max="13" width="8.08984375" style="110" customWidth="1"/>
    <col min="14" max="14" width="6.90625" style="107" customWidth="1"/>
    <col min="15" max="15" width="8.08984375" style="110" customWidth="1"/>
    <col min="16" max="16" width="2.26953125" style="104" customWidth="1"/>
    <col min="17" max="17" width="6.26953125" style="109" customWidth="1"/>
    <col min="18" max="18" width="7.26953125" style="110" customWidth="1"/>
    <col min="19" max="19" width="3" style="104" customWidth="1"/>
    <col min="20" max="20" width="8.26953125" style="107" customWidth="1"/>
    <col min="21" max="21" width="3" style="110" customWidth="1"/>
    <col min="22" max="22" width="6.26953125" style="104" customWidth="1"/>
    <col min="23" max="23" width="3" style="104" customWidth="1"/>
    <col min="24" max="24" width="9.90625" style="109" customWidth="1"/>
    <col min="25" max="25" width="11.36328125" style="109" customWidth="1"/>
    <col min="26" max="26" width="6.26953125" style="111" customWidth="1"/>
    <col min="27" max="27" width="6.6328125" style="111" customWidth="1"/>
    <col min="28" max="28" width="3" style="111" customWidth="1"/>
    <col min="29" max="29" width="8.26953125" style="104" customWidth="1"/>
    <col min="30" max="30" width="3" style="104" customWidth="1"/>
    <col min="31" max="31" width="6.26953125" style="107" customWidth="1"/>
    <col min="32" max="32" width="3" style="107" customWidth="1"/>
    <col min="33" max="33" width="9.90625" style="104" customWidth="1"/>
    <col min="34" max="34" width="12" style="111" customWidth="1"/>
    <col min="35" max="35" width="2.26953125" style="111" customWidth="1"/>
    <col min="36" max="36" width="8" style="104" customWidth="1"/>
    <col min="37" max="37" width="8.36328125" style="111" customWidth="1"/>
    <col min="38" max="38" width="8.453125" style="104" customWidth="1"/>
    <col min="39" max="39" width="6.90625" style="107" customWidth="1"/>
    <col min="40" max="40" width="3" style="104" customWidth="1"/>
    <col min="41" max="41" width="8.26953125" style="112" customWidth="1"/>
    <col min="42" max="42" width="3" style="109" customWidth="1"/>
    <col min="43" max="43" width="6.26953125" style="109" customWidth="1"/>
    <col min="44" max="44" width="3" style="109" customWidth="1"/>
    <col min="45" max="45" width="9" style="109" customWidth="1"/>
    <col min="46" max="46" width="12.36328125" style="113" customWidth="1"/>
    <col min="47" max="47" width="3" style="109" customWidth="1"/>
    <col min="48" max="48" width="8.6328125" style="109" customWidth="1"/>
    <col min="49" max="49" width="3" style="104" customWidth="1"/>
    <col min="50" max="50" width="8.6328125" style="107" customWidth="1"/>
    <col min="51" max="51" width="3" style="104" customWidth="1"/>
    <col min="52" max="52" width="8.6328125" style="107" customWidth="1"/>
    <col min="53" max="53" width="3" style="104" customWidth="1"/>
    <col min="54" max="54" width="8.6328125" style="107" customWidth="1"/>
    <col min="55" max="55" width="3" style="104" customWidth="1"/>
    <col min="56" max="56" width="10.08984375" style="109" customWidth="1"/>
    <col min="57" max="57" width="3" style="104" customWidth="1"/>
    <col min="58" max="58" width="8.6328125" style="107" customWidth="1"/>
    <col min="59" max="59" width="3" style="107" customWidth="1"/>
    <col min="60" max="60" width="8.6328125" style="107" customWidth="1"/>
    <col min="61" max="61" width="3" style="107" customWidth="1"/>
    <col min="62" max="62" width="8.6328125" style="104" customWidth="1"/>
    <col min="63" max="63" width="3" style="107" customWidth="1"/>
    <col min="64" max="64" width="8.6328125" style="109" customWidth="1"/>
    <col min="65" max="65" width="3" style="109" customWidth="1"/>
    <col min="66" max="66" width="10.08984375" style="104" customWidth="1"/>
    <col min="67" max="67" width="2.26953125" style="105" customWidth="1"/>
    <col min="68" max="68" width="1.08984375" style="105" customWidth="1"/>
    <col min="69" max="69" width="14.90625" style="105" customWidth="1"/>
    <col min="70" max="70" width="9.90625" style="105" customWidth="1"/>
    <col min="71" max="71" width="2.26953125" style="105" customWidth="1"/>
    <col min="72" max="72" width="8.26953125" style="105" customWidth="1"/>
    <col min="73" max="73" width="3.6328125" style="105" customWidth="1"/>
    <col min="74" max="74" width="12" style="105" customWidth="1"/>
    <col min="75" max="75" width="3.6328125" style="105" customWidth="1"/>
    <col min="76" max="76" width="11.08984375" style="105" customWidth="1"/>
    <col min="77" max="77" width="3.6328125" style="105" customWidth="1"/>
    <col min="78" max="78" width="10" style="105" customWidth="1"/>
    <col min="79" max="79" width="1.08984375" style="105" customWidth="1"/>
    <col min="80" max="80" width="2.26953125" style="28" customWidth="1"/>
    <col min="81" max="81" width="10.26953125" style="28" customWidth="1"/>
    <col min="82" max="82" width="2.26953125" style="28" customWidth="1"/>
    <col min="83" max="83" width="5.6328125" style="28" customWidth="1"/>
    <col min="84" max="84" width="2.26953125" style="28" customWidth="1"/>
    <col min="85" max="85" width="5.453125" style="28" customWidth="1"/>
    <col min="86" max="86" width="4" style="28" customWidth="1"/>
    <col min="87" max="87" width="6.90625" style="28" customWidth="1"/>
    <col min="88" max="88" width="4" style="28" customWidth="1"/>
    <col min="89" max="89" width="6.90625" style="28" customWidth="1"/>
    <col min="90" max="90" width="4" style="28" customWidth="1"/>
    <col min="91" max="91" width="9.90625" style="28" customWidth="1"/>
    <col min="92" max="92" width="2.26953125" style="28" customWidth="1"/>
    <col min="93" max="94" width="6.08984375" style="28" customWidth="1"/>
    <col min="95" max="95" width="2.26953125" style="28" customWidth="1"/>
    <col min="96" max="96" width="5.26953125" style="28" customWidth="1"/>
    <col min="97" max="97" width="5.7265625" style="28" customWidth="1"/>
    <col min="98" max="98" width="5.90625" style="28" customWidth="1"/>
    <col min="99" max="99" width="2.26953125" style="28" customWidth="1"/>
    <col min="100" max="100" width="6.6328125" style="28" customWidth="1"/>
    <col min="101" max="101" width="2.26953125" style="28" customWidth="1"/>
    <col min="102" max="102" width="11.453125" style="28" customWidth="1"/>
    <col min="103" max="103" width="2.26953125" style="28" customWidth="1"/>
    <col min="104" max="104" width="7.26953125" style="28" customWidth="1"/>
    <col min="105" max="105" width="2.26953125" style="28" customWidth="1"/>
    <col min="106" max="106" width="6.453125" style="28" customWidth="1"/>
    <col min="107" max="107" width="2.26953125" style="28" customWidth="1"/>
    <col min="108" max="108" width="6.90625" style="28" customWidth="1"/>
    <col min="109" max="109" width="2.26953125" style="28" customWidth="1"/>
    <col min="110" max="110" width="6.90625" style="28" customWidth="1"/>
    <col min="111" max="111" width="2.26953125" style="28" customWidth="1"/>
    <col min="112" max="112" width="9.90625" style="28" customWidth="1"/>
    <col min="113" max="113" width="2.26953125" style="28" customWidth="1"/>
    <col min="114" max="117" width="10.26953125" style="28" customWidth="1"/>
    <col min="118" max="118" width="2.26953125" style="28" customWidth="1"/>
    <col min="119" max="119" width="15.453125" style="28" bestFit="1" customWidth="1"/>
    <col min="120" max="297" width="9" style="28"/>
    <col min="298" max="298" width="1.7265625" style="28" customWidth="1"/>
    <col min="299" max="299" width="2.453125" style="28" customWidth="1"/>
    <col min="300" max="300" width="3.6328125" style="28" customWidth="1"/>
    <col min="301" max="301" width="2.7265625" style="28" customWidth="1"/>
    <col min="302" max="302" width="0.90625" style="28" customWidth="1"/>
    <col min="303" max="303" width="1.26953125" style="28" customWidth="1"/>
    <col min="304" max="304" width="5.36328125" style="28" customWidth="1"/>
    <col min="305" max="305" width="6.453125" style="28" customWidth="1"/>
    <col min="306" max="306" width="4.08984375" style="28" customWidth="1"/>
    <col min="307" max="307" width="7.90625" style="28" customWidth="1"/>
    <col min="308" max="308" width="8.7265625" style="28" customWidth="1"/>
    <col min="309" max="312" width="6.26953125" style="28" customWidth="1"/>
    <col min="313" max="313" width="4.90625" style="28" customWidth="1"/>
    <col min="314" max="314" width="2.453125" style="28" customWidth="1"/>
    <col min="315" max="315" width="4.90625" style="28" customWidth="1"/>
    <col min="316" max="553" width="9" style="28"/>
    <col min="554" max="554" width="1.7265625" style="28" customWidth="1"/>
    <col min="555" max="555" width="2.453125" style="28" customWidth="1"/>
    <col min="556" max="556" width="3.6328125" style="28" customWidth="1"/>
    <col min="557" max="557" width="2.7265625" style="28" customWidth="1"/>
    <col min="558" max="558" width="0.90625" style="28" customWidth="1"/>
    <col min="559" max="559" width="1.26953125" style="28" customWidth="1"/>
    <col min="560" max="560" width="5.36328125" style="28" customWidth="1"/>
    <col min="561" max="561" width="6.453125" style="28" customWidth="1"/>
    <col min="562" max="562" width="4.08984375" style="28" customWidth="1"/>
    <col min="563" max="563" width="7.90625" style="28" customWidth="1"/>
    <col min="564" max="564" width="8.7265625" style="28" customWidth="1"/>
    <col min="565" max="568" width="6.26953125" style="28" customWidth="1"/>
    <col min="569" max="569" width="4.90625" style="28" customWidth="1"/>
    <col min="570" max="570" width="2.453125" style="28" customWidth="1"/>
    <col min="571" max="571" width="4.90625" style="28" customWidth="1"/>
    <col min="572" max="809" width="9" style="28"/>
    <col min="810" max="810" width="1.7265625" style="28" customWidth="1"/>
    <col min="811" max="811" width="2.453125" style="28" customWidth="1"/>
    <col min="812" max="812" width="3.6328125" style="28" customWidth="1"/>
    <col min="813" max="813" width="2.7265625" style="28" customWidth="1"/>
    <col min="814" max="814" width="0.90625" style="28" customWidth="1"/>
    <col min="815" max="815" width="1.26953125" style="28" customWidth="1"/>
    <col min="816" max="816" width="5.36328125" style="28" customWidth="1"/>
    <col min="817" max="817" width="6.453125" style="28" customWidth="1"/>
    <col min="818" max="818" width="4.08984375" style="28" customWidth="1"/>
    <col min="819" max="819" width="7.90625" style="28" customWidth="1"/>
    <col min="820" max="820" width="8.7265625" style="28" customWidth="1"/>
    <col min="821" max="824" width="6.26953125" style="28" customWidth="1"/>
    <col min="825" max="825" width="4.90625" style="28" customWidth="1"/>
    <col min="826" max="826" width="2.453125" style="28" customWidth="1"/>
    <col min="827" max="827" width="4.90625" style="28" customWidth="1"/>
    <col min="828" max="1065" width="9" style="28"/>
    <col min="1066" max="1066" width="1.7265625" style="28" customWidth="1"/>
    <col min="1067" max="1067" width="2.453125" style="28" customWidth="1"/>
    <col min="1068" max="1068" width="3.6328125" style="28" customWidth="1"/>
    <col min="1069" max="1069" width="2.7265625" style="28" customWidth="1"/>
    <col min="1070" max="1070" width="0.90625" style="28" customWidth="1"/>
    <col min="1071" max="1071" width="1.26953125" style="28" customWidth="1"/>
    <col min="1072" max="1072" width="5.36328125" style="28" customWidth="1"/>
    <col min="1073" max="1073" width="6.453125" style="28" customWidth="1"/>
    <col min="1074" max="1074" width="4.08984375" style="28" customWidth="1"/>
    <col min="1075" max="1075" width="7.90625" style="28" customWidth="1"/>
    <col min="1076" max="1076" width="8.7265625" style="28" customWidth="1"/>
    <col min="1077" max="1080" width="6.26953125" style="28" customWidth="1"/>
    <col min="1081" max="1081" width="4.90625" style="28" customWidth="1"/>
    <col min="1082" max="1082" width="2.453125" style="28" customWidth="1"/>
    <col min="1083" max="1083" width="4.90625" style="28" customWidth="1"/>
    <col min="1084" max="1321" width="9" style="28"/>
    <col min="1322" max="1322" width="1.7265625" style="28" customWidth="1"/>
    <col min="1323" max="1323" width="2.453125" style="28" customWidth="1"/>
    <col min="1324" max="1324" width="3.6328125" style="28" customWidth="1"/>
    <col min="1325" max="1325" width="2.7265625" style="28" customWidth="1"/>
    <col min="1326" max="1326" width="0.90625" style="28" customWidth="1"/>
    <col min="1327" max="1327" width="1.26953125" style="28" customWidth="1"/>
    <col min="1328" max="1328" width="5.36328125" style="28" customWidth="1"/>
    <col min="1329" max="1329" width="6.453125" style="28" customWidth="1"/>
    <col min="1330" max="1330" width="4.08984375" style="28" customWidth="1"/>
    <col min="1331" max="1331" width="7.90625" style="28" customWidth="1"/>
    <col min="1332" max="1332" width="8.7265625" style="28" customWidth="1"/>
    <col min="1333" max="1336" width="6.26953125" style="28" customWidth="1"/>
    <col min="1337" max="1337" width="4.90625" style="28" customWidth="1"/>
    <col min="1338" max="1338" width="2.453125" style="28" customWidth="1"/>
    <col min="1339" max="1339" width="4.90625" style="28" customWidth="1"/>
    <col min="1340" max="1577" width="9" style="28"/>
    <col min="1578" max="1578" width="1.7265625" style="28" customWidth="1"/>
    <col min="1579" max="1579" width="2.453125" style="28" customWidth="1"/>
    <col min="1580" max="1580" width="3.6328125" style="28" customWidth="1"/>
    <col min="1581" max="1581" width="2.7265625" style="28" customWidth="1"/>
    <col min="1582" max="1582" width="0.90625" style="28" customWidth="1"/>
    <col min="1583" max="1583" width="1.26953125" style="28" customWidth="1"/>
    <col min="1584" max="1584" width="5.36328125" style="28" customWidth="1"/>
    <col min="1585" max="1585" width="6.453125" style="28" customWidth="1"/>
    <col min="1586" max="1586" width="4.08984375" style="28" customWidth="1"/>
    <col min="1587" max="1587" width="7.90625" style="28" customWidth="1"/>
    <col min="1588" max="1588" width="8.7265625" style="28" customWidth="1"/>
    <col min="1589" max="1592" width="6.26953125" style="28" customWidth="1"/>
    <col min="1593" max="1593" width="4.90625" style="28" customWidth="1"/>
    <col min="1594" max="1594" width="2.453125" style="28" customWidth="1"/>
    <col min="1595" max="1595" width="4.90625" style="28" customWidth="1"/>
    <col min="1596" max="1833" width="9" style="28"/>
    <col min="1834" max="1834" width="1.7265625" style="28" customWidth="1"/>
    <col min="1835" max="1835" width="2.453125" style="28" customWidth="1"/>
    <col min="1836" max="1836" width="3.6328125" style="28" customWidth="1"/>
    <col min="1837" max="1837" width="2.7265625" style="28" customWidth="1"/>
    <col min="1838" max="1838" width="0.90625" style="28" customWidth="1"/>
    <col min="1839" max="1839" width="1.26953125" style="28" customWidth="1"/>
    <col min="1840" max="1840" width="5.36328125" style="28" customWidth="1"/>
    <col min="1841" max="1841" width="6.453125" style="28" customWidth="1"/>
    <col min="1842" max="1842" width="4.08984375" style="28" customWidth="1"/>
    <col min="1843" max="1843" width="7.90625" style="28" customWidth="1"/>
    <col min="1844" max="1844" width="8.7265625" style="28" customWidth="1"/>
    <col min="1845" max="1848" width="6.26953125" style="28" customWidth="1"/>
    <col min="1849" max="1849" width="4.90625" style="28" customWidth="1"/>
    <col min="1850" max="1850" width="2.453125" style="28" customWidth="1"/>
    <col min="1851" max="1851" width="4.90625" style="28" customWidth="1"/>
    <col min="1852" max="2089" width="9" style="28"/>
    <col min="2090" max="2090" width="1.7265625" style="28" customWidth="1"/>
    <col min="2091" max="2091" width="2.453125" style="28" customWidth="1"/>
    <col min="2092" max="2092" width="3.6328125" style="28" customWidth="1"/>
    <col min="2093" max="2093" width="2.7265625" style="28" customWidth="1"/>
    <col min="2094" max="2094" width="0.90625" style="28" customWidth="1"/>
    <col min="2095" max="2095" width="1.26953125" style="28" customWidth="1"/>
    <col min="2096" max="2096" width="5.36328125" style="28" customWidth="1"/>
    <col min="2097" max="2097" width="6.453125" style="28" customWidth="1"/>
    <col min="2098" max="2098" width="4.08984375" style="28" customWidth="1"/>
    <col min="2099" max="2099" width="7.90625" style="28" customWidth="1"/>
    <col min="2100" max="2100" width="8.7265625" style="28" customWidth="1"/>
    <col min="2101" max="2104" width="6.26953125" style="28" customWidth="1"/>
    <col min="2105" max="2105" width="4.90625" style="28" customWidth="1"/>
    <col min="2106" max="2106" width="2.453125" style="28" customWidth="1"/>
    <col min="2107" max="2107" width="4.90625" style="28" customWidth="1"/>
    <col min="2108" max="2345" width="9" style="28"/>
    <col min="2346" max="2346" width="1.7265625" style="28" customWidth="1"/>
    <col min="2347" max="2347" width="2.453125" style="28" customWidth="1"/>
    <col min="2348" max="2348" width="3.6328125" style="28" customWidth="1"/>
    <col min="2349" max="2349" width="2.7265625" style="28" customWidth="1"/>
    <col min="2350" max="2350" width="0.90625" style="28" customWidth="1"/>
    <col min="2351" max="2351" width="1.26953125" style="28" customWidth="1"/>
    <col min="2352" max="2352" width="5.36328125" style="28" customWidth="1"/>
    <col min="2353" max="2353" width="6.453125" style="28" customWidth="1"/>
    <col min="2354" max="2354" width="4.08984375" style="28" customWidth="1"/>
    <col min="2355" max="2355" width="7.90625" style="28" customWidth="1"/>
    <col min="2356" max="2356" width="8.7265625" style="28" customWidth="1"/>
    <col min="2357" max="2360" width="6.26953125" style="28" customWidth="1"/>
    <col min="2361" max="2361" width="4.90625" style="28" customWidth="1"/>
    <col min="2362" max="2362" width="2.453125" style="28" customWidth="1"/>
    <col min="2363" max="2363" width="4.90625" style="28" customWidth="1"/>
    <col min="2364" max="2601" width="9" style="28"/>
    <col min="2602" max="2602" width="1.7265625" style="28" customWidth="1"/>
    <col min="2603" max="2603" width="2.453125" style="28" customWidth="1"/>
    <col min="2604" max="2604" width="3.6328125" style="28" customWidth="1"/>
    <col min="2605" max="2605" width="2.7265625" style="28" customWidth="1"/>
    <col min="2606" max="2606" width="0.90625" style="28" customWidth="1"/>
    <col min="2607" max="2607" width="1.26953125" style="28" customWidth="1"/>
    <col min="2608" max="2608" width="5.36328125" style="28" customWidth="1"/>
    <col min="2609" max="2609" width="6.453125" style="28" customWidth="1"/>
    <col min="2610" max="2610" width="4.08984375" style="28" customWidth="1"/>
    <col min="2611" max="2611" width="7.90625" style="28" customWidth="1"/>
    <col min="2612" max="2612" width="8.7265625" style="28" customWidth="1"/>
    <col min="2613" max="2616" width="6.26953125" style="28" customWidth="1"/>
    <col min="2617" max="2617" width="4.90625" style="28" customWidth="1"/>
    <col min="2618" max="2618" width="2.453125" style="28" customWidth="1"/>
    <col min="2619" max="2619" width="4.90625" style="28" customWidth="1"/>
    <col min="2620" max="2857" width="9" style="28"/>
    <col min="2858" max="2858" width="1.7265625" style="28" customWidth="1"/>
    <col min="2859" max="2859" width="2.453125" style="28" customWidth="1"/>
    <col min="2860" max="2860" width="3.6328125" style="28" customWidth="1"/>
    <col min="2861" max="2861" width="2.7265625" style="28" customWidth="1"/>
    <col min="2862" max="2862" width="0.90625" style="28" customWidth="1"/>
    <col min="2863" max="2863" width="1.26953125" style="28" customWidth="1"/>
    <col min="2864" max="2864" width="5.36328125" style="28" customWidth="1"/>
    <col min="2865" max="2865" width="6.453125" style="28" customWidth="1"/>
    <col min="2866" max="2866" width="4.08984375" style="28" customWidth="1"/>
    <col min="2867" max="2867" width="7.90625" style="28" customWidth="1"/>
    <col min="2868" max="2868" width="8.7265625" style="28" customWidth="1"/>
    <col min="2869" max="2872" width="6.26953125" style="28" customWidth="1"/>
    <col min="2873" max="2873" width="4.90625" style="28" customWidth="1"/>
    <col min="2874" max="2874" width="2.453125" style="28" customWidth="1"/>
    <col min="2875" max="2875" width="4.90625" style="28" customWidth="1"/>
    <col min="2876" max="3113" width="9" style="28"/>
    <col min="3114" max="3114" width="1.7265625" style="28" customWidth="1"/>
    <col min="3115" max="3115" width="2.453125" style="28" customWidth="1"/>
    <col min="3116" max="3116" width="3.6328125" style="28" customWidth="1"/>
    <col min="3117" max="3117" width="2.7265625" style="28" customWidth="1"/>
    <col min="3118" max="3118" width="0.90625" style="28" customWidth="1"/>
    <col min="3119" max="3119" width="1.26953125" style="28" customWidth="1"/>
    <col min="3120" max="3120" width="5.36328125" style="28" customWidth="1"/>
    <col min="3121" max="3121" width="6.453125" style="28" customWidth="1"/>
    <col min="3122" max="3122" width="4.08984375" style="28" customWidth="1"/>
    <col min="3123" max="3123" width="7.90625" style="28" customWidth="1"/>
    <col min="3124" max="3124" width="8.7265625" style="28" customWidth="1"/>
    <col min="3125" max="3128" width="6.26953125" style="28" customWidth="1"/>
    <col min="3129" max="3129" width="4.90625" style="28" customWidth="1"/>
    <col min="3130" max="3130" width="2.453125" style="28" customWidth="1"/>
    <col min="3131" max="3131" width="4.90625" style="28" customWidth="1"/>
    <col min="3132" max="3369" width="9" style="28"/>
    <col min="3370" max="3370" width="1.7265625" style="28" customWidth="1"/>
    <col min="3371" max="3371" width="2.453125" style="28" customWidth="1"/>
    <col min="3372" max="3372" width="3.6328125" style="28" customWidth="1"/>
    <col min="3373" max="3373" width="2.7265625" style="28" customWidth="1"/>
    <col min="3374" max="3374" width="0.90625" style="28" customWidth="1"/>
    <col min="3375" max="3375" width="1.26953125" style="28" customWidth="1"/>
    <col min="3376" max="3376" width="5.36328125" style="28" customWidth="1"/>
    <col min="3377" max="3377" width="6.453125" style="28" customWidth="1"/>
    <col min="3378" max="3378" width="4.08984375" style="28" customWidth="1"/>
    <col min="3379" max="3379" width="7.90625" style="28" customWidth="1"/>
    <col min="3380" max="3380" width="8.7265625" style="28" customWidth="1"/>
    <col min="3381" max="3384" width="6.26953125" style="28" customWidth="1"/>
    <col min="3385" max="3385" width="4.90625" style="28" customWidth="1"/>
    <col min="3386" max="3386" width="2.453125" style="28" customWidth="1"/>
    <col min="3387" max="3387" width="4.90625" style="28" customWidth="1"/>
    <col min="3388" max="3625" width="9" style="28"/>
    <col min="3626" max="3626" width="1.7265625" style="28" customWidth="1"/>
    <col min="3627" max="3627" width="2.453125" style="28" customWidth="1"/>
    <col min="3628" max="3628" width="3.6328125" style="28" customWidth="1"/>
    <col min="3629" max="3629" width="2.7265625" style="28" customWidth="1"/>
    <col min="3630" max="3630" width="0.90625" style="28" customWidth="1"/>
    <col min="3631" max="3631" width="1.26953125" style="28" customWidth="1"/>
    <col min="3632" max="3632" width="5.36328125" style="28" customWidth="1"/>
    <col min="3633" max="3633" width="6.453125" style="28" customWidth="1"/>
    <col min="3634" max="3634" width="4.08984375" style="28" customWidth="1"/>
    <col min="3635" max="3635" width="7.90625" style="28" customWidth="1"/>
    <col min="3636" max="3636" width="8.7265625" style="28" customWidth="1"/>
    <col min="3637" max="3640" width="6.26953125" style="28" customWidth="1"/>
    <col min="3641" max="3641" width="4.90625" style="28" customWidth="1"/>
    <col min="3642" max="3642" width="2.453125" style="28" customWidth="1"/>
    <col min="3643" max="3643" width="4.90625" style="28" customWidth="1"/>
    <col min="3644" max="3881" width="9" style="28"/>
    <col min="3882" max="3882" width="1.7265625" style="28" customWidth="1"/>
    <col min="3883" max="3883" width="2.453125" style="28" customWidth="1"/>
    <col min="3884" max="3884" width="3.6328125" style="28" customWidth="1"/>
    <col min="3885" max="3885" width="2.7265625" style="28" customWidth="1"/>
    <col min="3886" max="3886" width="0.90625" style="28" customWidth="1"/>
    <col min="3887" max="3887" width="1.26953125" style="28" customWidth="1"/>
    <col min="3888" max="3888" width="5.36328125" style="28" customWidth="1"/>
    <col min="3889" max="3889" width="6.453125" style="28" customWidth="1"/>
    <col min="3890" max="3890" width="4.08984375" style="28" customWidth="1"/>
    <col min="3891" max="3891" width="7.90625" style="28" customWidth="1"/>
    <col min="3892" max="3892" width="8.7265625" style="28" customWidth="1"/>
    <col min="3893" max="3896" width="6.26953125" style="28" customWidth="1"/>
    <col min="3897" max="3897" width="4.90625" style="28" customWidth="1"/>
    <col min="3898" max="3898" width="2.453125" style="28" customWidth="1"/>
    <col min="3899" max="3899" width="4.90625" style="28" customWidth="1"/>
    <col min="3900" max="4137" width="9" style="28"/>
    <col min="4138" max="4138" width="1.7265625" style="28" customWidth="1"/>
    <col min="4139" max="4139" width="2.453125" style="28" customWidth="1"/>
    <col min="4140" max="4140" width="3.6328125" style="28" customWidth="1"/>
    <col min="4141" max="4141" width="2.7265625" style="28" customWidth="1"/>
    <col min="4142" max="4142" width="0.90625" style="28" customWidth="1"/>
    <col min="4143" max="4143" width="1.26953125" style="28" customWidth="1"/>
    <col min="4144" max="4144" width="5.36328125" style="28" customWidth="1"/>
    <col min="4145" max="4145" width="6.453125" style="28" customWidth="1"/>
    <col min="4146" max="4146" width="4.08984375" style="28" customWidth="1"/>
    <col min="4147" max="4147" width="7.90625" style="28" customWidth="1"/>
    <col min="4148" max="4148" width="8.7265625" style="28" customWidth="1"/>
    <col min="4149" max="4152" width="6.26953125" style="28" customWidth="1"/>
    <col min="4153" max="4153" width="4.90625" style="28" customWidth="1"/>
    <col min="4154" max="4154" width="2.453125" style="28" customWidth="1"/>
    <col min="4155" max="4155" width="4.90625" style="28" customWidth="1"/>
    <col min="4156" max="4393" width="9" style="28"/>
    <col min="4394" max="4394" width="1.7265625" style="28" customWidth="1"/>
    <col min="4395" max="4395" width="2.453125" style="28" customWidth="1"/>
    <col min="4396" max="4396" width="3.6328125" style="28" customWidth="1"/>
    <col min="4397" max="4397" width="2.7265625" style="28" customWidth="1"/>
    <col min="4398" max="4398" width="0.90625" style="28" customWidth="1"/>
    <col min="4399" max="4399" width="1.26953125" style="28" customWidth="1"/>
    <col min="4400" max="4400" width="5.36328125" style="28" customWidth="1"/>
    <col min="4401" max="4401" width="6.453125" style="28" customWidth="1"/>
    <col min="4402" max="4402" width="4.08984375" style="28" customWidth="1"/>
    <col min="4403" max="4403" width="7.90625" style="28" customWidth="1"/>
    <col min="4404" max="4404" width="8.7265625" style="28" customWidth="1"/>
    <col min="4405" max="4408" width="6.26953125" style="28" customWidth="1"/>
    <col min="4409" max="4409" width="4.90625" style="28" customWidth="1"/>
    <col min="4410" max="4410" width="2.453125" style="28" customWidth="1"/>
    <col min="4411" max="4411" width="4.90625" style="28" customWidth="1"/>
    <col min="4412" max="4649" width="9" style="28"/>
    <col min="4650" max="4650" width="1.7265625" style="28" customWidth="1"/>
    <col min="4651" max="4651" width="2.453125" style="28" customWidth="1"/>
    <col min="4652" max="4652" width="3.6328125" style="28" customWidth="1"/>
    <col min="4653" max="4653" width="2.7265625" style="28" customWidth="1"/>
    <col min="4654" max="4654" width="0.90625" style="28" customWidth="1"/>
    <col min="4655" max="4655" width="1.26953125" style="28" customWidth="1"/>
    <col min="4656" max="4656" width="5.36328125" style="28" customWidth="1"/>
    <col min="4657" max="4657" width="6.453125" style="28" customWidth="1"/>
    <col min="4658" max="4658" width="4.08984375" style="28" customWidth="1"/>
    <col min="4659" max="4659" width="7.90625" style="28" customWidth="1"/>
    <col min="4660" max="4660" width="8.7265625" style="28" customWidth="1"/>
    <col min="4661" max="4664" width="6.26953125" style="28" customWidth="1"/>
    <col min="4665" max="4665" width="4.90625" style="28" customWidth="1"/>
    <col min="4666" max="4666" width="2.453125" style="28" customWidth="1"/>
    <col min="4667" max="4667" width="4.90625" style="28" customWidth="1"/>
    <col min="4668" max="4905" width="9" style="28"/>
    <col min="4906" max="4906" width="1.7265625" style="28" customWidth="1"/>
    <col min="4907" max="4907" width="2.453125" style="28" customWidth="1"/>
    <col min="4908" max="4908" width="3.6328125" style="28" customWidth="1"/>
    <col min="4909" max="4909" width="2.7265625" style="28" customWidth="1"/>
    <col min="4910" max="4910" width="0.90625" style="28" customWidth="1"/>
    <col min="4911" max="4911" width="1.26953125" style="28" customWidth="1"/>
    <col min="4912" max="4912" width="5.36328125" style="28" customWidth="1"/>
    <col min="4913" max="4913" width="6.453125" style="28" customWidth="1"/>
    <col min="4914" max="4914" width="4.08984375" style="28" customWidth="1"/>
    <col min="4915" max="4915" width="7.90625" style="28" customWidth="1"/>
    <col min="4916" max="4916" width="8.7265625" style="28" customWidth="1"/>
    <col min="4917" max="4920" width="6.26953125" style="28" customWidth="1"/>
    <col min="4921" max="4921" width="4.90625" style="28" customWidth="1"/>
    <col min="4922" max="4922" width="2.453125" style="28" customWidth="1"/>
    <col min="4923" max="4923" width="4.90625" style="28" customWidth="1"/>
    <col min="4924" max="5161" width="9" style="28"/>
    <col min="5162" max="5162" width="1.7265625" style="28" customWidth="1"/>
    <col min="5163" max="5163" width="2.453125" style="28" customWidth="1"/>
    <col min="5164" max="5164" width="3.6328125" style="28" customWidth="1"/>
    <col min="5165" max="5165" width="2.7265625" style="28" customWidth="1"/>
    <col min="5166" max="5166" width="0.90625" style="28" customWidth="1"/>
    <col min="5167" max="5167" width="1.26953125" style="28" customWidth="1"/>
    <col min="5168" max="5168" width="5.36328125" style="28" customWidth="1"/>
    <col min="5169" max="5169" width="6.453125" style="28" customWidth="1"/>
    <col min="5170" max="5170" width="4.08984375" style="28" customWidth="1"/>
    <col min="5171" max="5171" width="7.90625" style="28" customWidth="1"/>
    <col min="5172" max="5172" width="8.7265625" style="28" customWidth="1"/>
    <col min="5173" max="5176" width="6.26953125" style="28" customWidth="1"/>
    <col min="5177" max="5177" width="4.90625" style="28" customWidth="1"/>
    <col min="5178" max="5178" width="2.453125" style="28" customWidth="1"/>
    <col min="5179" max="5179" width="4.90625" style="28" customWidth="1"/>
    <col min="5180" max="5417" width="9" style="28"/>
    <col min="5418" max="5418" width="1.7265625" style="28" customWidth="1"/>
    <col min="5419" max="5419" width="2.453125" style="28" customWidth="1"/>
    <col min="5420" max="5420" width="3.6328125" style="28" customWidth="1"/>
    <col min="5421" max="5421" width="2.7265625" style="28" customWidth="1"/>
    <col min="5422" max="5422" width="0.90625" style="28" customWidth="1"/>
    <col min="5423" max="5423" width="1.26953125" style="28" customWidth="1"/>
    <col min="5424" max="5424" width="5.36328125" style="28" customWidth="1"/>
    <col min="5425" max="5425" width="6.453125" style="28" customWidth="1"/>
    <col min="5426" max="5426" width="4.08984375" style="28" customWidth="1"/>
    <col min="5427" max="5427" width="7.90625" style="28" customWidth="1"/>
    <col min="5428" max="5428" width="8.7265625" style="28" customWidth="1"/>
    <col min="5429" max="5432" width="6.26953125" style="28" customWidth="1"/>
    <col min="5433" max="5433" width="4.90625" style="28" customWidth="1"/>
    <col min="5434" max="5434" width="2.453125" style="28" customWidth="1"/>
    <col min="5435" max="5435" width="4.90625" style="28" customWidth="1"/>
    <col min="5436" max="5673" width="9" style="28"/>
    <col min="5674" max="5674" width="1.7265625" style="28" customWidth="1"/>
    <col min="5675" max="5675" width="2.453125" style="28" customWidth="1"/>
    <col min="5676" max="5676" width="3.6328125" style="28" customWidth="1"/>
    <col min="5677" max="5677" width="2.7265625" style="28" customWidth="1"/>
    <col min="5678" max="5678" width="0.90625" style="28" customWidth="1"/>
    <col min="5679" max="5679" width="1.26953125" style="28" customWidth="1"/>
    <col min="5680" max="5680" width="5.36328125" style="28" customWidth="1"/>
    <col min="5681" max="5681" width="6.453125" style="28" customWidth="1"/>
    <col min="5682" max="5682" width="4.08984375" style="28" customWidth="1"/>
    <col min="5683" max="5683" width="7.90625" style="28" customWidth="1"/>
    <col min="5684" max="5684" width="8.7265625" style="28" customWidth="1"/>
    <col min="5685" max="5688" width="6.26953125" style="28" customWidth="1"/>
    <col min="5689" max="5689" width="4.90625" style="28" customWidth="1"/>
    <col min="5690" max="5690" width="2.453125" style="28" customWidth="1"/>
    <col min="5691" max="5691" width="4.90625" style="28" customWidth="1"/>
    <col min="5692" max="5929" width="9" style="28"/>
    <col min="5930" max="5930" width="1.7265625" style="28" customWidth="1"/>
    <col min="5931" max="5931" width="2.453125" style="28" customWidth="1"/>
    <col min="5932" max="5932" width="3.6328125" style="28" customWidth="1"/>
    <col min="5933" max="5933" width="2.7265625" style="28" customWidth="1"/>
    <col min="5934" max="5934" width="0.90625" style="28" customWidth="1"/>
    <col min="5935" max="5935" width="1.26953125" style="28" customWidth="1"/>
    <col min="5936" max="5936" width="5.36328125" style="28" customWidth="1"/>
    <col min="5937" max="5937" width="6.453125" style="28" customWidth="1"/>
    <col min="5938" max="5938" width="4.08984375" style="28" customWidth="1"/>
    <col min="5939" max="5939" width="7.90625" style="28" customWidth="1"/>
    <col min="5940" max="5940" width="8.7265625" style="28" customWidth="1"/>
    <col min="5941" max="5944" width="6.26953125" style="28" customWidth="1"/>
    <col min="5945" max="5945" width="4.90625" style="28" customWidth="1"/>
    <col min="5946" max="5946" width="2.453125" style="28" customWidth="1"/>
    <col min="5947" max="5947" width="4.90625" style="28" customWidth="1"/>
    <col min="5948" max="6185" width="9" style="28"/>
    <col min="6186" max="6186" width="1.7265625" style="28" customWidth="1"/>
    <col min="6187" max="6187" width="2.453125" style="28" customWidth="1"/>
    <col min="6188" max="6188" width="3.6328125" style="28" customWidth="1"/>
    <col min="6189" max="6189" width="2.7265625" style="28" customWidth="1"/>
    <col min="6190" max="6190" width="0.90625" style="28" customWidth="1"/>
    <col min="6191" max="6191" width="1.26953125" style="28" customWidth="1"/>
    <col min="6192" max="6192" width="5.36328125" style="28" customWidth="1"/>
    <col min="6193" max="6193" width="6.453125" style="28" customWidth="1"/>
    <col min="6194" max="6194" width="4.08984375" style="28" customWidth="1"/>
    <col min="6195" max="6195" width="7.90625" style="28" customWidth="1"/>
    <col min="6196" max="6196" width="8.7265625" style="28" customWidth="1"/>
    <col min="6197" max="6200" width="6.26953125" style="28" customWidth="1"/>
    <col min="6201" max="6201" width="4.90625" style="28" customWidth="1"/>
    <col min="6202" max="6202" width="2.453125" style="28" customWidth="1"/>
    <col min="6203" max="6203" width="4.90625" style="28" customWidth="1"/>
    <col min="6204" max="6441" width="9" style="28"/>
    <col min="6442" max="6442" width="1.7265625" style="28" customWidth="1"/>
    <col min="6443" max="6443" width="2.453125" style="28" customWidth="1"/>
    <col min="6444" max="6444" width="3.6328125" style="28" customWidth="1"/>
    <col min="6445" max="6445" width="2.7265625" style="28" customWidth="1"/>
    <col min="6446" max="6446" width="0.90625" style="28" customWidth="1"/>
    <col min="6447" max="6447" width="1.26953125" style="28" customWidth="1"/>
    <col min="6448" max="6448" width="5.36328125" style="28" customWidth="1"/>
    <col min="6449" max="6449" width="6.453125" style="28" customWidth="1"/>
    <col min="6450" max="6450" width="4.08984375" style="28" customWidth="1"/>
    <col min="6451" max="6451" width="7.90625" style="28" customWidth="1"/>
    <col min="6452" max="6452" width="8.7265625" style="28" customWidth="1"/>
    <col min="6453" max="6456" width="6.26953125" style="28" customWidth="1"/>
    <col min="6457" max="6457" width="4.90625" style="28" customWidth="1"/>
    <col min="6458" max="6458" width="2.453125" style="28" customWidth="1"/>
    <col min="6459" max="6459" width="4.90625" style="28" customWidth="1"/>
    <col min="6460" max="6697" width="9" style="28"/>
    <col min="6698" max="6698" width="1.7265625" style="28" customWidth="1"/>
    <col min="6699" max="6699" width="2.453125" style="28" customWidth="1"/>
    <col min="6700" max="6700" width="3.6328125" style="28" customWidth="1"/>
    <col min="6701" max="6701" width="2.7265625" style="28" customWidth="1"/>
    <col min="6702" max="6702" width="0.90625" style="28" customWidth="1"/>
    <col min="6703" max="6703" width="1.26953125" style="28" customWidth="1"/>
    <col min="6704" max="6704" width="5.36328125" style="28" customWidth="1"/>
    <col min="6705" max="6705" width="6.453125" style="28" customWidth="1"/>
    <col min="6706" max="6706" width="4.08984375" style="28" customWidth="1"/>
    <col min="6707" max="6707" width="7.90625" style="28" customWidth="1"/>
    <col min="6708" max="6708" width="8.7265625" style="28" customWidth="1"/>
    <col min="6709" max="6712" width="6.26953125" style="28" customWidth="1"/>
    <col min="6713" max="6713" width="4.90625" style="28" customWidth="1"/>
    <col min="6714" max="6714" width="2.453125" style="28" customWidth="1"/>
    <col min="6715" max="6715" width="4.90625" style="28" customWidth="1"/>
    <col min="6716" max="6953" width="9" style="28"/>
    <col min="6954" max="6954" width="1.7265625" style="28" customWidth="1"/>
    <col min="6955" max="6955" width="2.453125" style="28" customWidth="1"/>
    <col min="6956" max="6956" width="3.6328125" style="28" customWidth="1"/>
    <col min="6957" max="6957" width="2.7265625" style="28" customWidth="1"/>
    <col min="6958" max="6958" width="0.90625" style="28" customWidth="1"/>
    <col min="6959" max="6959" width="1.26953125" style="28" customWidth="1"/>
    <col min="6960" max="6960" width="5.36328125" style="28" customWidth="1"/>
    <col min="6961" max="6961" width="6.453125" style="28" customWidth="1"/>
    <col min="6962" max="6962" width="4.08984375" style="28" customWidth="1"/>
    <col min="6963" max="6963" width="7.90625" style="28" customWidth="1"/>
    <col min="6964" max="6964" width="8.7265625" style="28" customWidth="1"/>
    <col min="6965" max="6968" width="6.26953125" style="28" customWidth="1"/>
    <col min="6969" max="6969" width="4.90625" style="28" customWidth="1"/>
    <col min="6970" max="6970" width="2.453125" style="28" customWidth="1"/>
    <col min="6971" max="6971" width="4.90625" style="28" customWidth="1"/>
    <col min="6972" max="7209" width="9" style="28"/>
    <col min="7210" max="7210" width="1.7265625" style="28" customWidth="1"/>
    <col min="7211" max="7211" width="2.453125" style="28" customWidth="1"/>
    <col min="7212" max="7212" width="3.6328125" style="28" customWidth="1"/>
    <col min="7213" max="7213" width="2.7265625" style="28" customWidth="1"/>
    <col min="7214" max="7214" width="0.90625" style="28" customWidth="1"/>
    <col min="7215" max="7215" width="1.26953125" style="28" customWidth="1"/>
    <col min="7216" max="7216" width="5.36328125" style="28" customWidth="1"/>
    <col min="7217" max="7217" width="6.453125" style="28" customWidth="1"/>
    <col min="7218" max="7218" width="4.08984375" style="28" customWidth="1"/>
    <col min="7219" max="7219" width="7.90625" style="28" customWidth="1"/>
    <col min="7220" max="7220" width="8.7265625" style="28" customWidth="1"/>
    <col min="7221" max="7224" width="6.26953125" style="28" customWidth="1"/>
    <col min="7225" max="7225" width="4.90625" style="28" customWidth="1"/>
    <col min="7226" max="7226" width="2.453125" style="28" customWidth="1"/>
    <col min="7227" max="7227" width="4.90625" style="28" customWidth="1"/>
    <col min="7228" max="7465" width="9" style="28"/>
    <col min="7466" max="7466" width="1.7265625" style="28" customWidth="1"/>
    <col min="7467" max="7467" width="2.453125" style="28" customWidth="1"/>
    <col min="7468" max="7468" width="3.6328125" style="28" customWidth="1"/>
    <col min="7469" max="7469" width="2.7265625" style="28" customWidth="1"/>
    <col min="7470" max="7470" width="0.90625" style="28" customWidth="1"/>
    <col min="7471" max="7471" width="1.26953125" style="28" customWidth="1"/>
    <col min="7472" max="7472" width="5.36328125" style="28" customWidth="1"/>
    <col min="7473" max="7473" width="6.453125" style="28" customWidth="1"/>
    <col min="7474" max="7474" width="4.08984375" style="28" customWidth="1"/>
    <col min="7475" max="7475" width="7.90625" style="28" customWidth="1"/>
    <col min="7476" max="7476" width="8.7265625" style="28" customWidth="1"/>
    <col min="7477" max="7480" width="6.26953125" style="28" customWidth="1"/>
    <col min="7481" max="7481" width="4.90625" style="28" customWidth="1"/>
    <col min="7482" max="7482" width="2.453125" style="28" customWidth="1"/>
    <col min="7483" max="7483" width="4.90625" style="28" customWidth="1"/>
    <col min="7484" max="7721" width="9" style="28"/>
    <col min="7722" max="7722" width="1.7265625" style="28" customWidth="1"/>
    <col min="7723" max="7723" width="2.453125" style="28" customWidth="1"/>
    <col min="7724" max="7724" width="3.6328125" style="28" customWidth="1"/>
    <col min="7725" max="7725" width="2.7265625" style="28" customWidth="1"/>
    <col min="7726" max="7726" width="0.90625" style="28" customWidth="1"/>
    <col min="7727" max="7727" width="1.26953125" style="28" customWidth="1"/>
    <col min="7728" max="7728" width="5.36328125" style="28" customWidth="1"/>
    <col min="7729" max="7729" width="6.453125" style="28" customWidth="1"/>
    <col min="7730" max="7730" width="4.08984375" style="28" customWidth="1"/>
    <col min="7731" max="7731" width="7.90625" style="28" customWidth="1"/>
    <col min="7732" max="7732" width="8.7265625" style="28" customWidth="1"/>
    <col min="7733" max="7736" width="6.26953125" style="28" customWidth="1"/>
    <col min="7737" max="7737" width="4.90625" style="28" customWidth="1"/>
    <col min="7738" max="7738" width="2.453125" style="28" customWidth="1"/>
    <col min="7739" max="7739" width="4.90625" style="28" customWidth="1"/>
    <col min="7740" max="7977" width="9" style="28"/>
    <col min="7978" max="7978" width="1.7265625" style="28" customWidth="1"/>
    <col min="7979" max="7979" width="2.453125" style="28" customWidth="1"/>
    <col min="7980" max="7980" width="3.6328125" style="28" customWidth="1"/>
    <col min="7981" max="7981" width="2.7265625" style="28" customWidth="1"/>
    <col min="7982" max="7982" width="0.90625" style="28" customWidth="1"/>
    <col min="7983" max="7983" width="1.26953125" style="28" customWidth="1"/>
    <col min="7984" max="7984" width="5.36328125" style="28" customWidth="1"/>
    <col min="7985" max="7985" width="6.453125" style="28" customWidth="1"/>
    <col min="7986" max="7986" width="4.08984375" style="28" customWidth="1"/>
    <col min="7987" max="7987" width="7.90625" style="28" customWidth="1"/>
    <col min="7988" max="7988" width="8.7265625" style="28" customWidth="1"/>
    <col min="7989" max="7992" width="6.26953125" style="28" customWidth="1"/>
    <col min="7993" max="7993" width="4.90625" style="28" customWidth="1"/>
    <col min="7994" max="7994" width="2.453125" style="28" customWidth="1"/>
    <col min="7995" max="7995" width="4.90625" style="28" customWidth="1"/>
    <col min="7996" max="8233" width="9" style="28"/>
    <col min="8234" max="8234" width="1.7265625" style="28" customWidth="1"/>
    <col min="8235" max="8235" width="2.453125" style="28" customWidth="1"/>
    <col min="8236" max="8236" width="3.6328125" style="28" customWidth="1"/>
    <col min="8237" max="8237" width="2.7265625" style="28" customWidth="1"/>
    <col min="8238" max="8238" width="0.90625" style="28" customWidth="1"/>
    <col min="8239" max="8239" width="1.26953125" style="28" customWidth="1"/>
    <col min="8240" max="8240" width="5.36328125" style="28" customWidth="1"/>
    <col min="8241" max="8241" width="6.453125" style="28" customWidth="1"/>
    <col min="8242" max="8242" width="4.08984375" style="28" customWidth="1"/>
    <col min="8243" max="8243" width="7.90625" style="28" customWidth="1"/>
    <col min="8244" max="8244" width="8.7265625" style="28" customWidth="1"/>
    <col min="8245" max="8248" width="6.26953125" style="28" customWidth="1"/>
    <col min="8249" max="8249" width="4.90625" style="28" customWidth="1"/>
    <col min="8250" max="8250" width="2.453125" style="28" customWidth="1"/>
    <col min="8251" max="8251" width="4.90625" style="28" customWidth="1"/>
    <col min="8252" max="8489" width="9" style="28"/>
    <col min="8490" max="8490" width="1.7265625" style="28" customWidth="1"/>
    <col min="8491" max="8491" width="2.453125" style="28" customWidth="1"/>
    <col min="8492" max="8492" width="3.6328125" style="28" customWidth="1"/>
    <col min="8493" max="8493" width="2.7265625" style="28" customWidth="1"/>
    <col min="8494" max="8494" width="0.90625" style="28" customWidth="1"/>
    <col min="8495" max="8495" width="1.26953125" style="28" customWidth="1"/>
    <col min="8496" max="8496" width="5.36328125" style="28" customWidth="1"/>
    <col min="8497" max="8497" width="6.453125" style="28" customWidth="1"/>
    <col min="8498" max="8498" width="4.08984375" style="28" customWidth="1"/>
    <col min="8499" max="8499" width="7.90625" style="28" customWidth="1"/>
    <col min="8500" max="8500" width="8.7265625" style="28" customWidth="1"/>
    <col min="8501" max="8504" width="6.26953125" style="28" customWidth="1"/>
    <col min="8505" max="8505" width="4.90625" style="28" customWidth="1"/>
    <col min="8506" max="8506" width="2.453125" style="28" customWidth="1"/>
    <col min="8507" max="8507" width="4.90625" style="28" customWidth="1"/>
    <col min="8508" max="8745" width="9" style="28"/>
    <col min="8746" max="8746" width="1.7265625" style="28" customWidth="1"/>
    <col min="8747" max="8747" width="2.453125" style="28" customWidth="1"/>
    <col min="8748" max="8748" width="3.6328125" style="28" customWidth="1"/>
    <col min="8749" max="8749" width="2.7265625" style="28" customWidth="1"/>
    <col min="8750" max="8750" width="0.90625" style="28" customWidth="1"/>
    <col min="8751" max="8751" width="1.26953125" style="28" customWidth="1"/>
    <col min="8752" max="8752" width="5.36328125" style="28" customWidth="1"/>
    <col min="8753" max="8753" width="6.453125" style="28" customWidth="1"/>
    <col min="8754" max="8754" width="4.08984375" style="28" customWidth="1"/>
    <col min="8755" max="8755" width="7.90625" style="28" customWidth="1"/>
    <col min="8756" max="8756" width="8.7265625" style="28" customWidth="1"/>
    <col min="8757" max="8760" width="6.26953125" style="28" customWidth="1"/>
    <col min="8761" max="8761" width="4.90625" style="28" customWidth="1"/>
    <col min="8762" max="8762" width="2.453125" style="28" customWidth="1"/>
    <col min="8763" max="8763" width="4.90625" style="28" customWidth="1"/>
    <col min="8764" max="9001" width="9" style="28"/>
    <col min="9002" max="9002" width="1.7265625" style="28" customWidth="1"/>
    <col min="9003" max="9003" width="2.453125" style="28" customWidth="1"/>
    <col min="9004" max="9004" width="3.6328125" style="28" customWidth="1"/>
    <col min="9005" max="9005" width="2.7265625" style="28" customWidth="1"/>
    <col min="9006" max="9006" width="0.90625" style="28" customWidth="1"/>
    <col min="9007" max="9007" width="1.26953125" style="28" customWidth="1"/>
    <col min="9008" max="9008" width="5.36328125" style="28" customWidth="1"/>
    <col min="9009" max="9009" width="6.453125" style="28" customWidth="1"/>
    <col min="9010" max="9010" width="4.08984375" style="28" customWidth="1"/>
    <col min="9011" max="9011" width="7.90625" style="28" customWidth="1"/>
    <col min="9012" max="9012" width="8.7265625" style="28" customWidth="1"/>
    <col min="9013" max="9016" width="6.26953125" style="28" customWidth="1"/>
    <col min="9017" max="9017" width="4.90625" style="28" customWidth="1"/>
    <col min="9018" max="9018" width="2.453125" style="28" customWidth="1"/>
    <col min="9019" max="9019" width="4.90625" style="28" customWidth="1"/>
    <col min="9020" max="9257" width="9" style="28"/>
    <col min="9258" max="9258" width="1.7265625" style="28" customWidth="1"/>
    <col min="9259" max="9259" width="2.453125" style="28" customWidth="1"/>
    <col min="9260" max="9260" width="3.6328125" style="28" customWidth="1"/>
    <col min="9261" max="9261" width="2.7265625" style="28" customWidth="1"/>
    <col min="9262" max="9262" width="0.90625" style="28" customWidth="1"/>
    <col min="9263" max="9263" width="1.26953125" style="28" customWidth="1"/>
    <col min="9264" max="9264" width="5.36328125" style="28" customWidth="1"/>
    <col min="9265" max="9265" width="6.453125" style="28" customWidth="1"/>
    <col min="9266" max="9266" width="4.08984375" style="28" customWidth="1"/>
    <col min="9267" max="9267" width="7.90625" style="28" customWidth="1"/>
    <col min="9268" max="9268" width="8.7265625" style="28" customWidth="1"/>
    <col min="9269" max="9272" width="6.26953125" style="28" customWidth="1"/>
    <col min="9273" max="9273" width="4.90625" style="28" customWidth="1"/>
    <col min="9274" max="9274" width="2.453125" style="28" customWidth="1"/>
    <col min="9275" max="9275" width="4.90625" style="28" customWidth="1"/>
    <col min="9276" max="9513" width="9" style="28"/>
    <col min="9514" max="9514" width="1.7265625" style="28" customWidth="1"/>
    <col min="9515" max="9515" width="2.453125" style="28" customWidth="1"/>
    <col min="9516" max="9516" width="3.6328125" style="28" customWidth="1"/>
    <col min="9517" max="9517" width="2.7265625" style="28" customWidth="1"/>
    <col min="9518" max="9518" width="0.90625" style="28" customWidth="1"/>
    <col min="9519" max="9519" width="1.26953125" style="28" customWidth="1"/>
    <col min="9520" max="9520" width="5.36328125" style="28" customWidth="1"/>
    <col min="9521" max="9521" width="6.453125" style="28" customWidth="1"/>
    <col min="9522" max="9522" width="4.08984375" style="28" customWidth="1"/>
    <col min="9523" max="9523" width="7.90625" style="28" customWidth="1"/>
    <col min="9524" max="9524" width="8.7265625" style="28" customWidth="1"/>
    <col min="9525" max="9528" width="6.26953125" style="28" customWidth="1"/>
    <col min="9529" max="9529" width="4.90625" style="28" customWidth="1"/>
    <col min="9530" max="9530" width="2.453125" style="28" customWidth="1"/>
    <col min="9531" max="9531" width="4.90625" style="28" customWidth="1"/>
    <col min="9532" max="9769" width="9" style="28"/>
    <col min="9770" max="9770" width="1.7265625" style="28" customWidth="1"/>
    <col min="9771" max="9771" width="2.453125" style="28" customWidth="1"/>
    <col min="9772" max="9772" width="3.6328125" style="28" customWidth="1"/>
    <col min="9773" max="9773" width="2.7265625" style="28" customWidth="1"/>
    <col min="9774" max="9774" width="0.90625" style="28" customWidth="1"/>
    <col min="9775" max="9775" width="1.26953125" style="28" customWidth="1"/>
    <col min="9776" max="9776" width="5.36328125" style="28" customWidth="1"/>
    <col min="9777" max="9777" width="6.453125" style="28" customWidth="1"/>
    <col min="9778" max="9778" width="4.08984375" style="28" customWidth="1"/>
    <col min="9779" max="9779" width="7.90625" style="28" customWidth="1"/>
    <col min="9780" max="9780" width="8.7265625" style="28" customWidth="1"/>
    <col min="9781" max="9784" width="6.26953125" style="28" customWidth="1"/>
    <col min="9785" max="9785" width="4.90625" style="28" customWidth="1"/>
    <col min="9786" max="9786" width="2.453125" style="28" customWidth="1"/>
    <col min="9787" max="9787" width="4.90625" style="28" customWidth="1"/>
    <col min="9788" max="10025" width="9" style="28"/>
    <col min="10026" max="10026" width="1.7265625" style="28" customWidth="1"/>
    <col min="10027" max="10027" width="2.453125" style="28" customWidth="1"/>
    <col min="10028" max="10028" width="3.6328125" style="28" customWidth="1"/>
    <col min="10029" max="10029" width="2.7265625" style="28" customWidth="1"/>
    <col min="10030" max="10030" width="0.90625" style="28" customWidth="1"/>
    <col min="10031" max="10031" width="1.26953125" style="28" customWidth="1"/>
    <col min="10032" max="10032" width="5.36328125" style="28" customWidth="1"/>
    <col min="10033" max="10033" width="6.453125" style="28" customWidth="1"/>
    <col min="10034" max="10034" width="4.08984375" style="28" customWidth="1"/>
    <col min="10035" max="10035" width="7.90625" style="28" customWidth="1"/>
    <col min="10036" max="10036" width="8.7265625" style="28" customWidth="1"/>
    <col min="10037" max="10040" width="6.26953125" style="28" customWidth="1"/>
    <col min="10041" max="10041" width="4.90625" style="28" customWidth="1"/>
    <col min="10042" max="10042" width="2.453125" style="28" customWidth="1"/>
    <col min="10043" max="10043" width="4.90625" style="28" customWidth="1"/>
    <col min="10044" max="10281" width="9" style="28"/>
    <col min="10282" max="10282" width="1.7265625" style="28" customWidth="1"/>
    <col min="10283" max="10283" width="2.453125" style="28" customWidth="1"/>
    <col min="10284" max="10284" width="3.6328125" style="28" customWidth="1"/>
    <col min="10285" max="10285" width="2.7265625" style="28" customWidth="1"/>
    <col min="10286" max="10286" width="0.90625" style="28" customWidth="1"/>
    <col min="10287" max="10287" width="1.26953125" style="28" customWidth="1"/>
    <col min="10288" max="10288" width="5.36328125" style="28" customWidth="1"/>
    <col min="10289" max="10289" width="6.453125" style="28" customWidth="1"/>
    <col min="10290" max="10290" width="4.08984375" style="28" customWidth="1"/>
    <col min="10291" max="10291" width="7.90625" style="28" customWidth="1"/>
    <col min="10292" max="10292" width="8.7265625" style="28" customWidth="1"/>
    <col min="10293" max="10296" width="6.26953125" style="28" customWidth="1"/>
    <col min="10297" max="10297" width="4.90625" style="28" customWidth="1"/>
    <col min="10298" max="10298" width="2.453125" style="28" customWidth="1"/>
    <col min="10299" max="10299" width="4.90625" style="28" customWidth="1"/>
    <col min="10300" max="10537" width="9" style="28"/>
    <col min="10538" max="10538" width="1.7265625" style="28" customWidth="1"/>
    <col min="10539" max="10539" width="2.453125" style="28" customWidth="1"/>
    <col min="10540" max="10540" width="3.6328125" style="28" customWidth="1"/>
    <col min="10541" max="10541" width="2.7265625" style="28" customWidth="1"/>
    <col min="10542" max="10542" width="0.90625" style="28" customWidth="1"/>
    <col min="10543" max="10543" width="1.26953125" style="28" customWidth="1"/>
    <col min="10544" max="10544" width="5.36328125" style="28" customWidth="1"/>
    <col min="10545" max="10545" width="6.453125" style="28" customWidth="1"/>
    <col min="10546" max="10546" width="4.08984375" style="28" customWidth="1"/>
    <col min="10547" max="10547" width="7.90625" style="28" customWidth="1"/>
    <col min="10548" max="10548" width="8.7265625" style="28" customWidth="1"/>
    <col min="10549" max="10552" width="6.26953125" style="28" customWidth="1"/>
    <col min="10553" max="10553" width="4.90625" style="28" customWidth="1"/>
    <col min="10554" max="10554" width="2.453125" style="28" customWidth="1"/>
    <col min="10555" max="10555" width="4.90625" style="28" customWidth="1"/>
    <col min="10556" max="10793" width="9" style="28"/>
    <col min="10794" max="10794" width="1.7265625" style="28" customWidth="1"/>
    <col min="10795" max="10795" width="2.453125" style="28" customWidth="1"/>
    <col min="10796" max="10796" width="3.6328125" style="28" customWidth="1"/>
    <col min="10797" max="10797" width="2.7265625" style="28" customWidth="1"/>
    <col min="10798" max="10798" width="0.90625" style="28" customWidth="1"/>
    <col min="10799" max="10799" width="1.26953125" style="28" customWidth="1"/>
    <col min="10800" max="10800" width="5.36328125" style="28" customWidth="1"/>
    <col min="10801" max="10801" width="6.453125" style="28" customWidth="1"/>
    <col min="10802" max="10802" width="4.08984375" style="28" customWidth="1"/>
    <col min="10803" max="10803" width="7.90625" style="28" customWidth="1"/>
    <col min="10804" max="10804" width="8.7265625" style="28" customWidth="1"/>
    <col min="10805" max="10808" width="6.26953125" style="28" customWidth="1"/>
    <col min="10809" max="10809" width="4.90625" style="28" customWidth="1"/>
    <col min="10810" max="10810" width="2.453125" style="28" customWidth="1"/>
    <col min="10811" max="10811" width="4.90625" style="28" customWidth="1"/>
    <col min="10812" max="11049" width="9" style="28"/>
    <col min="11050" max="11050" width="1.7265625" style="28" customWidth="1"/>
    <col min="11051" max="11051" width="2.453125" style="28" customWidth="1"/>
    <col min="11052" max="11052" width="3.6328125" style="28" customWidth="1"/>
    <col min="11053" max="11053" width="2.7265625" style="28" customWidth="1"/>
    <col min="11054" max="11054" width="0.90625" style="28" customWidth="1"/>
    <col min="11055" max="11055" width="1.26953125" style="28" customWidth="1"/>
    <col min="11056" max="11056" width="5.36328125" style="28" customWidth="1"/>
    <col min="11057" max="11057" width="6.453125" style="28" customWidth="1"/>
    <col min="11058" max="11058" width="4.08984375" style="28" customWidth="1"/>
    <col min="11059" max="11059" width="7.90625" style="28" customWidth="1"/>
    <col min="11060" max="11060" width="8.7265625" style="28" customWidth="1"/>
    <col min="11061" max="11064" width="6.26953125" style="28" customWidth="1"/>
    <col min="11065" max="11065" width="4.90625" style="28" customWidth="1"/>
    <col min="11066" max="11066" width="2.453125" style="28" customWidth="1"/>
    <col min="11067" max="11067" width="4.90625" style="28" customWidth="1"/>
    <col min="11068" max="11305" width="9" style="28"/>
    <col min="11306" max="11306" width="1.7265625" style="28" customWidth="1"/>
    <col min="11307" max="11307" width="2.453125" style="28" customWidth="1"/>
    <col min="11308" max="11308" width="3.6328125" style="28" customWidth="1"/>
    <col min="11309" max="11309" width="2.7265625" style="28" customWidth="1"/>
    <col min="11310" max="11310" width="0.90625" style="28" customWidth="1"/>
    <col min="11311" max="11311" width="1.26953125" style="28" customWidth="1"/>
    <col min="11312" max="11312" width="5.36328125" style="28" customWidth="1"/>
    <col min="11313" max="11313" width="6.453125" style="28" customWidth="1"/>
    <col min="11314" max="11314" width="4.08984375" style="28" customWidth="1"/>
    <col min="11315" max="11315" width="7.90625" style="28" customWidth="1"/>
    <col min="11316" max="11316" width="8.7265625" style="28" customWidth="1"/>
    <col min="11317" max="11320" width="6.26953125" style="28" customWidth="1"/>
    <col min="11321" max="11321" width="4.90625" style="28" customWidth="1"/>
    <col min="11322" max="11322" width="2.453125" style="28" customWidth="1"/>
    <col min="11323" max="11323" width="4.90625" style="28" customWidth="1"/>
    <col min="11324" max="11561" width="9" style="28"/>
    <col min="11562" max="11562" width="1.7265625" style="28" customWidth="1"/>
    <col min="11563" max="11563" width="2.453125" style="28" customWidth="1"/>
    <col min="11564" max="11564" width="3.6328125" style="28" customWidth="1"/>
    <col min="11565" max="11565" width="2.7265625" style="28" customWidth="1"/>
    <col min="11566" max="11566" width="0.90625" style="28" customWidth="1"/>
    <col min="11567" max="11567" width="1.26953125" style="28" customWidth="1"/>
    <col min="11568" max="11568" width="5.36328125" style="28" customWidth="1"/>
    <col min="11569" max="11569" width="6.453125" style="28" customWidth="1"/>
    <col min="11570" max="11570" width="4.08984375" style="28" customWidth="1"/>
    <col min="11571" max="11571" width="7.90625" style="28" customWidth="1"/>
    <col min="11572" max="11572" width="8.7265625" style="28" customWidth="1"/>
    <col min="11573" max="11576" width="6.26953125" style="28" customWidth="1"/>
    <col min="11577" max="11577" width="4.90625" style="28" customWidth="1"/>
    <col min="11578" max="11578" width="2.453125" style="28" customWidth="1"/>
    <col min="11579" max="11579" width="4.90625" style="28" customWidth="1"/>
    <col min="11580" max="11817" width="9" style="28"/>
    <col min="11818" max="11818" width="1.7265625" style="28" customWidth="1"/>
    <col min="11819" max="11819" width="2.453125" style="28" customWidth="1"/>
    <col min="11820" max="11820" width="3.6328125" style="28" customWidth="1"/>
    <col min="11821" max="11821" width="2.7265625" style="28" customWidth="1"/>
    <col min="11822" max="11822" width="0.90625" style="28" customWidth="1"/>
    <col min="11823" max="11823" width="1.26953125" style="28" customWidth="1"/>
    <col min="11824" max="11824" width="5.36328125" style="28" customWidth="1"/>
    <col min="11825" max="11825" width="6.453125" style="28" customWidth="1"/>
    <col min="11826" max="11826" width="4.08984375" style="28" customWidth="1"/>
    <col min="11827" max="11827" width="7.90625" style="28" customWidth="1"/>
    <col min="11828" max="11828" width="8.7265625" style="28" customWidth="1"/>
    <col min="11829" max="11832" width="6.26953125" style="28" customWidth="1"/>
    <col min="11833" max="11833" width="4.90625" style="28" customWidth="1"/>
    <col min="11834" max="11834" width="2.453125" style="28" customWidth="1"/>
    <col min="11835" max="11835" width="4.90625" style="28" customWidth="1"/>
    <col min="11836" max="12073" width="9" style="28"/>
    <col min="12074" max="12074" width="1.7265625" style="28" customWidth="1"/>
    <col min="12075" max="12075" width="2.453125" style="28" customWidth="1"/>
    <col min="12076" max="12076" width="3.6328125" style="28" customWidth="1"/>
    <col min="12077" max="12077" width="2.7265625" style="28" customWidth="1"/>
    <col min="12078" max="12078" width="0.90625" style="28" customWidth="1"/>
    <col min="12079" max="12079" width="1.26953125" style="28" customWidth="1"/>
    <col min="12080" max="12080" width="5.36328125" style="28" customWidth="1"/>
    <col min="12081" max="12081" width="6.453125" style="28" customWidth="1"/>
    <col min="12082" max="12082" width="4.08984375" style="28" customWidth="1"/>
    <col min="12083" max="12083" width="7.90625" style="28" customWidth="1"/>
    <col min="12084" max="12084" width="8.7265625" style="28" customWidth="1"/>
    <col min="12085" max="12088" width="6.26953125" style="28" customWidth="1"/>
    <col min="12089" max="12089" width="4.90625" style="28" customWidth="1"/>
    <col min="12090" max="12090" width="2.453125" style="28" customWidth="1"/>
    <col min="12091" max="12091" width="4.90625" style="28" customWidth="1"/>
    <col min="12092" max="12329" width="9" style="28"/>
    <col min="12330" max="12330" width="1.7265625" style="28" customWidth="1"/>
    <col min="12331" max="12331" width="2.453125" style="28" customWidth="1"/>
    <col min="12332" max="12332" width="3.6328125" style="28" customWidth="1"/>
    <col min="12333" max="12333" width="2.7265625" style="28" customWidth="1"/>
    <col min="12334" max="12334" width="0.90625" style="28" customWidth="1"/>
    <col min="12335" max="12335" width="1.26953125" style="28" customWidth="1"/>
    <col min="12336" max="12336" width="5.36328125" style="28" customWidth="1"/>
    <col min="12337" max="12337" width="6.453125" style="28" customWidth="1"/>
    <col min="12338" max="12338" width="4.08984375" style="28" customWidth="1"/>
    <col min="12339" max="12339" width="7.90625" style="28" customWidth="1"/>
    <col min="12340" max="12340" width="8.7265625" style="28" customWidth="1"/>
    <col min="12341" max="12344" width="6.26953125" style="28" customWidth="1"/>
    <col min="12345" max="12345" width="4.90625" style="28" customWidth="1"/>
    <col min="12346" max="12346" width="2.453125" style="28" customWidth="1"/>
    <col min="12347" max="12347" width="4.90625" style="28" customWidth="1"/>
    <col min="12348" max="12585" width="9" style="28"/>
    <col min="12586" max="12586" width="1.7265625" style="28" customWidth="1"/>
    <col min="12587" max="12587" width="2.453125" style="28" customWidth="1"/>
    <col min="12588" max="12588" width="3.6328125" style="28" customWidth="1"/>
    <col min="12589" max="12589" width="2.7265625" style="28" customWidth="1"/>
    <col min="12590" max="12590" width="0.90625" style="28" customWidth="1"/>
    <col min="12591" max="12591" width="1.26953125" style="28" customWidth="1"/>
    <col min="12592" max="12592" width="5.36328125" style="28" customWidth="1"/>
    <col min="12593" max="12593" width="6.453125" style="28" customWidth="1"/>
    <col min="12594" max="12594" width="4.08984375" style="28" customWidth="1"/>
    <col min="12595" max="12595" width="7.90625" style="28" customWidth="1"/>
    <col min="12596" max="12596" width="8.7265625" style="28" customWidth="1"/>
    <col min="12597" max="12600" width="6.26953125" style="28" customWidth="1"/>
    <col min="12601" max="12601" width="4.90625" style="28" customWidth="1"/>
    <col min="12602" max="12602" width="2.453125" style="28" customWidth="1"/>
    <col min="12603" max="12603" width="4.90625" style="28" customWidth="1"/>
    <col min="12604" max="12841" width="9" style="28"/>
    <col min="12842" max="12842" width="1.7265625" style="28" customWidth="1"/>
    <col min="12843" max="12843" width="2.453125" style="28" customWidth="1"/>
    <col min="12844" max="12844" width="3.6328125" style="28" customWidth="1"/>
    <col min="12845" max="12845" width="2.7265625" style="28" customWidth="1"/>
    <col min="12846" max="12846" width="0.90625" style="28" customWidth="1"/>
    <col min="12847" max="12847" width="1.26953125" style="28" customWidth="1"/>
    <col min="12848" max="12848" width="5.36328125" style="28" customWidth="1"/>
    <col min="12849" max="12849" width="6.453125" style="28" customWidth="1"/>
    <col min="12850" max="12850" width="4.08984375" style="28" customWidth="1"/>
    <col min="12851" max="12851" width="7.90625" style="28" customWidth="1"/>
    <col min="12852" max="12852" width="8.7265625" style="28" customWidth="1"/>
    <col min="12853" max="12856" width="6.26953125" style="28" customWidth="1"/>
    <col min="12857" max="12857" width="4.90625" style="28" customWidth="1"/>
    <col min="12858" max="12858" width="2.453125" style="28" customWidth="1"/>
    <col min="12859" max="12859" width="4.90625" style="28" customWidth="1"/>
    <col min="12860" max="13097" width="9" style="28"/>
    <col min="13098" max="13098" width="1.7265625" style="28" customWidth="1"/>
    <col min="13099" max="13099" width="2.453125" style="28" customWidth="1"/>
    <col min="13100" max="13100" width="3.6328125" style="28" customWidth="1"/>
    <col min="13101" max="13101" width="2.7265625" style="28" customWidth="1"/>
    <col min="13102" max="13102" width="0.90625" style="28" customWidth="1"/>
    <col min="13103" max="13103" width="1.26953125" style="28" customWidth="1"/>
    <col min="13104" max="13104" width="5.36328125" style="28" customWidth="1"/>
    <col min="13105" max="13105" width="6.453125" style="28" customWidth="1"/>
    <col min="13106" max="13106" width="4.08984375" style="28" customWidth="1"/>
    <col min="13107" max="13107" width="7.90625" style="28" customWidth="1"/>
    <col min="13108" max="13108" width="8.7265625" style="28" customWidth="1"/>
    <col min="13109" max="13112" width="6.26953125" style="28" customWidth="1"/>
    <col min="13113" max="13113" width="4.90625" style="28" customWidth="1"/>
    <col min="13114" max="13114" width="2.453125" style="28" customWidth="1"/>
    <col min="13115" max="13115" width="4.90625" style="28" customWidth="1"/>
    <col min="13116" max="13353" width="9" style="28"/>
    <col min="13354" max="13354" width="1.7265625" style="28" customWidth="1"/>
    <col min="13355" max="13355" width="2.453125" style="28" customWidth="1"/>
    <col min="13356" max="13356" width="3.6328125" style="28" customWidth="1"/>
    <col min="13357" max="13357" width="2.7265625" style="28" customWidth="1"/>
    <col min="13358" max="13358" width="0.90625" style="28" customWidth="1"/>
    <col min="13359" max="13359" width="1.26953125" style="28" customWidth="1"/>
    <col min="13360" max="13360" width="5.36328125" style="28" customWidth="1"/>
    <col min="13361" max="13361" width="6.453125" style="28" customWidth="1"/>
    <col min="13362" max="13362" width="4.08984375" style="28" customWidth="1"/>
    <col min="13363" max="13363" width="7.90625" style="28" customWidth="1"/>
    <col min="13364" max="13364" width="8.7265625" style="28" customWidth="1"/>
    <col min="13365" max="13368" width="6.26953125" style="28" customWidth="1"/>
    <col min="13369" max="13369" width="4.90625" style="28" customWidth="1"/>
    <col min="13370" max="13370" width="2.453125" style="28" customWidth="1"/>
    <col min="13371" max="13371" width="4.90625" style="28" customWidth="1"/>
    <col min="13372" max="13609" width="9" style="28"/>
    <col min="13610" max="13610" width="1.7265625" style="28" customWidth="1"/>
    <col min="13611" max="13611" width="2.453125" style="28" customWidth="1"/>
    <col min="13612" max="13612" width="3.6328125" style="28" customWidth="1"/>
    <col min="13613" max="13613" width="2.7265625" style="28" customWidth="1"/>
    <col min="13614" max="13614" width="0.90625" style="28" customWidth="1"/>
    <col min="13615" max="13615" width="1.26953125" style="28" customWidth="1"/>
    <col min="13616" max="13616" width="5.36328125" style="28" customWidth="1"/>
    <col min="13617" max="13617" width="6.453125" style="28" customWidth="1"/>
    <col min="13618" max="13618" width="4.08984375" style="28" customWidth="1"/>
    <col min="13619" max="13619" width="7.90625" style="28" customWidth="1"/>
    <col min="13620" max="13620" width="8.7265625" style="28" customWidth="1"/>
    <col min="13621" max="13624" width="6.26953125" style="28" customWidth="1"/>
    <col min="13625" max="13625" width="4.90625" style="28" customWidth="1"/>
    <col min="13626" max="13626" width="2.453125" style="28" customWidth="1"/>
    <col min="13627" max="13627" width="4.90625" style="28" customWidth="1"/>
    <col min="13628" max="13865" width="9" style="28"/>
    <col min="13866" max="13866" width="1.7265625" style="28" customWidth="1"/>
    <col min="13867" max="13867" width="2.453125" style="28" customWidth="1"/>
    <col min="13868" max="13868" width="3.6328125" style="28" customWidth="1"/>
    <col min="13869" max="13869" width="2.7265625" style="28" customWidth="1"/>
    <col min="13870" max="13870" width="0.90625" style="28" customWidth="1"/>
    <col min="13871" max="13871" width="1.26953125" style="28" customWidth="1"/>
    <col min="13872" max="13872" width="5.36328125" style="28" customWidth="1"/>
    <col min="13873" max="13873" width="6.453125" style="28" customWidth="1"/>
    <col min="13874" max="13874" width="4.08984375" style="28" customWidth="1"/>
    <col min="13875" max="13875" width="7.90625" style="28" customWidth="1"/>
    <col min="13876" max="13876" width="8.7265625" style="28" customWidth="1"/>
    <col min="13877" max="13880" width="6.26953125" style="28" customWidth="1"/>
    <col min="13881" max="13881" width="4.90625" style="28" customWidth="1"/>
    <col min="13882" max="13882" width="2.453125" style="28" customWidth="1"/>
    <col min="13883" max="13883" width="4.90625" style="28" customWidth="1"/>
    <col min="13884" max="14121" width="9" style="28"/>
    <col min="14122" max="14122" width="1.7265625" style="28" customWidth="1"/>
    <col min="14123" max="14123" width="2.453125" style="28" customWidth="1"/>
    <col min="14124" max="14124" width="3.6328125" style="28" customWidth="1"/>
    <col min="14125" max="14125" width="2.7265625" style="28" customWidth="1"/>
    <col min="14126" max="14126" width="0.90625" style="28" customWidth="1"/>
    <col min="14127" max="14127" width="1.26953125" style="28" customWidth="1"/>
    <col min="14128" max="14128" width="5.36328125" style="28" customWidth="1"/>
    <col min="14129" max="14129" width="6.453125" style="28" customWidth="1"/>
    <col min="14130" max="14130" width="4.08984375" style="28" customWidth="1"/>
    <col min="14131" max="14131" width="7.90625" style="28" customWidth="1"/>
    <col min="14132" max="14132" width="8.7265625" style="28" customWidth="1"/>
    <col min="14133" max="14136" width="6.26953125" style="28" customWidth="1"/>
    <col min="14137" max="14137" width="4.90625" style="28" customWidth="1"/>
    <col min="14138" max="14138" width="2.453125" style="28" customWidth="1"/>
    <col min="14139" max="14139" width="4.90625" style="28" customWidth="1"/>
    <col min="14140" max="14377" width="9" style="28"/>
    <col min="14378" max="14378" width="1.7265625" style="28" customWidth="1"/>
    <col min="14379" max="14379" width="2.453125" style="28" customWidth="1"/>
    <col min="14380" max="14380" width="3.6328125" style="28" customWidth="1"/>
    <col min="14381" max="14381" width="2.7265625" style="28" customWidth="1"/>
    <col min="14382" max="14382" width="0.90625" style="28" customWidth="1"/>
    <col min="14383" max="14383" width="1.26953125" style="28" customWidth="1"/>
    <col min="14384" max="14384" width="5.36328125" style="28" customWidth="1"/>
    <col min="14385" max="14385" width="6.453125" style="28" customWidth="1"/>
    <col min="14386" max="14386" width="4.08984375" style="28" customWidth="1"/>
    <col min="14387" max="14387" width="7.90625" style="28" customWidth="1"/>
    <col min="14388" max="14388" width="8.7265625" style="28" customWidth="1"/>
    <col min="14389" max="14392" width="6.26953125" style="28" customWidth="1"/>
    <col min="14393" max="14393" width="4.90625" style="28" customWidth="1"/>
    <col min="14394" max="14394" width="2.453125" style="28" customWidth="1"/>
    <col min="14395" max="14395" width="4.90625" style="28" customWidth="1"/>
    <col min="14396" max="14633" width="9" style="28"/>
    <col min="14634" max="14634" width="1.7265625" style="28" customWidth="1"/>
    <col min="14635" max="14635" width="2.453125" style="28" customWidth="1"/>
    <col min="14636" max="14636" width="3.6328125" style="28" customWidth="1"/>
    <col min="14637" max="14637" width="2.7265625" style="28" customWidth="1"/>
    <col min="14638" max="14638" width="0.90625" style="28" customWidth="1"/>
    <col min="14639" max="14639" width="1.26953125" style="28" customWidth="1"/>
    <col min="14640" max="14640" width="5.36328125" style="28" customWidth="1"/>
    <col min="14641" max="14641" width="6.453125" style="28" customWidth="1"/>
    <col min="14642" max="14642" width="4.08984375" style="28" customWidth="1"/>
    <col min="14643" max="14643" width="7.90625" style="28" customWidth="1"/>
    <col min="14644" max="14644" width="8.7265625" style="28" customWidth="1"/>
    <col min="14645" max="14648" width="6.26953125" style="28" customWidth="1"/>
    <col min="14649" max="14649" width="4.90625" style="28" customWidth="1"/>
    <col min="14650" max="14650" width="2.453125" style="28" customWidth="1"/>
    <col min="14651" max="14651" width="4.90625" style="28" customWidth="1"/>
    <col min="14652" max="14889" width="9" style="28"/>
    <col min="14890" max="14890" width="1.7265625" style="28" customWidth="1"/>
    <col min="14891" max="14891" width="2.453125" style="28" customWidth="1"/>
    <col min="14892" max="14892" width="3.6328125" style="28" customWidth="1"/>
    <col min="14893" max="14893" width="2.7265625" style="28" customWidth="1"/>
    <col min="14894" max="14894" width="0.90625" style="28" customWidth="1"/>
    <col min="14895" max="14895" width="1.26953125" style="28" customWidth="1"/>
    <col min="14896" max="14896" width="5.36328125" style="28" customWidth="1"/>
    <col min="14897" max="14897" width="6.453125" style="28" customWidth="1"/>
    <col min="14898" max="14898" width="4.08984375" style="28" customWidth="1"/>
    <col min="14899" max="14899" width="7.90625" style="28" customWidth="1"/>
    <col min="14900" max="14900" width="8.7265625" style="28" customWidth="1"/>
    <col min="14901" max="14904" width="6.26953125" style="28" customWidth="1"/>
    <col min="14905" max="14905" width="4.90625" style="28" customWidth="1"/>
    <col min="14906" max="14906" width="2.453125" style="28" customWidth="1"/>
    <col min="14907" max="14907" width="4.90625" style="28" customWidth="1"/>
    <col min="14908" max="15145" width="9" style="28"/>
    <col min="15146" max="15146" width="1.7265625" style="28" customWidth="1"/>
    <col min="15147" max="15147" width="2.453125" style="28" customWidth="1"/>
    <col min="15148" max="15148" width="3.6328125" style="28" customWidth="1"/>
    <col min="15149" max="15149" width="2.7265625" style="28" customWidth="1"/>
    <col min="15150" max="15150" width="0.90625" style="28" customWidth="1"/>
    <col min="15151" max="15151" width="1.26953125" style="28" customWidth="1"/>
    <col min="15152" max="15152" width="5.36328125" style="28" customWidth="1"/>
    <col min="15153" max="15153" width="6.453125" style="28" customWidth="1"/>
    <col min="15154" max="15154" width="4.08984375" style="28" customWidth="1"/>
    <col min="15155" max="15155" width="7.90625" style="28" customWidth="1"/>
    <col min="15156" max="15156" width="8.7265625" style="28" customWidth="1"/>
    <col min="15157" max="15160" width="6.26953125" style="28" customWidth="1"/>
    <col min="15161" max="15161" width="4.90625" style="28" customWidth="1"/>
    <col min="15162" max="15162" width="2.453125" style="28" customWidth="1"/>
    <col min="15163" max="15163" width="4.90625" style="28" customWidth="1"/>
    <col min="15164" max="15401" width="9" style="28"/>
    <col min="15402" max="15402" width="1.7265625" style="28" customWidth="1"/>
    <col min="15403" max="15403" width="2.453125" style="28" customWidth="1"/>
    <col min="15404" max="15404" width="3.6328125" style="28" customWidth="1"/>
    <col min="15405" max="15405" width="2.7265625" style="28" customWidth="1"/>
    <col min="15406" max="15406" width="0.90625" style="28" customWidth="1"/>
    <col min="15407" max="15407" width="1.26953125" style="28" customWidth="1"/>
    <col min="15408" max="15408" width="5.36328125" style="28" customWidth="1"/>
    <col min="15409" max="15409" width="6.453125" style="28" customWidth="1"/>
    <col min="15410" max="15410" width="4.08984375" style="28" customWidth="1"/>
    <col min="15411" max="15411" width="7.90625" style="28" customWidth="1"/>
    <col min="15412" max="15412" width="8.7265625" style="28" customWidth="1"/>
    <col min="15413" max="15416" width="6.26953125" style="28" customWidth="1"/>
    <col min="15417" max="15417" width="4.90625" style="28" customWidth="1"/>
    <col min="15418" max="15418" width="2.453125" style="28" customWidth="1"/>
    <col min="15419" max="15419" width="4.90625" style="28" customWidth="1"/>
    <col min="15420" max="15657" width="9" style="28"/>
    <col min="15658" max="15658" width="1.7265625" style="28" customWidth="1"/>
    <col min="15659" max="15659" width="2.453125" style="28" customWidth="1"/>
    <col min="15660" max="15660" width="3.6328125" style="28" customWidth="1"/>
    <col min="15661" max="15661" width="2.7265625" style="28" customWidth="1"/>
    <col min="15662" max="15662" width="0.90625" style="28" customWidth="1"/>
    <col min="15663" max="15663" width="1.26953125" style="28" customWidth="1"/>
    <col min="15664" max="15664" width="5.36328125" style="28" customWidth="1"/>
    <col min="15665" max="15665" width="6.453125" style="28" customWidth="1"/>
    <col min="15666" max="15666" width="4.08984375" style="28" customWidth="1"/>
    <col min="15667" max="15667" width="7.90625" style="28" customWidth="1"/>
    <col min="15668" max="15668" width="8.7265625" style="28" customWidth="1"/>
    <col min="15669" max="15672" width="6.26953125" style="28" customWidth="1"/>
    <col min="15673" max="15673" width="4.90625" style="28" customWidth="1"/>
    <col min="15674" max="15674" width="2.453125" style="28" customWidth="1"/>
    <col min="15675" max="15675" width="4.90625" style="28" customWidth="1"/>
    <col min="15676" max="15913" width="9" style="28"/>
    <col min="15914" max="15914" width="1.7265625" style="28" customWidth="1"/>
    <col min="15915" max="15915" width="2.453125" style="28" customWidth="1"/>
    <col min="15916" max="15916" width="3.6328125" style="28" customWidth="1"/>
    <col min="15917" max="15917" width="2.7265625" style="28" customWidth="1"/>
    <col min="15918" max="15918" width="0.90625" style="28" customWidth="1"/>
    <col min="15919" max="15919" width="1.26953125" style="28" customWidth="1"/>
    <col min="15920" max="15920" width="5.36328125" style="28" customWidth="1"/>
    <col min="15921" max="15921" width="6.453125" style="28" customWidth="1"/>
    <col min="15922" max="15922" width="4.08984375" style="28" customWidth="1"/>
    <col min="15923" max="15923" width="7.90625" style="28" customWidth="1"/>
    <col min="15924" max="15924" width="8.7265625" style="28" customWidth="1"/>
    <col min="15925" max="15928" width="6.26953125" style="28" customWidth="1"/>
    <col min="15929" max="15929" width="4.90625" style="28" customWidth="1"/>
    <col min="15930" max="15930" width="2.453125" style="28" customWidth="1"/>
    <col min="15931" max="15931" width="4.90625" style="28" customWidth="1"/>
    <col min="15932" max="16169" width="9" style="28"/>
    <col min="16170" max="16170" width="1.7265625" style="28" customWidth="1"/>
    <col min="16171" max="16171" width="2.453125" style="28" customWidth="1"/>
    <col min="16172" max="16172" width="3.6328125" style="28" customWidth="1"/>
    <col min="16173" max="16173" width="2.7265625" style="28" customWidth="1"/>
    <col min="16174" max="16174" width="0.90625" style="28" customWidth="1"/>
    <col min="16175" max="16175" width="1.26953125" style="28" customWidth="1"/>
    <col min="16176" max="16176" width="5.36328125" style="28" customWidth="1"/>
    <col min="16177" max="16177" width="6.453125" style="28" customWidth="1"/>
    <col min="16178" max="16178" width="4.08984375" style="28" customWidth="1"/>
    <col min="16179" max="16179" width="7.90625" style="28" customWidth="1"/>
    <col min="16180" max="16180" width="8.7265625" style="28" customWidth="1"/>
    <col min="16181" max="16184" width="6.26953125" style="28" customWidth="1"/>
    <col min="16185" max="16185" width="4.90625" style="28" customWidth="1"/>
    <col min="16186" max="16186" width="2.453125" style="28" customWidth="1"/>
    <col min="16187" max="16187" width="4.90625" style="28" customWidth="1"/>
    <col min="16188" max="16384" width="9" style="28"/>
  </cols>
  <sheetData>
    <row r="1" spans="1:119">
      <c r="A1" s="28">
        <v>1</v>
      </c>
      <c r="B1" s="28">
        <v>2</v>
      </c>
      <c r="C1" s="28">
        <v>3</v>
      </c>
      <c r="D1" s="28">
        <v>4</v>
      </c>
      <c r="E1" s="28">
        <v>5</v>
      </c>
      <c r="F1" s="28">
        <v>6</v>
      </c>
      <c r="G1" s="28">
        <v>7</v>
      </c>
      <c r="H1" s="28">
        <v>8</v>
      </c>
      <c r="I1" s="28">
        <v>9</v>
      </c>
      <c r="J1" s="28">
        <v>10</v>
      </c>
      <c r="K1" s="28">
        <v>11</v>
      </c>
      <c r="L1" s="28">
        <v>12</v>
      </c>
      <c r="M1" s="28">
        <v>13</v>
      </c>
      <c r="N1" s="28">
        <v>14</v>
      </c>
      <c r="O1" s="28">
        <v>15</v>
      </c>
      <c r="P1" s="28">
        <v>16</v>
      </c>
      <c r="Q1" s="28">
        <v>17</v>
      </c>
      <c r="R1" s="28">
        <v>18</v>
      </c>
      <c r="S1" s="28">
        <v>19</v>
      </c>
      <c r="T1" s="28">
        <v>20</v>
      </c>
      <c r="U1" s="28">
        <v>21</v>
      </c>
      <c r="V1" s="28">
        <v>22</v>
      </c>
      <c r="W1" s="28">
        <v>23</v>
      </c>
      <c r="X1" s="28">
        <v>24</v>
      </c>
      <c r="Y1" s="28">
        <v>25</v>
      </c>
      <c r="Z1" s="28">
        <v>26</v>
      </c>
      <c r="AA1" s="28">
        <v>27</v>
      </c>
      <c r="AB1" s="28">
        <v>28</v>
      </c>
      <c r="AC1" s="28">
        <v>29</v>
      </c>
      <c r="AD1" s="28">
        <v>30</v>
      </c>
      <c r="AE1" s="28">
        <v>31</v>
      </c>
      <c r="AF1" s="28">
        <v>32</v>
      </c>
      <c r="AG1" s="28">
        <v>33</v>
      </c>
      <c r="AH1" s="28">
        <v>34</v>
      </c>
      <c r="AI1" s="28">
        <v>35</v>
      </c>
      <c r="AJ1" s="28">
        <v>36</v>
      </c>
      <c r="AK1" s="28">
        <v>37</v>
      </c>
      <c r="AL1" s="28">
        <v>38</v>
      </c>
      <c r="AM1" s="28">
        <v>39</v>
      </c>
      <c r="AN1" s="28">
        <v>40</v>
      </c>
      <c r="AO1" s="28">
        <v>41</v>
      </c>
      <c r="AP1" s="28">
        <v>42</v>
      </c>
      <c r="AQ1" s="28">
        <v>43</v>
      </c>
      <c r="AR1" s="28">
        <v>44</v>
      </c>
      <c r="AS1" s="28">
        <v>45</v>
      </c>
      <c r="AT1" s="28">
        <v>46</v>
      </c>
      <c r="AU1" s="28">
        <v>47</v>
      </c>
      <c r="AV1" s="28">
        <v>48</v>
      </c>
      <c r="AW1" s="28">
        <v>49</v>
      </c>
      <c r="AX1" s="28">
        <v>50</v>
      </c>
      <c r="AY1" s="28">
        <v>51</v>
      </c>
      <c r="AZ1" s="28">
        <v>52</v>
      </c>
      <c r="BA1" s="28">
        <v>53</v>
      </c>
      <c r="BB1" s="28">
        <v>54</v>
      </c>
      <c r="BC1" s="28">
        <v>55</v>
      </c>
      <c r="BD1" s="28">
        <v>56</v>
      </c>
      <c r="BE1" s="28">
        <v>57</v>
      </c>
      <c r="BF1" s="28">
        <v>58</v>
      </c>
      <c r="BG1" s="28">
        <v>59</v>
      </c>
      <c r="BH1" s="28">
        <v>60</v>
      </c>
      <c r="BI1" s="28">
        <v>61</v>
      </c>
      <c r="BJ1" s="28">
        <v>62</v>
      </c>
      <c r="BK1" s="28">
        <v>63</v>
      </c>
      <c r="BL1" s="28">
        <v>64</v>
      </c>
      <c r="BM1" s="28">
        <v>65</v>
      </c>
      <c r="BN1" s="28">
        <v>66</v>
      </c>
      <c r="BO1" s="28">
        <v>67</v>
      </c>
      <c r="BP1" s="28">
        <v>68</v>
      </c>
      <c r="BQ1" s="28">
        <v>69</v>
      </c>
      <c r="BR1" s="28">
        <v>70</v>
      </c>
      <c r="BS1" s="28">
        <v>71</v>
      </c>
      <c r="BT1" s="28">
        <v>72</v>
      </c>
      <c r="BU1" s="28">
        <v>73</v>
      </c>
      <c r="BV1" s="28">
        <v>74</v>
      </c>
      <c r="BW1" s="28">
        <v>75</v>
      </c>
      <c r="BX1" s="28">
        <v>76</v>
      </c>
      <c r="BY1" s="28">
        <v>77</v>
      </c>
      <c r="BZ1" s="28">
        <v>78</v>
      </c>
      <c r="CA1" s="28">
        <v>79</v>
      </c>
      <c r="CB1" s="28">
        <v>80</v>
      </c>
      <c r="CC1" s="28">
        <v>81</v>
      </c>
      <c r="CD1" s="28">
        <v>82</v>
      </c>
      <c r="CE1" s="28">
        <v>83</v>
      </c>
      <c r="CF1" s="28">
        <v>84</v>
      </c>
      <c r="CG1" s="28">
        <v>85</v>
      </c>
      <c r="CH1" s="28">
        <v>86</v>
      </c>
      <c r="CI1" s="28">
        <v>87</v>
      </c>
      <c r="CJ1" s="28">
        <v>88</v>
      </c>
      <c r="CK1" s="28">
        <v>89</v>
      </c>
      <c r="CL1" s="28">
        <v>90</v>
      </c>
      <c r="CM1" s="28">
        <v>91</v>
      </c>
      <c r="CN1" s="28">
        <v>92</v>
      </c>
      <c r="CO1" s="28">
        <v>93</v>
      </c>
      <c r="CP1" s="28">
        <v>94</v>
      </c>
      <c r="CQ1" s="28">
        <v>95</v>
      </c>
      <c r="CR1" s="28">
        <v>96</v>
      </c>
      <c r="CS1" s="28">
        <v>97</v>
      </c>
      <c r="CT1" s="28">
        <v>98</v>
      </c>
      <c r="CU1" s="28">
        <v>99</v>
      </c>
      <c r="CV1" s="28">
        <v>100</v>
      </c>
      <c r="CW1" s="28">
        <v>101</v>
      </c>
      <c r="CX1" s="28">
        <v>102</v>
      </c>
      <c r="CY1" s="28">
        <v>103</v>
      </c>
      <c r="CZ1" s="28">
        <v>104</v>
      </c>
      <c r="DA1" s="28">
        <v>105</v>
      </c>
      <c r="DB1" s="28">
        <v>106</v>
      </c>
      <c r="DC1" s="28">
        <v>107</v>
      </c>
      <c r="DD1" s="28">
        <v>108</v>
      </c>
      <c r="DE1" s="28">
        <v>109</v>
      </c>
      <c r="DF1" s="28">
        <v>110</v>
      </c>
      <c r="DG1" s="28">
        <v>111</v>
      </c>
      <c r="DH1" s="28">
        <v>112</v>
      </c>
      <c r="DI1" s="28">
        <v>113</v>
      </c>
      <c r="DJ1" s="28">
        <v>114</v>
      </c>
      <c r="DK1" s="28">
        <v>115</v>
      </c>
      <c r="DL1" s="28">
        <v>116</v>
      </c>
      <c r="DM1" s="28">
        <v>117</v>
      </c>
      <c r="DN1" s="28">
        <v>118</v>
      </c>
      <c r="DO1" s="28">
        <v>119</v>
      </c>
    </row>
    <row r="2" spans="1:119" s="25" customFormat="1" ht="13.5" customHeight="1">
      <c r="A2" s="443" t="s">
        <v>127</v>
      </c>
      <c r="B2" s="445" t="s">
        <v>128</v>
      </c>
      <c r="C2" s="446" t="s">
        <v>270</v>
      </c>
      <c r="D2" s="443" t="s">
        <v>129</v>
      </c>
      <c r="E2" s="443" t="s">
        <v>130</v>
      </c>
      <c r="F2" s="448" t="s">
        <v>131</v>
      </c>
      <c r="G2" s="472" t="s">
        <v>132</v>
      </c>
      <c r="H2" s="472" t="s">
        <v>271</v>
      </c>
      <c r="I2" s="472" t="s">
        <v>133</v>
      </c>
      <c r="J2" s="472" t="s">
        <v>134</v>
      </c>
      <c r="K2" s="114"/>
      <c r="L2" s="466" t="s">
        <v>272</v>
      </c>
      <c r="M2" s="466"/>
      <c r="N2" s="466"/>
      <c r="O2" s="466"/>
      <c r="P2" s="115"/>
      <c r="Q2" s="466" t="s">
        <v>213</v>
      </c>
      <c r="R2" s="466"/>
      <c r="S2" s="466"/>
      <c r="T2" s="466"/>
      <c r="U2" s="466"/>
      <c r="V2" s="466"/>
      <c r="W2" s="466"/>
      <c r="X2" s="466"/>
      <c r="Y2" s="466"/>
      <c r="Z2" s="466"/>
      <c r="AA2" s="466"/>
      <c r="AB2" s="466"/>
      <c r="AC2" s="466"/>
      <c r="AD2" s="466"/>
      <c r="AE2" s="466"/>
      <c r="AF2" s="466"/>
      <c r="AG2" s="466"/>
      <c r="AH2" s="466"/>
      <c r="AI2" s="115"/>
      <c r="AJ2" s="575" t="s">
        <v>291</v>
      </c>
      <c r="AK2" s="576"/>
      <c r="AL2" s="576"/>
      <c r="AM2" s="576"/>
      <c r="AN2" s="576"/>
      <c r="AO2" s="576"/>
      <c r="AP2" s="576"/>
      <c r="AQ2" s="576"/>
      <c r="AR2" s="576"/>
      <c r="AS2" s="576"/>
      <c r="AT2" s="577"/>
      <c r="AU2" s="59"/>
      <c r="AV2" s="578" t="s">
        <v>292</v>
      </c>
      <c r="AW2" s="579"/>
      <c r="AX2" s="579"/>
      <c r="AY2" s="579"/>
      <c r="AZ2" s="579"/>
      <c r="BA2" s="579"/>
      <c r="BB2" s="579"/>
      <c r="BC2" s="579"/>
      <c r="BD2" s="580"/>
      <c r="BE2" s="59"/>
      <c r="BF2" s="578" t="s">
        <v>211</v>
      </c>
      <c r="BG2" s="579"/>
      <c r="BH2" s="579"/>
      <c r="BI2" s="579"/>
      <c r="BJ2" s="579"/>
      <c r="BK2" s="579"/>
      <c r="BL2" s="579"/>
      <c r="BM2" s="579"/>
      <c r="BN2" s="580"/>
      <c r="BO2" s="115"/>
      <c r="BP2" s="115"/>
      <c r="BQ2" s="594" t="s">
        <v>135</v>
      </c>
      <c r="BR2" s="595"/>
      <c r="BS2" s="595"/>
      <c r="BT2" s="595"/>
      <c r="BU2" s="595"/>
      <c r="BV2" s="595"/>
      <c r="BW2" s="595"/>
      <c r="BX2" s="595"/>
      <c r="BY2" s="595"/>
      <c r="BZ2" s="595"/>
      <c r="CA2" s="595"/>
      <c r="CB2" s="595"/>
      <c r="CC2" s="596"/>
      <c r="CD2" s="115"/>
      <c r="CE2" s="564" t="s">
        <v>136</v>
      </c>
      <c r="CF2" s="565"/>
      <c r="CG2" s="565"/>
      <c r="CH2" s="565"/>
      <c r="CI2" s="565"/>
      <c r="CJ2" s="565"/>
      <c r="CK2" s="565"/>
      <c r="CL2" s="565"/>
      <c r="CM2" s="566"/>
      <c r="CN2" s="115"/>
      <c r="CO2" s="594" t="s">
        <v>137</v>
      </c>
      <c r="CP2" s="596"/>
      <c r="CQ2" s="115"/>
      <c r="CR2" s="466" t="s">
        <v>138</v>
      </c>
      <c r="CS2" s="466"/>
      <c r="CT2" s="466"/>
      <c r="CU2" s="115"/>
      <c r="CV2" s="473" t="s">
        <v>273</v>
      </c>
      <c r="CW2" s="115"/>
      <c r="CX2" s="473" t="s">
        <v>274</v>
      </c>
      <c r="CY2" s="115"/>
      <c r="CZ2" s="564" t="s">
        <v>275</v>
      </c>
      <c r="DA2" s="565"/>
      <c r="DB2" s="565"/>
      <c r="DC2" s="565"/>
      <c r="DD2" s="565"/>
      <c r="DE2" s="565"/>
      <c r="DF2" s="565"/>
      <c r="DG2" s="565"/>
      <c r="DH2" s="566"/>
      <c r="DI2" s="115"/>
      <c r="DJ2" s="464" t="s">
        <v>139</v>
      </c>
      <c r="DK2" s="570"/>
      <c r="DL2" s="570"/>
      <c r="DM2" s="465"/>
      <c r="DN2" s="115"/>
      <c r="DO2" s="473" t="s">
        <v>276</v>
      </c>
    </row>
    <row r="3" spans="1:119" s="25" customFormat="1" ht="13.5" customHeight="1">
      <c r="A3" s="444"/>
      <c r="B3" s="445"/>
      <c r="C3" s="447"/>
      <c r="D3" s="444"/>
      <c r="E3" s="444"/>
      <c r="F3" s="449"/>
      <c r="G3" s="472"/>
      <c r="H3" s="472"/>
      <c r="I3" s="472"/>
      <c r="J3" s="472"/>
      <c r="K3" s="116"/>
      <c r="L3" s="466" t="s">
        <v>140</v>
      </c>
      <c r="M3" s="466"/>
      <c r="N3" s="467" t="s">
        <v>141</v>
      </c>
      <c r="O3" s="467"/>
      <c r="P3" s="104"/>
      <c r="Q3" s="466" t="s">
        <v>140</v>
      </c>
      <c r="R3" s="466"/>
      <c r="S3" s="584"/>
      <c r="T3" s="584"/>
      <c r="U3" s="584"/>
      <c r="V3" s="584"/>
      <c r="W3" s="584"/>
      <c r="X3" s="584"/>
      <c r="Y3" s="584"/>
      <c r="Z3" s="467" t="s">
        <v>141</v>
      </c>
      <c r="AA3" s="467"/>
      <c r="AB3" s="467"/>
      <c r="AC3" s="467"/>
      <c r="AD3" s="467"/>
      <c r="AE3" s="467"/>
      <c r="AF3" s="467"/>
      <c r="AG3" s="467"/>
      <c r="AH3" s="467"/>
      <c r="AI3" s="104"/>
      <c r="AJ3" s="117"/>
      <c r="AK3" s="118"/>
      <c r="AL3" s="585" t="s">
        <v>293</v>
      </c>
      <c r="AM3" s="586"/>
      <c r="AN3" s="586"/>
      <c r="AO3" s="586"/>
      <c r="AP3" s="586"/>
      <c r="AQ3" s="586"/>
      <c r="AR3" s="586"/>
      <c r="AS3" s="586"/>
      <c r="AT3" s="587"/>
      <c r="AU3" s="56"/>
      <c r="AV3" s="581"/>
      <c r="AW3" s="582"/>
      <c r="AX3" s="582"/>
      <c r="AY3" s="582"/>
      <c r="AZ3" s="582"/>
      <c r="BA3" s="582"/>
      <c r="BB3" s="582"/>
      <c r="BC3" s="582"/>
      <c r="BD3" s="583"/>
      <c r="BE3" s="56"/>
      <c r="BF3" s="581"/>
      <c r="BG3" s="582"/>
      <c r="BH3" s="582"/>
      <c r="BI3" s="582"/>
      <c r="BJ3" s="582"/>
      <c r="BK3" s="582"/>
      <c r="BL3" s="582"/>
      <c r="BM3" s="582"/>
      <c r="BN3" s="583"/>
      <c r="BO3" s="104"/>
      <c r="BP3" s="104"/>
      <c r="BQ3" s="597"/>
      <c r="BR3" s="568"/>
      <c r="BS3" s="568"/>
      <c r="BT3" s="568"/>
      <c r="BU3" s="568"/>
      <c r="BV3" s="568"/>
      <c r="BW3" s="568"/>
      <c r="BX3" s="568"/>
      <c r="BY3" s="568"/>
      <c r="BZ3" s="568"/>
      <c r="CA3" s="568"/>
      <c r="CB3" s="568"/>
      <c r="CC3" s="598"/>
      <c r="CD3" s="104"/>
      <c r="CE3" s="567"/>
      <c r="CF3" s="568"/>
      <c r="CG3" s="568"/>
      <c r="CH3" s="568"/>
      <c r="CI3" s="568"/>
      <c r="CJ3" s="568"/>
      <c r="CK3" s="568"/>
      <c r="CL3" s="568"/>
      <c r="CM3" s="569"/>
      <c r="CN3" s="115"/>
      <c r="CO3" s="599"/>
      <c r="CP3" s="600"/>
      <c r="CQ3" s="115"/>
      <c r="CR3" s="601"/>
      <c r="CS3" s="601"/>
      <c r="CT3" s="601"/>
      <c r="CU3" s="104"/>
      <c r="CV3" s="563"/>
      <c r="CW3" s="104"/>
      <c r="CX3" s="563"/>
      <c r="CY3" s="104"/>
      <c r="CZ3" s="567"/>
      <c r="DA3" s="568"/>
      <c r="DB3" s="568"/>
      <c r="DC3" s="568"/>
      <c r="DD3" s="568"/>
      <c r="DE3" s="568"/>
      <c r="DF3" s="568"/>
      <c r="DG3" s="568"/>
      <c r="DH3" s="569"/>
      <c r="DI3" s="104"/>
      <c r="DJ3" s="588" t="s">
        <v>142</v>
      </c>
      <c r="DK3" s="590" t="s">
        <v>143</v>
      </c>
      <c r="DL3" s="592" t="s">
        <v>144</v>
      </c>
      <c r="DM3" s="552" t="s">
        <v>145</v>
      </c>
      <c r="DN3" s="104"/>
      <c r="DO3" s="563"/>
    </row>
    <row r="4" spans="1:119" s="26" customFormat="1" ht="13.5" customHeight="1">
      <c r="A4" s="444"/>
      <c r="B4" s="445"/>
      <c r="C4" s="447"/>
      <c r="D4" s="444"/>
      <c r="E4" s="444"/>
      <c r="F4" s="449"/>
      <c r="G4" s="472"/>
      <c r="H4" s="472"/>
      <c r="I4" s="472"/>
      <c r="J4" s="472"/>
      <c r="K4" s="116"/>
      <c r="L4" s="464" t="s">
        <v>146</v>
      </c>
      <c r="M4" s="465"/>
      <c r="N4" s="464" t="s">
        <v>146</v>
      </c>
      <c r="O4" s="465"/>
      <c r="P4" s="104"/>
      <c r="Q4" s="119"/>
      <c r="R4" s="115"/>
      <c r="S4" s="115"/>
      <c r="T4" s="554" t="s">
        <v>212</v>
      </c>
      <c r="U4" s="555"/>
      <c r="V4" s="555"/>
      <c r="W4" s="555"/>
      <c r="X4" s="555"/>
      <c r="Y4" s="555"/>
      <c r="Z4" s="120"/>
      <c r="AA4" s="104"/>
      <c r="AB4" s="115"/>
      <c r="AC4" s="554" t="s">
        <v>212</v>
      </c>
      <c r="AD4" s="555"/>
      <c r="AE4" s="555"/>
      <c r="AF4" s="555"/>
      <c r="AG4" s="555"/>
      <c r="AH4" s="556"/>
      <c r="AI4" s="104"/>
      <c r="AJ4" s="121"/>
      <c r="AK4" s="115"/>
      <c r="AL4" s="119"/>
      <c r="AM4" s="115"/>
      <c r="AN4" s="115"/>
      <c r="AO4" s="554" t="s">
        <v>212</v>
      </c>
      <c r="AP4" s="555"/>
      <c r="AQ4" s="555"/>
      <c r="AR4" s="555"/>
      <c r="AS4" s="555"/>
      <c r="AT4" s="556"/>
      <c r="AU4" s="37"/>
      <c r="AV4" s="38"/>
      <c r="AW4" s="39"/>
      <c r="AX4" s="557" t="s">
        <v>213</v>
      </c>
      <c r="AY4" s="558"/>
      <c r="AZ4" s="558"/>
      <c r="BA4" s="558"/>
      <c r="BB4" s="558"/>
      <c r="BC4" s="558"/>
      <c r="BD4" s="559"/>
      <c r="BE4" s="37"/>
      <c r="BF4" s="38"/>
      <c r="BG4" s="39"/>
      <c r="BH4" s="557" t="s">
        <v>213</v>
      </c>
      <c r="BI4" s="558"/>
      <c r="BJ4" s="558"/>
      <c r="BK4" s="558"/>
      <c r="BL4" s="558"/>
      <c r="BM4" s="558"/>
      <c r="BN4" s="559"/>
      <c r="BO4" s="104"/>
      <c r="BP4" s="104"/>
      <c r="BQ4" s="119"/>
      <c r="BR4" s="115"/>
      <c r="BS4" s="115"/>
      <c r="BT4" s="557" t="s">
        <v>213</v>
      </c>
      <c r="BU4" s="558"/>
      <c r="BV4" s="558"/>
      <c r="BW4" s="558"/>
      <c r="BX4" s="558"/>
      <c r="BY4" s="558"/>
      <c r="BZ4" s="559"/>
      <c r="CA4" s="115"/>
      <c r="CB4" s="115"/>
      <c r="CC4" s="122"/>
      <c r="CD4" s="104"/>
      <c r="CE4" s="121"/>
      <c r="CF4" s="115"/>
      <c r="CG4" s="557" t="s">
        <v>213</v>
      </c>
      <c r="CH4" s="558"/>
      <c r="CI4" s="558"/>
      <c r="CJ4" s="558"/>
      <c r="CK4" s="558"/>
      <c r="CL4" s="558"/>
      <c r="CM4" s="560"/>
      <c r="CN4" s="115"/>
      <c r="CO4" s="123"/>
      <c r="CP4" s="124"/>
      <c r="CQ4" s="115"/>
      <c r="CR4" s="119"/>
      <c r="CS4" s="115"/>
      <c r="CT4" s="122"/>
      <c r="CU4" s="104"/>
      <c r="CV4" s="563"/>
      <c r="CW4" s="104"/>
      <c r="CX4" s="563"/>
      <c r="CY4" s="104"/>
      <c r="CZ4" s="121"/>
      <c r="DA4" s="115"/>
      <c r="DB4" s="557" t="s">
        <v>213</v>
      </c>
      <c r="DC4" s="558"/>
      <c r="DD4" s="558"/>
      <c r="DE4" s="558"/>
      <c r="DF4" s="558"/>
      <c r="DG4" s="558"/>
      <c r="DH4" s="560"/>
      <c r="DI4" s="104"/>
      <c r="DJ4" s="589"/>
      <c r="DK4" s="591"/>
      <c r="DL4" s="593"/>
      <c r="DM4" s="553"/>
      <c r="DN4" s="104"/>
      <c r="DO4" s="563"/>
    </row>
    <row r="5" spans="1:119" s="26" customFormat="1" ht="13.5" customHeight="1">
      <c r="A5" s="444"/>
      <c r="B5" s="445"/>
      <c r="C5" s="447"/>
      <c r="D5" s="444"/>
      <c r="E5" s="444"/>
      <c r="F5" s="449"/>
      <c r="G5" s="472"/>
      <c r="H5" s="472"/>
      <c r="I5" s="472"/>
      <c r="J5" s="472"/>
      <c r="K5" s="116"/>
      <c r="L5" s="125"/>
      <c r="M5" s="126"/>
      <c r="N5" s="125"/>
      <c r="O5" s="126"/>
      <c r="P5" s="127"/>
      <c r="Q5" s="128"/>
      <c r="R5" s="129"/>
      <c r="S5" s="129"/>
      <c r="T5" s="561" t="s">
        <v>214</v>
      </c>
      <c r="U5" s="52"/>
      <c r="V5" s="571" t="s">
        <v>215</v>
      </c>
      <c r="W5" s="52"/>
      <c r="X5" s="573" t="s">
        <v>216</v>
      </c>
      <c r="Y5" s="623"/>
      <c r="Z5" s="128"/>
      <c r="AA5" s="129"/>
      <c r="AB5" s="129"/>
      <c r="AC5" s="561" t="s">
        <v>214</v>
      </c>
      <c r="AD5" s="52"/>
      <c r="AE5" s="571" t="s">
        <v>215</v>
      </c>
      <c r="AF5" s="52"/>
      <c r="AG5" s="573" t="s">
        <v>216</v>
      </c>
      <c r="AH5" s="574"/>
      <c r="AI5" s="127"/>
      <c r="AJ5" s="130"/>
      <c r="AK5" s="131"/>
      <c r="AL5" s="125"/>
      <c r="AN5" s="129"/>
      <c r="AO5" s="561" t="s">
        <v>214</v>
      </c>
      <c r="AP5" s="52"/>
      <c r="AQ5" s="571" t="s">
        <v>215</v>
      </c>
      <c r="AR5" s="52"/>
      <c r="AS5" s="573" t="s">
        <v>216</v>
      </c>
      <c r="AT5" s="574"/>
      <c r="AU5" s="37"/>
      <c r="AV5" s="38"/>
      <c r="AW5" s="41"/>
      <c r="AX5" s="40"/>
      <c r="AY5" s="42"/>
      <c r="AZ5" s="605" t="s">
        <v>212</v>
      </c>
      <c r="BA5" s="606"/>
      <c r="BB5" s="606"/>
      <c r="BC5" s="606"/>
      <c r="BD5" s="621"/>
      <c r="BE5" s="37"/>
      <c r="BF5" s="38"/>
      <c r="BG5" s="41"/>
      <c r="BH5" s="40"/>
      <c r="BI5" s="42"/>
      <c r="BJ5" s="605" t="s">
        <v>212</v>
      </c>
      <c r="BK5" s="606"/>
      <c r="BL5" s="606"/>
      <c r="BM5" s="606"/>
      <c r="BN5" s="621"/>
      <c r="BO5" s="132"/>
      <c r="BP5" s="132"/>
      <c r="BQ5" s="133"/>
      <c r="BR5" s="134"/>
      <c r="BS5" s="135"/>
      <c r="BT5" s="40"/>
      <c r="BU5" s="43"/>
      <c r="BV5" s="605" t="s">
        <v>212</v>
      </c>
      <c r="BW5" s="606"/>
      <c r="BX5" s="606"/>
      <c r="BY5" s="606"/>
      <c r="BZ5" s="621"/>
      <c r="CA5" s="136"/>
      <c r="CB5" s="127"/>
      <c r="CC5" s="622"/>
      <c r="CD5" s="132"/>
      <c r="CE5" s="137"/>
      <c r="CF5" s="135"/>
      <c r="CG5" s="40"/>
      <c r="CH5" s="43"/>
      <c r="CI5" s="605" t="s">
        <v>212</v>
      </c>
      <c r="CJ5" s="606"/>
      <c r="CK5" s="606"/>
      <c r="CL5" s="606"/>
      <c r="CM5" s="607"/>
      <c r="CN5" s="127"/>
      <c r="CO5" s="602" t="s">
        <v>147</v>
      </c>
      <c r="CP5" s="603"/>
      <c r="CQ5" s="127"/>
      <c r="CR5" s="133"/>
      <c r="CS5" s="604" t="s">
        <v>147</v>
      </c>
      <c r="CT5" s="603"/>
      <c r="CU5" s="132"/>
      <c r="CV5" s="563"/>
      <c r="CW5" s="132"/>
      <c r="CX5" s="563"/>
      <c r="CY5" s="132"/>
      <c r="CZ5" s="137"/>
      <c r="DA5" s="135"/>
      <c r="DB5" s="40"/>
      <c r="DC5" s="42"/>
      <c r="DD5" s="605" t="s">
        <v>212</v>
      </c>
      <c r="DE5" s="606"/>
      <c r="DF5" s="606"/>
      <c r="DG5" s="606"/>
      <c r="DH5" s="607"/>
      <c r="DI5" s="132"/>
      <c r="DJ5" s="589"/>
      <c r="DK5" s="591"/>
      <c r="DL5" s="593"/>
      <c r="DM5" s="553"/>
      <c r="DN5" s="132"/>
      <c r="DO5" s="563"/>
    </row>
    <row r="6" spans="1:119" s="26" customFormat="1" ht="13.5" customHeight="1">
      <c r="A6" s="444"/>
      <c r="B6" s="445"/>
      <c r="C6" s="447"/>
      <c r="D6" s="444"/>
      <c r="E6" s="444"/>
      <c r="F6" s="449"/>
      <c r="G6" s="473"/>
      <c r="H6" s="473"/>
      <c r="I6" s="473"/>
      <c r="J6" s="473"/>
      <c r="K6" s="116"/>
      <c r="L6" s="128"/>
      <c r="M6" s="138" t="s">
        <v>217</v>
      </c>
      <c r="N6" s="128"/>
      <c r="O6" s="138" t="s">
        <v>217</v>
      </c>
      <c r="P6" s="139"/>
      <c r="Q6" s="133"/>
      <c r="R6" s="140" t="s">
        <v>218</v>
      </c>
      <c r="S6" s="132"/>
      <c r="T6" s="562"/>
      <c r="U6" s="57"/>
      <c r="V6" s="572"/>
      <c r="W6" s="57"/>
      <c r="X6" s="44"/>
      <c r="Y6" s="55" t="s">
        <v>218</v>
      </c>
      <c r="Z6" s="141"/>
      <c r="AA6" s="140" t="s">
        <v>218</v>
      </c>
      <c r="AB6" s="132"/>
      <c r="AC6" s="562"/>
      <c r="AD6" s="57"/>
      <c r="AE6" s="572"/>
      <c r="AF6" s="57"/>
      <c r="AG6" s="44"/>
      <c r="AH6" s="45" t="s">
        <v>218</v>
      </c>
      <c r="AI6" s="104"/>
      <c r="AJ6" s="137"/>
      <c r="AK6" s="142" t="s">
        <v>218</v>
      </c>
      <c r="AL6" s="143"/>
      <c r="AM6" s="140" t="s">
        <v>294</v>
      </c>
      <c r="AN6" s="132"/>
      <c r="AO6" s="562"/>
      <c r="AP6" s="57"/>
      <c r="AQ6" s="572"/>
      <c r="AR6" s="57"/>
      <c r="AS6" s="44"/>
      <c r="AT6" s="45" t="s">
        <v>218</v>
      </c>
      <c r="AU6" s="56"/>
      <c r="AV6" s="58"/>
      <c r="AW6" s="48"/>
      <c r="AX6" s="40"/>
      <c r="AY6" s="42"/>
      <c r="AZ6" s="54" t="s">
        <v>219</v>
      </c>
      <c r="BA6" s="57"/>
      <c r="BB6" s="46" t="s">
        <v>215</v>
      </c>
      <c r="BC6" s="57"/>
      <c r="BD6" s="47" t="s">
        <v>216</v>
      </c>
      <c r="BE6" s="56"/>
      <c r="BF6" s="58"/>
      <c r="BG6" s="48"/>
      <c r="BH6" s="40"/>
      <c r="BI6" s="42"/>
      <c r="BJ6" s="54" t="s">
        <v>219</v>
      </c>
      <c r="BK6" s="57"/>
      <c r="BL6" s="46" t="s">
        <v>215</v>
      </c>
      <c r="BM6" s="57"/>
      <c r="BN6" s="47" t="s">
        <v>216</v>
      </c>
      <c r="BO6" s="132"/>
      <c r="BP6" s="132"/>
      <c r="BQ6" s="128"/>
      <c r="BR6" s="144"/>
      <c r="BS6" s="139"/>
      <c r="BT6" s="145"/>
      <c r="BU6" s="146"/>
      <c r="BV6" s="54" t="s">
        <v>219</v>
      </c>
      <c r="BW6" s="147"/>
      <c r="BX6" s="46" t="s">
        <v>215</v>
      </c>
      <c r="BY6" s="147"/>
      <c r="BZ6" s="47" t="s">
        <v>216</v>
      </c>
      <c r="CA6" s="136"/>
      <c r="CB6" s="104"/>
      <c r="CC6" s="622"/>
      <c r="CD6" s="132"/>
      <c r="CE6" s="130"/>
      <c r="CF6" s="139"/>
      <c r="CG6" s="145"/>
      <c r="CH6" s="146"/>
      <c r="CI6" s="54" t="s">
        <v>219</v>
      </c>
      <c r="CJ6" s="147"/>
      <c r="CK6" s="46" t="s">
        <v>215</v>
      </c>
      <c r="CL6" s="147"/>
      <c r="CM6" s="148" t="s">
        <v>216</v>
      </c>
      <c r="CN6" s="127"/>
      <c r="CO6" s="149" t="s">
        <v>148</v>
      </c>
      <c r="CP6" s="150" t="s">
        <v>149</v>
      </c>
      <c r="CQ6" s="127"/>
      <c r="CR6" s="133"/>
      <c r="CS6" s="151" t="s">
        <v>148</v>
      </c>
      <c r="CT6" s="150" t="s">
        <v>149</v>
      </c>
      <c r="CU6" s="132"/>
      <c r="CV6" s="563"/>
      <c r="CW6" s="132"/>
      <c r="CX6" s="563"/>
      <c r="CY6" s="132"/>
      <c r="CZ6" s="130"/>
      <c r="DA6" s="139"/>
      <c r="DB6" s="145"/>
      <c r="DC6" s="152"/>
      <c r="DD6" s="54" t="s">
        <v>219</v>
      </c>
      <c r="DE6" s="57"/>
      <c r="DF6" s="46" t="s">
        <v>215</v>
      </c>
      <c r="DG6" s="57"/>
      <c r="DH6" s="148" t="s">
        <v>216</v>
      </c>
      <c r="DI6" s="132"/>
      <c r="DJ6" s="589"/>
      <c r="DK6" s="591"/>
      <c r="DL6" s="593"/>
      <c r="DM6" s="553"/>
      <c r="DN6" s="132"/>
      <c r="DO6" s="563"/>
    </row>
    <row r="7" spans="1:119" s="26" customFormat="1" ht="13.5" customHeight="1">
      <c r="F7" s="27"/>
      <c r="G7" s="153" t="s">
        <v>150</v>
      </c>
      <c r="H7" s="153" t="s">
        <v>151</v>
      </c>
      <c r="I7" s="153" t="s">
        <v>152</v>
      </c>
      <c r="J7" s="153" t="s">
        <v>153</v>
      </c>
      <c r="K7" s="127"/>
      <c r="L7" s="463" t="s">
        <v>154</v>
      </c>
      <c r="M7" s="463"/>
      <c r="N7" s="463" t="s">
        <v>154</v>
      </c>
      <c r="O7" s="463"/>
      <c r="P7" s="104"/>
      <c r="Q7" s="608" t="s">
        <v>155</v>
      </c>
      <c r="R7" s="609"/>
      <c r="S7" s="609"/>
      <c r="T7" s="609"/>
      <c r="U7" s="609"/>
      <c r="V7" s="609"/>
      <c r="W7" s="609"/>
      <c r="X7" s="609"/>
      <c r="Y7" s="609"/>
      <c r="Z7" s="610" t="s">
        <v>155</v>
      </c>
      <c r="AA7" s="611"/>
      <c r="AB7" s="611"/>
      <c r="AC7" s="611"/>
      <c r="AD7" s="611"/>
      <c r="AE7" s="611"/>
      <c r="AF7" s="611"/>
      <c r="AG7" s="611"/>
      <c r="AH7" s="612"/>
      <c r="AI7" s="104"/>
      <c r="AJ7" s="613" t="s">
        <v>156</v>
      </c>
      <c r="AK7" s="614"/>
      <c r="AL7" s="614"/>
      <c r="AM7" s="614"/>
      <c r="AN7" s="614"/>
      <c r="AO7" s="614"/>
      <c r="AP7" s="614"/>
      <c r="AQ7" s="614"/>
      <c r="AR7" s="614"/>
      <c r="AS7" s="614"/>
      <c r="AT7" s="615"/>
      <c r="AU7" s="56"/>
      <c r="AV7" s="616" t="s">
        <v>295</v>
      </c>
      <c r="AW7" s="617"/>
      <c r="AX7" s="617"/>
      <c r="AY7" s="617"/>
      <c r="AZ7" s="617"/>
      <c r="BA7" s="617"/>
      <c r="BB7" s="617"/>
      <c r="BC7" s="617"/>
      <c r="BD7" s="618"/>
      <c r="BE7" s="56"/>
      <c r="BF7" s="616" t="s">
        <v>157</v>
      </c>
      <c r="BG7" s="617"/>
      <c r="BH7" s="617"/>
      <c r="BI7" s="617"/>
      <c r="BJ7" s="617"/>
      <c r="BK7" s="617"/>
      <c r="BL7" s="617"/>
      <c r="BM7" s="617"/>
      <c r="BN7" s="618"/>
      <c r="BO7" s="132"/>
      <c r="BP7" s="132"/>
      <c r="BQ7" s="608" t="s">
        <v>158</v>
      </c>
      <c r="BR7" s="609"/>
      <c r="BS7" s="609"/>
      <c r="BT7" s="609"/>
      <c r="BU7" s="609"/>
      <c r="BV7" s="609"/>
      <c r="BW7" s="609"/>
      <c r="BX7" s="609"/>
      <c r="BY7" s="609"/>
      <c r="BZ7" s="609"/>
      <c r="CA7" s="609"/>
      <c r="CB7" s="609"/>
      <c r="CC7" s="619"/>
      <c r="CD7" s="132"/>
      <c r="CE7" s="613" t="s">
        <v>159</v>
      </c>
      <c r="CF7" s="614"/>
      <c r="CG7" s="614"/>
      <c r="CH7" s="614"/>
      <c r="CI7" s="614"/>
      <c r="CJ7" s="614"/>
      <c r="CK7" s="614"/>
      <c r="CL7" s="614"/>
      <c r="CM7" s="620"/>
      <c r="CN7" s="127"/>
      <c r="CO7" s="608" t="s">
        <v>160</v>
      </c>
      <c r="CP7" s="619"/>
      <c r="CQ7" s="127"/>
      <c r="CR7" s="608" t="s">
        <v>161</v>
      </c>
      <c r="CS7" s="609"/>
      <c r="CT7" s="619"/>
      <c r="CU7" s="132"/>
      <c r="CV7" s="154" t="s">
        <v>162</v>
      </c>
      <c r="CW7" s="132"/>
      <c r="CX7" s="154" t="s">
        <v>163</v>
      </c>
      <c r="CY7" s="132"/>
      <c r="CZ7" s="613" t="s">
        <v>164</v>
      </c>
      <c r="DA7" s="614"/>
      <c r="DB7" s="614"/>
      <c r="DC7" s="614"/>
      <c r="DD7" s="614"/>
      <c r="DE7" s="614"/>
      <c r="DF7" s="614"/>
      <c r="DG7" s="614"/>
      <c r="DH7" s="620"/>
      <c r="DI7" s="132"/>
      <c r="DJ7" s="608" t="s">
        <v>165</v>
      </c>
      <c r="DK7" s="609"/>
      <c r="DL7" s="609"/>
      <c r="DM7" s="619"/>
      <c r="DN7" s="132"/>
      <c r="DO7" s="154" t="s">
        <v>166</v>
      </c>
    </row>
    <row r="8" spans="1:119" s="26" customFormat="1" ht="3.75" customHeight="1">
      <c r="F8" s="27"/>
      <c r="G8" s="155"/>
      <c r="H8" s="156"/>
      <c r="I8" s="156"/>
      <c r="J8" s="156"/>
      <c r="K8" s="106"/>
      <c r="L8" s="157"/>
      <c r="M8" s="158"/>
      <c r="N8" s="159"/>
      <c r="O8" s="158"/>
      <c r="P8" s="104"/>
      <c r="Q8" s="160"/>
      <c r="R8" s="161"/>
      <c r="S8" s="161"/>
      <c r="T8" s="161"/>
      <c r="U8" s="161"/>
      <c r="V8" s="161"/>
      <c r="W8" s="161"/>
      <c r="X8" s="161"/>
      <c r="Y8" s="161"/>
      <c r="Z8" s="159"/>
      <c r="AA8" s="161"/>
      <c r="AB8" s="161"/>
      <c r="AC8" s="161"/>
      <c r="AD8" s="161"/>
      <c r="AE8" s="161"/>
      <c r="AF8" s="161"/>
      <c r="AG8" s="161"/>
      <c r="AH8" s="162"/>
      <c r="AI8" s="104"/>
      <c r="AJ8" s="163"/>
      <c r="AK8" s="163"/>
      <c r="AL8" s="164"/>
      <c r="AM8" s="164"/>
      <c r="AN8" s="165"/>
      <c r="AO8" s="165"/>
      <c r="AP8" s="165"/>
      <c r="AQ8" s="165"/>
      <c r="AR8" s="165"/>
      <c r="AS8" s="165"/>
      <c r="AT8" s="166"/>
      <c r="AU8" s="56"/>
      <c r="AV8" s="49"/>
      <c r="AW8" s="49"/>
      <c r="AX8" s="51"/>
      <c r="AY8" s="50"/>
      <c r="AZ8" s="51"/>
      <c r="BA8" s="50"/>
      <c r="BB8" s="51"/>
      <c r="BC8" s="50"/>
      <c r="BD8" s="51"/>
      <c r="BE8" s="56"/>
      <c r="BF8" s="49"/>
      <c r="BG8" s="49"/>
      <c r="BH8" s="51"/>
      <c r="BI8" s="50"/>
      <c r="BJ8" s="51"/>
      <c r="BK8" s="50"/>
      <c r="BL8" s="51"/>
      <c r="BM8" s="50"/>
      <c r="BN8" s="51"/>
      <c r="BO8" s="132"/>
      <c r="BP8" s="132"/>
      <c r="BQ8" s="159"/>
      <c r="BR8" s="107"/>
      <c r="BS8" s="104"/>
      <c r="BT8" s="167"/>
      <c r="BU8" s="168"/>
      <c r="BV8" s="168"/>
      <c r="BW8" s="168"/>
      <c r="BX8" s="168"/>
      <c r="BY8" s="168"/>
      <c r="BZ8" s="168"/>
      <c r="CA8" s="168"/>
      <c r="CB8" s="104"/>
      <c r="CC8" s="169"/>
      <c r="CD8" s="132"/>
      <c r="CE8" s="170"/>
      <c r="CF8" s="104"/>
      <c r="CG8" s="112"/>
      <c r="CH8" s="112"/>
      <c r="CI8" s="112"/>
      <c r="CJ8" s="112"/>
      <c r="CK8" s="112"/>
      <c r="CL8" s="112"/>
      <c r="CM8" s="112"/>
      <c r="CN8" s="144"/>
      <c r="CO8" s="171"/>
      <c r="CP8" s="171"/>
      <c r="CQ8" s="144"/>
      <c r="CR8" s="172"/>
      <c r="CS8" s="171"/>
      <c r="CT8" s="171"/>
      <c r="CU8" s="132"/>
      <c r="CV8" s="159"/>
      <c r="CW8" s="132"/>
      <c r="CX8" s="159"/>
      <c r="CY8" s="132"/>
      <c r="CZ8" s="170"/>
      <c r="DA8" s="104"/>
      <c r="DB8" s="173"/>
      <c r="DC8" s="174"/>
      <c r="DD8" s="112"/>
      <c r="DE8" s="174"/>
      <c r="DF8" s="112"/>
      <c r="DG8" s="174"/>
      <c r="DH8" s="112"/>
      <c r="DI8" s="132"/>
      <c r="DJ8" s="107"/>
      <c r="DK8" s="107"/>
      <c r="DL8" s="107"/>
      <c r="DM8" s="107"/>
      <c r="DN8" s="132"/>
      <c r="DO8" s="159"/>
    </row>
    <row r="9" spans="1:119" s="26" customFormat="1" ht="15" customHeight="1">
      <c r="A9" s="29" t="str">
        <f t="shared" ref="A9:A72" si="0">D9&amp;E9&amp;F9</f>
        <v>20/100
地域 6人
　から
12人
　まで１､２歳児</v>
      </c>
      <c r="C9" s="29"/>
      <c r="D9" s="29" t="str">
        <f>G9</f>
        <v>20/100
地域</v>
      </c>
      <c r="E9" s="29" t="str">
        <f>H9</f>
        <v xml:space="preserve"> 6人
　から
12人
　まで</v>
      </c>
      <c r="F9" s="108" t="str">
        <f>J9</f>
        <v>１､２歳児</v>
      </c>
      <c r="G9" s="450" t="s">
        <v>167</v>
      </c>
      <c r="H9" s="453" t="s">
        <v>262</v>
      </c>
      <c r="I9" s="455" t="s">
        <v>171</v>
      </c>
      <c r="J9" s="457" t="s">
        <v>277</v>
      </c>
      <c r="K9" s="175"/>
      <c r="L9" s="459">
        <v>238230</v>
      </c>
      <c r="M9" s="461">
        <v>329530</v>
      </c>
      <c r="N9" s="459">
        <v>233420</v>
      </c>
      <c r="O9" s="461">
        <v>324720</v>
      </c>
      <c r="P9" s="498" t="s">
        <v>168</v>
      </c>
      <c r="Q9" s="496">
        <v>2260</v>
      </c>
      <c r="R9" s="476">
        <v>3170</v>
      </c>
      <c r="S9" s="478" t="s">
        <v>194</v>
      </c>
      <c r="T9" s="481" t="s">
        <v>221</v>
      </c>
      <c r="U9" s="481" t="s">
        <v>168</v>
      </c>
      <c r="V9" s="487" t="s">
        <v>222</v>
      </c>
      <c r="W9" s="481" t="s">
        <v>168</v>
      </c>
      <c r="X9" s="490">
        <v>3</v>
      </c>
      <c r="Y9" s="493">
        <v>2.9</v>
      </c>
      <c r="Z9" s="496">
        <v>2210</v>
      </c>
      <c r="AA9" s="476">
        <v>3120</v>
      </c>
      <c r="AB9" s="478" t="s">
        <v>194</v>
      </c>
      <c r="AC9" s="481" t="s">
        <v>221</v>
      </c>
      <c r="AD9" s="481" t="s">
        <v>168</v>
      </c>
      <c r="AE9" s="487" t="s">
        <v>222</v>
      </c>
      <c r="AF9" s="481" t="s">
        <v>168</v>
      </c>
      <c r="AG9" s="490">
        <v>2.9</v>
      </c>
      <c r="AH9" s="528">
        <v>2.8</v>
      </c>
      <c r="AI9" s="531" t="s">
        <v>168</v>
      </c>
      <c r="AJ9" s="532">
        <v>182610</v>
      </c>
      <c r="AK9" s="483">
        <v>91300</v>
      </c>
      <c r="AL9" s="485">
        <v>1820</v>
      </c>
      <c r="AM9" s="476">
        <v>910</v>
      </c>
      <c r="AN9" s="478" t="s">
        <v>194</v>
      </c>
      <c r="AO9" s="481" t="s">
        <v>221</v>
      </c>
      <c r="AP9" s="481" t="s">
        <v>168</v>
      </c>
      <c r="AQ9" s="487" t="s">
        <v>222</v>
      </c>
      <c r="AR9" s="481" t="s">
        <v>168</v>
      </c>
      <c r="AS9" s="490">
        <v>2.6</v>
      </c>
      <c r="AT9" s="528">
        <v>2.7</v>
      </c>
      <c r="AU9" s="624" t="s">
        <v>168</v>
      </c>
      <c r="AV9" s="523">
        <v>164350</v>
      </c>
      <c r="AW9" s="526" t="s">
        <v>168</v>
      </c>
      <c r="AX9" s="519">
        <v>1640</v>
      </c>
      <c r="AY9" s="481" t="s">
        <v>194</v>
      </c>
      <c r="AZ9" s="481" t="s">
        <v>221</v>
      </c>
      <c r="BA9" s="481" t="s">
        <v>168</v>
      </c>
      <c r="BB9" s="487" t="s">
        <v>222</v>
      </c>
      <c r="BC9" s="481" t="s">
        <v>168</v>
      </c>
      <c r="BD9" s="544">
        <v>2.6</v>
      </c>
      <c r="BE9" s="526" t="s">
        <v>168</v>
      </c>
      <c r="BF9" s="523">
        <v>18260</v>
      </c>
      <c r="BG9" s="526" t="s">
        <v>168</v>
      </c>
      <c r="BH9" s="519">
        <v>180</v>
      </c>
      <c r="BI9" s="481" t="s">
        <v>194</v>
      </c>
      <c r="BJ9" s="481" t="s">
        <v>221</v>
      </c>
      <c r="BK9" s="481" t="s">
        <v>168</v>
      </c>
      <c r="BL9" s="487" t="s">
        <v>222</v>
      </c>
      <c r="BM9" s="481" t="s">
        <v>168</v>
      </c>
      <c r="BN9" s="544">
        <v>2.5</v>
      </c>
      <c r="BO9" s="548" t="s">
        <v>3</v>
      </c>
      <c r="BP9" s="176"/>
      <c r="BQ9" s="625" t="s">
        <v>173</v>
      </c>
      <c r="BR9" s="626"/>
      <c r="BS9" s="548" t="s">
        <v>168</v>
      </c>
      <c r="BT9" s="177"/>
      <c r="BU9" s="178"/>
      <c r="BV9" s="178"/>
      <c r="BW9" s="178"/>
      <c r="BX9" s="178"/>
      <c r="BY9" s="178"/>
      <c r="BZ9" s="179"/>
      <c r="CA9" s="180"/>
      <c r="CB9" s="531" t="s">
        <v>169</v>
      </c>
      <c r="CC9" s="181"/>
      <c r="CD9" s="498" t="s">
        <v>168</v>
      </c>
      <c r="CE9" s="628">
        <v>45150</v>
      </c>
      <c r="CF9" s="548" t="s">
        <v>168</v>
      </c>
      <c r="CG9" s="656">
        <v>390</v>
      </c>
      <c r="CH9" s="546" t="s">
        <v>194</v>
      </c>
      <c r="CI9" s="546" t="s">
        <v>221</v>
      </c>
      <c r="CJ9" s="546" t="s">
        <v>168</v>
      </c>
      <c r="CK9" s="647" t="s">
        <v>222</v>
      </c>
      <c r="CL9" s="546" t="s">
        <v>168</v>
      </c>
      <c r="CM9" s="649">
        <v>6.4</v>
      </c>
      <c r="CN9" s="674" t="s">
        <v>168</v>
      </c>
      <c r="CO9" s="496">
        <v>3400</v>
      </c>
      <c r="CP9" s="660">
        <v>3700</v>
      </c>
      <c r="CQ9" s="674" t="s">
        <v>168</v>
      </c>
      <c r="CR9" s="676" t="s">
        <v>278</v>
      </c>
      <c r="CS9" s="659">
        <v>20300</v>
      </c>
      <c r="CT9" s="660">
        <v>22600</v>
      </c>
      <c r="CU9" s="498" t="s">
        <v>170</v>
      </c>
      <c r="CV9" s="654">
        <v>2110</v>
      </c>
      <c r="CW9" s="498" t="s">
        <v>170</v>
      </c>
      <c r="CX9" s="635" t="s">
        <v>296</v>
      </c>
      <c r="CY9" s="498" t="s">
        <v>170</v>
      </c>
      <c r="CZ9" s="654">
        <v>44110</v>
      </c>
      <c r="DA9" s="498" t="s">
        <v>3</v>
      </c>
      <c r="DB9" s="656">
        <v>440</v>
      </c>
      <c r="DC9" s="644" t="s">
        <v>194</v>
      </c>
      <c r="DD9" s="546" t="s">
        <v>221</v>
      </c>
      <c r="DE9" s="644" t="s">
        <v>168</v>
      </c>
      <c r="DF9" s="647" t="s">
        <v>222</v>
      </c>
      <c r="DG9" s="644" t="s">
        <v>168</v>
      </c>
      <c r="DH9" s="649">
        <v>0.8</v>
      </c>
      <c r="DI9" s="548" t="s">
        <v>170</v>
      </c>
      <c r="DJ9" s="652" t="s">
        <v>297</v>
      </c>
      <c r="DK9" s="631" t="s">
        <v>298</v>
      </c>
      <c r="DL9" s="631" t="s">
        <v>298</v>
      </c>
      <c r="DM9" s="633" t="s">
        <v>298</v>
      </c>
      <c r="DN9" s="498"/>
      <c r="DO9" s="635" t="s">
        <v>299</v>
      </c>
    </row>
    <row r="10" spans="1:119" s="26" customFormat="1" ht="15" customHeight="1">
      <c r="A10" s="26" t="str">
        <f t="shared" si="0"/>
        <v>20/100
地域 6人
　から
12人
　まで１､２歳児</v>
      </c>
      <c r="C10" s="29"/>
      <c r="D10" s="29" t="str">
        <f>D9</f>
        <v>20/100
地域</v>
      </c>
      <c r="E10" s="29" t="str">
        <f>E9</f>
        <v xml:space="preserve"> 6人
　から
12人
　まで</v>
      </c>
      <c r="F10" s="108" t="str">
        <f>F9</f>
        <v>１､２歳児</v>
      </c>
      <c r="G10" s="451"/>
      <c r="H10" s="454"/>
      <c r="I10" s="456"/>
      <c r="J10" s="458"/>
      <c r="K10" s="175"/>
      <c r="L10" s="460"/>
      <c r="M10" s="462"/>
      <c r="N10" s="460"/>
      <c r="O10" s="462"/>
      <c r="P10" s="498"/>
      <c r="Q10" s="497"/>
      <c r="R10" s="477"/>
      <c r="S10" s="479"/>
      <c r="T10" s="474"/>
      <c r="U10" s="474"/>
      <c r="V10" s="488"/>
      <c r="W10" s="474"/>
      <c r="X10" s="491"/>
      <c r="Y10" s="494"/>
      <c r="Z10" s="497"/>
      <c r="AA10" s="477"/>
      <c r="AB10" s="479"/>
      <c r="AC10" s="474"/>
      <c r="AD10" s="474"/>
      <c r="AE10" s="488"/>
      <c r="AF10" s="474"/>
      <c r="AG10" s="491"/>
      <c r="AH10" s="529"/>
      <c r="AI10" s="531"/>
      <c r="AJ10" s="533"/>
      <c r="AK10" s="484"/>
      <c r="AL10" s="486"/>
      <c r="AM10" s="477"/>
      <c r="AN10" s="479"/>
      <c r="AO10" s="474"/>
      <c r="AP10" s="474"/>
      <c r="AQ10" s="488"/>
      <c r="AR10" s="474"/>
      <c r="AS10" s="491"/>
      <c r="AT10" s="529"/>
      <c r="AU10" s="624"/>
      <c r="AV10" s="524"/>
      <c r="AW10" s="526"/>
      <c r="AX10" s="520"/>
      <c r="AY10" s="474"/>
      <c r="AZ10" s="474"/>
      <c r="BA10" s="474"/>
      <c r="BB10" s="488"/>
      <c r="BC10" s="474"/>
      <c r="BD10" s="537"/>
      <c r="BE10" s="526"/>
      <c r="BF10" s="524"/>
      <c r="BG10" s="526"/>
      <c r="BH10" s="520"/>
      <c r="BI10" s="474"/>
      <c r="BJ10" s="474"/>
      <c r="BK10" s="474"/>
      <c r="BL10" s="488"/>
      <c r="BM10" s="474"/>
      <c r="BN10" s="537"/>
      <c r="BO10" s="548"/>
      <c r="BP10" s="176"/>
      <c r="BQ10" s="505"/>
      <c r="BR10" s="627"/>
      <c r="BS10" s="548"/>
      <c r="BT10" s="182"/>
      <c r="BU10" s="183"/>
      <c r="BV10" s="183"/>
      <c r="BW10" s="183"/>
      <c r="BX10" s="183"/>
      <c r="BY10" s="183"/>
      <c r="BZ10" s="184"/>
      <c r="CA10" s="180"/>
      <c r="CB10" s="531"/>
      <c r="CC10" s="185"/>
      <c r="CD10" s="498"/>
      <c r="CE10" s="514"/>
      <c r="CF10" s="548"/>
      <c r="CG10" s="657"/>
      <c r="CH10" s="474"/>
      <c r="CI10" s="474"/>
      <c r="CJ10" s="474"/>
      <c r="CK10" s="488"/>
      <c r="CL10" s="474"/>
      <c r="CM10" s="650"/>
      <c r="CN10" s="674"/>
      <c r="CO10" s="497"/>
      <c r="CP10" s="639"/>
      <c r="CQ10" s="674"/>
      <c r="CR10" s="637"/>
      <c r="CS10" s="638"/>
      <c r="CT10" s="639"/>
      <c r="CU10" s="498"/>
      <c r="CV10" s="655"/>
      <c r="CW10" s="498"/>
      <c r="CX10" s="636"/>
      <c r="CY10" s="498"/>
      <c r="CZ10" s="655"/>
      <c r="DA10" s="498"/>
      <c r="DB10" s="657"/>
      <c r="DC10" s="645"/>
      <c r="DD10" s="474"/>
      <c r="DE10" s="645"/>
      <c r="DF10" s="488"/>
      <c r="DG10" s="645"/>
      <c r="DH10" s="650"/>
      <c r="DI10" s="548"/>
      <c r="DJ10" s="653"/>
      <c r="DK10" s="632"/>
      <c r="DL10" s="632"/>
      <c r="DM10" s="634"/>
      <c r="DN10" s="498"/>
      <c r="DO10" s="636"/>
    </row>
    <row r="11" spans="1:119" s="26" customFormat="1" ht="15" customHeight="1">
      <c r="A11" s="26" t="str">
        <f t="shared" si="0"/>
        <v>20/100
地域 6人
　から
12人
　まで１､２歳児</v>
      </c>
      <c r="B11" s="26" t="str">
        <f>D11&amp;BQ11</f>
        <v>20/100
地域　 　　 ～　210人</v>
      </c>
      <c r="D11" s="26" t="str">
        <f t="shared" ref="D11:E24" si="1">D10</f>
        <v>20/100
地域</v>
      </c>
      <c r="E11" s="29" t="str">
        <f>E10</f>
        <v xml:space="preserve"> 6人
　から
12人
　まで</v>
      </c>
      <c r="F11" s="108" t="str">
        <f>F10</f>
        <v>１､２歳児</v>
      </c>
      <c r="G11" s="451"/>
      <c r="H11" s="454"/>
      <c r="I11" s="456"/>
      <c r="J11" s="458"/>
      <c r="K11" s="175"/>
      <c r="L11" s="460"/>
      <c r="M11" s="462"/>
      <c r="N11" s="460"/>
      <c r="O11" s="462"/>
      <c r="P11" s="498"/>
      <c r="Q11" s="497"/>
      <c r="R11" s="477"/>
      <c r="S11" s="479"/>
      <c r="T11" s="474"/>
      <c r="U11" s="474"/>
      <c r="V11" s="488"/>
      <c r="W11" s="474"/>
      <c r="X11" s="491"/>
      <c r="Y11" s="494"/>
      <c r="Z11" s="497"/>
      <c r="AA11" s="477"/>
      <c r="AB11" s="479"/>
      <c r="AC11" s="474"/>
      <c r="AD11" s="474"/>
      <c r="AE11" s="488"/>
      <c r="AF11" s="474"/>
      <c r="AG11" s="491"/>
      <c r="AH11" s="529"/>
      <c r="AI11" s="531"/>
      <c r="AJ11" s="533"/>
      <c r="AK11" s="484"/>
      <c r="AL11" s="486"/>
      <c r="AM11" s="477"/>
      <c r="AN11" s="479"/>
      <c r="AO11" s="474"/>
      <c r="AP11" s="474"/>
      <c r="AQ11" s="488"/>
      <c r="AR11" s="474"/>
      <c r="AS11" s="491"/>
      <c r="AT11" s="529"/>
      <c r="AU11" s="624"/>
      <c r="AV11" s="524"/>
      <c r="AW11" s="526"/>
      <c r="AX11" s="520"/>
      <c r="AY11" s="474"/>
      <c r="AZ11" s="474"/>
      <c r="BA11" s="474"/>
      <c r="BB11" s="488"/>
      <c r="BC11" s="474"/>
      <c r="BD11" s="537"/>
      <c r="BE11" s="526"/>
      <c r="BF11" s="524"/>
      <c r="BG11" s="526"/>
      <c r="BH11" s="520"/>
      <c r="BI11" s="474"/>
      <c r="BJ11" s="474"/>
      <c r="BK11" s="474"/>
      <c r="BL11" s="488"/>
      <c r="BM11" s="474"/>
      <c r="BN11" s="537"/>
      <c r="BO11" s="548"/>
      <c r="BP11" s="176"/>
      <c r="BQ11" s="186" t="s">
        <v>174</v>
      </c>
      <c r="BR11" s="187">
        <v>303000</v>
      </c>
      <c r="BS11" s="548"/>
      <c r="BT11" s="188">
        <v>3030</v>
      </c>
      <c r="BU11" s="189" t="s">
        <v>194</v>
      </c>
      <c r="BV11" s="190" t="s">
        <v>221</v>
      </c>
      <c r="BW11" s="191" t="s">
        <v>168</v>
      </c>
      <c r="BX11" s="192" t="s">
        <v>222</v>
      </c>
      <c r="BY11" s="189" t="s">
        <v>168</v>
      </c>
      <c r="BZ11" s="193">
        <v>1.8</v>
      </c>
      <c r="CA11" s="180"/>
      <c r="CB11" s="531"/>
      <c r="CC11" s="185"/>
      <c r="CD11" s="498"/>
      <c r="CE11" s="514"/>
      <c r="CF11" s="548"/>
      <c r="CG11" s="657"/>
      <c r="CH11" s="474"/>
      <c r="CI11" s="474"/>
      <c r="CJ11" s="474"/>
      <c r="CK11" s="488"/>
      <c r="CL11" s="474"/>
      <c r="CM11" s="650"/>
      <c r="CN11" s="674"/>
      <c r="CO11" s="497"/>
      <c r="CP11" s="639"/>
      <c r="CQ11" s="674"/>
      <c r="CR11" s="637" t="s">
        <v>279</v>
      </c>
      <c r="CS11" s="638">
        <v>11200</v>
      </c>
      <c r="CT11" s="639">
        <v>12400</v>
      </c>
      <c r="CU11" s="498"/>
      <c r="CV11" s="655"/>
      <c r="CW11" s="498"/>
      <c r="CX11" s="636"/>
      <c r="CY11" s="498"/>
      <c r="CZ11" s="655"/>
      <c r="DA11" s="498"/>
      <c r="DB11" s="657"/>
      <c r="DC11" s="645"/>
      <c r="DD11" s="474"/>
      <c r="DE11" s="645"/>
      <c r="DF11" s="488"/>
      <c r="DG11" s="645"/>
      <c r="DH11" s="650"/>
      <c r="DI11" s="548"/>
      <c r="DJ11" s="653"/>
      <c r="DK11" s="632"/>
      <c r="DL11" s="632"/>
      <c r="DM11" s="634"/>
      <c r="DN11" s="498"/>
      <c r="DO11" s="636"/>
    </row>
    <row r="12" spans="1:119" s="26" customFormat="1" ht="15" customHeight="1">
      <c r="A12" s="26" t="str">
        <f t="shared" si="0"/>
        <v>20/100
地域 6人
　から
12人
　まで１､２歳児</v>
      </c>
      <c r="B12" s="26" t="str">
        <f t="shared" ref="B12:B24" si="2">D12&amp;BQ12</f>
        <v>20/100
地域　 211人～　279人</v>
      </c>
      <c r="D12" s="26" t="str">
        <f t="shared" si="1"/>
        <v>20/100
地域</v>
      </c>
      <c r="E12" s="29" t="str">
        <f>E11</f>
        <v xml:space="preserve"> 6人
　から
12人
　まで</v>
      </c>
      <c r="F12" s="108" t="str">
        <f>F11</f>
        <v>１､２歳児</v>
      </c>
      <c r="G12" s="451"/>
      <c r="H12" s="454"/>
      <c r="I12" s="456"/>
      <c r="J12" s="458"/>
      <c r="K12" s="175"/>
      <c r="L12" s="460"/>
      <c r="M12" s="462"/>
      <c r="N12" s="460"/>
      <c r="O12" s="462"/>
      <c r="P12" s="498"/>
      <c r="Q12" s="499"/>
      <c r="R12" s="500"/>
      <c r="S12" s="480"/>
      <c r="T12" s="482"/>
      <c r="U12" s="482"/>
      <c r="V12" s="489"/>
      <c r="W12" s="482"/>
      <c r="X12" s="492"/>
      <c r="Y12" s="495"/>
      <c r="Z12" s="497"/>
      <c r="AA12" s="477"/>
      <c r="AB12" s="480"/>
      <c r="AC12" s="482"/>
      <c r="AD12" s="482"/>
      <c r="AE12" s="489"/>
      <c r="AF12" s="482"/>
      <c r="AG12" s="492"/>
      <c r="AH12" s="530"/>
      <c r="AI12" s="531"/>
      <c r="AJ12" s="533"/>
      <c r="AK12" s="484"/>
      <c r="AL12" s="486"/>
      <c r="AM12" s="477"/>
      <c r="AN12" s="480"/>
      <c r="AO12" s="482"/>
      <c r="AP12" s="482"/>
      <c r="AQ12" s="489"/>
      <c r="AR12" s="482"/>
      <c r="AS12" s="492"/>
      <c r="AT12" s="530"/>
      <c r="AU12" s="624"/>
      <c r="AV12" s="525"/>
      <c r="AW12" s="526"/>
      <c r="AX12" s="521"/>
      <c r="AY12" s="522"/>
      <c r="AZ12" s="522"/>
      <c r="BA12" s="522"/>
      <c r="BB12" s="527"/>
      <c r="BC12" s="522"/>
      <c r="BD12" s="538"/>
      <c r="BE12" s="526"/>
      <c r="BF12" s="525"/>
      <c r="BG12" s="526"/>
      <c r="BH12" s="521"/>
      <c r="BI12" s="522"/>
      <c r="BJ12" s="522"/>
      <c r="BK12" s="522"/>
      <c r="BL12" s="527"/>
      <c r="BM12" s="522"/>
      <c r="BN12" s="538"/>
      <c r="BO12" s="548"/>
      <c r="BP12" s="176"/>
      <c r="BQ12" s="186" t="s">
        <v>280</v>
      </c>
      <c r="BR12" s="187">
        <v>324800</v>
      </c>
      <c r="BS12" s="548"/>
      <c r="BT12" s="188">
        <v>3240</v>
      </c>
      <c r="BU12" s="189" t="s">
        <v>194</v>
      </c>
      <c r="BV12" s="190" t="s">
        <v>221</v>
      </c>
      <c r="BW12" s="191" t="s">
        <v>168</v>
      </c>
      <c r="BX12" s="192" t="s">
        <v>222</v>
      </c>
      <c r="BY12" s="189" t="s">
        <v>168</v>
      </c>
      <c r="BZ12" s="193">
        <v>1.7</v>
      </c>
      <c r="CA12" s="180"/>
      <c r="CB12" s="531"/>
      <c r="CC12" s="185"/>
      <c r="CD12" s="498"/>
      <c r="CE12" s="514"/>
      <c r="CF12" s="548"/>
      <c r="CG12" s="657"/>
      <c r="CH12" s="474"/>
      <c r="CI12" s="474"/>
      <c r="CJ12" s="474"/>
      <c r="CK12" s="488"/>
      <c r="CL12" s="474"/>
      <c r="CM12" s="650"/>
      <c r="CN12" s="674"/>
      <c r="CO12" s="497"/>
      <c r="CP12" s="639"/>
      <c r="CQ12" s="674"/>
      <c r="CR12" s="637"/>
      <c r="CS12" s="638"/>
      <c r="CT12" s="639"/>
      <c r="CU12" s="498"/>
      <c r="CV12" s="655"/>
      <c r="CW12" s="498"/>
      <c r="CX12" s="636"/>
      <c r="CY12" s="498"/>
      <c r="CZ12" s="655"/>
      <c r="DA12" s="498"/>
      <c r="DB12" s="657"/>
      <c r="DC12" s="645"/>
      <c r="DD12" s="474"/>
      <c r="DE12" s="645"/>
      <c r="DF12" s="488"/>
      <c r="DG12" s="645"/>
      <c r="DH12" s="650"/>
      <c r="DI12" s="548"/>
      <c r="DJ12" s="653"/>
      <c r="DK12" s="632"/>
      <c r="DL12" s="632"/>
      <c r="DM12" s="634"/>
      <c r="DN12" s="498"/>
      <c r="DO12" s="636"/>
    </row>
    <row r="13" spans="1:119" s="26" customFormat="1" ht="15" customHeight="1">
      <c r="A13" s="26" t="str">
        <f t="shared" si="0"/>
        <v>20/100
地域 6人
　から
12人
　まで乳児</v>
      </c>
      <c r="B13" s="26" t="str">
        <f t="shared" si="2"/>
        <v>20/100
地域　 280人～　349人</v>
      </c>
      <c r="C13" s="29" t="str">
        <f>G9&amp;"13人～19人"</f>
        <v>20/100
地域13人～19人</v>
      </c>
      <c r="D13" s="26" t="str">
        <f t="shared" si="1"/>
        <v>20/100
地域</v>
      </c>
      <c r="E13" s="29" t="str">
        <f>E12</f>
        <v xml:space="preserve"> 6人
　から
12人
　まで</v>
      </c>
      <c r="F13" s="108" t="str">
        <f>J13</f>
        <v>乳児</v>
      </c>
      <c r="G13" s="451"/>
      <c r="H13" s="454"/>
      <c r="I13" s="456"/>
      <c r="J13" s="512" t="s">
        <v>172</v>
      </c>
      <c r="K13" s="175"/>
      <c r="L13" s="513">
        <v>329530</v>
      </c>
      <c r="M13" s="515"/>
      <c r="N13" s="513">
        <v>324720</v>
      </c>
      <c r="O13" s="515"/>
      <c r="P13" s="498" t="s">
        <v>168</v>
      </c>
      <c r="Q13" s="505">
        <v>3170</v>
      </c>
      <c r="R13" s="508"/>
      <c r="S13" s="479" t="s">
        <v>194</v>
      </c>
      <c r="T13" s="474" t="s">
        <v>221</v>
      </c>
      <c r="U13" s="474" t="s">
        <v>168</v>
      </c>
      <c r="V13" s="488" t="s">
        <v>222</v>
      </c>
      <c r="W13" s="474" t="s">
        <v>168</v>
      </c>
      <c r="X13" s="501">
        <v>2.9</v>
      </c>
      <c r="Y13" s="502"/>
      <c r="Z13" s="504">
        <v>3120</v>
      </c>
      <c r="AA13" s="507"/>
      <c r="AB13" s="479" t="s">
        <v>194</v>
      </c>
      <c r="AC13" s="474" t="s">
        <v>221</v>
      </c>
      <c r="AD13" s="474" t="s">
        <v>168</v>
      </c>
      <c r="AE13" s="488" t="s">
        <v>222</v>
      </c>
      <c r="AF13" s="474" t="s">
        <v>168</v>
      </c>
      <c r="AG13" s="501">
        <v>2.8</v>
      </c>
      <c r="AH13" s="537"/>
      <c r="AI13" s="531" t="s">
        <v>168</v>
      </c>
      <c r="AJ13" s="629">
        <v>91300</v>
      </c>
      <c r="AK13" s="669"/>
      <c r="AL13" s="672">
        <v>910</v>
      </c>
      <c r="AM13" s="507"/>
      <c r="AN13" s="479" t="s">
        <v>194</v>
      </c>
      <c r="AO13" s="474" t="s">
        <v>221</v>
      </c>
      <c r="AP13" s="474" t="s">
        <v>168</v>
      </c>
      <c r="AQ13" s="488" t="s">
        <v>222</v>
      </c>
      <c r="AR13" s="474" t="s">
        <v>168</v>
      </c>
      <c r="AS13" s="501">
        <v>2.7</v>
      </c>
      <c r="AT13" s="537"/>
      <c r="AU13" s="194"/>
      <c r="AV13" s="194"/>
      <c r="AW13" s="194"/>
      <c r="AX13" s="194"/>
      <c r="AY13" s="194"/>
      <c r="AZ13" s="194"/>
      <c r="BA13" s="194"/>
      <c r="BB13" s="194"/>
      <c r="BC13" s="194"/>
      <c r="BD13" s="195"/>
      <c r="BE13" s="194"/>
      <c r="BF13" s="194"/>
      <c r="BG13" s="194"/>
      <c r="BH13" s="194"/>
      <c r="BI13" s="194"/>
      <c r="BJ13" s="194"/>
      <c r="BK13" s="194"/>
      <c r="BL13" s="194"/>
      <c r="BM13" s="194"/>
      <c r="BN13" s="195"/>
      <c r="BO13" s="534"/>
      <c r="BP13" s="176"/>
      <c r="BQ13" s="186" t="s">
        <v>110</v>
      </c>
      <c r="BR13" s="187">
        <v>368600</v>
      </c>
      <c r="BS13" s="548"/>
      <c r="BT13" s="188">
        <v>3680</v>
      </c>
      <c r="BU13" s="189" t="s">
        <v>194</v>
      </c>
      <c r="BV13" s="190" t="s">
        <v>221</v>
      </c>
      <c r="BW13" s="191" t="s">
        <v>168</v>
      </c>
      <c r="BX13" s="192" t="s">
        <v>222</v>
      </c>
      <c r="BY13" s="189" t="s">
        <v>168</v>
      </c>
      <c r="BZ13" s="193">
        <v>1.8</v>
      </c>
      <c r="CA13" s="180"/>
      <c r="CB13" s="531"/>
      <c r="CC13" s="185"/>
      <c r="CD13" s="498"/>
      <c r="CE13" s="514"/>
      <c r="CF13" s="548"/>
      <c r="CG13" s="657"/>
      <c r="CH13" s="474"/>
      <c r="CI13" s="474"/>
      <c r="CJ13" s="474"/>
      <c r="CK13" s="488"/>
      <c r="CL13" s="474"/>
      <c r="CM13" s="650"/>
      <c r="CN13" s="674"/>
      <c r="CO13" s="497"/>
      <c r="CP13" s="639"/>
      <c r="CQ13" s="674"/>
      <c r="CR13" s="637" t="s">
        <v>281</v>
      </c>
      <c r="CS13" s="638">
        <v>9700</v>
      </c>
      <c r="CT13" s="639">
        <v>10800</v>
      </c>
      <c r="CU13" s="498"/>
      <c r="CV13" s="655"/>
      <c r="CW13" s="498"/>
      <c r="CX13" s="640">
        <v>0.08</v>
      </c>
      <c r="CY13" s="498"/>
      <c r="CZ13" s="655"/>
      <c r="DA13" s="498"/>
      <c r="DB13" s="657"/>
      <c r="DC13" s="645"/>
      <c r="DD13" s="474"/>
      <c r="DE13" s="645"/>
      <c r="DF13" s="488"/>
      <c r="DG13" s="645"/>
      <c r="DH13" s="650"/>
      <c r="DI13" s="548"/>
      <c r="DJ13" s="642">
        <v>0.01</v>
      </c>
      <c r="DK13" s="662">
        <v>0.03</v>
      </c>
      <c r="DL13" s="662">
        <v>0.04</v>
      </c>
      <c r="DM13" s="664">
        <v>0.06</v>
      </c>
      <c r="DN13" s="498"/>
      <c r="DO13" s="640">
        <v>0.81</v>
      </c>
    </row>
    <row r="14" spans="1:119" s="26" customFormat="1" ht="15" customHeight="1">
      <c r="A14" s="26" t="str">
        <f t="shared" si="0"/>
        <v>20/100
地域 6人
　から
12人
　まで乳児</v>
      </c>
      <c r="B14" s="26" t="str">
        <f t="shared" si="2"/>
        <v>20/100
地域 　350人～　419人</v>
      </c>
      <c r="D14" s="26" t="str">
        <f t="shared" si="1"/>
        <v>20/100
地域</v>
      </c>
      <c r="E14" s="29" t="str">
        <f>E13</f>
        <v xml:space="preserve"> 6人
　から
12人
　まで</v>
      </c>
      <c r="F14" s="108" t="str">
        <f>F13</f>
        <v>乳児</v>
      </c>
      <c r="G14" s="451"/>
      <c r="H14" s="454"/>
      <c r="I14" s="456"/>
      <c r="J14" s="458"/>
      <c r="K14" s="175"/>
      <c r="L14" s="514"/>
      <c r="M14" s="516"/>
      <c r="N14" s="514"/>
      <c r="O14" s="516"/>
      <c r="P14" s="498"/>
      <c r="Q14" s="505"/>
      <c r="R14" s="508"/>
      <c r="S14" s="479"/>
      <c r="T14" s="474"/>
      <c r="U14" s="474"/>
      <c r="V14" s="488"/>
      <c r="W14" s="474"/>
      <c r="X14" s="502"/>
      <c r="Y14" s="502"/>
      <c r="Z14" s="505"/>
      <c r="AA14" s="508"/>
      <c r="AB14" s="479"/>
      <c r="AC14" s="474"/>
      <c r="AD14" s="474"/>
      <c r="AE14" s="488"/>
      <c r="AF14" s="474"/>
      <c r="AG14" s="502"/>
      <c r="AH14" s="537"/>
      <c r="AI14" s="531"/>
      <c r="AJ14" s="630"/>
      <c r="AK14" s="670"/>
      <c r="AL14" s="673"/>
      <c r="AM14" s="508"/>
      <c r="AN14" s="479"/>
      <c r="AO14" s="474"/>
      <c r="AP14" s="474"/>
      <c r="AQ14" s="488"/>
      <c r="AR14" s="474"/>
      <c r="AS14" s="502"/>
      <c r="AT14" s="537"/>
      <c r="AU14" s="194"/>
      <c r="AV14" s="194"/>
      <c r="AW14" s="194"/>
      <c r="AX14" s="194"/>
      <c r="AY14" s="194"/>
      <c r="AZ14" s="194"/>
      <c r="BA14" s="194"/>
      <c r="BB14" s="194"/>
      <c r="BC14" s="194"/>
      <c r="BD14" s="196"/>
      <c r="BE14" s="194"/>
      <c r="BF14" s="194"/>
      <c r="BG14" s="194"/>
      <c r="BH14" s="194"/>
      <c r="BI14" s="194"/>
      <c r="BJ14" s="194"/>
      <c r="BK14" s="194"/>
      <c r="BL14" s="194"/>
      <c r="BM14" s="194"/>
      <c r="BN14" s="196"/>
      <c r="BO14" s="534"/>
      <c r="BP14" s="176"/>
      <c r="BQ14" s="186" t="s">
        <v>111</v>
      </c>
      <c r="BR14" s="187">
        <v>412300</v>
      </c>
      <c r="BS14" s="548"/>
      <c r="BT14" s="188">
        <v>4120</v>
      </c>
      <c r="BU14" s="189" t="s">
        <v>194</v>
      </c>
      <c r="BV14" s="190" t="s">
        <v>221</v>
      </c>
      <c r="BW14" s="191" t="s">
        <v>168</v>
      </c>
      <c r="BX14" s="192" t="s">
        <v>222</v>
      </c>
      <c r="BY14" s="189" t="s">
        <v>168</v>
      </c>
      <c r="BZ14" s="193">
        <v>1.9</v>
      </c>
      <c r="CA14" s="180"/>
      <c r="CB14" s="531"/>
      <c r="CC14" s="185"/>
      <c r="CD14" s="498"/>
      <c r="CE14" s="514"/>
      <c r="CF14" s="548"/>
      <c r="CG14" s="657"/>
      <c r="CH14" s="474"/>
      <c r="CI14" s="474"/>
      <c r="CJ14" s="474"/>
      <c r="CK14" s="488"/>
      <c r="CL14" s="474"/>
      <c r="CM14" s="650"/>
      <c r="CN14" s="674"/>
      <c r="CO14" s="497"/>
      <c r="CP14" s="639"/>
      <c r="CQ14" s="674"/>
      <c r="CR14" s="637"/>
      <c r="CS14" s="638"/>
      <c r="CT14" s="639"/>
      <c r="CU14" s="498"/>
      <c r="CV14" s="655"/>
      <c r="CW14" s="498"/>
      <c r="CX14" s="640"/>
      <c r="CY14" s="498"/>
      <c r="CZ14" s="655"/>
      <c r="DA14" s="498"/>
      <c r="DB14" s="657"/>
      <c r="DC14" s="645"/>
      <c r="DD14" s="474"/>
      <c r="DE14" s="645"/>
      <c r="DF14" s="488"/>
      <c r="DG14" s="645"/>
      <c r="DH14" s="650"/>
      <c r="DI14" s="548"/>
      <c r="DJ14" s="642"/>
      <c r="DK14" s="662"/>
      <c r="DL14" s="662"/>
      <c r="DM14" s="664"/>
      <c r="DN14" s="498"/>
      <c r="DO14" s="640"/>
    </row>
    <row r="15" spans="1:119" s="26" customFormat="1" ht="15" customHeight="1">
      <c r="A15" s="26" t="str">
        <f t="shared" si="0"/>
        <v>20/100
地域 6人
　から
12人
　まで乳児</v>
      </c>
      <c r="B15" s="26" t="str">
        <f t="shared" si="2"/>
        <v>20/100
地域　 420人～　489人</v>
      </c>
      <c r="D15" s="26" t="str">
        <f t="shared" si="1"/>
        <v>20/100
地域</v>
      </c>
      <c r="E15" s="29" t="str">
        <f>E14</f>
        <v xml:space="preserve"> 6人
　から
12人
　まで</v>
      </c>
      <c r="F15" s="108" t="str">
        <f>F14</f>
        <v>乳児</v>
      </c>
      <c r="G15" s="451"/>
      <c r="H15" s="454"/>
      <c r="I15" s="456"/>
      <c r="J15" s="458"/>
      <c r="K15" s="175"/>
      <c r="L15" s="514"/>
      <c r="M15" s="516"/>
      <c r="N15" s="514"/>
      <c r="O15" s="516"/>
      <c r="P15" s="498"/>
      <c r="Q15" s="505"/>
      <c r="R15" s="508"/>
      <c r="S15" s="479"/>
      <c r="T15" s="474"/>
      <c r="U15" s="474"/>
      <c r="V15" s="488"/>
      <c r="W15" s="474"/>
      <c r="X15" s="502"/>
      <c r="Y15" s="502"/>
      <c r="Z15" s="505"/>
      <c r="AA15" s="508"/>
      <c r="AB15" s="479"/>
      <c r="AC15" s="474"/>
      <c r="AD15" s="474"/>
      <c r="AE15" s="488"/>
      <c r="AF15" s="474"/>
      <c r="AG15" s="502"/>
      <c r="AH15" s="537"/>
      <c r="AI15" s="531"/>
      <c r="AJ15" s="630"/>
      <c r="AK15" s="670"/>
      <c r="AL15" s="673"/>
      <c r="AM15" s="508"/>
      <c r="AN15" s="479"/>
      <c r="AO15" s="474"/>
      <c r="AP15" s="474"/>
      <c r="AQ15" s="488"/>
      <c r="AR15" s="474"/>
      <c r="AS15" s="502"/>
      <c r="AT15" s="537"/>
      <c r="AU15" s="194"/>
      <c r="AV15" s="194"/>
      <c r="AW15" s="194"/>
      <c r="AX15" s="194"/>
      <c r="AY15" s="194"/>
      <c r="AZ15" s="194"/>
      <c r="BA15" s="194"/>
      <c r="BB15" s="194"/>
      <c r="BC15" s="194"/>
      <c r="BD15" s="196"/>
      <c r="BE15" s="194"/>
      <c r="BF15" s="194"/>
      <c r="BG15" s="194"/>
      <c r="BH15" s="194"/>
      <c r="BI15" s="194"/>
      <c r="BJ15" s="194"/>
      <c r="BK15" s="194"/>
      <c r="BL15" s="194"/>
      <c r="BM15" s="194"/>
      <c r="BN15" s="196"/>
      <c r="BO15" s="534"/>
      <c r="BP15" s="176"/>
      <c r="BQ15" s="186" t="s">
        <v>112</v>
      </c>
      <c r="BR15" s="187">
        <v>456100</v>
      </c>
      <c r="BS15" s="548"/>
      <c r="BT15" s="188">
        <v>4560</v>
      </c>
      <c r="BU15" s="189" t="s">
        <v>194</v>
      </c>
      <c r="BV15" s="190" t="s">
        <v>221</v>
      </c>
      <c r="BW15" s="191" t="s">
        <v>168</v>
      </c>
      <c r="BX15" s="192" t="s">
        <v>222</v>
      </c>
      <c r="BY15" s="189" t="s">
        <v>168</v>
      </c>
      <c r="BZ15" s="193">
        <v>1.9</v>
      </c>
      <c r="CA15" s="180"/>
      <c r="CB15" s="531"/>
      <c r="CC15" s="185"/>
      <c r="CD15" s="498"/>
      <c r="CE15" s="514"/>
      <c r="CF15" s="548"/>
      <c r="CG15" s="657"/>
      <c r="CH15" s="474"/>
      <c r="CI15" s="474"/>
      <c r="CJ15" s="474"/>
      <c r="CK15" s="488"/>
      <c r="CL15" s="474"/>
      <c r="CM15" s="650"/>
      <c r="CN15" s="674"/>
      <c r="CO15" s="497"/>
      <c r="CP15" s="639"/>
      <c r="CQ15" s="674"/>
      <c r="CR15" s="637" t="s">
        <v>282</v>
      </c>
      <c r="CS15" s="638">
        <v>8700</v>
      </c>
      <c r="CT15" s="639">
        <v>9700</v>
      </c>
      <c r="CU15" s="498"/>
      <c r="CV15" s="655"/>
      <c r="CW15" s="498"/>
      <c r="CX15" s="640"/>
      <c r="CY15" s="498"/>
      <c r="CZ15" s="655"/>
      <c r="DA15" s="498"/>
      <c r="DB15" s="657"/>
      <c r="DC15" s="645"/>
      <c r="DD15" s="474"/>
      <c r="DE15" s="645"/>
      <c r="DF15" s="488"/>
      <c r="DG15" s="645"/>
      <c r="DH15" s="650"/>
      <c r="DI15" s="548"/>
      <c r="DJ15" s="642"/>
      <c r="DK15" s="662"/>
      <c r="DL15" s="662"/>
      <c r="DM15" s="664"/>
      <c r="DN15" s="498"/>
      <c r="DO15" s="640"/>
    </row>
    <row r="16" spans="1:119" s="26" customFormat="1" ht="15" customHeight="1">
      <c r="A16" s="26" t="str">
        <f t="shared" si="0"/>
        <v>20/100
地域 6人
　から
12人
　まで乳児</v>
      </c>
      <c r="B16" s="26" t="str">
        <f t="shared" si="2"/>
        <v>20/100
地域 　490人～　559人</v>
      </c>
      <c r="D16" s="26" t="str">
        <f t="shared" si="1"/>
        <v>20/100
地域</v>
      </c>
      <c r="E16" s="29" t="str">
        <f>E15</f>
        <v xml:space="preserve"> 6人
　から
12人
　まで</v>
      </c>
      <c r="F16" s="108" t="str">
        <f>F15</f>
        <v>乳児</v>
      </c>
      <c r="G16" s="451"/>
      <c r="H16" s="454"/>
      <c r="I16" s="456"/>
      <c r="J16" s="458"/>
      <c r="K16" s="175"/>
      <c r="L16" s="514"/>
      <c r="M16" s="517"/>
      <c r="N16" s="514"/>
      <c r="O16" s="517"/>
      <c r="P16" s="498"/>
      <c r="Q16" s="506"/>
      <c r="R16" s="509"/>
      <c r="S16" s="510"/>
      <c r="T16" s="475"/>
      <c r="U16" s="475"/>
      <c r="V16" s="511"/>
      <c r="W16" s="475"/>
      <c r="X16" s="503"/>
      <c r="Y16" s="503"/>
      <c r="Z16" s="506"/>
      <c r="AA16" s="509"/>
      <c r="AB16" s="510"/>
      <c r="AC16" s="475"/>
      <c r="AD16" s="475"/>
      <c r="AE16" s="511"/>
      <c r="AF16" s="475"/>
      <c r="AG16" s="503"/>
      <c r="AH16" s="538"/>
      <c r="AI16" s="531"/>
      <c r="AJ16" s="630"/>
      <c r="AK16" s="671"/>
      <c r="AL16" s="673"/>
      <c r="AM16" s="509"/>
      <c r="AN16" s="510"/>
      <c r="AO16" s="475"/>
      <c r="AP16" s="475"/>
      <c r="AQ16" s="511"/>
      <c r="AR16" s="475"/>
      <c r="AS16" s="503"/>
      <c r="AT16" s="538"/>
      <c r="AU16" s="194"/>
      <c r="AV16" s="194"/>
      <c r="AW16" s="194"/>
      <c r="AX16" s="194"/>
      <c r="AY16" s="194"/>
      <c r="AZ16" s="194"/>
      <c r="BA16" s="194"/>
      <c r="BB16" s="194"/>
      <c r="BC16" s="194"/>
      <c r="BD16" s="197"/>
      <c r="BE16" s="194"/>
      <c r="BF16" s="194"/>
      <c r="BG16" s="194"/>
      <c r="BH16" s="194"/>
      <c r="BI16" s="194"/>
      <c r="BJ16" s="194"/>
      <c r="BK16" s="194"/>
      <c r="BL16" s="194"/>
      <c r="BM16" s="194"/>
      <c r="BN16" s="197"/>
      <c r="BO16" s="534"/>
      <c r="BP16" s="176"/>
      <c r="BQ16" s="186" t="s">
        <v>113</v>
      </c>
      <c r="BR16" s="187">
        <v>499800</v>
      </c>
      <c r="BS16" s="548"/>
      <c r="BT16" s="188">
        <v>4990</v>
      </c>
      <c r="BU16" s="189" t="s">
        <v>194</v>
      </c>
      <c r="BV16" s="190" t="s">
        <v>221</v>
      </c>
      <c r="BW16" s="191" t="s">
        <v>168</v>
      </c>
      <c r="BX16" s="192" t="s">
        <v>222</v>
      </c>
      <c r="BY16" s="189" t="s">
        <v>168</v>
      </c>
      <c r="BZ16" s="193">
        <v>1.8</v>
      </c>
      <c r="CA16" s="180"/>
      <c r="CB16" s="531"/>
      <c r="CC16" s="185" t="s">
        <v>175</v>
      </c>
      <c r="CD16" s="498"/>
      <c r="CE16" s="536"/>
      <c r="CF16" s="548"/>
      <c r="CG16" s="658"/>
      <c r="CH16" s="547"/>
      <c r="CI16" s="547"/>
      <c r="CJ16" s="547"/>
      <c r="CK16" s="648"/>
      <c r="CL16" s="547"/>
      <c r="CM16" s="651"/>
      <c r="CN16" s="674"/>
      <c r="CO16" s="675"/>
      <c r="CP16" s="668"/>
      <c r="CQ16" s="674"/>
      <c r="CR16" s="666"/>
      <c r="CS16" s="667"/>
      <c r="CT16" s="668"/>
      <c r="CU16" s="498"/>
      <c r="CV16" s="661"/>
      <c r="CW16" s="498"/>
      <c r="CX16" s="641"/>
      <c r="CY16" s="498"/>
      <c r="CZ16" s="655"/>
      <c r="DA16" s="498"/>
      <c r="DB16" s="658"/>
      <c r="DC16" s="646"/>
      <c r="DD16" s="547"/>
      <c r="DE16" s="646"/>
      <c r="DF16" s="648"/>
      <c r="DG16" s="646"/>
      <c r="DH16" s="651"/>
      <c r="DI16" s="548"/>
      <c r="DJ16" s="643"/>
      <c r="DK16" s="663"/>
      <c r="DL16" s="663"/>
      <c r="DM16" s="665"/>
      <c r="DN16" s="498"/>
      <c r="DO16" s="641"/>
    </row>
    <row r="17" spans="1:119" s="26" customFormat="1" ht="15" customHeight="1">
      <c r="A17" s="26" t="str">
        <f t="shared" si="0"/>
        <v>20/100
地域13人
　から
19人
　まで１､２歳児</v>
      </c>
      <c r="B17" s="26" t="str">
        <f t="shared" si="2"/>
        <v>20/100
地域　 560人～　629人</v>
      </c>
      <c r="D17" s="26" t="str">
        <f t="shared" si="1"/>
        <v>20/100
地域</v>
      </c>
      <c r="E17" s="29" t="str">
        <f>H17</f>
        <v>13人
　から
19人
　まで</v>
      </c>
      <c r="F17" s="27" t="str">
        <f>J17</f>
        <v>１､２歳児</v>
      </c>
      <c r="G17" s="451"/>
      <c r="H17" s="468" t="s">
        <v>283</v>
      </c>
      <c r="I17" s="455" t="s">
        <v>171</v>
      </c>
      <c r="J17" s="457" t="s">
        <v>277</v>
      </c>
      <c r="K17" s="175"/>
      <c r="L17" s="459">
        <v>188440</v>
      </c>
      <c r="M17" s="461">
        <v>279740</v>
      </c>
      <c r="N17" s="459">
        <v>185410</v>
      </c>
      <c r="O17" s="461">
        <v>276710</v>
      </c>
      <c r="P17" s="498" t="s">
        <v>168</v>
      </c>
      <c r="Q17" s="496">
        <v>1760</v>
      </c>
      <c r="R17" s="476">
        <v>2670</v>
      </c>
      <c r="S17" s="478" t="s">
        <v>194</v>
      </c>
      <c r="T17" s="481" t="s">
        <v>221</v>
      </c>
      <c r="U17" s="481" t="s">
        <v>168</v>
      </c>
      <c r="V17" s="487" t="s">
        <v>222</v>
      </c>
      <c r="W17" s="481" t="s">
        <v>168</v>
      </c>
      <c r="X17" s="490">
        <v>2.9</v>
      </c>
      <c r="Y17" s="493">
        <v>2.8</v>
      </c>
      <c r="Z17" s="496">
        <v>1730</v>
      </c>
      <c r="AA17" s="476">
        <v>2640</v>
      </c>
      <c r="AB17" s="478" t="s">
        <v>194</v>
      </c>
      <c r="AC17" s="481" t="s">
        <v>221</v>
      </c>
      <c r="AD17" s="481" t="s">
        <v>168</v>
      </c>
      <c r="AE17" s="487" t="s">
        <v>222</v>
      </c>
      <c r="AF17" s="481" t="s">
        <v>168</v>
      </c>
      <c r="AG17" s="490">
        <v>2.9</v>
      </c>
      <c r="AH17" s="528">
        <v>2.8</v>
      </c>
      <c r="AI17" s="531" t="s">
        <v>168</v>
      </c>
      <c r="AJ17" s="532">
        <v>182610</v>
      </c>
      <c r="AK17" s="483">
        <v>91300</v>
      </c>
      <c r="AL17" s="485">
        <v>1820</v>
      </c>
      <c r="AM17" s="476">
        <v>910</v>
      </c>
      <c r="AN17" s="478" t="s">
        <v>194</v>
      </c>
      <c r="AO17" s="481" t="s">
        <v>221</v>
      </c>
      <c r="AP17" s="481" t="s">
        <v>168</v>
      </c>
      <c r="AQ17" s="487" t="s">
        <v>222</v>
      </c>
      <c r="AR17" s="481" t="s">
        <v>168</v>
      </c>
      <c r="AS17" s="490">
        <v>2.6</v>
      </c>
      <c r="AT17" s="528">
        <v>2.7</v>
      </c>
      <c r="AU17" s="526" t="s">
        <v>168</v>
      </c>
      <c r="AV17" s="523">
        <v>164350</v>
      </c>
      <c r="AW17" s="526" t="s">
        <v>168</v>
      </c>
      <c r="AX17" s="519">
        <v>1640</v>
      </c>
      <c r="AY17" s="481" t="s">
        <v>194</v>
      </c>
      <c r="AZ17" s="481" t="s">
        <v>221</v>
      </c>
      <c r="BA17" s="481" t="s">
        <v>168</v>
      </c>
      <c r="BB17" s="487" t="s">
        <v>222</v>
      </c>
      <c r="BC17" s="481" t="s">
        <v>168</v>
      </c>
      <c r="BD17" s="544">
        <v>2.6</v>
      </c>
      <c r="BE17" s="526" t="s">
        <v>168</v>
      </c>
      <c r="BF17" s="523">
        <v>18260</v>
      </c>
      <c r="BG17" s="526" t="s">
        <v>168</v>
      </c>
      <c r="BH17" s="519">
        <v>180</v>
      </c>
      <c r="BI17" s="481" t="s">
        <v>194</v>
      </c>
      <c r="BJ17" s="481" t="s">
        <v>221</v>
      </c>
      <c r="BK17" s="481" t="s">
        <v>168</v>
      </c>
      <c r="BL17" s="487" t="s">
        <v>222</v>
      </c>
      <c r="BM17" s="481" t="s">
        <v>168</v>
      </c>
      <c r="BN17" s="544">
        <v>2.5</v>
      </c>
      <c r="BO17" s="548"/>
      <c r="BP17" s="176"/>
      <c r="BQ17" s="186" t="s">
        <v>114</v>
      </c>
      <c r="BR17" s="187">
        <v>543600</v>
      </c>
      <c r="BS17" s="548"/>
      <c r="BT17" s="188">
        <v>5430</v>
      </c>
      <c r="BU17" s="189" t="s">
        <v>194</v>
      </c>
      <c r="BV17" s="190" t="s">
        <v>221</v>
      </c>
      <c r="BW17" s="191" t="s">
        <v>168</v>
      </c>
      <c r="BX17" s="192" t="s">
        <v>222</v>
      </c>
      <c r="BY17" s="189" t="s">
        <v>168</v>
      </c>
      <c r="BZ17" s="193">
        <v>1.8</v>
      </c>
      <c r="CA17" s="180"/>
      <c r="CB17" s="531"/>
      <c r="CC17" s="198" t="s">
        <v>176</v>
      </c>
      <c r="CD17" s="498" t="s">
        <v>168</v>
      </c>
      <c r="CE17" s="628">
        <v>30590</v>
      </c>
      <c r="CF17" s="498" t="s">
        <v>168</v>
      </c>
      <c r="CG17" s="656">
        <v>240</v>
      </c>
      <c r="CH17" s="546" t="s">
        <v>194</v>
      </c>
      <c r="CI17" s="546" t="s">
        <v>221</v>
      </c>
      <c r="CJ17" s="546" t="s">
        <v>168</v>
      </c>
      <c r="CK17" s="647" t="s">
        <v>222</v>
      </c>
      <c r="CL17" s="546" t="s">
        <v>168</v>
      </c>
      <c r="CM17" s="649">
        <v>6.5</v>
      </c>
      <c r="CN17" s="674" t="s">
        <v>168</v>
      </c>
      <c r="CO17" s="496">
        <v>2100</v>
      </c>
      <c r="CP17" s="660">
        <v>2300</v>
      </c>
      <c r="CQ17" s="674" t="s">
        <v>168</v>
      </c>
      <c r="CR17" s="676" t="s">
        <v>278</v>
      </c>
      <c r="CS17" s="659">
        <v>25700</v>
      </c>
      <c r="CT17" s="660">
        <v>28600</v>
      </c>
      <c r="CU17" s="498" t="s">
        <v>170</v>
      </c>
      <c r="CV17" s="654">
        <v>1330</v>
      </c>
      <c r="CW17" s="498" t="s">
        <v>170</v>
      </c>
      <c r="CX17" s="635" t="s">
        <v>300</v>
      </c>
      <c r="CY17" s="498" t="s">
        <v>170</v>
      </c>
      <c r="CZ17" s="654">
        <v>27860</v>
      </c>
      <c r="DA17" s="498" t="s">
        <v>3</v>
      </c>
      <c r="DB17" s="656">
        <v>270</v>
      </c>
      <c r="DC17" s="644" t="s">
        <v>194</v>
      </c>
      <c r="DD17" s="546" t="s">
        <v>221</v>
      </c>
      <c r="DE17" s="644" t="s">
        <v>168</v>
      </c>
      <c r="DF17" s="647" t="s">
        <v>222</v>
      </c>
      <c r="DG17" s="644" t="s">
        <v>168</v>
      </c>
      <c r="DH17" s="649">
        <v>0.9</v>
      </c>
      <c r="DI17" s="548" t="s">
        <v>170</v>
      </c>
      <c r="DJ17" s="680" t="s">
        <v>298</v>
      </c>
      <c r="DK17" s="631" t="s">
        <v>298</v>
      </c>
      <c r="DL17" s="631" t="s">
        <v>298</v>
      </c>
      <c r="DM17" s="633" t="s">
        <v>298</v>
      </c>
      <c r="DN17" s="199"/>
      <c r="DO17" s="678" t="s">
        <v>284</v>
      </c>
    </row>
    <row r="18" spans="1:119" s="26" customFormat="1" ht="15" customHeight="1">
      <c r="A18" s="26" t="str">
        <f t="shared" si="0"/>
        <v>20/100
地域13人
　から
19人
　まで１､２歳児</v>
      </c>
      <c r="B18" s="26" t="str">
        <f t="shared" si="2"/>
        <v>20/100
地域　 630人～　699人</v>
      </c>
      <c r="D18" s="26" t="str">
        <f t="shared" si="1"/>
        <v>20/100
地域</v>
      </c>
      <c r="E18" s="29" t="str">
        <f>E17</f>
        <v>13人
　から
19人
　まで</v>
      </c>
      <c r="F18" s="27" t="str">
        <f>F17</f>
        <v>１､２歳児</v>
      </c>
      <c r="G18" s="451"/>
      <c r="H18" s="469"/>
      <c r="I18" s="456"/>
      <c r="J18" s="458"/>
      <c r="K18" s="175"/>
      <c r="L18" s="460"/>
      <c r="M18" s="462"/>
      <c r="N18" s="460"/>
      <c r="O18" s="462"/>
      <c r="P18" s="498"/>
      <c r="Q18" s="497"/>
      <c r="R18" s="477"/>
      <c r="S18" s="479"/>
      <c r="T18" s="474"/>
      <c r="U18" s="474"/>
      <c r="V18" s="488"/>
      <c r="W18" s="474"/>
      <c r="X18" s="491"/>
      <c r="Y18" s="494"/>
      <c r="Z18" s="497"/>
      <c r="AA18" s="477"/>
      <c r="AB18" s="479"/>
      <c r="AC18" s="474"/>
      <c r="AD18" s="474"/>
      <c r="AE18" s="488"/>
      <c r="AF18" s="474"/>
      <c r="AG18" s="491"/>
      <c r="AH18" s="529"/>
      <c r="AI18" s="531"/>
      <c r="AJ18" s="533"/>
      <c r="AK18" s="484"/>
      <c r="AL18" s="486"/>
      <c r="AM18" s="477"/>
      <c r="AN18" s="479"/>
      <c r="AO18" s="474"/>
      <c r="AP18" s="474"/>
      <c r="AQ18" s="488"/>
      <c r="AR18" s="474"/>
      <c r="AS18" s="491"/>
      <c r="AT18" s="529"/>
      <c r="AU18" s="526"/>
      <c r="AV18" s="524"/>
      <c r="AW18" s="526"/>
      <c r="AX18" s="520"/>
      <c r="AY18" s="474"/>
      <c r="AZ18" s="474"/>
      <c r="BA18" s="474"/>
      <c r="BB18" s="488"/>
      <c r="BC18" s="474"/>
      <c r="BD18" s="537"/>
      <c r="BE18" s="526"/>
      <c r="BF18" s="524"/>
      <c r="BG18" s="526"/>
      <c r="BH18" s="520"/>
      <c r="BI18" s="474"/>
      <c r="BJ18" s="474"/>
      <c r="BK18" s="474"/>
      <c r="BL18" s="488"/>
      <c r="BM18" s="474"/>
      <c r="BN18" s="537"/>
      <c r="BO18" s="548"/>
      <c r="BP18" s="176"/>
      <c r="BQ18" s="186" t="s">
        <v>115</v>
      </c>
      <c r="BR18" s="187">
        <v>587300</v>
      </c>
      <c r="BS18" s="548"/>
      <c r="BT18" s="188">
        <v>5870</v>
      </c>
      <c r="BU18" s="189" t="s">
        <v>194</v>
      </c>
      <c r="BV18" s="190" t="s">
        <v>221</v>
      </c>
      <c r="BW18" s="191" t="s">
        <v>168</v>
      </c>
      <c r="BX18" s="192" t="s">
        <v>222</v>
      </c>
      <c r="BY18" s="189" t="s">
        <v>168</v>
      </c>
      <c r="BZ18" s="193">
        <v>1.9</v>
      </c>
      <c r="CA18" s="180"/>
      <c r="CB18" s="531"/>
      <c r="CC18" s="185"/>
      <c r="CD18" s="498"/>
      <c r="CE18" s="514"/>
      <c r="CF18" s="498"/>
      <c r="CG18" s="657"/>
      <c r="CH18" s="474"/>
      <c r="CI18" s="474"/>
      <c r="CJ18" s="474"/>
      <c r="CK18" s="488"/>
      <c r="CL18" s="474"/>
      <c r="CM18" s="650"/>
      <c r="CN18" s="674"/>
      <c r="CO18" s="497"/>
      <c r="CP18" s="639"/>
      <c r="CQ18" s="674"/>
      <c r="CR18" s="637"/>
      <c r="CS18" s="638"/>
      <c r="CT18" s="639"/>
      <c r="CU18" s="498"/>
      <c r="CV18" s="655"/>
      <c r="CW18" s="498"/>
      <c r="CX18" s="636"/>
      <c r="CY18" s="498"/>
      <c r="CZ18" s="655"/>
      <c r="DA18" s="498"/>
      <c r="DB18" s="657"/>
      <c r="DC18" s="645"/>
      <c r="DD18" s="474"/>
      <c r="DE18" s="645"/>
      <c r="DF18" s="488"/>
      <c r="DG18" s="645"/>
      <c r="DH18" s="650"/>
      <c r="DI18" s="548"/>
      <c r="DJ18" s="681"/>
      <c r="DK18" s="632"/>
      <c r="DL18" s="632"/>
      <c r="DM18" s="677"/>
      <c r="DN18" s="199"/>
      <c r="DO18" s="679"/>
    </row>
    <row r="19" spans="1:119" s="26" customFormat="1" ht="15" customHeight="1">
      <c r="A19" s="26" t="str">
        <f t="shared" si="0"/>
        <v>20/100
地域13人
　から
19人
　まで１､２歳児</v>
      </c>
      <c r="B19" s="26" t="str">
        <f t="shared" si="2"/>
        <v>20/100
地域 　700人～　769人</v>
      </c>
      <c r="D19" s="26" t="str">
        <f t="shared" si="1"/>
        <v>20/100
地域</v>
      </c>
      <c r="E19" s="26" t="str">
        <f t="shared" si="1"/>
        <v>13人
　から
19人
　まで</v>
      </c>
      <c r="F19" s="27" t="str">
        <f>F18</f>
        <v>１､２歳児</v>
      </c>
      <c r="G19" s="451"/>
      <c r="H19" s="469"/>
      <c r="I19" s="456"/>
      <c r="J19" s="458"/>
      <c r="K19" s="175"/>
      <c r="L19" s="460"/>
      <c r="M19" s="462"/>
      <c r="N19" s="460"/>
      <c r="O19" s="462"/>
      <c r="P19" s="498"/>
      <c r="Q19" s="497"/>
      <c r="R19" s="477"/>
      <c r="S19" s="479"/>
      <c r="T19" s="474"/>
      <c r="U19" s="474"/>
      <c r="V19" s="488"/>
      <c r="W19" s="474"/>
      <c r="X19" s="491"/>
      <c r="Y19" s="494"/>
      <c r="Z19" s="497"/>
      <c r="AA19" s="477"/>
      <c r="AB19" s="479"/>
      <c r="AC19" s="474"/>
      <c r="AD19" s="474"/>
      <c r="AE19" s="488"/>
      <c r="AF19" s="474"/>
      <c r="AG19" s="491"/>
      <c r="AH19" s="529"/>
      <c r="AI19" s="531"/>
      <c r="AJ19" s="533"/>
      <c r="AK19" s="484"/>
      <c r="AL19" s="486"/>
      <c r="AM19" s="477"/>
      <c r="AN19" s="479"/>
      <c r="AO19" s="474"/>
      <c r="AP19" s="474"/>
      <c r="AQ19" s="488"/>
      <c r="AR19" s="474"/>
      <c r="AS19" s="491"/>
      <c r="AT19" s="529"/>
      <c r="AU19" s="526"/>
      <c r="AV19" s="524"/>
      <c r="AW19" s="526"/>
      <c r="AX19" s="520"/>
      <c r="AY19" s="474"/>
      <c r="AZ19" s="474"/>
      <c r="BA19" s="474"/>
      <c r="BB19" s="488"/>
      <c r="BC19" s="474"/>
      <c r="BD19" s="537"/>
      <c r="BE19" s="526"/>
      <c r="BF19" s="524"/>
      <c r="BG19" s="526"/>
      <c r="BH19" s="520"/>
      <c r="BI19" s="474"/>
      <c r="BJ19" s="474"/>
      <c r="BK19" s="474"/>
      <c r="BL19" s="488"/>
      <c r="BM19" s="474"/>
      <c r="BN19" s="537"/>
      <c r="BO19" s="548"/>
      <c r="BP19" s="176"/>
      <c r="BQ19" s="186" t="s">
        <v>116</v>
      </c>
      <c r="BR19" s="187">
        <v>631100</v>
      </c>
      <c r="BS19" s="548"/>
      <c r="BT19" s="188">
        <v>6310</v>
      </c>
      <c r="BU19" s="189" t="s">
        <v>194</v>
      </c>
      <c r="BV19" s="190" t="s">
        <v>221</v>
      </c>
      <c r="BW19" s="191" t="s">
        <v>168</v>
      </c>
      <c r="BX19" s="192" t="s">
        <v>222</v>
      </c>
      <c r="BY19" s="189" t="s">
        <v>168</v>
      </c>
      <c r="BZ19" s="193">
        <v>1.9</v>
      </c>
      <c r="CA19" s="180"/>
      <c r="CB19" s="531"/>
      <c r="CC19" s="185"/>
      <c r="CD19" s="498"/>
      <c r="CE19" s="514"/>
      <c r="CF19" s="498"/>
      <c r="CG19" s="657"/>
      <c r="CH19" s="474"/>
      <c r="CI19" s="474"/>
      <c r="CJ19" s="474"/>
      <c r="CK19" s="488"/>
      <c r="CL19" s="474"/>
      <c r="CM19" s="650"/>
      <c r="CN19" s="674"/>
      <c r="CO19" s="497"/>
      <c r="CP19" s="639"/>
      <c r="CQ19" s="674"/>
      <c r="CR19" s="637" t="s">
        <v>279</v>
      </c>
      <c r="CS19" s="638">
        <v>14200</v>
      </c>
      <c r="CT19" s="639">
        <v>15700</v>
      </c>
      <c r="CU19" s="498"/>
      <c r="CV19" s="655"/>
      <c r="CW19" s="498"/>
      <c r="CX19" s="636"/>
      <c r="CY19" s="498"/>
      <c r="CZ19" s="655"/>
      <c r="DA19" s="498"/>
      <c r="DB19" s="657"/>
      <c r="DC19" s="645"/>
      <c r="DD19" s="474"/>
      <c r="DE19" s="645"/>
      <c r="DF19" s="488"/>
      <c r="DG19" s="645"/>
      <c r="DH19" s="650"/>
      <c r="DI19" s="548"/>
      <c r="DJ19" s="681"/>
      <c r="DK19" s="632"/>
      <c r="DL19" s="632"/>
      <c r="DM19" s="677"/>
      <c r="DN19" s="199"/>
      <c r="DO19" s="200" t="s">
        <v>267</v>
      </c>
    </row>
    <row r="20" spans="1:119" s="26" customFormat="1" ht="15" customHeight="1">
      <c r="A20" s="26" t="str">
        <f t="shared" si="0"/>
        <v>20/100
地域13人
　から
19人
　まで１､２歳児</v>
      </c>
      <c r="B20" s="26" t="str">
        <f t="shared" si="2"/>
        <v>20/100
地域 　770人～　839人</v>
      </c>
      <c r="C20" s="26" t="str">
        <f>G9&amp;BK19</f>
        <v>20/100
地域</v>
      </c>
      <c r="D20" s="26" t="str">
        <f t="shared" si="1"/>
        <v>20/100
地域</v>
      </c>
      <c r="E20" s="26" t="str">
        <f t="shared" si="1"/>
        <v>13人
　から
19人
　まで</v>
      </c>
      <c r="F20" s="27" t="str">
        <f>F19</f>
        <v>１､２歳児</v>
      </c>
      <c r="G20" s="451"/>
      <c r="H20" s="469"/>
      <c r="I20" s="456"/>
      <c r="J20" s="458"/>
      <c r="K20" s="175"/>
      <c r="L20" s="460"/>
      <c r="M20" s="462"/>
      <c r="N20" s="460"/>
      <c r="O20" s="462"/>
      <c r="P20" s="498"/>
      <c r="Q20" s="497"/>
      <c r="R20" s="477"/>
      <c r="S20" s="480"/>
      <c r="T20" s="482"/>
      <c r="U20" s="482"/>
      <c r="V20" s="489"/>
      <c r="W20" s="482"/>
      <c r="X20" s="492"/>
      <c r="Y20" s="495"/>
      <c r="Z20" s="497"/>
      <c r="AA20" s="477"/>
      <c r="AB20" s="480"/>
      <c r="AC20" s="482"/>
      <c r="AD20" s="482"/>
      <c r="AE20" s="489"/>
      <c r="AF20" s="482"/>
      <c r="AG20" s="492"/>
      <c r="AH20" s="530"/>
      <c r="AI20" s="531"/>
      <c r="AJ20" s="533"/>
      <c r="AK20" s="484"/>
      <c r="AL20" s="486"/>
      <c r="AM20" s="477"/>
      <c r="AN20" s="480"/>
      <c r="AO20" s="482"/>
      <c r="AP20" s="482"/>
      <c r="AQ20" s="489"/>
      <c r="AR20" s="482"/>
      <c r="AS20" s="492"/>
      <c r="AT20" s="530"/>
      <c r="AU20" s="526"/>
      <c r="AV20" s="525"/>
      <c r="AW20" s="526"/>
      <c r="AX20" s="521"/>
      <c r="AY20" s="522"/>
      <c r="AZ20" s="522"/>
      <c r="BA20" s="522"/>
      <c r="BB20" s="527"/>
      <c r="BC20" s="522"/>
      <c r="BD20" s="538"/>
      <c r="BE20" s="526"/>
      <c r="BF20" s="525"/>
      <c r="BG20" s="526"/>
      <c r="BH20" s="521"/>
      <c r="BI20" s="522"/>
      <c r="BJ20" s="522"/>
      <c r="BK20" s="522"/>
      <c r="BL20" s="527"/>
      <c r="BM20" s="522"/>
      <c r="BN20" s="538"/>
      <c r="BO20" s="548"/>
      <c r="BP20" s="176"/>
      <c r="BQ20" s="186" t="s">
        <v>117</v>
      </c>
      <c r="BR20" s="187">
        <v>674800</v>
      </c>
      <c r="BS20" s="548"/>
      <c r="BT20" s="188">
        <v>6740</v>
      </c>
      <c r="BU20" s="189" t="s">
        <v>194</v>
      </c>
      <c r="BV20" s="190" t="s">
        <v>221</v>
      </c>
      <c r="BW20" s="191" t="s">
        <v>168</v>
      </c>
      <c r="BX20" s="192" t="s">
        <v>222</v>
      </c>
      <c r="BY20" s="189" t="s">
        <v>168</v>
      </c>
      <c r="BZ20" s="193">
        <v>1.8</v>
      </c>
      <c r="CA20" s="180"/>
      <c r="CB20" s="531"/>
      <c r="CC20" s="185"/>
      <c r="CD20" s="498"/>
      <c r="CE20" s="514"/>
      <c r="CF20" s="498"/>
      <c r="CG20" s="657"/>
      <c r="CH20" s="474"/>
      <c r="CI20" s="474"/>
      <c r="CJ20" s="474"/>
      <c r="CK20" s="488"/>
      <c r="CL20" s="474"/>
      <c r="CM20" s="650"/>
      <c r="CN20" s="674"/>
      <c r="CO20" s="497"/>
      <c r="CP20" s="639"/>
      <c r="CQ20" s="674"/>
      <c r="CR20" s="637"/>
      <c r="CS20" s="638"/>
      <c r="CT20" s="639"/>
      <c r="CU20" s="498"/>
      <c r="CV20" s="655"/>
      <c r="CW20" s="498"/>
      <c r="CX20" s="636"/>
      <c r="CY20" s="498"/>
      <c r="CZ20" s="655"/>
      <c r="DA20" s="498"/>
      <c r="DB20" s="657"/>
      <c r="DC20" s="645"/>
      <c r="DD20" s="474"/>
      <c r="DE20" s="645"/>
      <c r="DF20" s="488"/>
      <c r="DG20" s="645"/>
      <c r="DH20" s="650"/>
      <c r="DI20" s="548"/>
      <c r="DJ20" s="681"/>
      <c r="DK20" s="632"/>
      <c r="DL20" s="632"/>
      <c r="DM20" s="677"/>
      <c r="DN20" s="199"/>
      <c r="DO20" s="201">
        <v>0.8</v>
      </c>
    </row>
    <row r="21" spans="1:119" s="26" customFormat="1" ht="15" customHeight="1">
      <c r="A21" s="28" t="str">
        <f t="shared" si="0"/>
        <v>20/100
地域13人
　から
19人
　まで乳児</v>
      </c>
      <c r="B21" s="28" t="str">
        <f t="shared" si="2"/>
        <v>20/100
地域　 840人～　909人</v>
      </c>
      <c r="C21" s="28"/>
      <c r="D21" s="28" t="str">
        <f t="shared" si="1"/>
        <v>20/100
地域</v>
      </c>
      <c r="E21" s="28" t="str">
        <f t="shared" si="1"/>
        <v>13人
　から
19人
　まで</v>
      </c>
      <c r="F21" s="30" t="str">
        <f>J21</f>
        <v>乳児</v>
      </c>
      <c r="G21" s="451"/>
      <c r="H21" s="469"/>
      <c r="I21" s="456"/>
      <c r="J21" s="512" t="s">
        <v>172</v>
      </c>
      <c r="K21" s="175"/>
      <c r="L21" s="513">
        <v>279740</v>
      </c>
      <c r="M21" s="515"/>
      <c r="N21" s="513">
        <v>276710</v>
      </c>
      <c r="O21" s="515"/>
      <c r="P21" s="498" t="s">
        <v>168</v>
      </c>
      <c r="Q21" s="504">
        <v>2670</v>
      </c>
      <c r="R21" s="507"/>
      <c r="S21" s="479" t="s">
        <v>194</v>
      </c>
      <c r="T21" s="474" t="s">
        <v>221</v>
      </c>
      <c r="U21" s="474" t="s">
        <v>168</v>
      </c>
      <c r="V21" s="488" t="s">
        <v>222</v>
      </c>
      <c r="W21" s="474" t="s">
        <v>168</v>
      </c>
      <c r="X21" s="501">
        <v>2.8</v>
      </c>
      <c r="Y21" s="502"/>
      <c r="Z21" s="504">
        <v>2640</v>
      </c>
      <c r="AA21" s="507"/>
      <c r="AB21" s="479" t="s">
        <v>194</v>
      </c>
      <c r="AC21" s="474" t="s">
        <v>221</v>
      </c>
      <c r="AD21" s="474" t="s">
        <v>168</v>
      </c>
      <c r="AE21" s="488" t="s">
        <v>222</v>
      </c>
      <c r="AF21" s="474" t="s">
        <v>168</v>
      </c>
      <c r="AG21" s="501">
        <v>2.8</v>
      </c>
      <c r="AH21" s="537"/>
      <c r="AI21" s="531" t="s">
        <v>168</v>
      </c>
      <c r="AJ21" s="629">
        <v>91300</v>
      </c>
      <c r="AK21" s="669"/>
      <c r="AL21" s="672">
        <v>910</v>
      </c>
      <c r="AM21" s="507"/>
      <c r="AN21" s="479" t="s">
        <v>194</v>
      </c>
      <c r="AO21" s="474" t="s">
        <v>221</v>
      </c>
      <c r="AP21" s="474" t="s">
        <v>168</v>
      </c>
      <c r="AQ21" s="488" t="s">
        <v>222</v>
      </c>
      <c r="AR21" s="474" t="s">
        <v>168</v>
      </c>
      <c r="AS21" s="501">
        <v>2.7</v>
      </c>
      <c r="AT21" s="537"/>
      <c r="AU21" s="194"/>
      <c r="AV21" s="194"/>
      <c r="AW21" s="194"/>
      <c r="AX21" s="194"/>
      <c r="AY21" s="194"/>
      <c r="AZ21" s="194"/>
      <c r="BA21" s="194"/>
      <c r="BB21" s="194"/>
      <c r="BC21" s="194"/>
      <c r="BD21" s="195"/>
      <c r="BE21" s="194"/>
      <c r="BF21" s="194"/>
      <c r="BG21" s="194"/>
      <c r="BH21" s="194"/>
      <c r="BI21" s="194"/>
      <c r="BJ21" s="194"/>
      <c r="BK21" s="194"/>
      <c r="BL21" s="194"/>
      <c r="BM21" s="194"/>
      <c r="BN21" s="195"/>
      <c r="BO21" s="534"/>
      <c r="BP21" s="176"/>
      <c r="BQ21" s="186" t="s">
        <v>285</v>
      </c>
      <c r="BR21" s="187">
        <v>718600</v>
      </c>
      <c r="BS21" s="548"/>
      <c r="BT21" s="188">
        <v>7180</v>
      </c>
      <c r="BU21" s="189" t="s">
        <v>194</v>
      </c>
      <c r="BV21" s="190" t="s">
        <v>221</v>
      </c>
      <c r="BW21" s="191" t="s">
        <v>168</v>
      </c>
      <c r="BX21" s="192" t="s">
        <v>222</v>
      </c>
      <c r="BY21" s="189" t="s">
        <v>168</v>
      </c>
      <c r="BZ21" s="193">
        <v>1.8</v>
      </c>
      <c r="CA21" s="180"/>
      <c r="CB21" s="531"/>
      <c r="CC21" s="185"/>
      <c r="CD21" s="498"/>
      <c r="CE21" s="514"/>
      <c r="CF21" s="498"/>
      <c r="CG21" s="657"/>
      <c r="CH21" s="474"/>
      <c r="CI21" s="474"/>
      <c r="CJ21" s="474"/>
      <c r="CK21" s="488"/>
      <c r="CL21" s="474"/>
      <c r="CM21" s="650"/>
      <c r="CN21" s="674"/>
      <c r="CO21" s="497"/>
      <c r="CP21" s="639"/>
      <c r="CQ21" s="674"/>
      <c r="CR21" s="637" t="s">
        <v>281</v>
      </c>
      <c r="CS21" s="638">
        <v>12300</v>
      </c>
      <c r="CT21" s="639">
        <v>13700</v>
      </c>
      <c r="CU21" s="498"/>
      <c r="CV21" s="655"/>
      <c r="CW21" s="498"/>
      <c r="CX21" s="640">
        <v>0.08</v>
      </c>
      <c r="CY21" s="498"/>
      <c r="CZ21" s="655"/>
      <c r="DA21" s="498"/>
      <c r="DB21" s="657"/>
      <c r="DC21" s="645"/>
      <c r="DD21" s="474"/>
      <c r="DE21" s="645"/>
      <c r="DF21" s="488"/>
      <c r="DG21" s="645"/>
      <c r="DH21" s="650"/>
      <c r="DI21" s="548"/>
      <c r="DJ21" s="642">
        <v>0.01</v>
      </c>
      <c r="DK21" s="662">
        <v>0.03</v>
      </c>
      <c r="DL21" s="662">
        <v>0.04</v>
      </c>
      <c r="DM21" s="664">
        <v>0.06</v>
      </c>
      <c r="DN21" s="199"/>
      <c r="DO21" s="200" t="s">
        <v>268</v>
      </c>
    </row>
    <row r="22" spans="1:119" s="26" customFormat="1" ht="15" customHeight="1">
      <c r="A22" s="28" t="str">
        <f t="shared" si="0"/>
        <v>20/100
地域13人
　から
19人
　まで乳児</v>
      </c>
      <c r="B22" s="28" t="str">
        <f t="shared" si="2"/>
        <v>20/100
地域 　910人～　979人</v>
      </c>
      <c r="C22" s="28" t="str">
        <f>G9&amp;BK21</f>
        <v>20/100
地域</v>
      </c>
      <c r="D22" s="28" t="str">
        <f t="shared" si="1"/>
        <v>20/100
地域</v>
      </c>
      <c r="E22" s="28" t="str">
        <f t="shared" si="1"/>
        <v>13人
　から
19人
　まで</v>
      </c>
      <c r="F22" s="30" t="str">
        <f>F21</f>
        <v>乳児</v>
      </c>
      <c r="G22" s="451"/>
      <c r="H22" s="469"/>
      <c r="I22" s="456"/>
      <c r="J22" s="458"/>
      <c r="K22" s="175"/>
      <c r="L22" s="514"/>
      <c r="M22" s="516"/>
      <c r="N22" s="514"/>
      <c r="O22" s="516"/>
      <c r="P22" s="498"/>
      <c r="Q22" s="505"/>
      <c r="R22" s="508"/>
      <c r="S22" s="479"/>
      <c r="T22" s="474"/>
      <c r="U22" s="474"/>
      <c r="V22" s="488"/>
      <c r="W22" s="474"/>
      <c r="X22" s="502"/>
      <c r="Y22" s="502"/>
      <c r="Z22" s="505"/>
      <c r="AA22" s="508"/>
      <c r="AB22" s="479"/>
      <c r="AC22" s="474"/>
      <c r="AD22" s="474"/>
      <c r="AE22" s="488"/>
      <c r="AF22" s="474"/>
      <c r="AG22" s="502"/>
      <c r="AH22" s="537"/>
      <c r="AI22" s="531"/>
      <c r="AJ22" s="630"/>
      <c r="AK22" s="670"/>
      <c r="AL22" s="673"/>
      <c r="AM22" s="508"/>
      <c r="AN22" s="479"/>
      <c r="AO22" s="474"/>
      <c r="AP22" s="474"/>
      <c r="AQ22" s="488"/>
      <c r="AR22" s="474"/>
      <c r="AS22" s="502"/>
      <c r="AT22" s="537"/>
      <c r="AU22" s="194"/>
      <c r="AV22" s="194"/>
      <c r="AW22" s="194"/>
      <c r="AX22" s="194"/>
      <c r="AY22" s="194"/>
      <c r="AZ22" s="194"/>
      <c r="BA22" s="194"/>
      <c r="BB22" s="194"/>
      <c r="BC22" s="194"/>
      <c r="BD22" s="196"/>
      <c r="BE22" s="194"/>
      <c r="BF22" s="194"/>
      <c r="BG22" s="194"/>
      <c r="BH22" s="194"/>
      <c r="BI22" s="194"/>
      <c r="BJ22" s="194"/>
      <c r="BK22" s="194"/>
      <c r="BL22" s="194"/>
      <c r="BM22" s="194"/>
      <c r="BN22" s="196"/>
      <c r="BO22" s="534"/>
      <c r="BP22" s="176"/>
      <c r="BQ22" s="186" t="s">
        <v>119</v>
      </c>
      <c r="BR22" s="187">
        <v>762300</v>
      </c>
      <c r="BS22" s="548"/>
      <c r="BT22" s="188">
        <v>7620</v>
      </c>
      <c r="BU22" s="189" t="s">
        <v>194</v>
      </c>
      <c r="BV22" s="190" t="s">
        <v>221</v>
      </c>
      <c r="BW22" s="191" t="s">
        <v>168</v>
      </c>
      <c r="BX22" s="192" t="s">
        <v>222</v>
      </c>
      <c r="BY22" s="189" t="s">
        <v>168</v>
      </c>
      <c r="BZ22" s="193">
        <v>1.9</v>
      </c>
      <c r="CA22" s="180"/>
      <c r="CB22" s="531"/>
      <c r="CC22" s="185"/>
      <c r="CD22" s="498"/>
      <c r="CE22" s="514"/>
      <c r="CF22" s="498"/>
      <c r="CG22" s="657"/>
      <c r="CH22" s="474"/>
      <c r="CI22" s="474"/>
      <c r="CJ22" s="474"/>
      <c r="CK22" s="488"/>
      <c r="CL22" s="474"/>
      <c r="CM22" s="650"/>
      <c r="CN22" s="674"/>
      <c r="CO22" s="497"/>
      <c r="CP22" s="639"/>
      <c r="CQ22" s="674"/>
      <c r="CR22" s="637"/>
      <c r="CS22" s="638"/>
      <c r="CT22" s="639"/>
      <c r="CU22" s="498"/>
      <c r="CV22" s="655"/>
      <c r="CW22" s="498"/>
      <c r="CX22" s="640"/>
      <c r="CY22" s="498"/>
      <c r="CZ22" s="655"/>
      <c r="DA22" s="498"/>
      <c r="DB22" s="657"/>
      <c r="DC22" s="645"/>
      <c r="DD22" s="474"/>
      <c r="DE22" s="645"/>
      <c r="DF22" s="488"/>
      <c r="DG22" s="645"/>
      <c r="DH22" s="650"/>
      <c r="DI22" s="548"/>
      <c r="DJ22" s="642"/>
      <c r="DK22" s="662"/>
      <c r="DL22" s="662"/>
      <c r="DM22" s="664"/>
      <c r="DN22" s="199"/>
      <c r="DO22" s="201">
        <v>0.75</v>
      </c>
    </row>
    <row r="23" spans="1:119" s="26" customFormat="1" ht="15" customHeight="1">
      <c r="A23" s="28" t="str">
        <f t="shared" si="0"/>
        <v>20/100
地域13人
　から
19人
　まで乳児</v>
      </c>
      <c r="B23" s="28" t="str">
        <f t="shared" si="2"/>
        <v>20/100
地域　 980人～1,049人</v>
      </c>
      <c r="C23" s="28"/>
      <c r="D23" s="28" t="str">
        <f t="shared" si="1"/>
        <v>20/100
地域</v>
      </c>
      <c r="E23" s="28" t="str">
        <f t="shared" si="1"/>
        <v>13人
　から
19人
　まで</v>
      </c>
      <c r="F23" s="30" t="str">
        <f>F22</f>
        <v>乳児</v>
      </c>
      <c r="G23" s="451"/>
      <c r="H23" s="469"/>
      <c r="I23" s="456"/>
      <c r="J23" s="458"/>
      <c r="K23" s="175"/>
      <c r="L23" s="514"/>
      <c r="M23" s="516"/>
      <c r="N23" s="514"/>
      <c r="O23" s="516"/>
      <c r="P23" s="498"/>
      <c r="Q23" s="505"/>
      <c r="R23" s="508"/>
      <c r="S23" s="479"/>
      <c r="T23" s="474"/>
      <c r="U23" s="474"/>
      <c r="V23" s="488"/>
      <c r="W23" s="474"/>
      <c r="X23" s="502"/>
      <c r="Y23" s="502"/>
      <c r="Z23" s="505"/>
      <c r="AA23" s="508"/>
      <c r="AB23" s="479"/>
      <c r="AC23" s="474"/>
      <c r="AD23" s="474"/>
      <c r="AE23" s="488"/>
      <c r="AF23" s="474"/>
      <c r="AG23" s="502"/>
      <c r="AH23" s="537"/>
      <c r="AI23" s="531"/>
      <c r="AJ23" s="630"/>
      <c r="AK23" s="670"/>
      <c r="AL23" s="673"/>
      <c r="AM23" s="508"/>
      <c r="AN23" s="479"/>
      <c r="AO23" s="474"/>
      <c r="AP23" s="474"/>
      <c r="AQ23" s="488"/>
      <c r="AR23" s="474"/>
      <c r="AS23" s="502"/>
      <c r="AT23" s="537"/>
      <c r="AU23" s="194"/>
      <c r="AV23" s="194"/>
      <c r="AW23" s="194"/>
      <c r="AX23" s="194"/>
      <c r="AY23" s="194"/>
      <c r="AZ23" s="194"/>
      <c r="BA23" s="194"/>
      <c r="BB23" s="194"/>
      <c r="BC23" s="194"/>
      <c r="BD23" s="196"/>
      <c r="BE23" s="194"/>
      <c r="BF23" s="194"/>
      <c r="BG23" s="194"/>
      <c r="BH23" s="194"/>
      <c r="BI23" s="194"/>
      <c r="BJ23" s="194"/>
      <c r="BK23" s="194"/>
      <c r="BL23" s="194"/>
      <c r="BM23" s="194"/>
      <c r="BN23" s="196"/>
      <c r="BO23" s="534"/>
      <c r="BP23" s="176"/>
      <c r="BQ23" s="186" t="s">
        <v>120</v>
      </c>
      <c r="BR23" s="187">
        <v>806100</v>
      </c>
      <c r="BS23" s="548"/>
      <c r="BT23" s="188">
        <v>8060</v>
      </c>
      <c r="BU23" s="189" t="s">
        <v>194</v>
      </c>
      <c r="BV23" s="190" t="s">
        <v>221</v>
      </c>
      <c r="BW23" s="191" t="s">
        <v>168</v>
      </c>
      <c r="BX23" s="192" t="s">
        <v>222</v>
      </c>
      <c r="BY23" s="189" t="s">
        <v>168</v>
      </c>
      <c r="BZ23" s="193">
        <v>1.9</v>
      </c>
      <c r="CA23" s="180"/>
      <c r="CB23" s="531"/>
      <c r="CC23" s="185"/>
      <c r="CD23" s="498"/>
      <c r="CE23" s="514"/>
      <c r="CF23" s="498"/>
      <c r="CG23" s="657"/>
      <c r="CH23" s="474"/>
      <c r="CI23" s="474"/>
      <c r="CJ23" s="474"/>
      <c r="CK23" s="488"/>
      <c r="CL23" s="474"/>
      <c r="CM23" s="650"/>
      <c r="CN23" s="674"/>
      <c r="CO23" s="497"/>
      <c r="CP23" s="639"/>
      <c r="CQ23" s="674"/>
      <c r="CR23" s="637" t="s">
        <v>282</v>
      </c>
      <c r="CS23" s="638">
        <v>11000</v>
      </c>
      <c r="CT23" s="639">
        <v>12300</v>
      </c>
      <c r="CU23" s="498"/>
      <c r="CV23" s="655"/>
      <c r="CW23" s="498"/>
      <c r="CX23" s="640"/>
      <c r="CY23" s="498"/>
      <c r="CZ23" s="655"/>
      <c r="DA23" s="498"/>
      <c r="DB23" s="657"/>
      <c r="DC23" s="645"/>
      <c r="DD23" s="474"/>
      <c r="DE23" s="645"/>
      <c r="DF23" s="488"/>
      <c r="DG23" s="645"/>
      <c r="DH23" s="650"/>
      <c r="DI23" s="548"/>
      <c r="DJ23" s="642"/>
      <c r="DK23" s="662"/>
      <c r="DL23" s="662"/>
      <c r="DM23" s="664"/>
      <c r="DN23" s="199"/>
      <c r="DO23" s="200" t="s">
        <v>269</v>
      </c>
    </row>
    <row r="24" spans="1:119" s="26" customFormat="1" ht="15" customHeight="1">
      <c r="A24" s="28" t="str">
        <f t="shared" si="0"/>
        <v>20/100
地域13人
　から
19人
　まで乳児</v>
      </c>
      <c r="B24" s="28" t="str">
        <f t="shared" si="2"/>
        <v>20/100
地域 1,050人～</v>
      </c>
      <c r="C24" s="28" t="str">
        <f>G9&amp;BK23</f>
        <v>20/100
地域</v>
      </c>
      <c r="D24" s="28" t="str">
        <f t="shared" si="1"/>
        <v>20/100
地域</v>
      </c>
      <c r="E24" s="28" t="str">
        <f t="shared" si="1"/>
        <v>13人
　から
19人
　まで</v>
      </c>
      <c r="F24" s="30" t="str">
        <f>F23</f>
        <v>乳児</v>
      </c>
      <c r="G24" s="452"/>
      <c r="H24" s="470"/>
      <c r="I24" s="471"/>
      <c r="J24" s="518"/>
      <c r="K24" s="175"/>
      <c r="L24" s="514"/>
      <c r="M24" s="517"/>
      <c r="N24" s="514"/>
      <c r="O24" s="517"/>
      <c r="P24" s="498"/>
      <c r="Q24" s="506"/>
      <c r="R24" s="509"/>
      <c r="S24" s="510"/>
      <c r="T24" s="475"/>
      <c r="U24" s="475"/>
      <c r="V24" s="511"/>
      <c r="W24" s="475"/>
      <c r="X24" s="503"/>
      <c r="Y24" s="503"/>
      <c r="Z24" s="506"/>
      <c r="AA24" s="509"/>
      <c r="AB24" s="510"/>
      <c r="AC24" s="475"/>
      <c r="AD24" s="475"/>
      <c r="AE24" s="511"/>
      <c r="AF24" s="475"/>
      <c r="AG24" s="503"/>
      <c r="AH24" s="538"/>
      <c r="AI24" s="531"/>
      <c r="AJ24" s="630"/>
      <c r="AK24" s="671"/>
      <c r="AL24" s="673"/>
      <c r="AM24" s="509"/>
      <c r="AN24" s="510"/>
      <c r="AO24" s="475"/>
      <c r="AP24" s="475"/>
      <c r="AQ24" s="511"/>
      <c r="AR24" s="475"/>
      <c r="AS24" s="503"/>
      <c r="AT24" s="538"/>
      <c r="AU24" s="194"/>
      <c r="AV24" s="194"/>
      <c r="AW24" s="194"/>
      <c r="AX24" s="194"/>
      <c r="AY24" s="194"/>
      <c r="AZ24" s="194"/>
      <c r="BA24" s="194"/>
      <c r="BB24" s="194"/>
      <c r="BC24" s="194"/>
      <c r="BD24" s="197"/>
      <c r="BE24" s="194"/>
      <c r="BF24" s="194"/>
      <c r="BG24" s="194"/>
      <c r="BH24" s="194"/>
      <c r="BI24" s="194"/>
      <c r="BJ24" s="194"/>
      <c r="BK24" s="194"/>
      <c r="BL24" s="194"/>
      <c r="BM24" s="194"/>
      <c r="BN24" s="196"/>
      <c r="BO24" s="534"/>
      <c r="BP24" s="176"/>
      <c r="BQ24" s="202" t="s">
        <v>121</v>
      </c>
      <c r="BR24" s="203">
        <v>849800</v>
      </c>
      <c r="BS24" s="548"/>
      <c r="BT24" s="204">
        <v>8490</v>
      </c>
      <c r="BU24" s="205" t="s">
        <v>194</v>
      </c>
      <c r="BV24" s="206" t="s">
        <v>221</v>
      </c>
      <c r="BW24" s="207" t="s">
        <v>168</v>
      </c>
      <c r="BX24" s="208" t="s">
        <v>222</v>
      </c>
      <c r="BY24" s="205" t="s">
        <v>168</v>
      </c>
      <c r="BZ24" s="209">
        <v>1.9</v>
      </c>
      <c r="CA24" s="180"/>
      <c r="CB24" s="531"/>
      <c r="CC24" s="185"/>
      <c r="CD24" s="498"/>
      <c r="CE24" s="536"/>
      <c r="CF24" s="498"/>
      <c r="CG24" s="658"/>
      <c r="CH24" s="547"/>
      <c r="CI24" s="547"/>
      <c r="CJ24" s="547"/>
      <c r="CK24" s="648"/>
      <c r="CL24" s="547"/>
      <c r="CM24" s="651"/>
      <c r="CN24" s="674"/>
      <c r="CO24" s="675"/>
      <c r="CP24" s="668"/>
      <c r="CQ24" s="674"/>
      <c r="CR24" s="666"/>
      <c r="CS24" s="667"/>
      <c r="CT24" s="668"/>
      <c r="CU24" s="498"/>
      <c r="CV24" s="661"/>
      <c r="CW24" s="498"/>
      <c r="CX24" s="641"/>
      <c r="CY24" s="498"/>
      <c r="CZ24" s="655"/>
      <c r="DA24" s="498"/>
      <c r="DB24" s="658"/>
      <c r="DC24" s="646"/>
      <c r="DD24" s="547"/>
      <c r="DE24" s="646"/>
      <c r="DF24" s="648"/>
      <c r="DG24" s="646"/>
      <c r="DH24" s="651"/>
      <c r="DI24" s="548"/>
      <c r="DJ24" s="643"/>
      <c r="DK24" s="663"/>
      <c r="DL24" s="663"/>
      <c r="DM24" s="665"/>
      <c r="DN24" s="199"/>
      <c r="DO24" s="201">
        <v>0.7</v>
      </c>
    </row>
    <row r="25" spans="1:119" s="26" customFormat="1" ht="15" customHeight="1">
      <c r="A25" s="28" t="str">
        <f t="shared" si="0"/>
        <v>16/100
地域 6人
　から
12人
　まで１､２歳児</v>
      </c>
      <c r="B25" s="28"/>
      <c r="C25" s="28"/>
      <c r="D25" s="28" t="str">
        <f>G25</f>
        <v>16/100
地域</v>
      </c>
      <c r="E25" s="28" t="str">
        <f>H25</f>
        <v xml:space="preserve"> 6人
　から
12人
　まで</v>
      </c>
      <c r="F25" s="30" t="str">
        <f>J25</f>
        <v>１､２歳児</v>
      </c>
      <c r="G25" s="450" t="s">
        <v>177</v>
      </c>
      <c r="H25" s="453" t="s">
        <v>262</v>
      </c>
      <c r="I25" s="455" t="s">
        <v>171</v>
      </c>
      <c r="J25" s="457" t="s">
        <v>277</v>
      </c>
      <c r="K25" s="175"/>
      <c r="L25" s="459">
        <v>232210</v>
      </c>
      <c r="M25" s="461">
        <v>320750</v>
      </c>
      <c r="N25" s="459">
        <v>227400</v>
      </c>
      <c r="O25" s="461">
        <v>315940</v>
      </c>
      <c r="P25" s="498" t="s">
        <v>168</v>
      </c>
      <c r="Q25" s="496">
        <v>2200</v>
      </c>
      <c r="R25" s="476">
        <v>3080</v>
      </c>
      <c r="S25" s="478" t="s">
        <v>194</v>
      </c>
      <c r="T25" s="481" t="s">
        <v>221</v>
      </c>
      <c r="U25" s="481" t="s">
        <v>168</v>
      </c>
      <c r="V25" s="487" t="s">
        <v>222</v>
      </c>
      <c r="W25" s="481" t="s">
        <v>168</v>
      </c>
      <c r="X25" s="490">
        <v>3.1</v>
      </c>
      <c r="Y25" s="493">
        <v>3</v>
      </c>
      <c r="Z25" s="496">
        <v>2150</v>
      </c>
      <c r="AA25" s="476">
        <v>3030</v>
      </c>
      <c r="AB25" s="478" t="s">
        <v>194</v>
      </c>
      <c r="AC25" s="481" t="s">
        <v>221</v>
      </c>
      <c r="AD25" s="481" t="s">
        <v>168</v>
      </c>
      <c r="AE25" s="487" t="s">
        <v>222</v>
      </c>
      <c r="AF25" s="481" t="s">
        <v>168</v>
      </c>
      <c r="AG25" s="490">
        <v>3</v>
      </c>
      <c r="AH25" s="528">
        <v>2.9</v>
      </c>
      <c r="AI25" s="531" t="s">
        <v>168</v>
      </c>
      <c r="AJ25" s="532">
        <v>177070</v>
      </c>
      <c r="AK25" s="483">
        <v>88540</v>
      </c>
      <c r="AL25" s="485">
        <v>1770</v>
      </c>
      <c r="AM25" s="476">
        <v>880</v>
      </c>
      <c r="AN25" s="478" t="s">
        <v>194</v>
      </c>
      <c r="AO25" s="481" t="s">
        <v>221</v>
      </c>
      <c r="AP25" s="481" t="s">
        <v>168</v>
      </c>
      <c r="AQ25" s="487" t="s">
        <v>222</v>
      </c>
      <c r="AR25" s="481" t="s">
        <v>168</v>
      </c>
      <c r="AS25" s="490">
        <v>2.7</v>
      </c>
      <c r="AT25" s="528">
        <v>2.8</v>
      </c>
      <c r="AU25" s="526" t="s">
        <v>168</v>
      </c>
      <c r="AV25" s="523">
        <v>159370</v>
      </c>
      <c r="AW25" s="526" t="s">
        <v>168</v>
      </c>
      <c r="AX25" s="519">
        <v>1590</v>
      </c>
      <c r="AY25" s="481" t="s">
        <v>194</v>
      </c>
      <c r="AZ25" s="481" t="s">
        <v>221</v>
      </c>
      <c r="BA25" s="481" t="s">
        <v>168</v>
      </c>
      <c r="BB25" s="487" t="s">
        <v>222</v>
      </c>
      <c r="BC25" s="481" t="s">
        <v>168</v>
      </c>
      <c r="BD25" s="544">
        <v>2.7</v>
      </c>
      <c r="BE25" s="526" t="s">
        <v>168</v>
      </c>
      <c r="BF25" s="523">
        <v>17700</v>
      </c>
      <c r="BG25" s="526" t="s">
        <v>168</v>
      </c>
      <c r="BH25" s="519">
        <v>170</v>
      </c>
      <c r="BI25" s="481" t="s">
        <v>194</v>
      </c>
      <c r="BJ25" s="481" t="s">
        <v>221</v>
      </c>
      <c r="BK25" s="481" t="s">
        <v>168</v>
      </c>
      <c r="BL25" s="487" t="s">
        <v>222</v>
      </c>
      <c r="BM25" s="481" t="s">
        <v>168</v>
      </c>
      <c r="BN25" s="544">
        <v>2.6</v>
      </c>
      <c r="BO25" s="548" t="s">
        <v>3</v>
      </c>
      <c r="BP25" s="176"/>
      <c r="BQ25" s="625" t="s">
        <v>173</v>
      </c>
      <c r="BR25" s="626"/>
      <c r="BS25" s="498" t="s">
        <v>168</v>
      </c>
      <c r="BT25" s="177"/>
      <c r="BU25" s="178"/>
      <c r="BV25" s="178"/>
      <c r="BW25" s="178"/>
      <c r="BX25" s="178"/>
      <c r="BY25" s="178"/>
      <c r="BZ25" s="179"/>
      <c r="CA25" s="210"/>
      <c r="CB25" s="531" t="s">
        <v>169</v>
      </c>
      <c r="CC25" s="181"/>
      <c r="CD25" s="498" t="s">
        <v>168</v>
      </c>
      <c r="CE25" s="628">
        <v>45150</v>
      </c>
      <c r="CF25" s="498" t="s">
        <v>168</v>
      </c>
      <c r="CG25" s="656">
        <v>390</v>
      </c>
      <c r="CH25" s="546" t="s">
        <v>194</v>
      </c>
      <c r="CI25" s="546" t="s">
        <v>221</v>
      </c>
      <c r="CJ25" s="546" t="s">
        <v>168</v>
      </c>
      <c r="CK25" s="647" t="s">
        <v>222</v>
      </c>
      <c r="CL25" s="546" t="s">
        <v>168</v>
      </c>
      <c r="CM25" s="649">
        <v>6.4</v>
      </c>
      <c r="CN25" s="674" t="s">
        <v>168</v>
      </c>
      <c r="CO25" s="496">
        <v>3400</v>
      </c>
      <c r="CP25" s="660">
        <v>3700</v>
      </c>
      <c r="CQ25" s="674" t="s">
        <v>168</v>
      </c>
      <c r="CR25" s="676" t="s">
        <v>278</v>
      </c>
      <c r="CS25" s="659">
        <v>20300</v>
      </c>
      <c r="CT25" s="660">
        <v>22600</v>
      </c>
      <c r="CU25" s="498" t="s">
        <v>170</v>
      </c>
      <c r="CV25" s="654">
        <v>2110</v>
      </c>
      <c r="CW25" s="498" t="s">
        <v>170</v>
      </c>
      <c r="CX25" s="635" t="s">
        <v>300</v>
      </c>
      <c r="CY25" s="498" t="s">
        <v>170</v>
      </c>
      <c r="CZ25" s="654">
        <v>42450</v>
      </c>
      <c r="DA25" s="498" t="s">
        <v>3</v>
      </c>
      <c r="DB25" s="656">
        <v>420</v>
      </c>
      <c r="DC25" s="644" t="s">
        <v>194</v>
      </c>
      <c r="DD25" s="546" t="s">
        <v>221</v>
      </c>
      <c r="DE25" s="644" t="s">
        <v>168</v>
      </c>
      <c r="DF25" s="647" t="s">
        <v>222</v>
      </c>
      <c r="DG25" s="644" t="s">
        <v>168</v>
      </c>
      <c r="DH25" s="649">
        <v>0.9</v>
      </c>
      <c r="DI25" s="548" t="s">
        <v>170</v>
      </c>
      <c r="DJ25" s="652" t="s">
        <v>298</v>
      </c>
      <c r="DK25" s="631" t="s">
        <v>298</v>
      </c>
      <c r="DL25" s="631" t="s">
        <v>298</v>
      </c>
      <c r="DM25" s="682" t="s">
        <v>298</v>
      </c>
      <c r="DN25" s="498"/>
      <c r="DO25" s="635" t="s">
        <v>301</v>
      </c>
    </row>
    <row r="26" spans="1:119" s="26" customFormat="1" ht="15" customHeight="1">
      <c r="A26" s="28" t="str">
        <f t="shared" si="0"/>
        <v>16/100
地域 6人
　から
12人
　まで１､２歳児</v>
      </c>
      <c r="B26" s="28"/>
      <c r="C26" s="28"/>
      <c r="D26" s="28" t="str">
        <f t="shared" ref="D26:E40" si="3">D25</f>
        <v>16/100
地域</v>
      </c>
      <c r="E26" s="28" t="str">
        <f t="shared" si="3"/>
        <v xml:space="preserve"> 6人
　から
12人
　まで</v>
      </c>
      <c r="F26" s="30" t="str">
        <f>F25</f>
        <v>１､２歳児</v>
      </c>
      <c r="G26" s="451"/>
      <c r="H26" s="454"/>
      <c r="I26" s="456"/>
      <c r="J26" s="458"/>
      <c r="K26" s="175"/>
      <c r="L26" s="460"/>
      <c r="M26" s="462"/>
      <c r="N26" s="460"/>
      <c r="O26" s="462"/>
      <c r="P26" s="498"/>
      <c r="Q26" s="497"/>
      <c r="R26" s="477"/>
      <c r="S26" s="479"/>
      <c r="T26" s="474"/>
      <c r="U26" s="474"/>
      <c r="V26" s="488"/>
      <c r="W26" s="474"/>
      <c r="X26" s="491"/>
      <c r="Y26" s="494"/>
      <c r="Z26" s="497"/>
      <c r="AA26" s="477"/>
      <c r="AB26" s="479"/>
      <c r="AC26" s="474"/>
      <c r="AD26" s="474"/>
      <c r="AE26" s="488"/>
      <c r="AF26" s="474"/>
      <c r="AG26" s="491"/>
      <c r="AH26" s="529"/>
      <c r="AI26" s="531"/>
      <c r="AJ26" s="533"/>
      <c r="AK26" s="484"/>
      <c r="AL26" s="486"/>
      <c r="AM26" s="477"/>
      <c r="AN26" s="479"/>
      <c r="AO26" s="474"/>
      <c r="AP26" s="474"/>
      <c r="AQ26" s="488"/>
      <c r="AR26" s="474"/>
      <c r="AS26" s="491"/>
      <c r="AT26" s="529"/>
      <c r="AU26" s="526"/>
      <c r="AV26" s="524"/>
      <c r="AW26" s="526"/>
      <c r="AX26" s="520"/>
      <c r="AY26" s="474"/>
      <c r="AZ26" s="474"/>
      <c r="BA26" s="474"/>
      <c r="BB26" s="488"/>
      <c r="BC26" s="474"/>
      <c r="BD26" s="537"/>
      <c r="BE26" s="526"/>
      <c r="BF26" s="524"/>
      <c r="BG26" s="526"/>
      <c r="BH26" s="520"/>
      <c r="BI26" s="474"/>
      <c r="BJ26" s="474"/>
      <c r="BK26" s="474"/>
      <c r="BL26" s="488"/>
      <c r="BM26" s="474"/>
      <c r="BN26" s="537"/>
      <c r="BO26" s="548"/>
      <c r="BP26" s="176"/>
      <c r="BQ26" s="505"/>
      <c r="BR26" s="627"/>
      <c r="BS26" s="498"/>
      <c r="BT26" s="182"/>
      <c r="BU26" s="183"/>
      <c r="BV26" s="183"/>
      <c r="BW26" s="183"/>
      <c r="BX26" s="183"/>
      <c r="BY26" s="183"/>
      <c r="BZ26" s="184"/>
      <c r="CA26" s="210"/>
      <c r="CB26" s="531"/>
      <c r="CC26" s="185"/>
      <c r="CD26" s="498"/>
      <c r="CE26" s="514"/>
      <c r="CF26" s="498"/>
      <c r="CG26" s="657"/>
      <c r="CH26" s="474"/>
      <c r="CI26" s="474"/>
      <c r="CJ26" s="474"/>
      <c r="CK26" s="488"/>
      <c r="CL26" s="474"/>
      <c r="CM26" s="650"/>
      <c r="CN26" s="674"/>
      <c r="CO26" s="497"/>
      <c r="CP26" s="639"/>
      <c r="CQ26" s="674"/>
      <c r="CR26" s="637"/>
      <c r="CS26" s="638"/>
      <c r="CT26" s="639"/>
      <c r="CU26" s="498"/>
      <c r="CV26" s="655"/>
      <c r="CW26" s="498"/>
      <c r="CX26" s="636"/>
      <c r="CY26" s="498"/>
      <c r="CZ26" s="655"/>
      <c r="DA26" s="498"/>
      <c r="DB26" s="657"/>
      <c r="DC26" s="645"/>
      <c r="DD26" s="474"/>
      <c r="DE26" s="645"/>
      <c r="DF26" s="488"/>
      <c r="DG26" s="645"/>
      <c r="DH26" s="650"/>
      <c r="DI26" s="548"/>
      <c r="DJ26" s="653"/>
      <c r="DK26" s="632"/>
      <c r="DL26" s="632"/>
      <c r="DM26" s="683"/>
      <c r="DN26" s="498"/>
      <c r="DO26" s="636"/>
    </row>
    <row r="27" spans="1:119" s="26" customFormat="1" ht="15" customHeight="1">
      <c r="A27" s="28" t="str">
        <f t="shared" si="0"/>
        <v>16/100
地域 6人
　から
12人
　まで１､２歳児</v>
      </c>
      <c r="B27" s="28" t="str">
        <f t="shared" ref="B27:B40" si="4">D27&amp;BQ27</f>
        <v>16/100
地域　 　　 ～　210人</v>
      </c>
      <c r="C27" s="28"/>
      <c r="D27" s="28" t="str">
        <f t="shared" si="3"/>
        <v>16/100
地域</v>
      </c>
      <c r="E27" s="28" t="str">
        <f t="shared" si="3"/>
        <v xml:space="preserve"> 6人
　から
12人
　まで</v>
      </c>
      <c r="F27" s="30" t="str">
        <f>F26</f>
        <v>１､２歳児</v>
      </c>
      <c r="G27" s="451"/>
      <c r="H27" s="454"/>
      <c r="I27" s="456"/>
      <c r="J27" s="458"/>
      <c r="K27" s="175"/>
      <c r="L27" s="460"/>
      <c r="M27" s="462"/>
      <c r="N27" s="460"/>
      <c r="O27" s="462"/>
      <c r="P27" s="498"/>
      <c r="Q27" s="497"/>
      <c r="R27" s="477"/>
      <c r="S27" s="479"/>
      <c r="T27" s="474"/>
      <c r="U27" s="474"/>
      <c r="V27" s="488"/>
      <c r="W27" s="474"/>
      <c r="X27" s="491"/>
      <c r="Y27" s="494"/>
      <c r="Z27" s="497"/>
      <c r="AA27" s="477"/>
      <c r="AB27" s="479"/>
      <c r="AC27" s="474"/>
      <c r="AD27" s="474"/>
      <c r="AE27" s="488"/>
      <c r="AF27" s="474"/>
      <c r="AG27" s="491"/>
      <c r="AH27" s="529"/>
      <c r="AI27" s="531"/>
      <c r="AJ27" s="533"/>
      <c r="AK27" s="484"/>
      <c r="AL27" s="486"/>
      <c r="AM27" s="477"/>
      <c r="AN27" s="479"/>
      <c r="AO27" s="474"/>
      <c r="AP27" s="474"/>
      <c r="AQ27" s="488"/>
      <c r="AR27" s="474"/>
      <c r="AS27" s="491"/>
      <c r="AT27" s="529"/>
      <c r="AU27" s="526"/>
      <c r="AV27" s="524"/>
      <c r="AW27" s="526"/>
      <c r="AX27" s="520"/>
      <c r="AY27" s="474"/>
      <c r="AZ27" s="474"/>
      <c r="BA27" s="474"/>
      <c r="BB27" s="488"/>
      <c r="BC27" s="474"/>
      <c r="BD27" s="537"/>
      <c r="BE27" s="526"/>
      <c r="BF27" s="524"/>
      <c r="BG27" s="526"/>
      <c r="BH27" s="520"/>
      <c r="BI27" s="474"/>
      <c r="BJ27" s="474"/>
      <c r="BK27" s="474"/>
      <c r="BL27" s="488"/>
      <c r="BM27" s="474"/>
      <c r="BN27" s="537"/>
      <c r="BO27" s="548"/>
      <c r="BP27" s="176"/>
      <c r="BQ27" s="186" t="s">
        <v>174</v>
      </c>
      <c r="BR27" s="187">
        <v>295000</v>
      </c>
      <c r="BS27" s="498"/>
      <c r="BT27" s="188">
        <v>2950</v>
      </c>
      <c r="BU27" s="189" t="s">
        <v>194</v>
      </c>
      <c r="BV27" s="190" t="s">
        <v>221</v>
      </c>
      <c r="BW27" s="191" t="s">
        <v>168</v>
      </c>
      <c r="BX27" s="192" t="s">
        <v>222</v>
      </c>
      <c r="BY27" s="189" t="s">
        <v>168</v>
      </c>
      <c r="BZ27" s="193">
        <v>1.9</v>
      </c>
      <c r="CA27" s="210"/>
      <c r="CB27" s="531"/>
      <c r="CC27" s="185"/>
      <c r="CD27" s="498"/>
      <c r="CE27" s="514"/>
      <c r="CF27" s="498"/>
      <c r="CG27" s="657"/>
      <c r="CH27" s="474"/>
      <c r="CI27" s="474"/>
      <c r="CJ27" s="474"/>
      <c r="CK27" s="488"/>
      <c r="CL27" s="474"/>
      <c r="CM27" s="650"/>
      <c r="CN27" s="674"/>
      <c r="CO27" s="497"/>
      <c r="CP27" s="639"/>
      <c r="CQ27" s="674"/>
      <c r="CR27" s="637" t="s">
        <v>279</v>
      </c>
      <c r="CS27" s="638">
        <v>11200</v>
      </c>
      <c r="CT27" s="639">
        <v>12400</v>
      </c>
      <c r="CU27" s="498"/>
      <c r="CV27" s="655"/>
      <c r="CW27" s="498"/>
      <c r="CX27" s="636"/>
      <c r="CY27" s="498"/>
      <c r="CZ27" s="655"/>
      <c r="DA27" s="498"/>
      <c r="DB27" s="657"/>
      <c r="DC27" s="645"/>
      <c r="DD27" s="474"/>
      <c r="DE27" s="645"/>
      <c r="DF27" s="488"/>
      <c r="DG27" s="645"/>
      <c r="DH27" s="650"/>
      <c r="DI27" s="548"/>
      <c r="DJ27" s="653"/>
      <c r="DK27" s="632"/>
      <c r="DL27" s="632"/>
      <c r="DM27" s="683"/>
      <c r="DN27" s="498"/>
      <c r="DO27" s="636"/>
    </row>
    <row r="28" spans="1:119" s="26" customFormat="1" ht="15" customHeight="1">
      <c r="A28" s="28" t="str">
        <f t="shared" si="0"/>
        <v>16/100
地域 6人
　から
12人
　まで１､２歳児</v>
      </c>
      <c r="B28" s="28" t="str">
        <f t="shared" si="4"/>
        <v>16/100
地域　 211人～　279人</v>
      </c>
      <c r="C28" s="28"/>
      <c r="D28" s="28" t="str">
        <f t="shared" si="3"/>
        <v>16/100
地域</v>
      </c>
      <c r="E28" s="28" t="str">
        <f t="shared" si="3"/>
        <v xml:space="preserve"> 6人
　から
12人
　まで</v>
      </c>
      <c r="F28" s="30" t="str">
        <f>F27</f>
        <v>１､２歳児</v>
      </c>
      <c r="G28" s="451"/>
      <c r="H28" s="454"/>
      <c r="I28" s="456"/>
      <c r="J28" s="458"/>
      <c r="K28" s="175"/>
      <c r="L28" s="460"/>
      <c r="M28" s="462"/>
      <c r="N28" s="460"/>
      <c r="O28" s="462"/>
      <c r="P28" s="498"/>
      <c r="Q28" s="497"/>
      <c r="R28" s="477"/>
      <c r="S28" s="480"/>
      <c r="T28" s="482"/>
      <c r="U28" s="482"/>
      <c r="V28" s="489"/>
      <c r="W28" s="482"/>
      <c r="X28" s="492"/>
      <c r="Y28" s="495"/>
      <c r="Z28" s="497"/>
      <c r="AA28" s="477"/>
      <c r="AB28" s="480"/>
      <c r="AC28" s="482"/>
      <c r="AD28" s="482"/>
      <c r="AE28" s="489"/>
      <c r="AF28" s="482"/>
      <c r="AG28" s="492"/>
      <c r="AH28" s="530"/>
      <c r="AI28" s="531"/>
      <c r="AJ28" s="533"/>
      <c r="AK28" s="484"/>
      <c r="AL28" s="486"/>
      <c r="AM28" s="477"/>
      <c r="AN28" s="480"/>
      <c r="AO28" s="482"/>
      <c r="AP28" s="482"/>
      <c r="AQ28" s="489"/>
      <c r="AR28" s="482"/>
      <c r="AS28" s="492"/>
      <c r="AT28" s="530"/>
      <c r="AU28" s="526"/>
      <c r="AV28" s="525"/>
      <c r="AW28" s="526"/>
      <c r="AX28" s="521"/>
      <c r="AY28" s="522"/>
      <c r="AZ28" s="522"/>
      <c r="BA28" s="522"/>
      <c r="BB28" s="527"/>
      <c r="BC28" s="522"/>
      <c r="BD28" s="538"/>
      <c r="BE28" s="526"/>
      <c r="BF28" s="525"/>
      <c r="BG28" s="526"/>
      <c r="BH28" s="521"/>
      <c r="BI28" s="522"/>
      <c r="BJ28" s="522"/>
      <c r="BK28" s="522"/>
      <c r="BL28" s="527"/>
      <c r="BM28" s="522"/>
      <c r="BN28" s="538"/>
      <c r="BO28" s="548"/>
      <c r="BP28" s="176"/>
      <c r="BQ28" s="186" t="s">
        <v>280</v>
      </c>
      <c r="BR28" s="187">
        <v>316200</v>
      </c>
      <c r="BS28" s="498"/>
      <c r="BT28" s="188">
        <v>3160</v>
      </c>
      <c r="BU28" s="189" t="s">
        <v>194</v>
      </c>
      <c r="BV28" s="190" t="s">
        <v>221</v>
      </c>
      <c r="BW28" s="191" t="s">
        <v>168</v>
      </c>
      <c r="BX28" s="192" t="s">
        <v>222</v>
      </c>
      <c r="BY28" s="189" t="s">
        <v>168</v>
      </c>
      <c r="BZ28" s="193">
        <v>1.7</v>
      </c>
      <c r="CA28" s="210"/>
      <c r="CB28" s="531"/>
      <c r="CC28" s="185"/>
      <c r="CD28" s="498"/>
      <c r="CE28" s="514"/>
      <c r="CF28" s="498"/>
      <c r="CG28" s="657"/>
      <c r="CH28" s="474"/>
      <c r="CI28" s="474"/>
      <c r="CJ28" s="474"/>
      <c r="CK28" s="488"/>
      <c r="CL28" s="474"/>
      <c r="CM28" s="650"/>
      <c r="CN28" s="674"/>
      <c r="CO28" s="497"/>
      <c r="CP28" s="639"/>
      <c r="CQ28" s="674"/>
      <c r="CR28" s="637"/>
      <c r="CS28" s="638"/>
      <c r="CT28" s="639"/>
      <c r="CU28" s="498"/>
      <c r="CV28" s="655"/>
      <c r="CW28" s="498"/>
      <c r="CX28" s="636"/>
      <c r="CY28" s="498"/>
      <c r="CZ28" s="655"/>
      <c r="DA28" s="498"/>
      <c r="DB28" s="657"/>
      <c r="DC28" s="645"/>
      <c r="DD28" s="474"/>
      <c r="DE28" s="645"/>
      <c r="DF28" s="488"/>
      <c r="DG28" s="645"/>
      <c r="DH28" s="650"/>
      <c r="DI28" s="548"/>
      <c r="DJ28" s="653"/>
      <c r="DK28" s="632"/>
      <c r="DL28" s="632"/>
      <c r="DM28" s="683"/>
      <c r="DN28" s="498"/>
      <c r="DO28" s="636"/>
    </row>
    <row r="29" spans="1:119" s="26" customFormat="1" ht="15" customHeight="1">
      <c r="A29" s="28" t="str">
        <f t="shared" si="0"/>
        <v>16/100
地域 6人
　から
12人
　まで乳児</v>
      </c>
      <c r="B29" s="28" t="str">
        <f t="shared" si="4"/>
        <v>16/100
地域　 280人～　349人</v>
      </c>
      <c r="C29" s="28" t="str">
        <f>G25&amp;"13人～19人"</f>
        <v>16/100
地域13人～19人</v>
      </c>
      <c r="D29" s="28" t="str">
        <f t="shared" si="3"/>
        <v>16/100
地域</v>
      </c>
      <c r="E29" s="28" t="str">
        <f t="shared" si="3"/>
        <v xml:space="preserve"> 6人
　から
12人
　まで</v>
      </c>
      <c r="F29" s="30" t="str">
        <f>J29</f>
        <v>乳児</v>
      </c>
      <c r="G29" s="451"/>
      <c r="H29" s="454"/>
      <c r="I29" s="456"/>
      <c r="J29" s="512" t="s">
        <v>172</v>
      </c>
      <c r="K29" s="175"/>
      <c r="L29" s="513">
        <v>320750</v>
      </c>
      <c r="M29" s="515"/>
      <c r="N29" s="513">
        <v>315940</v>
      </c>
      <c r="O29" s="515"/>
      <c r="P29" s="498" t="s">
        <v>168</v>
      </c>
      <c r="Q29" s="504">
        <v>3080</v>
      </c>
      <c r="R29" s="507"/>
      <c r="S29" s="479" t="s">
        <v>194</v>
      </c>
      <c r="T29" s="474" t="s">
        <v>221</v>
      </c>
      <c r="U29" s="474" t="s">
        <v>168</v>
      </c>
      <c r="V29" s="488" t="s">
        <v>222</v>
      </c>
      <c r="W29" s="474" t="s">
        <v>168</v>
      </c>
      <c r="X29" s="501">
        <v>3</v>
      </c>
      <c r="Y29" s="502"/>
      <c r="Z29" s="504">
        <v>3030</v>
      </c>
      <c r="AA29" s="507"/>
      <c r="AB29" s="479" t="s">
        <v>194</v>
      </c>
      <c r="AC29" s="474" t="s">
        <v>221</v>
      </c>
      <c r="AD29" s="474" t="s">
        <v>168</v>
      </c>
      <c r="AE29" s="488" t="s">
        <v>222</v>
      </c>
      <c r="AF29" s="474" t="s">
        <v>168</v>
      </c>
      <c r="AG29" s="501">
        <v>2.9</v>
      </c>
      <c r="AH29" s="537"/>
      <c r="AI29" s="531" t="s">
        <v>168</v>
      </c>
      <c r="AJ29" s="629">
        <v>88540</v>
      </c>
      <c r="AK29" s="669"/>
      <c r="AL29" s="672">
        <v>880</v>
      </c>
      <c r="AM29" s="507"/>
      <c r="AN29" s="479" t="s">
        <v>194</v>
      </c>
      <c r="AO29" s="474" t="s">
        <v>221</v>
      </c>
      <c r="AP29" s="474" t="s">
        <v>168</v>
      </c>
      <c r="AQ29" s="488" t="s">
        <v>222</v>
      </c>
      <c r="AR29" s="474" t="s">
        <v>168</v>
      </c>
      <c r="AS29" s="501">
        <v>2.8</v>
      </c>
      <c r="AT29" s="537"/>
      <c r="AU29" s="194"/>
      <c r="AV29" s="194"/>
      <c r="AW29" s="194"/>
      <c r="AX29" s="194"/>
      <c r="AY29" s="194"/>
      <c r="AZ29" s="194"/>
      <c r="BA29" s="194"/>
      <c r="BB29" s="194"/>
      <c r="BC29" s="194"/>
      <c r="BD29" s="195"/>
      <c r="BE29" s="194"/>
      <c r="BF29" s="194"/>
      <c r="BG29" s="194"/>
      <c r="BH29" s="194"/>
      <c r="BI29" s="194"/>
      <c r="BJ29" s="194"/>
      <c r="BK29" s="194"/>
      <c r="BL29" s="194"/>
      <c r="BM29" s="194"/>
      <c r="BN29" s="211"/>
      <c r="BO29" s="534"/>
      <c r="BP29" s="176"/>
      <c r="BQ29" s="186" t="s">
        <v>110</v>
      </c>
      <c r="BR29" s="187">
        <v>358800</v>
      </c>
      <c r="BS29" s="498"/>
      <c r="BT29" s="188">
        <v>3580</v>
      </c>
      <c r="BU29" s="189" t="s">
        <v>194</v>
      </c>
      <c r="BV29" s="190" t="s">
        <v>221</v>
      </c>
      <c r="BW29" s="191" t="s">
        <v>168</v>
      </c>
      <c r="BX29" s="192" t="s">
        <v>222</v>
      </c>
      <c r="BY29" s="189" t="s">
        <v>168</v>
      </c>
      <c r="BZ29" s="193">
        <v>1.8</v>
      </c>
      <c r="CA29" s="210"/>
      <c r="CB29" s="531"/>
      <c r="CC29" s="185"/>
      <c r="CD29" s="498"/>
      <c r="CE29" s="514"/>
      <c r="CF29" s="498"/>
      <c r="CG29" s="657"/>
      <c r="CH29" s="474"/>
      <c r="CI29" s="474"/>
      <c r="CJ29" s="474"/>
      <c r="CK29" s="488"/>
      <c r="CL29" s="474"/>
      <c r="CM29" s="650"/>
      <c r="CN29" s="674"/>
      <c r="CO29" s="497"/>
      <c r="CP29" s="639"/>
      <c r="CQ29" s="674"/>
      <c r="CR29" s="637" t="s">
        <v>281</v>
      </c>
      <c r="CS29" s="638">
        <v>9700</v>
      </c>
      <c r="CT29" s="639">
        <v>10800</v>
      </c>
      <c r="CU29" s="498"/>
      <c r="CV29" s="655"/>
      <c r="CW29" s="498"/>
      <c r="CX29" s="640">
        <v>0.08</v>
      </c>
      <c r="CY29" s="498"/>
      <c r="CZ29" s="655"/>
      <c r="DA29" s="498"/>
      <c r="DB29" s="657"/>
      <c r="DC29" s="645"/>
      <c r="DD29" s="474"/>
      <c r="DE29" s="645"/>
      <c r="DF29" s="488"/>
      <c r="DG29" s="645"/>
      <c r="DH29" s="650"/>
      <c r="DI29" s="548"/>
      <c r="DJ29" s="642">
        <v>0.01</v>
      </c>
      <c r="DK29" s="662">
        <v>0.03</v>
      </c>
      <c r="DL29" s="662">
        <v>0.04</v>
      </c>
      <c r="DM29" s="664">
        <v>0.06</v>
      </c>
      <c r="DN29" s="498"/>
      <c r="DO29" s="640">
        <v>0.81</v>
      </c>
    </row>
    <row r="30" spans="1:119" s="26" customFormat="1" ht="15" customHeight="1">
      <c r="A30" s="28" t="str">
        <f t="shared" si="0"/>
        <v>16/100
地域 6人
　から
12人
　まで乳児</v>
      </c>
      <c r="B30" s="28" t="str">
        <f t="shared" si="4"/>
        <v>16/100
地域 　350人～　419人</v>
      </c>
      <c r="C30" s="28"/>
      <c r="D30" s="28" t="str">
        <f t="shared" si="3"/>
        <v>16/100
地域</v>
      </c>
      <c r="E30" s="28" t="str">
        <f t="shared" si="3"/>
        <v xml:space="preserve"> 6人
　から
12人
　まで</v>
      </c>
      <c r="F30" s="30" t="str">
        <f>F29</f>
        <v>乳児</v>
      </c>
      <c r="G30" s="451"/>
      <c r="H30" s="454"/>
      <c r="I30" s="456"/>
      <c r="J30" s="458"/>
      <c r="K30" s="175"/>
      <c r="L30" s="514"/>
      <c r="M30" s="516"/>
      <c r="N30" s="514"/>
      <c r="O30" s="516"/>
      <c r="P30" s="498"/>
      <c r="Q30" s="505"/>
      <c r="R30" s="508"/>
      <c r="S30" s="479"/>
      <c r="T30" s="474"/>
      <c r="U30" s="474"/>
      <c r="V30" s="488"/>
      <c r="W30" s="474"/>
      <c r="X30" s="502"/>
      <c r="Y30" s="502"/>
      <c r="Z30" s="505"/>
      <c r="AA30" s="508"/>
      <c r="AB30" s="479"/>
      <c r="AC30" s="474"/>
      <c r="AD30" s="474"/>
      <c r="AE30" s="488"/>
      <c r="AF30" s="474"/>
      <c r="AG30" s="502"/>
      <c r="AH30" s="537"/>
      <c r="AI30" s="531"/>
      <c r="AJ30" s="630"/>
      <c r="AK30" s="670"/>
      <c r="AL30" s="673"/>
      <c r="AM30" s="508"/>
      <c r="AN30" s="479"/>
      <c r="AO30" s="474"/>
      <c r="AP30" s="474"/>
      <c r="AQ30" s="488"/>
      <c r="AR30" s="474"/>
      <c r="AS30" s="502"/>
      <c r="AT30" s="537"/>
      <c r="AU30" s="194"/>
      <c r="AV30" s="194"/>
      <c r="AW30" s="194"/>
      <c r="AX30" s="194"/>
      <c r="AY30" s="194"/>
      <c r="AZ30" s="194"/>
      <c r="BA30" s="194"/>
      <c r="BB30" s="194"/>
      <c r="BC30" s="194"/>
      <c r="BD30" s="196"/>
      <c r="BE30" s="194"/>
      <c r="BF30" s="194"/>
      <c r="BG30" s="194"/>
      <c r="BH30" s="194"/>
      <c r="BI30" s="194"/>
      <c r="BJ30" s="194"/>
      <c r="BK30" s="194"/>
      <c r="BL30" s="194"/>
      <c r="BM30" s="194"/>
      <c r="BN30" s="194"/>
      <c r="BO30" s="534"/>
      <c r="BP30" s="176"/>
      <c r="BQ30" s="186" t="s">
        <v>111</v>
      </c>
      <c r="BR30" s="187">
        <v>401400</v>
      </c>
      <c r="BS30" s="498"/>
      <c r="BT30" s="188">
        <v>4010</v>
      </c>
      <c r="BU30" s="189" t="s">
        <v>194</v>
      </c>
      <c r="BV30" s="190" t="s">
        <v>221</v>
      </c>
      <c r="BW30" s="191" t="s">
        <v>168</v>
      </c>
      <c r="BX30" s="192" t="s">
        <v>222</v>
      </c>
      <c r="BY30" s="189" t="s">
        <v>168</v>
      </c>
      <c r="BZ30" s="193">
        <v>1.9</v>
      </c>
      <c r="CA30" s="210"/>
      <c r="CB30" s="531"/>
      <c r="CC30" s="185"/>
      <c r="CD30" s="498"/>
      <c r="CE30" s="514"/>
      <c r="CF30" s="498"/>
      <c r="CG30" s="657"/>
      <c r="CH30" s="474"/>
      <c r="CI30" s="474"/>
      <c r="CJ30" s="474"/>
      <c r="CK30" s="488"/>
      <c r="CL30" s="474"/>
      <c r="CM30" s="650"/>
      <c r="CN30" s="674"/>
      <c r="CO30" s="497"/>
      <c r="CP30" s="639"/>
      <c r="CQ30" s="674"/>
      <c r="CR30" s="637"/>
      <c r="CS30" s="638"/>
      <c r="CT30" s="639"/>
      <c r="CU30" s="498"/>
      <c r="CV30" s="655"/>
      <c r="CW30" s="498"/>
      <c r="CX30" s="640"/>
      <c r="CY30" s="498"/>
      <c r="CZ30" s="655"/>
      <c r="DA30" s="498"/>
      <c r="DB30" s="657"/>
      <c r="DC30" s="645"/>
      <c r="DD30" s="474"/>
      <c r="DE30" s="645"/>
      <c r="DF30" s="488"/>
      <c r="DG30" s="645"/>
      <c r="DH30" s="650"/>
      <c r="DI30" s="548"/>
      <c r="DJ30" s="642"/>
      <c r="DK30" s="662"/>
      <c r="DL30" s="662"/>
      <c r="DM30" s="664"/>
      <c r="DN30" s="498"/>
      <c r="DO30" s="640"/>
    </row>
    <row r="31" spans="1:119" s="26" customFormat="1" ht="15" customHeight="1">
      <c r="A31" s="28" t="str">
        <f t="shared" si="0"/>
        <v>16/100
地域 6人
　から
12人
　まで乳児</v>
      </c>
      <c r="B31" s="28" t="str">
        <f t="shared" si="4"/>
        <v>16/100
地域　 420人～　489人</v>
      </c>
      <c r="C31" s="28"/>
      <c r="D31" s="28" t="str">
        <f t="shared" si="3"/>
        <v>16/100
地域</v>
      </c>
      <c r="E31" s="28" t="str">
        <f t="shared" si="3"/>
        <v xml:space="preserve"> 6人
　から
12人
　まで</v>
      </c>
      <c r="F31" s="30" t="str">
        <f>F30</f>
        <v>乳児</v>
      </c>
      <c r="G31" s="451"/>
      <c r="H31" s="454"/>
      <c r="I31" s="456"/>
      <c r="J31" s="458"/>
      <c r="K31" s="175"/>
      <c r="L31" s="514"/>
      <c r="M31" s="516"/>
      <c r="N31" s="514"/>
      <c r="O31" s="516"/>
      <c r="P31" s="498"/>
      <c r="Q31" s="505"/>
      <c r="R31" s="508"/>
      <c r="S31" s="479"/>
      <c r="T31" s="474"/>
      <c r="U31" s="474"/>
      <c r="V31" s="488"/>
      <c r="W31" s="474"/>
      <c r="X31" s="502"/>
      <c r="Y31" s="502"/>
      <c r="Z31" s="505"/>
      <c r="AA31" s="508"/>
      <c r="AB31" s="479"/>
      <c r="AC31" s="474"/>
      <c r="AD31" s="474"/>
      <c r="AE31" s="488"/>
      <c r="AF31" s="474"/>
      <c r="AG31" s="502"/>
      <c r="AH31" s="537"/>
      <c r="AI31" s="531"/>
      <c r="AJ31" s="630"/>
      <c r="AK31" s="670"/>
      <c r="AL31" s="673"/>
      <c r="AM31" s="508"/>
      <c r="AN31" s="479"/>
      <c r="AO31" s="474"/>
      <c r="AP31" s="474"/>
      <c r="AQ31" s="488"/>
      <c r="AR31" s="474"/>
      <c r="AS31" s="502"/>
      <c r="AT31" s="537"/>
      <c r="AU31" s="194"/>
      <c r="AV31" s="194"/>
      <c r="AW31" s="194"/>
      <c r="AX31" s="194"/>
      <c r="AY31" s="194"/>
      <c r="AZ31" s="194"/>
      <c r="BA31" s="194"/>
      <c r="BB31" s="194"/>
      <c r="BC31" s="194"/>
      <c r="BD31" s="196"/>
      <c r="BE31" s="194"/>
      <c r="BF31" s="194"/>
      <c r="BG31" s="194"/>
      <c r="BH31" s="194"/>
      <c r="BI31" s="194"/>
      <c r="BJ31" s="194"/>
      <c r="BK31" s="194"/>
      <c r="BL31" s="194"/>
      <c r="BM31" s="194"/>
      <c r="BN31" s="194"/>
      <c r="BO31" s="534"/>
      <c r="BP31" s="176"/>
      <c r="BQ31" s="186" t="s">
        <v>112</v>
      </c>
      <c r="BR31" s="187">
        <v>444000</v>
      </c>
      <c r="BS31" s="498"/>
      <c r="BT31" s="188">
        <v>4440</v>
      </c>
      <c r="BU31" s="189" t="s">
        <v>194</v>
      </c>
      <c r="BV31" s="190" t="s">
        <v>221</v>
      </c>
      <c r="BW31" s="191" t="s">
        <v>168</v>
      </c>
      <c r="BX31" s="192" t="s">
        <v>222</v>
      </c>
      <c r="BY31" s="189" t="s">
        <v>168</v>
      </c>
      <c r="BZ31" s="193">
        <v>2</v>
      </c>
      <c r="CA31" s="210"/>
      <c r="CB31" s="531"/>
      <c r="CC31" s="185"/>
      <c r="CD31" s="498"/>
      <c r="CE31" s="514"/>
      <c r="CF31" s="498"/>
      <c r="CG31" s="657"/>
      <c r="CH31" s="474"/>
      <c r="CI31" s="474"/>
      <c r="CJ31" s="474"/>
      <c r="CK31" s="488"/>
      <c r="CL31" s="474"/>
      <c r="CM31" s="650"/>
      <c r="CN31" s="674"/>
      <c r="CO31" s="497"/>
      <c r="CP31" s="639"/>
      <c r="CQ31" s="674"/>
      <c r="CR31" s="637" t="s">
        <v>282</v>
      </c>
      <c r="CS31" s="638">
        <v>8700</v>
      </c>
      <c r="CT31" s="639">
        <v>9700</v>
      </c>
      <c r="CU31" s="498"/>
      <c r="CV31" s="655"/>
      <c r="CW31" s="498"/>
      <c r="CX31" s="640"/>
      <c r="CY31" s="498"/>
      <c r="CZ31" s="655"/>
      <c r="DA31" s="498"/>
      <c r="DB31" s="657"/>
      <c r="DC31" s="645"/>
      <c r="DD31" s="474"/>
      <c r="DE31" s="645"/>
      <c r="DF31" s="488"/>
      <c r="DG31" s="645"/>
      <c r="DH31" s="650"/>
      <c r="DI31" s="548"/>
      <c r="DJ31" s="642"/>
      <c r="DK31" s="662"/>
      <c r="DL31" s="662"/>
      <c r="DM31" s="664"/>
      <c r="DN31" s="498"/>
      <c r="DO31" s="640"/>
    </row>
    <row r="32" spans="1:119" s="26" customFormat="1" ht="15" customHeight="1">
      <c r="A32" s="28" t="str">
        <f t="shared" si="0"/>
        <v>16/100
地域 6人
　から
12人
　まで乳児</v>
      </c>
      <c r="B32" s="28" t="str">
        <f t="shared" si="4"/>
        <v>16/100
地域 　490人～　559人</v>
      </c>
      <c r="C32" s="28"/>
      <c r="D32" s="28" t="str">
        <f t="shared" si="3"/>
        <v>16/100
地域</v>
      </c>
      <c r="E32" s="28" t="str">
        <f t="shared" si="3"/>
        <v xml:space="preserve"> 6人
　から
12人
　まで</v>
      </c>
      <c r="F32" s="30" t="str">
        <f>F31</f>
        <v>乳児</v>
      </c>
      <c r="G32" s="451"/>
      <c r="H32" s="454"/>
      <c r="I32" s="456"/>
      <c r="J32" s="458"/>
      <c r="K32" s="175"/>
      <c r="L32" s="514"/>
      <c r="M32" s="517"/>
      <c r="N32" s="514"/>
      <c r="O32" s="517"/>
      <c r="P32" s="498"/>
      <c r="Q32" s="506"/>
      <c r="R32" s="509"/>
      <c r="S32" s="510"/>
      <c r="T32" s="475"/>
      <c r="U32" s="475"/>
      <c r="V32" s="511"/>
      <c r="W32" s="475"/>
      <c r="X32" s="503"/>
      <c r="Y32" s="503"/>
      <c r="Z32" s="506"/>
      <c r="AA32" s="509"/>
      <c r="AB32" s="510"/>
      <c r="AC32" s="475"/>
      <c r="AD32" s="475"/>
      <c r="AE32" s="511"/>
      <c r="AF32" s="475"/>
      <c r="AG32" s="503"/>
      <c r="AH32" s="538"/>
      <c r="AI32" s="531"/>
      <c r="AJ32" s="630"/>
      <c r="AK32" s="671"/>
      <c r="AL32" s="673"/>
      <c r="AM32" s="509"/>
      <c r="AN32" s="510"/>
      <c r="AO32" s="475"/>
      <c r="AP32" s="475"/>
      <c r="AQ32" s="511"/>
      <c r="AR32" s="475"/>
      <c r="AS32" s="503"/>
      <c r="AT32" s="538"/>
      <c r="AU32" s="194"/>
      <c r="AV32" s="194"/>
      <c r="AW32" s="194"/>
      <c r="AX32" s="194"/>
      <c r="AY32" s="194"/>
      <c r="AZ32" s="194"/>
      <c r="BA32" s="194"/>
      <c r="BB32" s="194"/>
      <c r="BC32" s="194"/>
      <c r="BD32" s="197"/>
      <c r="BE32" s="194"/>
      <c r="BF32" s="194"/>
      <c r="BG32" s="194"/>
      <c r="BH32" s="194"/>
      <c r="BI32" s="194"/>
      <c r="BJ32" s="194"/>
      <c r="BK32" s="194"/>
      <c r="BL32" s="194"/>
      <c r="BM32" s="194"/>
      <c r="BN32" s="194"/>
      <c r="BO32" s="534"/>
      <c r="BP32" s="176"/>
      <c r="BQ32" s="186" t="s">
        <v>113</v>
      </c>
      <c r="BR32" s="187">
        <v>486600</v>
      </c>
      <c r="BS32" s="498"/>
      <c r="BT32" s="188">
        <v>4860</v>
      </c>
      <c r="BU32" s="189" t="s">
        <v>194</v>
      </c>
      <c r="BV32" s="190" t="s">
        <v>221</v>
      </c>
      <c r="BW32" s="191" t="s">
        <v>168</v>
      </c>
      <c r="BX32" s="192" t="s">
        <v>222</v>
      </c>
      <c r="BY32" s="189" t="s">
        <v>168</v>
      </c>
      <c r="BZ32" s="193">
        <v>1.8</v>
      </c>
      <c r="CA32" s="210"/>
      <c r="CB32" s="531"/>
      <c r="CC32" s="185" t="s">
        <v>175</v>
      </c>
      <c r="CD32" s="498"/>
      <c r="CE32" s="536"/>
      <c r="CF32" s="498"/>
      <c r="CG32" s="658"/>
      <c r="CH32" s="547"/>
      <c r="CI32" s="547"/>
      <c r="CJ32" s="547"/>
      <c r="CK32" s="648"/>
      <c r="CL32" s="547"/>
      <c r="CM32" s="651"/>
      <c r="CN32" s="674"/>
      <c r="CO32" s="675"/>
      <c r="CP32" s="668"/>
      <c r="CQ32" s="674"/>
      <c r="CR32" s="666"/>
      <c r="CS32" s="667"/>
      <c r="CT32" s="668"/>
      <c r="CU32" s="498"/>
      <c r="CV32" s="661"/>
      <c r="CW32" s="498"/>
      <c r="CX32" s="641"/>
      <c r="CY32" s="498"/>
      <c r="CZ32" s="655"/>
      <c r="DA32" s="498"/>
      <c r="DB32" s="658"/>
      <c r="DC32" s="646"/>
      <c r="DD32" s="547"/>
      <c r="DE32" s="646"/>
      <c r="DF32" s="648"/>
      <c r="DG32" s="646"/>
      <c r="DH32" s="651"/>
      <c r="DI32" s="548"/>
      <c r="DJ32" s="643"/>
      <c r="DK32" s="663"/>
      <c r="DL32" s="663"/>
      <c r="DM32" s="665"/>
      <c r="DN32" s="498"/>
      <c r="DO32" s="641"/>
    </row>
    <row r="33" spans="1:119" s="26" customFormat="1" ht="15" customHeight="1">
      <c r="A33" s="28" t="str">
        <f t="shared" si="0"/>
        <v>16/100
地域13人
　から
19人
　まで１､２歳児</v>
      </c>
      <c r="B33" s="28" t="str">
        <f t="shared" si="4"/>
        <v>16/100
地域　 560人～　629人</v>
      </c>
      <c r="C33" s="28"/>
      <c r="D33" s="28" t="str">
        <f t="shared" si="3"/>
        <v>16/100
地域</v>
      </c>
      <c r="E33" s="28" t="str">
        <f>H33</f>
        <v>13人
　から
19人
　まで</v>
      </c>
      <c r="F33" s="30" t="str">
        <f>J33</f>
        <v>１､２歳児</v>
      </c>
      <c r="G33" s="451"/>
      <c r="H33" s="468" t="s">
        <v>283</v>
      </c>
      <c r="I33" s="455" t="s">
        <v>171</v>
      </c>
      <c r="J33" s="457" t="s">
        <v>277</v>
      </c>
      <c r="K33" s="175"/>
      <c r="L33" s="459">
        <v>183620</v>
      </c>
      <c r="M33" s="461">
        <v>272160</v>
      </c>
      <c r="N33" s="459">
        <v>180580</v>
      </c>
      <c r="O33" s="461">
        <v>269120</v>
      </c>
      <c r="P33" s="498" t="s">
        <v>168</v>
      </c>
      <c r="Q33" s="496">
        <v>1720</v>
      </c>
      <c r="R33" s="476">
        <v>2600</v>
      </c>
      <c r="S33" s="478" t="s">
        <v>194</v>
      </c>
      <c r="T33" s="481" t="s">
        <v>221</v>
      </c>
      <c r="U33" s="481" t="s">
        <v>168</v>
      </c>
      <c r="V33" s="487" t="s">
        <v>222</v>
      </c>
      <c r="W33" s="481" t="s">
        <v>168</v>
      </c>
      <c r="X33" s="490">
        <v>3</v>
      </c>
      <c r="Y33" s="493">
        <v>2.9</v>
      </c>
      <c r="Z33" s="496">
        <v>1690</v>
      </c>
      <c r="AA33" s="476">
        <v>2570</v>
      </c>
      <c r="AB33" s="478" t="s">
        <v>194</v>
      </c>
      <c r="AC33" s="481" t="s">
        <v>221</v>
      </c>
      <c r="AD33" s="481" t="s">
        <v>168</v>
      </c>
      <c r="AE33" s="487" t="s">
        <v>222</v>
      </c>
      <c r="AF33" s="481" t="s">
        <v>168</v>
      </c>
      <c r="AG33" s="490">
        <v>2.9</v>
      </c>
      <c r="AH33" s="528">
        <v>2.9</v>
      </c>
      <c r="AI33" s="531" t="s">
        <v>168</v>
      </c>
      <c r="AJ33" s="532">
        <v>177070</v>
      </c>
      <c r="AK33" s="483">
        <v>88540</v>
      </c>
      <c r="AL33" s="485">
        <v>1770</v>
      </c>
      <c r="AM33" s="476">
        <v>880</v>
      </c>
      <c r="AN33" s="478" t="s">
        <v>194</v>
      </c>
      <c r="AO33" s="481" t="s">
        <v>221</v>
      </c>
      <c r="AP33" s="481" t="s">
        <v>168</v>
      </c>
      <c r="AQ33" s="487" t="s">
        <v>222</v>
      </c>
      <c r="AR33" s="481" t="s">
        <v>168</v>
      </c>
      <c r="AS33" s="490">
        <v>2.7</v>
      </c>
      <c r="AT33" s="528">
        <v>2.8</v>
      </c>
      <c r="AU33" s="526" t="s">
        <v>168</v>
      </c>
      <c r="AV33" s="523">
        <v>159370</v>
      </c>
      <c r="AW33" s="526" t="s">
        <v>168</v>
      </c>
      <c r="AX33" s="519">
        <v>1590</v>
      </c>
      <c r="AY33" s="481" t="s">
        <v>194</v>
      </c>
      <c r="AZ33" s="481" t="s">
        <v>221</v>
      </c>
      <c r="BA33" s="481" t="s">
        <v>168</v>
      </c>
      <c r="BB33" s="487" t="s">
        <v>222</v>
      </c>
      <c r="BC33" s="481" t="s">
        <v>168</v>
      </c>
      <c r="BD33" s="544">
        <v>2.7</v>
      </c>
      <c r="BE33" s="526" t="s">
        <v>168</v>
      </c>
      <c r="BF33" s="523">
        <v>17700</v>
      </c>
      <c r="BG33" s="526" t="s">
        <v>168</v>
      </c>
      <c r="BH33" s="519">
        <v>170</v>
      </c>
      <c r="BI33" s="481" t="s">
        <v>194</v>
      </c>
      <c r="BJ33" s="481" t="s">
        <v>221</v>
      </c>
      <c r="BK33" s="481" t="s">
        <v>168</v>
      </c>
      <c r="BL33" s="487" t="s">
        <v>222</v>
      </c>
      <c r="BM33" s="481" t="s">
        <v>168</v>
      </c>
      <c r="BN33" s="544">
        <v>2.6</v>
      </c>
      <c r="BO33" s="548"/>
      <c r="BP33" s="176"/>
      <c r="BQ33" s="186" t="s">
        <v>114</v>
      </c>
      <c r="BR33" s="187">
        <v>529200</v>
      </c>
      <c r="BS33" s="498"/>
      <c r="BT33" s="188">
        <v>5290</v>
      </c>
      <c r="BU33" s="189" t="s">
        <v>194</v>
      </c>
      <c r="BV33" s="190" t="s">
        <v>221</v>
      </c>
      <c r="BW33" s="191" t="s">
        <v>168</v>
      </c>
      <c r="BX33" s="192" t="s">
        <v>222</v>
      </c>
      <c r="BY33" s="189" t="s">
        <v>168</v>
      </c>
      <c r="BZ33" s="193">
        <v>1.9</v>
      </c>
      <c r="CA33" s="210"/>
      <c r="CB33" s="531"/>
      <c r="CC33" s="198" t="s">
        <v>176</v>
      </c>
      <c r="CD33" s="498" t="s">
        <v>168</v>
      </c>
      <c r="CE33" s="628">
        <v>30590</v>
      </c>
      <c r="CF33" s="498" t="s">
        <v>168</v>
      </c>
      <c r="CG33" s="656">
        <v>240</v>
      </c>
      <c r="CH33" s="546" t="s">
        <v>194</v>
      </c>
      <c r="CI33" s="546" t="s">
        <v>221</v>
      </c>
      <c r="CJ33" s="546" t="s">
        <v>168</v>
      </c>
      <c r="CK33" s="647" t="s">
        <v>222</v>
      </c>
      <c r="CL33" s="546" t="s">
        <v>168</v>
      </c>
      <c r="CM33" s="649">
        <v>6.5</v>
      </c>
      <c r="CN33" s="674" t="s">
        <v>168</v>
      </c>
      <c r="CO33" s="496">
        <v>2100</v>
      </c>
      <c r="CP33" s="660">
        <v>2300</v>
      </c>
      <c r="CQ33" s="674" t="s">
        <v>168</v>
      </c>
      <c r="CR33" s="676" t="s">
        <v>278</v>
      </c>
      <c r="CS33" s="659">
        <v>25700</v>
      </c>
      <c r="CT33" s="660">
        <v>28600</v>
      </c>
      <c r="CU33" s="498" t="s">
        <v>170</v>
      </c>
      <c r="CV33" s="654">
        <v>1330</v>
      </c>
      <c r="CW33" s="498" t="s">
        <v>170</v>
      </c>
      <c r="CX33" s="635" t="s">
        <v>300</v>
      </c>
      <c r="CY33" s="498" t="s">
        <v>170</v>
      </c>
      <c r="CZ33" s="654">
        <v>26810</v>
      </c>
      <c r="DA33" s="498" t="s">
        <v>3</v>
      </c>
      <c r="DB33" s="656">
        <v>260</v>
      </c>
      <c r="DC33" s="644" t="s">
        <v>194</v>
      </c>
      <c r="DD33" s="546" t="s">
        <v>221</v>
      </c>
      <c r="DE33" s="644" t="s">
        <v>168</v>
      </c>
      <c r="DF33" s="647" t="s">
        <v>222</v>
      </c>
      <c r="DG33" s="644" t="s">
        <v>168</v>
      </c>
      <c r="DH33" s="649">
        <v>0.9</v>
      </c>
      <c r="DI33" s="548" t="s">
        <v>170</v>
      </c>
      <c r="DJ33" s="652" t="s">
        <v>298</v>
      </c>
      <c r="DK33" s="631" t="s">
        <v>298</v>
      </c>
      <c r="DL33" s="631" t="s">
        <v>298</v>
      </c>
      <c r="DM33" s="682" t="s">
        <v>298</v>
      </c>
      <c r="DN33" s="199"/>
      <c r="DO33" s="678" t="s">
        <v>284</v>
      </c>
    </row>
    <row r="34" spans="1:119" s="26" customFormat="1" ht="15" customHeight="1">
      <c r="A34" s="28" t="str">
        <f t="shared" si="0"/>
        <v>16/100
地域13人
　から
19人
　まで１､２歳児</v>
      </c>
      <c r="B34" s="28" t="str">
        <f t="shared" si="4"/>
        <v>16/100
地域　 630人～　699人</v>
      </c>
      <c r="C34" s="28"/>
      <c r="D34" s="28" t="str">
        <f t="shared" si="3"/>
        <v>16/100
地域</v>
      </c>
      <c r="E34" s="28" t="str">
        <f>E33</f>
        <v>13人
　から
19人
　まで</v>
      </c>
      <c r="F34" s="30" t="str">
        <f>F33</f>
        <v>１､２歳児</v>
      </c>
      <c r="G34" s="451"/>
      <c r="H34" s="469"/>
      <c r="I34" s="456"/>
      <c r="J34" s="458"/>
      <c r="K34" s="175"/>
      <c r="L34" s="460"/>
      <c r="M34" s="462"/>
      <c r="N34" s="460"/>
      <c r="O34" s="462"/>
      <c r="P34" s="498"/>
      <c r="Q34" s="497"/>
      <c r="R34" s="477"/>
      <c r="S34" s="479"/>
      <c r="T34" s="474"/>
      <c r="U34" s="474"/>
      <c r="V34" s="488"/>
      <c r="W34" s="474"/>
      <c r="X34" s="491"/>
      <c r="Y34" s="494"/>
      <c r="Z34" s="497"/>
      <c r="AA34" s="477"/>
      <c r="AB34" s="479"/>
      <c r="AC34" s="474"/>
      <c r="AD34" s="474"/>
      <c r="AE34" s="488"/>
      <c r="AF34" s="474"/>
      <c r="AG34" s="491"/>
      <c r="AH34" s="529"/>
      <c r="AI34" s="531"/>
      <c r="AJ34" s="533"/>
      <c r="AK34" s="484"/>
      <c r="AL34" s="486"/>
      <c r="AM34" s="477"/>
      <c r="AN34" s="479"/>
      <c r="AO34" s="474"/>
      <c r="AP34" s="474"/>
      <c r="AQ34" s="488"/>
      <c r="AR34" s="474"/>
      <c r="AS34" s="491"/>
      <c r="AT34" s="529"/>
      <c r="AU34" s="526"/>
      <c r="AV34" s="524"/>
      <c r="AW34" s="526"/>
      <c r="AX34" s="520"/>
      <c r="AY34" s="474"/>
      <c r="AZ34" s="474"/>
      <c r="BA34" s="474"/>
      <c r="BB34" s="488"/>
      <c r="BC34" s="474"/>
      <c r="BD34" s="537"/>
      <c r="BE34" s="526"/>
      <c r="BF34" s="524"/>
      <c r="BG34" s="526"/>
      <c r="BH34" s="520"/>
      <c r="BI34" s="474"/>
      <c r="BJ34" s="474"/>
      <c r="BK34" s="474"/>
      <c r="BL34" s="488"/>
      <c r="BM34" s="474"/>
      <c r="BN34" s="537"/>
      <c r="BO34" s="548"/>
      <c r="BP34" s="176"/>
      <c r="BQ34" s="186" t="s">
        <v>115</v>
      </c>
      <c r="BR34" s="187">
        <v>571700</v>
      </c>
      <c r="BS34" s="498"/>
      <c r="BT34" s="188">
        <v>5710</v>
      </c>
      <c r="BU34" s="189" t="s">
        <v>194</v>
      </c>
      <c r="BV34" s="190" t="s">
        <v>221</v>
      </c>
      <c r="BW34" s="191" t="s">
        <v>168</v>
      </c>
      <c r="BX34" s="192" t="s">
        <v>222</v>
      </c>
      <c r="BY34" s="189" t="s">
        <v>168</v>
      </c>
      <c r="BZ34" s="193">
        <v>1.9</v>
      </c>
      <c r="CA34" s="210"/>
      <c r="CB34" s="531"/>
      <c r="CC34" s="185"/>
      <c r="CD34" s="498"/>
      <c r="CE34" s="514"/>
      <c r="CF34" s="498"/>
      <c r="CG34" s="657"/>
      <c r="CH34" s="474"/>
      <c r="CI34" s="474"/>
      <c r="CJ34" s="474"/>
      <c r="CK34" s="488"/>
      <c r="CL34" s="474"/>
      <c r="CM34" s="650"/>
      <c r="CN34" s="674"/>
      <c r="CO34" s="497"/>
      <c r="CP34" s="639"/>
      <c r="CQ34" s="674"/>
      <c r="CR34" s="637"/>
      <c r="CS34" s="638"/>
      <c r="CT34" s="639"/>
      <c r="CU34" s="498"/>
      <c r="CV34" s="655"/>
      <c r="CW34" s="498"/>
      <c r="CX34" s="636"/>
      <c r="CY34" s="498"/>
      <c r="CZ34" s="655"/>
      <c r="DA34" s="498"/>
      <c r="DB34" s="657"/>
      <c r="DC34" s="645"/>
      <c r="DD34" s="474"/>
      <c r="DE34" s="645"/>
      <c r="DF34" s="488"/>
      <c r="DG34" s="645"/>
      <c r="DH34" s="650"/>
      <c r="DI34" s="548"/>
      <c r="DJ34" s="653"/>
      <c r="DK34" s="632"/>
      <c r="DL34" s="632"/>
      <c r="DM34" s="683"/>
      <c r="DN34" s="199"/>
      <c r="DO34" s="679"/>
    </row>
    <row r="35" spans="1:119" s="26" customFormat="1" ht="15" customHeight="1">
      <c r="A35" s="28" t="str">
        <f t="shared" si="0"/>
        <v>16/100
地域13人
　から
19人
　まで１､２歳児</v>
      </c>
      <c r="B35" s="28" t="str">
        <f t="shared" si="4"/>
        <v>16/100
地域 　700人～　769人</v>
      </c>
      <c r="C35" s="28"/>
      <c r="D35" s="28" t="str">
        <f t="shared" si="3"/>
        <v>16/100
地域</v>
      </c>
      <c r="E35" s="28" t="str">
        <f t="shared" si="3"/>
        <v>13人
　から
19人
　まで</v>
      </c>
      <c r="F35" s="30" t="str">
        <f>F34</f>
        <v>１､２歳児</v>
      </c>
      <c r="G35" s="451"/>
      <c r="H35" s="469"/>
      <c r="I35" s="456"/>
      <c r="J35" s="458"/>
      <c r="K35" s="175"/>
      <c r="L35" s="460"/>
      <c r="M35" s="462"/>
      <c r="N35" s="460"/>
      <c r="O35" s="462"/>
      <c r="P35" s="498"/>
      <c r="Q35" s="497"/>
      <c r="R35" s="477"/>
      <c r="S35" s="479"/>
      <c r="T35" s="474"/>
      <c r="U35" s="474"/>
      <c r="V35" s="488"/>
      <c r="W35" s="474"/>
      <c r="X35" s="491"/>
      <c r="Y35" s="494"/>
      <c r="Z35" s="497"/>
      <c r="AA35" s="477"/>
      <c r="AB35" s="479"/>
      <c r="AC35" s="474"/>
      <c r="AD35" s="474"/>
      <c r="AE35" s="488"/>
      <c r="AF35" s="474"/>
      <c r="AG35" s="491"/>
      <c r="AH35" s="529"/>
      <c r="AI35" s="531"/>
      <c r="AJ35" s="533"/>
      <c r="AK35" s="484"/>
      <c r="AL35" s="486"/>
      <c r="AM35" s="477"/>
      <c r="AN35" s="479"/>
      <c r="AO35" s="474"/>
      <c r="AP35" s="474"/>
      <c r="AQ35" s="488"/>
      <c r="AR35" s="474"/>
      <c r="AS35" s="491"/>
      <c r="AT35" s="529"/>
      <c r="AU35" s="526"/>
      <c r="AV35" s="524"/>
      <c r="AW35" s="526"/>
      <c r="AX35" s="520"/>
      <c r="AY35" s="474"/>
      <c r="AZ35" s="474"/>
      <c r="BA35" s="474"/>
      <c r="BB35" s="488"/>
      <c r="BC35" s="474"/>
      <c r="BD35" s="537"/>
      <c r="BE35" s="526"/>
      <c r="BF35" s="524"/>
      <c r="BG35" s="526"/>
      <c r="BH35" s="520"/>
      <c r="BI35" s="474"/>
      <c r="BJ35" s="474"/>
      <c r="BK35" s="474"/>
      <c r="BL35" s="488"/>
      <c r="BM35" s="474"/>
      <c r="BN35" s="537"/>
      <c r="BO35" s="548"/>
      <c r="BP35" s="176"/>
      <c r="BQ35" s="186" t="s">
        <v>116</v>
      </c>
      <c r="BR35" s="187">
        <v>614300</v>
      </c>
      <c r="BS35" s="498"/>
      <c r="BT35" s="188">
        <v>6140</v>
      </c>
      <c r="BU35" s="189" t="s">
        <v>194</v>
      </c>
      <c r="BV35" s="190" t="s">
        <v>221</v>
      </c>
      <c r="BW35" s="191" t="s">
        <v>168</v>
      </c>
      <c r="BX35" s="192" t="s">
        <v>222</v>
      </c>
      <c r="BY35" s="189" t="s">
        <v>168</v>
      </c>
      <c r="BZ35" s="193">
        <v>2</v>
      </c>
      <c r="CA35" s="210"/>
      <c r="CB35" s="531"/>
      <c r="CC35" s="185"/>
      <c r="CD35" s="498"/>
      <c r="CE35" s="514"/>
      <c r="CF35" s="498"/>
      <c r="CG35" s="657"/>
      <c r="CH35" s="474"/>
      <c r="CI35" s="474"/>
      <c r="CJ35" s="474"/>
      <c r="CK35" s="488"/>
      <c r="CL35" s="474"/>
      <c r="CM35" s="650"/>
      <c r="CN35" s="674"/>
      <c r="CO35" s="497"/>
      <c r="CP35" s="639"/>
      <c r="CQ35" s="674"/>
      <c r="CR35" s="637" t="s">
        <v>279</v>
      </c>
      <c r="CS35" s="638">
        <v>14200</v>
      </c>
      <c r="CT35" s="639">
        <v>15700</v>
      </c>
      <c r="CU35" s="498"/>
      <c r="CV35" s="655"/>
      <c r="CW35" s="498"/>
      <c r="CX35" s="636"/>
      <c r="CY35" s="498"/>
      <c r="CZ35" s="655"/>
      <c r="DA35" s="498"/>
      <c r="DB35" s="657"/>
      <c r="DC35" s="645"/>
      <c r="DD35" s="474"/>
      <c r="DE35" s="645"/>
      <c r="DF35" s="488"/>
      <c r="DG35" s="645"/>
      <c r="DH35" s="650"/>
      <c r="DI35" s="548"/>
      <c r="DJ35" s="653"/>
      <c r="DK35" s="632"/>
      <c r="DL35" s="632"/>
      <c r="DM35" s="683"/>
      <c r="DN35" s="199"/>
      <c r="DO35" s="200" t="s">
        <v>267</v>
      </c>
    </row>
    <row r="36" spans="1:119" s="26" customFormat="1" ht="15" customHeight="1">
      <c r="A36" s="28" t="str">
        <f t="shared" si="0"/>
        <v>16/100
地域13人
　から
19人
　まで１､２歳児</v>
      </c>
      <c r="B36" s="28" t="str">
        <f t="shared" si="4"/>
        <v>16/100
地域 　770人～　839人</v>
      </c>
      <c r="C36" s="28" t="str">
        <f>G25&amp;BK35</f>
        <v>16/100
地域</v>
      </c>
      <c r="D36" s="28" t="str">
        <f t="shared" si="3"/>
        <v>16/100
地域</v>
      </c>
      <c r="E36" s="28" t="str">
        <f t="shared" si="3"/>
        <v>13人
　から
19人
　まで</v>
      </c>
      <c r="F36" s="30" t="str">
        <f>F35</f>
        <v>１､２歳児</v>
      </c>
      <c r="G36" s="451"/>
      <c r="H36" s="469"/>
      <c r="I36" s="456"/>
      <c r="J36" s="458"/>
      <c r="K36" s="175"/>
      <c r="L36" s="460"/>
      <c r="M36" s="462"/>
      <c r="N36" s="460"/>
      <c r="O36" s="462"/>
      <c r="P36" s="498"/>
      <c r="Q36" s="497"/>
      <c r="R36" s="477"/>
      <c r="S36" s="480"/>
      <c r="T36" s="482"/>
      <c r="U36" s="482"/>
      <c r="V36" s="489"/>
      <c r="W36" s="482"/>
      <c r="X36" s="492"/>
      <c r="Y36" s="495"/>
      <c r="Z36" s="497"/>
      <c r="AA36" s="477"/>
      <c r="AB36" s="480"/>
      <c r="AC36" s="482"/>
      <c r="AD36" s="482"/>
      <c r="AE36" s="489"/>
      <c r="AF36" s="482"/>
      <c r="AG36" s="492"/>
      <c r="AH36" s="530"/>
      <c r="AI36" s="531"/>
      <c r="AJ36" s="533"/>
      <c r="AK36" s="484"/>
      <c r="AL36" s="486"/>
      <c r="AM36" s="477"/>
      <c r="AN36" s="480"/>
      <c r="AO36" s="482"/>
      <c r="AP36" s="482"/>
      <c r="AQ36" s="489"/>
      <c r="AR36" s="482"/>
      <c r="AS36" s="492"/>
      <c r="AT36" s="530"/>
      <c r="AU36" s="526"/>
      <c r="AV36" s="525"/>
      <c r="AW36" s="526"/>
      <c r="AX36" s="521"/>
      <c r="AY36" s="522"/>
      <c r="AZ36" s="522"/>
      <c r="BA36" s="522"/>
      <c r="BB36" s="527"/>
      <c r="BC36" s="522"/>
      <c r="BD36" s="538"/>
      <c r="BE36" s="526"/>
      <c r="BF36" s="525"/>
      <c r="BG36" s="526"/>
      <c r="BH36" s="521"/>
      <c r="BI36" s="522"/>
      <c r="BJ36" s="522"/>
      <c r="BK36" s="522"/>
      <c r="BL36" s="527"/>
      <c r="BM36" s="522"/>
      <c r="BN36" s="538"/>
      <c r="BO36" s="548"/>
      <c r="BP36" s="176"/>
      <c r="BQ36" s="186" t="s">
        <v>117</v>
      </c>
      <c r="BR36" s="187">
        <v>656900</v>
      </c>
      <c r="BS36" s="498"/>
      <c r="BT36" s="188">
        <v>6560</v>
      </c>
      <c r="BU36" s="189" t="s">
        <v>194</v>
      </c>
      <c r="BV36" s="190" t="s">
        <v>221</v>
      </c>
      <c r="BW36" s="191" t="s">
        <v>168</v>
      </c>
      <c r="BX36" s="192" t="s">
        <v>222</v>
      </c>
      <c r="BY36" s="189" t="s">
        <v>168</v>
      </c>
      <c r="BZ36" s="193">
        <v>1.8</v>
      </c>
      <c r="CA36" s="210"/>
      <c r="CB36" s="531"/>
      <c r="CC36" s="185"/>
      <c r="CD36" s="498"/>
      <c r="CE36" s="514"/>
      <c r="CF36" s="498"/>
      <c r="CG36" s="657"/>
      <c r="CH36" s="474"/>
      <c r="CI36" s="474"/>
      <c r="CJ36" s="474"/>
      <c r="CK36" s="488"/>
      <c r="CL36" s="474"/>
      <c r="CM36" s="650"/>
      <c r="CN36" s="674"/>
      <c r="CO36" s="497"/>
      <c r="CP36" s="639"/>
      <c r="CQ36" s="674"/>
      <c r="CR36" s="637"/>
      <c r="CS36" s="638"/>
      <c r="CT36" s="639"/>
      <c r="CU36" s="498"/>
      <c r="CV36" s="655"/>
      <c r="CW36" s="498"/>
      <c r="CX36" s="636"/>
      <c r="CY36" s="498"/>
      <c r="CZ36" s="655"/>
      <c r="DA36" s="498"/>
      <c r="DB36" s="657"/>
      <c r="DC36" s="645"/>
      <c r="DD36" s="474"/>
      <c r="DE36" s="645"/>
      <c r="DF36" s="488"/>
      <c r="DG36" s="645"/>
      <c r="DH36" s="650"/>
      <c r="DI36" s="548"/>
      <c r="DJ36" s="653"/>
      <c r="DK36" s="632"/>
      <c r="DL36" s="632"/>
      <c r="DM36" s="683"/>
      <c r="DN36" s="199"/>
      <c r="DO36" s="201">
        <v>0.8</v>
      </c>
    </row>
    <row r="37" spans="1:119" s="26" customFormat="1" ht="15" customHeight="1">
      <c r="A37" s="28" t="str">
        <f t="shared" si="0"/>
        <v>16/100
地域13人
　から
19人
　まで乳児</v>
      </c>
      <c r="B37" s="28" t="str">
        <f t="shared" si="4"/>
        <v>16/100
地域　 840人～　909人</v>
      </c>
      <c r="C37" s="28"/>
      <c r="D37" s="28" t="str">
        <f t="shared" si="3"/>
        <v>16/100
地域</v>
      </c>
      <c r="E37" s="28" t="str">
        <f t="shared" si="3"/>
        <v>13人
　から
19人
　まで</v>
      </c>
      <c r="F37" s="30" t="str">
        <f>J37</f>
        <v>乳児</v>
      </c>
      <c r="G37" s="451"/>
      <c r="H37" s="469"/>
      <c r="I37" s="456"/>
      <c r="J37" s="512" t="s">
        <v>172</v>
      </c>
      <c r="K37" s="175"/>
      <c r="L37" s="513">
        <v>272160</v>
      </c>
      <c r="M37" s="515"/>
      <c r="N37" s="513">
        <v>269120</v>
      </c>
      <c r="O37" s="515"/>
      <c r="P37" s="498" t="s">
        <v>168</v>
      </c>
      <c r="Q37" s="504">
        <v>2600</v>
      </c>
      <c r="R37" s="507"/>
      <c r="S37" s="479" t="s">
        <v>194</v>
      </c>
      <c r="T37" s="474" t="s">
        <v>221</v>
      </c>
      <c r="U37" s="474" t="s">
        <v>168</v>
      </c>
      <c r="V37" s="488" t="s">
        <v>222</v>
      </c>
      <c r="W37" s="474" t="s">
        <v>168</v>
      </c>
      <c r="X37" s="501">
        <v>2.9</v>
      </c>
      <c r="Y37" s="502"/>
      <c r="Z37" s="504">
        <v>2570</v>
      </c>
      <c r="AA37" s="507"/>
      <c r="AB37" s="479" t="s">
        <v>194</v>
      </c>
      <c r="AC37" s="474" t="s">
        <v>221</v>
      </c>
      <c r="AD37" s="474" t="s">
        <v>168</v>
      </c>
      <c r="AE37" s="488" t="s">
        <v>222</v>
      </c>
      <c r="AF37" s="474" t="s">
        <v>168</v>
      </c>
      <c r="AG37" s="501">
        <v>2.9</v>
      </c>
      <c r="AH37" s="537"/>
      <c r="AI37" s="531" t="s">
        <v>168</v>
      </c>
      <c r="AJ37" s="629">
        <v>88540</v>
      </c>
      <c r="AK37" s="669"/>
      <c r="AL37" s="672">
        <v>880</v>
      </c>
      <c r="AM37" s="507"/>
      <c r="AN37" s="479" t="s">
        <v>194</v>
      </c>
      <c r="AO37" s="474" t="s">
        <v>221</v>
      </c>
      <c r="AP37" s="474" t="s">
        <v>168</v>
      </c>
      <c r="AQ37" s="488" t="s">
        <v>222</v>
      </c>
      <c r="AR37" s="474" t="s">
        <v>168</v>
      </c>
      <c r="AS37" s="501">
        <v>2.8</v>
      </c>
      <c r="AT37" s="537"/>
      <c r="AU37" s="194"/>
      <c r="AV37" s="194"/>
      <c r="AW37" s="194"/>
      <c r="AX37" s="194"/>
      <c r="AY37" s="194"/>
      <c r="AZ37" s="194"/>
      <c r="BA37" s="194"/>
      <c r="BB37" s="194"/>
      <c r="BC37" s="194"/>
      <c r="BD37" s="195"/>
      <c r="BE37" s="194"/>
      <c r="BF37" s="194"/>
      <c r="BG37" s="194"/>
      <c r="BH37" s="194"/>
      <c r="BI37" s="194"/>
      <c r="BJ37" s="194"/>
      <c r="BK37" s="194"/>
      <c r="BL37" s="194"/>
      <c r="BM37" s="194"/>
      <c r="BN37" s="194"/>
      <c r="BO37" s="534"/>
      <c r="BP37" s="176"/>
      <c r="BQ37" s="186" t="s">
        <v>285</v>
      </c>
      <c r="BR37" s="187">
        <v>699500</v>
      </c>
      <c r="BS37" s="498"/>
      <c r="BT37" s="188">
        <v>6990</v>
      </c>
      <c r="BU37" s="189" t="s">
        <v>194</v>
      </c>
      <c r="BV37" s="190" t="s">
        <v>221</v>
      </c>
      <c r="BW37" s="191" t="s">
        <v>168</v>
      </c>
      <c r="BX37" s="192" t="s">
        <v>222</v>
      </c>
      <c r="BY37" s="189" t="s">
        <v>168</v>
      </c>
      <c r="BZ37" s="193">
        <v>1.9</v>
      </c>
      <c r="CA37" s="210"/>
      <c r="CB37" s="531"/>
      <c r="CC37" s="185"/>
      <c r="CD37" s="498"/>
      <c r="CE37" s="514"/>
      <c r="CF37" s="498"/>
      <c r="CG37" s="657"/>
      <c r="CH37" s="474"/>
      <c r="CI37" s="474"/>
      <c r="CJ37" s="474"/>
      <c r="CK37" s="488"/>
      <c r="CL37" s="474"/>
      <c r="CM37" s="650"/>
      <c r="CN37" s="674"/>
      <c r="CO37" s="497"/>
      <c r="CP37" s="639"/>
      <c r="CQ37" s="674"/>
      <c r="CR37" s="637" t="s">
        <v>281</v>
      </c>
      <c r="CS37" s="638">
        <v>12300</v>
      </c>
      <c r="CT37" s="639">
        <v>13700</v>
      </c>
      <c r="CU37" s="498"/>
      <c r="CV37" s="655"/>
      <c r="CW37" s="498"/>
      <c r="CX37" s="640">
        <v>0.08</v>
      </c>
      <c r="CY37" s="498"/>
      <c r="CZ37" s="655"/>
      <c r="DA37" s="498"/>
      <c r="DB37" s="657"/>
      <c r="DC37" s="645"/>
      <c r="DD37" s="474"/>
      <c r="DE37" s="645"/>
      <c r="DF37" s="488"/>
      <c r="DG37" s="645"/>
      <c r="DH37" s="650"/>
      <c r="DI37" s="548"/>
      <c r="DJ37" s="642">
        <v>0.01</v>
      </c>
      <c r="DK37" s="662">
        <v>0.03</v>
      </c>
      <c r="DL37" s="662">
        <v>0.04</v>
      </c>
      <c r="DM37" s="664">
        <v>0.06</v>
      </c>
      <c r="DN37" s="199"/>
      <c r="DO37" s="200" t="s">
        <v>268</v>
      </c>
    </row>
    <row r="38" spans="1:119" s="26" customFormat="1" ht="15" customHeight="1">
      <c r="A38" s="28" t="str">
        <f t="shared" si="0"/>
        <v>16/100
地域13人
　から
19人
　まで乳児</v>
      </c>
      <c r="B38" s="28" t="str">
        <f t="shared" si="4"/>
        <v>16/100
地域 　910人～　979人</v>
      </c>
      <c r="C38" s="28" t="str">
        <f>G25&amp;BK37</f>
        <v>16/100
地域</v>
      </c>
      <c r="D38" s="28" t="str">
        <f t="shared" si="3"/>
        <v>16/100
地域</v>
      </c>
      <c r="E38" s="28" t="str">
        <f t="shared" si="3"/>
        <v>13人
　から
19人
　まで</v>
      </c>
      <c r="F38" s="30" t="str">
        <f>F37</f>
        <v>乳児</v>
      </c>
      <c r="G38" s="451"/>
      <c r="H38" s="469"/>
      <c r="I38" s="456"/>
      <c r="J38" s="458"/>
      <c r="K38" s="175"/>
      <c r="L38" s="514"/>
      <c r="M38" s="516"/>
      <c r="N38" s="514"/>
      <c r="O38" s="516"/>
      <c r="P38" s="498"/>
      <c r="Q38" s="505"/>
      <c r="R38" s="508"/>
      <c r="S38" s="479"/>
      <c r="T38" s="474"/>
      <c r="U38" s="474"/>
      <c r="V38" s="488"/>
      <c r="W38" s="474"/>
      <c r="X38" s="502"/>
      <c r="Y38" s="502"/>
      <c r="Z38" s="505"/>
      <c r="AA38" s="508"/>
      <c r="AB38" s="479"/>
      <c r="AC38" s="474"/>
      <c r="AD38" s="474"/>
      <c r="AE38" s="488"/>
      <c r="AF38" s="474"/>
      <c r="AG38" s="502"/>
      <c r="AH38" s="537"/>
      <c r="AI38" s="531"/>
      <c r="AJ38" s="630"/>
      <c r="AK38" s="670"/>
      <c r="AL38" s="673"/>
      <c r="AM38" s="508"/>
      <c r="AN38" s="479"/>
      <c r="AO38" s="474"/>
      <c r="AP38" s="474"/>
      <c r="AQ38" s="488"/>
      <c r="AR38" s="474"/>
      <c r="AS38" s="502"/>
      <c r="AT38" s="537"/>
      <c r="AU38" s="194"/>
      <c r="AV38" s="194"/>
      <c r="AW38" s="194"/>
      <c r="AX38" s="194"/>
      <c r="AY38" s="194"/>
      <c r="AZ38" s="194"/>
      <c r="BA38" s="194"/>
      <c r="BB38" s="194"/>
      <c r="BC38" s="194"/>
      <c r="BD38" s="196"/>
      <c r="BE38" s="194"/>
      <c r="BF38" s="194"/>
      <c r="BG38" s="194"/>
      <c r="BH38" s="194"/>
      <c r="BI38" s="194"/>
      <c r="BJ38" s="194"/>
      <c r="BK38" s="194"/>
      <c r="BL38" s="194"/>
      <c r="BM38" s="194"/>
      <c r="BN38" s="194"/>
      <c r="BO38" s="534"/>
      <c r="BP38" s="176"/>
      <c r="BQ38" s="186" t="s">
        <v>119</v>
      </c>
      <c r="BR38" s="187">
        <v>742100</v>
      </c>
      <c r="BS38" s="498"/>
      <c r="BT38" s="188">
        <v>7420</v>
      </c>
      <c r="BU38" s="189" t="s">
        <v>194</v>
      </c>
      <c r="BV38" s="190" t="s">
        <v>221</v>
      </c>
      <c r="BW38" s="191" t="s">
        <v>168</v>
      </c>
      <c r="BX38" s="192" t="s">
        <v>222</v>
      </c>
      <c r="BY38" s="189" t="s">
        <v>168</v>
      </c>
      <c r="BZ38" s="193">
        <v>1.9</v>
      </c>
      <c r="CA38" s="210"/>
      <c r="CB38" s="531"/>
      <c r="CC38" s="185"/>
      <c r="CD38" s="498"/>
      <c r="CE38" s="514"/>
      <c r="CF38" s="498"/>
      <c r="CG38" s="657"/>
      <c r="CH38" s="474"/>
      <c r="CI38" s="474"/>
      <c r="CJ38" s="474"/>
      <c r="CK38" s="488"/>
      <c r="CL38" s="474"/>
      <c r="CM38" s="650"/>
      <c r="CN38" s="674"/>
      <c r="CO38" s="497"/>
      <c r="CP38" s="639"/>
      <c r="CQ38" s="674"/>
      <c r="CR38" s="637"/>
      <c r="CS38" s="638"/>
      <c r="CT38" s="639"/>
      <c r="CU38" s="498"/>
      <c r="CV38" s="655"/>
      <c r="CW38" s="498"/>
      <c r="CX38" s="640"/>
      <c r="CY38" s="498"/>
      <c r="CZ38" s="655"/>
      <c r="DA38" s="498"/>
      <c r="DB38" s="657"/>
      <c r="DC38" s="645"/>
      <c r="DD38" s="474"/>
      <c r="DE38" s="645"/>
      <c r="DF38" s="488"/>
      <c r="DG38" s="645"/>
      <c r="DH38" s="650"/>
      <c r="DI38" s="548"/>
      <c r="DJ38" s="642"/>
      <c r="DK38" s="662"/>
      <c r="DL38" s="662"/>
      <c r="DM38" s="664"/>
      <c r="DN38" s="199"/>
      <c r="DO38" s="201">
        <v>0.75</v>
      </c>
    </row>
    <row r="39" spans="1:119" s="26" customFormat="1" ht="15" customHeight="1">
      <c r="A39" s="28" t="str">
        <f t="shared" si="0"/>
        <v>16/100
地域13人
　から
19人
　まで乳児</v>
      </c>
      <c r="B39" s="28" t="str">
        <f t="shared" si="4"/>
        <v>16/100
地域　 980人～1,049人</v>
      </c>
      <c r="C39" s="28"/>
      <c r="D39" s="28" t="str">
        <f t="shared" si="3"/>
        <v>16/100
地域</v>
      </c>
      <c r="E39" s="28" t="str">
        <f t="shared" si="3"/>
        <v>13人
　から
19人
　まで</v>
      </c>
      <c r="F39" s="30" t="str">
        <f>F38</f>
        <v>乳児</v>
      </c>
      <c r="G39" s="451"/>
      <c r="H39" s="469"/>
      <c r="I39" s="456"/>
      <c r="J39" s="458"/>
      <c r="K39" s="175"/>
      <c r="L39" s="514"/>
      <c r="M39" s="516"/>
      <c r="N39" s="514"/>
      <c r="O39" s="516"/>
      <c r="P39" s="498"/>
      <c r="Q39" s="505"/>
      <c r="R39" s="508"/>
      <c r="S39" s="479"/>
      <c r="T39" s="474"/>
      <c r="U39" s="474"/>
      <c r="V39" s="488"/>
      <c r="W39" s="474"/>
      <c r="X39" s="502"/>
      <c r="Y39" s="502"/>
      <c r="Z39" s="505"/>
      <c r="AA39" s="508"/>
      <c r="AB39" s="479"/>
      <c r="AC39" s="474"/>
      <c r="AD39" s="474"/>
      <c r="AE39" s="488"/>
      <c r="AF39" s="474"/>
      <c r="AG39" s="502"/>
      <c r="AH39" s="537"/>
      <c r="AI39" s="531"/>
      <c r="AJ39" s="630"/>
      <c r="AK39" s="670"/>
      <c r="AL39" s="673"/>
      <c r="AM39" s="508"/>
      <c r="AN39" s="479"/>
      <c r="AO39" s="474"/>
      <c r="AP39" s="474"/>
      <c r="AQ39" s="488"/>
      <c r="AR39" s="474"/>
      <c r="AS39" s="502"/>
      <c r="AT39" s="537"/>
      <c r="AU39" s="194"/>
      <c r="AV39" s="194"/>
      <c r="AW39" s="194"/>
      <c r="AX39" s="194"/>
      <c r="AY39" s="194"/>
      <c r="AZ39" s="194"/>
      <c r="BA39" s="194"/>
      <c r="BB39" s="194"/>
      <c r="BC39" s="194"/>
      <c r="BD39" s="196"/>
      <c r="BE39" s="194"/>
      <c r="BF39" s="194"/>
      <c r="BG39" s="194"/>
      <c r="BH39" s="194"/>
      <c r="BI39" s="194"/>
      <c r="BJ39" s="194"/>
      <c r="BK39" s="194"/>
      <c r="BL39" s="194"/>
      <c r="BM39" s="194"/>
      <c r="BN39" s="194"/>
      <c r="BO39" s="534"/>
      <c r="BP39" s="176"/>
      <c r="BQ39" s="186" t="s">
        <v>120</v>
      </c>
      <c r="BR39" s="187">
        <v>784700</v>
      </c>
      <c r="BS39" s="498"/>
      <c r="BT39" s="188">
        <v>7840</v>
      </c>
      <c r="BU39" s="189" t="s">
        <v>194</v>
      </c>
      <c r="BV39" s="190" t="s">
        <v>221</v>
      </c>
      <c r="BW39" s="191" t="s">
        <v>168</v>
      </c>
      <c r="BX39" s="192" t="s">
        <v>222</v>
      </c>
      <c r="BY39" s="189" t="s">
        <v>168</v>
      </c>
      <c r="BZ39" s="193">
        <v>2</v>
      </c>
      <c r="CA39" s="210"/>
      <c r="CB39" s="531"/>
      <c r="CC39" s="185"/>
      <c r="CD39" s="498"/>
      <c r="CE39" s="514"/>
      <c r="CF39" s="498"/>
      <c r="CG39" s="657"/>
      <c r="CH39" s="474"/>
      <c r="CI39" s="474"/>
      <c r="CJ39" s="474"/>
      <c r="CK39" s="488"/>
      <c r="CL39" s="474"/>
      <c r="CM39" s="650"/>
      <c r="CN39" s="674"/>
      <c r="CO39" s="497"/>
      <c r="CP39" s="639"/>
      <c r="CQ39" s="674"/>
      <c r="CR39" s="637" t="s">
        <v>282</v>
      </c>
      <c r="CS39" s="638">
        <v>11000</v>
      </c>
      <c r="CT39" s="639">
        <v>12300</v>
      </c>
      <c r="CU39" s="498"/>
      <c r="CV39" s="655"/>
      <c r="CW39" s="498"/>
      <c r="CX39" s="640"/>
      <c r="CY39" s="498"/>
      <c r="CZ39" s="655"/>
      <c r="DA39" s="498"/>
      <c r="DB39" s="657"/>
      <c r="DC39" s="645"/>
      <c r="DD39" s="474"/>
      <c r="DE39" s="645"/>
      <c r="DF39" s="488"/>
      <c r="DG39" s="645"/>
      <c r="DH39" s="650"/>
      <c r="DI39" s="548"/>
      <c r="DJ39" s="642"/>
      <c r="DK39" s="662"/>
      <c r="DL39" s="662"/>
      <c r="DM39" s="664"/>
      <c r="DN39" s="199"/>
      <c r="DO39" s="200" t="s">
        <v>269</v>
      </c>
    </row>
    <row r="40" spans="1:119" s="26" customFormat="1" ht="15" customHeight="1">
      <c r="A40" s="28" t="str">
        <f t="shared" si="0"/>
        <v>16/100
地域13人
　から
19人
　まで乳児</v>
      </c>
      <c r="B40" s="28" t="str">
        <f t="shared" si="4"/>
        <v>16/100
地域 1,050人～</v>
      </c>
      <c r="C40" s="28" t="str">
        <f>G25&amp;BK39</f>
        <v>16/100
地域</v>
      </c>
      <c r="D40" s="28" t="str">
        <f t="shared" si="3"/>
        <v>16/100
地域</v>
      </c>
      <c r="E40" s="28" t="str">
        <f t="shared" si="3"/>
        <v>13人
　から
19人
　まで</v>
      </c>
      <c r="F40" s="30" t="str">
        <f>F39</f>
        <v>乳児</v>
      </c>
      <c r="G40" s="452"/>
      <c r="H40" s="470"/>
      <c r="I40" s="471"/>
      <c r="J40" s="518"/>
      <c r="K40" s="175"/>
      <c r="L40" s="514"/>
      <c r="M40" s="517"/>
      <c r="N40" s="514"/>
      <c r="O40" s="517"/>
      <c r="P40" s="498"/>
      <c r="Q40" s="506"/>
      <c r="R40" s="509"/>
      <c r="S40" s="510"/>
      <c r="T40" s="475"/>
      <c r="U40" s="475"/>
      <c r="V40" s="511"/>
      <c r="W40" s="475"/>
      <c r="X40" s="503"/>
      <c r="Y40" s="503"/>
      <c r="Z40" s="506"/>
      <c r="AA40" s="509"/>
      <c r="AB40" s="510"/>
      <c r="AC40" s="475"/>
      <c r="AD40" s="475"/>
      <c r="AE40" s="511"/>
      <c r="AF40" s="475"/>
      <c r="AG40" s="503"/>
      <c r="AH40" s="538"/>
      <c r="AI40" s="531"/>
      <c r="AJ40" s="630"/>
      <c r="AK40" s="671"/>
      <c r="AL40" s="673"/>
      <c r="AM40" s="509"/>
      <c r="AN40" s="510"/>
      <c r="AO40" s="475"/>
      <c r="AP40" s="475"/>
      <c r="AQ40" s="511"/>
      <c r="AR40" s="475"/>
      <c r="AS40" s="503"/>
      <c r="AT40" s="538"/>
      <c r="AU40" s="194"/>
      <c r="AV40" s="194"/>
      <c r="AW40" s="194"/>
      <c r="AX40" s="194"/>
      <c r="AY40" s="194"/>
      <c r="AZ40" s="194"/>
      <c r="BA40" s="194"/>
      <c r="BB40" s="194"/>
      <c r="BC40" s="194"/>
      <c r="BD40" s="197"/>
      <c r="BE40" s="194"/>
      <c r="BF40" s="194"/>
      <c r="BG40" s="194"/>
      <c r="BH40" s="194"/>
      <c r="BI40" s="194"/>
      <c r="BJ40" s="194"/>
      <c r="BK40" s="194"/>
      <c r="BL40" s="194"/>
      <c r="BM40" s="194"/>
      <c r="BN40" s="194"/>
      <c r="BO40" s="534"/>
      <c r="BP40" s="176"/>
      <c r="BQ40" s="202" t="s">
        <v>121</v>
      </c>
      <c r="BR40" s="203">
        <v>827200</v>
      </c>
      <c r="BS40" s="498"/>
      <c r="BT40" s="204">
        <v>8270</v>
      </c>
      <c r="BU40" s="205" t="s">
        <v>194</v>
      </c>
      <c r="BV40" s="206" t="s">
        <v>221</v>
      </c>
      <c r="BW40" s="207" t="s">
        <v>168</v>
      </c>
      <c r="BX40" s="208" t="s">
        <v>222</v>
      </c>
      <c r="BY40" s="205" t="s">
        <v>168</v>
      </c>
      <c r="BZ40" s="193">
        <v>2</v>
      </c>
      <c r="CA40" s="210"/>
      <c r="CB40" s="531"/>
      <c r="CC40" s="185"/>
      <c r="CD40" s="498"/>
      <c r="CE40" s="536"/>
      <c r="CF40" s="498"/>
      <c r="CG40" s="658"/>
      <c r="CH40" s="547"/>
      <c r="CI40" s="547"/>
      <c r="CJ40" s="547"/>
      <c r="CK40" s="648"/>
      <c r="CL40" s="547"/>
      <c r="CM40" s="651"/>
      <c r="CN40" s="674"/>
      <c r="CO40" s="675"/>
      <c r="CP40" s="668"/>
      <c r="CQ40" s="674"/>
      <c r="CR40" s="666"/>
      <c r="CS40" s="667"/>
      <c r="CT40" s="668"/>
      <c r="CU40" s="498"/>
      <c r="CV40" s="661"/>
      <c r="CW40" s="498"/>
      <c r="CX40" s="641"/>
      <c r="CY40" s="498"/>
      <c r="CZ40" s="655"/>
      <c r="DA40" s="498"/>
      <c r="DB40" s="658"/>
      <c r="DC40" s="646"/>
      <c r="DD40" s="547"/>
      <c r="DE40" s="646"/>
      <c r="DF40" s="648"/>
      <c r="DG40" s="646"/>
      <c r="DH40" s="651"/>
      <c r="DI40" s="548"/>
      <c r="DJ40" s="643"/>
      <c r="DK40" s="663"/>
      <c r="DL40" s="663"/>
      <c r="DM40" s="665"/>
      <c r="DN40" s="199"/>
      <c r="DO40" s="201">
        <v>0.7</v>
      </c>
    </row>
    <row r="41" spans="1:119" s="26" customFormat="1" ht="15" customHeight="1">
      <c r="A41" s="28" t="str">
        <f t="shared" si="0"/>
        <v>15/100
地域 6人
　から
12人
　まで１､２歳児</v>
      </c>
      <c r="B41" s="28"/>
      <c r="C41" s="28"/>
      <c r="D41" s="28" t="str">
        <f>G41</f>
        <v>15/100
地域</v>
      </c>
      <c r="E41" s="28" t="str">
        <f>H41</f>
        <v xml:space="preserve"> 6人
　から
12人
　まで</v>
      </c>
      <c r="F41" s="30" t="str">
        <f>J41</f>
        <v>１､２歳児</v>
      </c>
      <c r="G41" s="450" t="s">
        <v>178</v>
      </c>
      <c r="H41" s="453" t="s">
        <v>262</v>
      </c>
      <c r="I41" s="455" t="s">
        <v>171</v>
      </c>
      <c r="J41" s="457" t="s">
        <v>277</v>
      </c>
      <c r="K41" s="175"/>
      <c r="L41" s="459">
        <v>230700</v>
      </c>
      <c r="M41" s="461">
        <v>318540</v>
      </c>
      <c r="N41" s="459">
        <v>225900</v>
      </c>
      <c r="O41" s="461">
        <v>313740</v>
      </c>
      <c r="P41" s="498" t="s">
        <v>168</v>
      </c>
      <c r="Q41" s="496">
        <v>2190</v>
      </c>
      <c r="R41" s="476">
        <v>3060</v>
      </c>
      <c r="S41" s="478" t="s">
        <v>194</v>
      </c>
      <c r="T41" s="481" t="s">
        <v>221</v>
      </c>
      <c r="U41" s="481" t="s">
        <v>168</v>
      </c>
      <c r="V41" s="487" t="s">
        <v>222</v>
      </c>
      <c r="W41" s="481" t="s">
        <v>168</v>
      </c>
      <c r="X41" s="490">
        <v>3.1</v>
      </c>
      <c r="Y41" s="493">
        <v>3</v>
      </c>
      <c r="Z41" s="496">
        <v>2140</v>
      </c>
      <c r="AA41" s="476">
        <v>3010</v>
      </c>
      <c r="AB41" s="478" t="s">
        <v>194</v>
      </c>
      <c r="AC41" s="481" t="s">
        <v>221</v>
      </c>
      <c r="AD41" s="481" t="s">
        <v>168</v>
      </c>
      <c r="AE41" s="487" t="s">
        <v>222</v>
      </c>
      <c r="AF41" s="481" t="s">
        <v>168</v>
      </c>
      <c r="AG41" s="490">
        <v>3</v>
      </c>
      <c r="AH41" s="528">
        <v>2.9</v>
      </c>
      <c r="AI41" s="531" t="s">
        <v>168</v>
      </c>
      <c r="AJ41" s="532">
        <v>175690</v>
      </c>
      <c r="AK41" s="483">
        <v>87840</v>
      </c>
      <c r="AL41" s="485">
        <v>1750</v>
      </c>
      <c r="AM41" s="476">
        <v>870</v>
      </c>
      <c r="AN41" s="478" t="s">
        <v>194</v>
      </c>
      <c r="AO41" s="481" t="s">
        <v>221</v>
      </c>
      <c r="AP41" s="481" t="s">
        <v>168</v>
      </c>
      <c r="AQ41" s="487" t="s">
        <v>222</v>
      </c>
      <c r="AR41" s="481" t="s">
        <v>168</v>
      </c>
      <c r="AS41" s="490">
        <v>2.7</v>
      </c>
      <c r="AT41" s="528">
        <v>2.8</v>
      </c>
      <c r="AU41" s="526" t="s">
        <v>168</v>
      </c>
      <c r="AV41" s="523">
        <v>158120</v>
      </c>
      <c r="AW41" s="526" t="s">
        <v>168</v>
      </c>
      <c r="AX41" s="519">
        <v>1580</v>
      </c>
      <c r="AY41" s="481" t="s">
        <v>194</v>
      </c>
      <c r="AZ41" s="481" t="s">
        <v>221</v>
      </c>
      <c r="BA41" s="481" t="s">
        <v>168</v>
      </c>
      <c r="BB41" s="487" t="s">
        <v>222</v>
      </c>
      <c r="BC41" s="481" t="s">
        <v>168</v>
      </c>
      <c r="BD41" s="544">
        <v>2.7</v>
      </c>
      <c r="BE41" s="526" t="s">
        <v>168</v>
      </c>
      <c r="BF41" s="523">
        <v>17560</v>
      </c>
      <c r="BG41" s="526" t="s">
        <v>168</v>
      </c>
      <c r="BH41" s="519">
        <v>170</v>
      </c>
      <c r="BI41" s="481" t="s">
        <v>194</v>
      </c>
      <c r="BJ41" s="481" t="s">
        <v>221</v>
      </c>
      <c r="BK41" s="481" t="s">
        <v>168</v>
      </c>
      <c r="BL41" s="487" t="s">
        <v>222</v>
      </c>
      <c r="BM41" s="481" t="s">
        <v>168</v>
      </c>
      <c r="BN41" s="544">
        <v>2.6</v>
      </c>
      <c r="BO41" s="548" t="s">
        <v>3</v>
      </c>
      <c r="BP41" s="176"/>
      <c r="BQ41" s="625" t="s">
        <v>173</v>
      </c>
      <c r="BR41" s="626"/>
      <c r="BS41" s="498" t="s">
        <v>168</v>
      </c>
      <c r="BT41" s="177"/>
      <c r="BU41" s="178"/>
      <c r="BV41" s="178"/>
      <c r="BW41" s="178"/>
      <c r="BX41" s="178"/>
      <c r="BY41" s="178"/>
      <c r="BZ41" s="179"/>
      <c r="CA41" s="210"/>
      <c r="CB41" s="531" t="s">
        <v>169</v>
      </c>
      <c r="CC41" s="181"/>
      <c r="CD41" s="498" t="s">
        <v>168</v>
      </c>
      <c r="CE41" s="628">
        <v>45150</v>
      </c>
      <c r="CF41" s="498" t="s">
        <v>168</v>
      </c>
      <c r="CG41" s="656">
        <v>390</v>
      </c>
      <c r="CH41" s="546" t="s">
        <v>194</v>
      </c>
      <c r="CI41" s="546" t="s">
        <v>221</v>
      </c>
      <c r="CJ41" s="546" t="s">
        <v>168</v>
      </c>
      <c r="CK41" s="647" t="s">
        <v>222</v>
      </c>
      <c r="CL41" s="546" t="s">
        <v>168</v>
      </c>
      <c r="CM41" s="649">
        <v>6.4</v>
      </c>
      <c r="CN41" s="674" t="s">
        <v>168</v>
      </c>
      <c r="CO41" s="496">
        <v>3400</v>
      </c>
      <c r="CP41" s="660">
        <v>3700</v>
      </c>
      <c r="CQ41" s="674" t="s">
        <v>168</v>
      </c>
      <c r="CR41" s="676" t="s">
        <v>278</v>
      </c>
      <c r="CS41" s="659">
        <v>20300</v>
      </c>
      <c r="CT41" s="660">
        <v>22600</v>
      </c>
      <c r="CU41" s="498" t="s">
        <v>170</v>
      </c>
      <c r="CV41" s="654">
        <v>2110</v>
      </c>
      <c r="CW41" s="498" t="s">
        <v>170</v>
      </c>
      <c r="CX41" s="635" t="s">
        <v>300</v>
      </c>
      <c r="CY41" s="498" t="s">
        <v>170</v>
      </c>
      <c r="CZ41" s="654">
        <v>42030</v>
      </c>
      <c r="DA41" s="498" t="s">
        <v>3</v>
      </c>
      <c r="DB41" s="656">
        <v>420</v>
      </c>
      <c r="DC41" s="644" t="s">
        <v>194</v>
      </c>
      <c r="DD41" s="546" t="s">
        <v>221</v>
      </c>
      <c r="DE41" s="644" t="s">
        <v>168</v>
      </c>
      <c r="DF41" s="647" t="s">
        <v>222</v>
      </c>
      <c r="DG41" s="644" t="s">
        <v>168</v>
      </c>
      <c r="DH41" s="649">
        <v>0.9</v>
      </c>
      <c r="DI41" s="548" t="s">
        <v>170</v>
      </c>
      <c r="DJ41" s="652" t="s">
        <v>298</v>
      </c>
      <c r="DK41" s="631" t="s">
        <v>298</v>
      </c>
      <c r="DL41" s="631" t="s">
        <v>298</v>
      </c>
      <c r="DM41" s="682" t="s">
        <v>298</v>
      </c>
      <c r="DN41" s="498"/>
      <c r="DO41" s="635" t="s">
        <v>301</v>
      </c>
    </row>
    <row r="42" spans="1:119" s="26" customFormat="1" ht="15" customHeight="1">
      <c r="A42" s="28" t="str">
        <f t="shared" si="0"/>
        <v>15/100
地域 6人
　から
12人
　まで１､２歳児</v>
      </c>
      <c r="B42" s="28"/>
      <c r="C42" s="28"/>
      <c r="D42" s="28" t="str">
        <f t="shared" ref="D42:E56" si="5">D41</f>
        <v>15/100
地域</v>
      </c>
      <c r="E42" s="28" t="str">
        <f t="shared" si="5"/>
        <v xml:space="preserve"> 6人
　から
12人
　まで</v>
      </c>
      <c r="F42" s="30" t="str">
        <f>F41</f>
        <v>１､２歳児</v>
      </c>
      <c r="G42" s="451"/>
      <c r="H42" s="454"/>
      <c r="I42" s="456"/>
      <c r="J42" s="458"/>
      <c r="K42" s="175"/>
      <c r="L42" s="460"/>
      <c r="M42" s="462"/>
      <c r="N42" s="460"/>
      <c r="O42" s="462"/>
      <c r="P42" s="498"/>
      <c r="Q42" s="497"/>
      <c r="R42" s="477"/>
      <c r="S42" s="479"/>
      <c r="T42" s="474"/>
      <c r="U42" s="474"/>
      <c r="V42" s="488"/>
      <c r="W42" s="474"/>
      <c r="X42" s="491"/>
      <c r="Y42" s="494"/>
      <c r="Z42" s="497"/>
      <c r="AA42" s="477"/>
      <c r="AB42" s="479"/>
      <c r="AC42" s="474"/>
      <c r="AD42" s="474"/>
      <c r="AE42" s="488"/>
      <c r="AF42" s="474"/>
      <c r="AG42" s="491"/>
      <c r="AH42" s="529"/>
      <c r="AI42" s="531"/>
      <c r="AJ42" s="533"/>
      <c r="AK42" s="484"/>
      <c r="AL42" s="486"/>
      <c r="AM42" s="477"/>
      <c r="AN42" s="479"/>
      <c r="AO42" s="474"/>
      <c r="AP42" s="474"/>
      <c r="AQ42" s="488"/>
      <c r="AR42" s="474"/>
      <c r="AS42" s="491"/>
      <c r="AT42" s="529"/>
      <c r="AU42" s="526"/>
      <c r="AV42" s="524"/>
      <c r="AW42" s="526"/>
      <c r="AX42" s="520"/>
      <c r="AY42" s="474"/>
      <c r="AZ42" s="474"/>
      <c r="BA42" s="474"/>
      <c r="BB42" s="488"/>
      <c r="BC42" s="474"/>
      <c r="BD42" s="537"/>
      <c r="BE42" s="526"/>
      <c r="BF42" s="524"/>
      <c r="BG42" s="526"/>
      <c r="BH42" s="520"/>
      <c r="BI42" s="474"/>
      <c r="BJ42" s="474"/>
      <c r="BK42" s="474"/>
      <c r="BL42" s="488"/>
      <c r="BM42" s="474"/>
      <c r="BN42" s="537"/>
      <c r="BO42" s="548"/>
      <c r="BP42" s="176"/>
      <c r="BQ42" s="505"/>
      <c r="BR42" s="627"/>
      <c r="BS42" s="498"/>
      <c r="BT42" s="182"/>
      <c r="BU42" s="183"/>
      <c r="BV42" s="183"/>
      <c r="BW42" s="183"/>
      <c r="BX42" s="183"/>
      <c r="BY42" s="183"/>
      <c r="BZ42" s="184"/>
      <c r="CA42" s="210"/>
      <c r="CB42" s="531"/>
      <c r="CC42" s="185"/>
      <c r="CD42" s="498"/>
      <c r="CE42" s="514"/>
      <c r="CF42" s="498"/>
      <c r="CG42" s="657"/>
      <c r="CH42" s="474"/>
      <c r="CI42" s="474"/>
      <c r="CJ42" s="474"/>
      <c r="CK42" s="488"/>
      <c r="CL42" s="474"/>
      <c r="CM42" s="650"/>
      <c r="CN42" s="674"/>
      <c r="CO42" s="497"/>
      <c r="CP42" s="639"/>
      <c r="CQ42" s="674"/>
      <c r="CR42" s="637"/>
      <c r="CS42" s="638"/>
      <c r="CT42" s="639"/>
      <c r="CU42" s="498"/>
      <c r="CV42" s="655"/>
      <c r="CW42" s="498"/>
      <c r="CX42" s="636"/>
      <c r="CY42" s="498"/>
      <c r="CZ42" s="655"/>
      <c r="DA42" s="498"/>
      <c r="DB42" s="657"/>
      <c r="DC42" s="645"/>
      <c r="DD42" s="474"/>
      <c r="DE42" s="645"/>
      <c r="DF42" s="488"/>
      <c r="DG42" s="645"/>
      <c r="DH42" s="650"/>
      <c r="DI42" s="548"/>
      <c r="DJ42" s="653"/>
      <c r="DK42" s="632"/>
      <c r="DL42" s="632"/>
      <c r="DM42" s="683"/>
      <c r="DN42" s="498"/>
      <c r="DO42" s="636"/>
    </row>
    <row r="43" spans="1:119" s="26" customFormat="1" ht="15" customHeight="1">
      <c r="A43" s="26" t="str">
        <f t="shared" si="0"/>
        <v>15/100
地域 6人
　から
12人
　まで１､２歳児</v>
      </c>
      <c r="B43" s="26" t="str">
        <f t="shared" ref="B43:B56" si="6">D43&amp;BQ43</f>
        <v>15/100
地域　 　　 ～　210人</v>
      </c>
      <c r="C43" s="29"/>
      <c r="D43" s="29" t="str">
        <f t="shared" si="5"/>
        <v>15/100
地域</v>
      </c>
      <c r="E43" s="29" t="str">
        <f t="shared" si="5"/>
        <v xml:space="preserve"> 6人
　から
12人
　まで</v>
      </c>
      <c r="F43" s="108" t="str">
        <f>F42</f>
        <v>１､２歳児</v>
      </c>
      <c r="G43" s="451"/>
      <c r="H43" s="454"/>
      <c r="I43" s="456"/>
      <c r="J43" s="458"/>
      <c r="K43" s="175"/>
      <c r="L43" s="460"/>
      <c r="M43" s="462"/>
      <c r="N43" s="460"/>
      <c r="O43" s="462"/>
      <c r="P43" s="498"/>
      <c r="Q43" s="497"/>
      <c r="R43" s="477"/>
      <c r="S43" s="479"/>
      <c r="T43" s="474"/>
      <c r="U43" s="474"/>
      <c r="V43" s="488"/>
      <c r="W43" s="474"/>
      <c r="X43" s="491"/>
      <c r="Y43" s="494"/>
      <c r="Z43" s="497"/>
      <c r="AA43" s="477"/>
      <c r="AB43" s="479"/>
      <c r="AC43" s="474"/>
      <c r="AD43" s="474"/>
      <c r="AE43" s="488"/>
      <c r="AF43" s="474"/>
      <c r="AG43" s="491"/>
      <c r="AH43" s="529"/>
      <c r="AI43" s="531"/>
      <c r="AJ43" s="533"/>
      <c r="AK43" s="484"/>
      <c r="AL43" s="486"/>
      <c r="AM43" s="477"/>
      <c r="AN43" s="479"/>
      <c r="AO43" s="474"/>
      <c r="AP43" s="474"/>
      <c r="AQ43" s="488"/>
      <c r="AR43" s="474"/>
      <c r="AS43" s="491"/>
      <c r="AT43" s="529"/>
      <c r="AU43" s="526"/>
      <c r="AV43" s="524"/>
      <c r="AW43" s="526"/>
      <c r="AX43" s="520"/>
      <c r="AY43" s="474"/>
      <c r="AZ43" s="474"/>
      <c r="BA43" s="474"/>
      <c r="BB43" s="488"/>
      <c r="BC43" s="474"/>
      <c r="BD43" s="537"/>
      <c r="BE43" s="526"/>
      <c r="BF43" s="524"/>
      <c r="BG43" s="526"/>
      <c r="BH43" s="520"/>
      <c r="BI43" s="474"/>
      <c r="BJ43" s="474"/>
      <c r="BK43" s="474"/>
      <c r="BL43" s="488"/>
      <c r="BM43" s="474"/>
      <c r="BN43" s="537"/>
      <c r="BO43" s="548"/>
      <c r="BP43" s="176"/>
      <c r="BQ43" s="186" t="s">
        <v>174</v>
      </c>
      <c r="BR43" s="187">
        <v>293000</v>
      </c>
      <c r="BS43" s="498"/>
      <c r="BT43" s="188">
        <v>2930</v>
      </c>
      <c r="BU43" s="189" t="s">
        <v>194</v>
      </c>
      <c r="BV43" s="190" t="s">
        <v>221</v>
      </c>
      <c r="BW43" s="191" t="s">
        <v>168</v>
      </c>
      <c r="BX43" s="192" t="s">
        <v>222</v>
      </c>
      <c r="BY43" s="189" t="s">
        <v>168</v>
      </c>
      <c r="BZ43" s="193">
        <v>1.9</v>
      </c>
      <c r="CA43" s="210"/>
      <c r="CB43" s="531"/>
      <c r="CC43" s="185"/>
      <c r="CD43" s="498"/>
      <c r="CE43" s="514"/>
      <c r="CF43" s="498"/>
      <c r="CG43" s="657"/>
      <c r="CH43" s="474"/>
      <c r="CI43" s="474"/>
      <c r="CJ43" s="474"/>
      <c r="CK43" s="488"/>
      <c r="CL43" s="474"/>
      <c r="CM43" s="650"/>
      <c r="CN43" s="674"/>
      <c r="CO43" s="497"/>
      <c r="CP43" s="639"/>
      <c r="CQ43" s="674"/>
      <c r="CR43" s="637" t="s">
        <v>279</v>
      </c>
      <c r="CS43" s="638">
        <v>11200</v>
      </c>
      <c r="CT43" s="639">
        <v>12400</v>
      </c>
      <c r="CU43" s="498"/>
      <c r="CV43" s="655"/>
      <c r="CW43" s="498"/>
      <c r="CX43" s="636"/>
      <c r="CY43" s="498"/>
      <c r="CZ43" s="655"/>
      <c r="DA43" s="498"/>
      <c r="DB43" s="657"/>
      <c r="DC43" s="645"/>
      <c r="DD43" s="474"/>
      <c r="DE43" s="645"/>
      <c r="DF43" s="488"/>
      <c r="DG43" s="645"/>
      <c r="DH43" s="650"/>
      <c r="DI43" s="548"/>
      <c r="DJ43" s="653"/>
      <c r="DK43" s="632"/>
      <c r="DL43" s="632"/>
      <c r="DM43" s="683"/>
      <c r="DN43" s="498"/>
      <c r="DO43" s="636"/>
    </row>
    <row r="44" spans="1:119" s="26" customFormat="1" ht="15" customHeight="1">
      <c r="A44" s="26" t="str">
        <f t="shared" si="0"/>
        <v>15/100
地域 6人
　から
12人
　まで１､２歳児</v>
      </c>
      <c r="B44" s="26" t="str">
        <f t="shared" si="6"/>
        <v>15/100
地域　 211人～　279人</v>
      </c>
      <c r="C44" s="29"/>
      <c r="D44" s="29" t="str">
        <f t="shared" si="5"/>
        <v>15/100
地域</v>
      </c>
      <c r="E44" s="29" t="str">
        <f t="shared" si="5"/>
        <v xml:space="preserve"> 6人
　から
12人
　まで</v>
      </c>
      <c r="F44" s="108" t="str">
        <f>F43</f>
        <v>１､２歳児</v>
      </c>
      <c r="G44" s="451"/>
      <c r="H44" s="454"/>
      <c r="I44" s="456"/>
      <c r="J44" s="458"/>
      <c r="K44" s="175"/>
      <c r="L44" s="460"/>
      <c r="M44" s="462"/>
      <c r="N44" s="460"/>
      <c r="O44" s="462"/>
      <c r="P44" s="498"/>
      <c r="Q44" s="497"/>
      <c r="R44" s="477"/>
      <c r="S44" s="480"/>
      <c r="T44" s="482"/>
      <c r="U44" s="482"/>
      <c r="V44" s="489"/>
      <c r="W44" s="482"/>
      <c r="X44" s="492"/>
      <c r="Y44" s="495"/>
      <c r="Z44" s="497"/>
      <c r="AA44" s="477"/>
      <c r="AB44" s="480"/>
      <c r="AC44" s="482"/>
      <c r="AD44" s="482"/>
      <c r="AE44" s="489"/>
      <c r="AF44" s="482"/>
      <c r="AG44" s="492"/>
      <c r="AH44" s="530"/>
      <c r="AI44" s="531"/>
      <c r="AJ44" s="533"/>
      <c r="AK44" s="484"/>
      <c r="AL44" s="486"/>
      <c r="AM44" s="477"/>
      <c r="AN44" s="480"/>
      <c r="AO44" s="482"/>
      <c r="AP44" s="482"/>
      <c r="AQ44" s="489"/>
      <c r="AR44" s="482"/>
      <c r="AS44" s="492"/>
      <c r="AT44" s="530"/>
      <c r="AU44" s="526"/>
      <c r="AV44" s="525"/>
      <c r="AW44" s="526"/>
      <c r="AX44" s="521"/>
      <c r="AY44" s="522"/>
      <c r="AZ44" s="522"/>
      <c r="BA44" s="522"/>
      <c r="BB44" s="527"/>
      <c r="BC44" s="522"/>
      <c r="BD44" s="538"/>
      <c r="BE44" s="526"/>
      <c r="BF44" s="525"/>
      <c r="BG44" s="526"/>
      <c r="BH44" s="521"/>
      <c r="BI44" s="522"/>
      <c r="BJ44" s="522"/>
      <c r="BK44" s="522"/>
      <c r="BL44" s="527"/>
      <c r="BM44" s="522"/>
      <c r="BN44" s="538"/>
      <c r="BO44" s="548"/>
      <c r="BP44" s="176"/>
      <c r="BQ44" s="186" t="s">
        <v>280</v>
      </c>
      <c r="BR44" s="187">
        <v>314200</v>
      </c>
      <c r="BS44" s="498"/>
      <c r="BT44" s="188">
        <v>3140</v>
      </c>
      <c r="BU44" s="189" t="s">
        <v>194</v>
      </c>
      <c r="BV44" s="190" t="s">
        <v>221</v>
      </c>
      <c r="BW44" s="191" t="s">
        <v>168</v>
      </c>
      <c r="BX44" s="192" t="s">
        <v>222</v>
      </c>
      <c r="BY44" s="189" t="s">
        <v>168</v>
      </c>
      <c r="BZ44" s="193">
        <v>1.8</v>
      </c>
      <c r="CA44" s="210"/>
      <c r="CB44" s="531"/>
      <c r="CC44" s="185"/>
      <c r="CD44" s="498"/>
      <c r="CE44" s="514"/>
      <c r="CF44" s="498"/>
      <c r="CG44" s="657"/>
      <c r="CH44" s="474"/>
      <c r="CI44" s="474"/>
      <c r="CJ44" s="474"/>
      <c r="CK44" s="488"/>
      <c r="CL44" s="474"/>
      <c r="CM44" s="650"/>
      <c r="CN44" s="674"/>
      <c r="CO44" s="497"/>
      <c r="CP44" s="639"/>
      <c r="CQ44" s="674"/>
      <c r="CR44" s="637"/>
      <c r="CS44" s="638"/>
      <c r="CT44" s="639"/>
      <c r="CU44" s="498"/>
      <c r="CV44" s="655"/>
      <c r="CW44" s="498"/>
      <c r="CX44" s="636"/>
      <c r="CY44" s="498"/>
      <c r="CZ44" s="655"/>
      <c r="DA44" s="498"/>
      <c r="DB44" s="657"/>
      <c r="DC44" s="645"/>
      <c r="DD44" s="474"/>
      <c r="DE44" s="645"/>
      <c r="DF44" s="488"/>
      <c r="DG44" s="645"/>
      <c r="DH44" s="650"/>
      <c r="DI44" s="548"/>
      <c r="DJ44" s="653"/>
      <c r="DK44" s="632"/>
      <c r="DL44" s="632"/>
      <c r="DM44" s="683"/>
      <c r="DN44" s="498"/>
      <c r="DO44" s="636"/>
    </row>
    <row r="45" spans="1:119" s="26" customFormat="1" ht="15" customHeight="1">
      <c r="A45" s="26" t="str">
        <f t="shared" si="0"/>
        <v>15/100
地域 6人
　から
12人
　まで乳児</v>
      </c>
      <c r="B45" s="26" t="str">
        <f t="shared" si="6"/>
        <v>15/100
地域　 280人～　349人</v>
      </c>
      <c r="C45" s="29" t="str">
        <f>G41&amp;"13人～19人"</f>
        <v>15/100
地域13人～19人</v>
      </c>
      <c r="D45" s="29" t="str">
        <f t="shared" si="5"/>
        <v>15/100
地域</v>
      </c>
      <c r="E45" s="26" t="str">
        <f t="shared" si="5"/>
        <v xml:space="preserve"> 6人
　から
12人
　まで</v>
      </c>
      <c r="F45" s="27" t="str">
        <f>J45</f>
        <v>乳児</v>
      </c>
      <c r="G45" s="451"/>
      <c r="H45" s="454"/>
      <c r="I45" s="456"/>
      <c r="J45" s="512" t="s">
        <v>172</v>
      </c>
      <c r="K45" s="175"/>
      <c r="L45" s="513">
        <v>318540</v>
      </c>
      <c r="M45" s="515"/>
      <c r="N45" s="513">
        <v>313740</v>
      </c>
      <c r="O45" s="515"/>
      <c r="P45" s="498" t="s">
        <v>168</v>
      </c>
      <c r="Q45" s="504">
        <v>3060</v>
      </c>
      <c r="R45" s="507"/>
      <c r="S45" s="479" t="s">
        <v>194</v>
      </c>
      <c r="T45" s="474" t="s">
        <v>221</v>
      </c>
      <c r="U45" s="474" t="s">
        <v>168</v>
      </c>
      <c r="V45" s="488" t="s">
        <v>222</v>
      </c>
      <c r="W45" s="474" t="s">
        <v>168</v>
      </c>
      <c r="X45" s="501">
        <v>3</v>
      </c>
      <c r="Y45" s="502"/>
      <c r="Z45" s="504">
        <v>3010</v>
      </c>
      <c r="AA45" s="507"/>
      <c r="AB45" s="479" t="s">
        <v>194</v>
      </c>
      <c r="AC45" s="474" t="s">
        <v>221</v>
      </c>
      <c r="AD45" s="474" t="s">
        <v>168</v>
      </c>
      <c r="AE45" s="488" t="s">
        <v>222</v>
      </c>
      <c r="AF45" s="474" t="s">
        <v>168</v>
      </c>
      <c r="AG45" s="501">
        <v>2.9</v>
      </c>
      <c r="AH45" s="537"/>
      <c r="AI45" s="531" t="s">
        <v>168</v>
      </c>
      <c r="AJ45" s="629">
        <v>87840</v>
      </c>
      <c r="AK45" s="669"/>
      <c r="AL45" s="672">
        <v>870</v>
      </c>
      <c r="AM45" s="507"/>
      <c r="AN45" s="479" t="s">
        <v>194</v>
      </c>
      <c r="AO45" s="474" t="s">
        <v>221</v>
      </c>
      <c r="AP45" s="474" t="s">
        <v>168</v>
      </c>
      <c r="AQ45" s="488" t="s">
        <v>222</v>
      </c>
      <c r="AR45" s="474" t="s">
        <v>168</v>
      </c>
      <c r="AS45" s="501">
        <v>2.8</v>
      </c>
      <c r="AT45" s="537"/>
      <c r="AU45" s="194"/>
      <c r="AV45" s="194"/>
      <c r="AW45" s="194"/>
      <c r="AX45" s="194"/>
      <c r="AY45" s="194"/>
      <c r="AZ45" s="194"/>
      <c r="BA45" s="194"/>
      <c r="BB45" s="194"/>
      <c r="BC45" s="194"/>
      <c r="BD45" s="195"/>
      <c r="BE45" s="194"/>
      <c r="BF45" s="194"/>
      <c r="BG45" s="194"/>
      <c r="BH45" s="194"/>
      <c r="BI45" s="194"/>
      <c r="BJ45" s="194"/>
      <c r="BK45" s="194"/>
      <c r="BL45" s="194"/>
      <c r="BM45" s="194"/>
      <c r="BN45" s="194"/>
      <c r="BO45" s="534"/>
      <c r="BP45" s="176"/>
      <c r="BQ45" s="186" t="s">
        <v>110</v>
      </c>
      <c r="BR45" s="187">
        <v>356800</v>
      </c>
      <c r="BS45" s="498"/>
      <c r="BT45" s="188">
        <v>3560</v>
      </c>
      <c r="BU45" s="189" t="s">
        <v>194</v>
      </c>
      <c r="BV45" s="190" t="s">
        <v>221</v>
      </c>
      <c r="BW45" s="191" t="s">
        <v>168</v>
      </c>
      <c r="BX45" s="192" t="s">
        <v>222</v>
      </c>
      <c r="BY45" s="189" t="s">
        <v>168</v>
      </c>
      <c r="BZ45" s="193">
        <v>1.9</v>
      </c>
      <c r="CA45" s="210"/>
      <c r="CB45" s="531"/>
      <c r="CC45" s="185"/>
      <c r="CD45" s="498"/>
      <c r="CE45" s="514"/>
      <c r="CF45" s="498"/>
      <c r="CG45" s="657"/>
      <c r="CH45" s="474"/>
      <c r="CI45" s="474"/>
      <c r="CJ45" s="474"/>
      <c r="CK45" s="488"/>
      <c r="CL45" s="474"/>
      <c r="CM45" s="650"/>
      <c r="CN45" s="674"/>
      <c r="CO45" s="497"/>
      <c r="CP45" s="639"/>
      <c r="CQ45" s="674"/>
      <c r="CR45" s="637" t="s">
        <v>281</v>
      </c>
      <c r="CS45" s="638">
        <v>9700</v>
      </c>
      <c r="CT45" s="639">
        <v>10800</v>
      </c>
      <c r="CU45" s="498"/>
      <c r="CV45" s="655"/>
      <c r="CW45" s="498"/>
      <c r="CX45" s="640">
        <v>0.08</v>
      </c>
      <c r="CY45" s="498"/>
      <c r="CZ45" s="655"/>
      <c r="DA45" s="498"/>
      <c r="DB45" s="657"/>
      <c r="DC45" s="645"/>
      <c r="DD45" s="474"/>
      <c r="DE45" s="645"/>
      <c r="DF45" s="488"/>
      <c r="DG45" s="645"/>
      <c r="DH45" s="650"/>
      <c r="DI45" s="548"/>
      <c r="DJ45" s="642">
        <v>0.01</v>
      </c>
      <c r="DK45" s="662">
        <v>0.03</v>
      </c>
      <c r="DL45" s="662">
        <v>0.04</v>
      </c>
      <c r="DM45" s="664">
        <v>0.06</v>
      </c>
      <c r="DN45" s="498"/>
      <c r="DO45" s="640">
        <v>0.81</v>
      </c>
    </row>
    <row r="46" spans="1:119" s="26" customFormat="1" ht="15" customHeight="1">
      <c r="A46" s="26" t="str">
        <f t="shared" si="0"/>
        <v>15/100
地域 6人
　から
12人
　まで乳児</v>
      </c>
      <c r="B46" s="26" t="str">
        <f t="shared" si="6"/>
        <v>15/100
地域 　350人～　419人</v>
      </c>
      <c r="D46" s="26" t="str">
        <f t="shared" si="5"/>
        <v>15/100
地域</v>
      </c>
      <c r="E46" s="26" t="str">
        <f t="shared" si="5"/>
        <v xml:space="preserve"> 6人
　から
12人
　まで</v>
      </c>
      <c r="F46" s="27" t="str">
        <f>F45</f>
        <v>乳児</v>
      </c>
      <c r="G46" s="451"/>
      <c r="H46" s="454"/>
      <c r="I46" s="456"/>
      <c r="J46" s="458"/>
      <c r="K46" s="175"/>
      <c r="L46" s="514"/>
      <c r="M46" s="516"/>
      <c r="N46" s="514"/>
      <c r="O46" s="516"/>
      <c r="P46" s="498"/>
      <c r="Q46" s="505"/>
      <c r="R46" s="508"/>
      <c r="S46" s="479"/>
      <c r="T46" s="474"/>
      <c r="U46" s="474"/>
      <c r="V46" s="488"/>
      <c r="W46" s="474"/>
      <c r="X46" s="502"/>
      <c r="Y46" s="502"/>
      <c r="Z46" s="505"/>
      <c r="AA46" s="508"/>
      <c r="AB46" s="479"/>
      <c r="AC46" s="474"/>
      <c r="AD46" s="474"/>
      <c r="AE46" s="488"/>
      <c r="AF46" s="474"/>
      <c r="AG46" s="502"/>
      <c r="AH46" s="537"/>
      <c r="AI46" s="531"/>
      <c r="AJ46" s="630"/>
      <c r="AK46" s="670"/>
      <c r="AL46" s="673"/>
      <c r="AM46" s="508"/>
      <c r="AN46" s="479"/>
      <c r="AO46" s="474"/>
      <c r="AP46" s="474"/>
      <c r="AQ46" s="488"/>
      <c r="AR46" s="474"/>
      <c r="AS46" s="502"/>
      <c r="AT46" s="537"/>
      <c r="AU46" s="194"/>
      <c r="AV46" s="194"/>
      <c r="AW46" s="194"/>
      <c r="AX46" s="194"/>
      <c r="AY46" s="194"/>
      <c r="AZ46" s="194"/>
      <c r="BA46" s="194"/>
      <c r="BB46" s="194"/>
      <c r="BC46" s="194"/>
      <c r="BD46" s="196"/>
      <c r="BE46" s="194"/>
      <c r="BF46" s="194"/>
      <c r="BG46" s="194"/>
      <c r="BH46" s="194"/>
      <c r="BI46" s="194"/>
      <c r="BJ46" s="194"/>
      <c r="BK46" s="194"/>
      <c r="BL46" s="194"/>
      <c r="BM46" s="194"/>
      <c r="BN46" s="194"/>
      <c r="BO46" s="534"/>
      <c r="BP46" s="176"/>
      <c r="BQ46" s="186" t="s">
        <v>111</v>
      </c>
      <c r="BR46" s="187">
        <v>399400</v>
      </c>
      <c r="BS46" s="498"/>
      <c r="BT46" s="188">
        <v>3990</v>
      </c>
      <c r="BU46" s="189" t="s">
        <v>194</v>
      </c>
      <c r="BV46" s="190" t="s">
        <v>221</v>
      </c>
      <c r="BW46" s="191" t="s">
        <v>168</v>
      </c>
      <c r="BX46" s="192" t="s">
        <v>222</v>
      </c>
      <c r="BY46" s="189" t="s">
        <v>168</v>
      </c>
      <c r="BZ46" s="193">
        <v>1.9</v>
      </c>
      <c r="CA46" s="210"/>
      <c r="CB46" s="531"/>
      <c r="CC46" s="185"/>
      <c r="CD46" s="498"/>
      <c r="CE46" s="514"/>
      <c r="CF46" s="498"/>
      <c r="CG46" s="657"/>
      <c r="CH46" s="474"/>
      <c r="CI46" s="474"/>
      <c r="CJ46" s="474"/>
      <c r="CK46" s="488"/>
      <c r="CL46" s="474"/>
      <c r="CM46" s="650"/>
      <c r="CN46" s="674"/>
      <c r="CO46" s="497"/>
      <c r="CP46" s="639"/>
      <c r="CQ46" s="674"/>
      <c r="CR46" s="637"/>
      <c r="CS46" s="638"/>
      <c r="CT46" s="639"/>
      <c r="CU46" s="498"/>
      <c r="CV46" s="655"/>
      <c r="CW46" s="498"/>
      <c r="CX46" s="640"/>
      <c r="CY46" s="498"/>
      <c r="CZ46" s="655"/>
      <c r="DA46" s="498"/>
      <c r="DB46" s="657"/>
      <c r="DC46" s="645"/>
      <c r="DD46" s="474"/>
      <c r="DE46" s="645"/>
      <c r="DF46" s="488"/>
      <c r="DG46" s="645"/>
      <c r="DH46" s="650"/>
      <c r="DI46" s="548"/>
      <c r="DJ46" s="642"/>
      <c r="DK46" s="662"/>
      <c r="DL46" s="662"/>
      <c r="DM46" s="664"/>
      <c r="DN46" s="498"/>
      <c r="DO46" s="640"/>
    </row>
    <row r="47" spans="1:119" s="26" customFormat="1" ht="15" customHeight="1">
      <c r="A47" s="26" t="str">
        <f t="shared" si="0"/>
        <v>15/100
地域 6人
　から
12人
　まで乳児</v>
      </c>
      <c r="B47" s="26" t="str">
        <f t="shared" si="6"/>
        <v>15/100
地域　 420人～　489人</v>
      </c>
      <c r="D47" s="26" t="str">
        <f t="shared" si="5"/>
        <v>15/100
地域</v>
      </c>
      <c r="E47" s="26" t="str">
        <f t="shared" si="5"/>
        <v xml:space="preserve"> 6人
　から
12人
　まで</v>
      </c>
      <c r="F47" s="27" t="str">
        <f>F46</f>
        <v>乳児</v>
      </c>
      <c r="G47" s="451"/>
      <c r="H47" s="454"/>
      <c r="I47" s="456"/>
      <c r="J47" s="458"/>
      <c r="K47" s="175"/>
      <c r="L47" s="514"/>
      <c r="M47" s="516"/>
      <c r="N47" s="514"/>
      <c r="O47" s="516"/>
      <c r="P47" s="498"/>
      <c r="Q47" s="505"/>
      <c r="R47" s="508"/>
      <c r="S47" s="479"/>
      <c r="T47" s="474"/>
      <c r="U47" s="474"/>
      <c r="V47" s="488"/>
      <c r="W47" s="474"/>
      <c r="X47" s="502"/>
      <c r="Y47" s="502"/>
      <c r="Z47" s="505"/>
      <c r="AA47" s="508"/>
      <c r="AB47" s="479"/>
      <c r="AC47" s="474"/>
      <c r="AD47" s="474"/>
      <c r="AE47" s="488"/>
      <c r="AF47" s="474"/>
      <c r="AG47" s="502"/>
      <c r="AH47" s="537"/>
      <c r="AI47" s="531"/>
      <c r="AJ47" s="630"/>
      <c r="AK47" s="670"/>
      <c r="AL47" s="673"/>
      <c r="AM47" s="508"/>
      <c r="AN47" s="479"/>
      <c r="AO47" s="474"/>
      <c r="AP47" s="474"/>
      <c r="AQ47" s="488"/>
      <c r="AR47" s="474"/>
      <c r="AS47" s="502"/>
      <c r="AT47" s="537"/>
      <c r="AU47" s="194"/>
      <c r="AV47" s="194"/>
      <c r="AW47" s="194"/>
      <c r="AX47" s="194"/>
      <c r="AY47" s="194"/>
      <c r="AZ47" s="194"/>
      <c r="BA47" s="194"/>
      <c r="BB47" s="194"/>
      <c r="BC47" s="194"/>
      <c r="BD47" s="196"/>
      <c r="BE47" s="194"/>
      <c r="BF47" s="194"/>
      <c r="BG47" s="194"/>
      <c r="BH47" s="194"/>
      <c r="BI47" s="194"/>
      <c r="BJ47" s="194"/>
      <c r="BK47" s="194"/>
      <c r="BL47" s="194"/>
      <c r="BM47" s="194"/>
      <c r="BN47" s="194"/>
      <c r="BO47" s="534"/>
      <c r="BP47" s="176"/>
      <c r="BQ47" s="186" t="s">
        <v>112</v>
      </c>
      <c r="BR47" s="187">
        <v>442000</v>
      </c>
      <c r="BS47" s="498"/>
      <c r="BT47" s="188">
        <v>4420</v>
      </c>
      <c r="BU47" s="189" t="s">
        <v>194</v>
      </c>
      <c r="BV47" s="190" t="s">
        <v>221</v>
      </c>
      <c r="BW47" s="191" t="s">
        <v>168</v>
      </c>
      <c r="BX47" s="192" t="s">
        <v>222</v>
      </c>
      <c r="BY47" s="189" t="s">
        <v>168</v>
      </c>
      <c r="BZ47" s="193">
        <v>2</v>
      </c>
      <c r="CA47" s="210"/>
      <c r="CB47" s="531"/>
      <c r="CC47" s="185"/>
      <c r="CD47" s="498"/>
      <c r="CE47" s="514"/>
      <c r="CF47" s="498"/>
      <c r="CG47" s="657"/>
      <c r="CH47" s="474"/>
      <c r="CI47" s="474"/>
      <c r="CJ47" s="474"/>
      <c r="CK47" s="488"/>
      <c r="CL47" s="474"/>
      <c r="CM47" s="650"/>
      <c r="CN47" s="674"/>
      <c r="CO47" s="497"/>
      <c r="CP47" s="639"/>
      <c r="CQ47" s="674"/>
      <c r="CR47" s="637" t="s">
        <v>282</v>
      </c>
      <c r="CS47" s="638">
        <v>8700</v>
      </c>
      <c r="CT47" s="639">
        <v>9700</v>
      </c>
      <c r="CU47" s="498"/>
      <c r="CV47" s="655"/>
      <c r="CW47" s="498"/>
      <c r="CX47" s="640"/>
      <c r="CY47" s="498"/>
      <c r="CZ47" s="655"/>
      <c r="DA47" s="498"/>
      <c r="DB47" s="657"/>
      <c r="DC47" s="645"/>
      <c r="DD47" s="474"/>
      <c r="DE47" s="645"/>
      <c r="DF47" s="488"/>
      <c r="DG47" s="645"/>
      <c r="DH47" s="650"/>
      <c r="DI47" s="548"/>
      <c r="DJ47" s="642"/>
      <c r="DK47" s="662"/>
      <c r="DL47" s="662"/>
      <c r="DM47" s="664"/>
      <c r="DN47" s="498"/>
      <c r="DO47" s="640"/>
    </row>
    <row r="48" spans="1:119" s="26" customFormat="1" ht="15" customHeight="1">
      <c r="A48" s="26" t="str">
        <f t="shared" si="0"/>
        <v>15/100
地域 6人
　から
12人
　まで乳児</v>
      </c>
      <c r="B48" s="26" t="str">
        <f t="shared" si="6"/>
        <v>15/100
地域 　490人～　559人</v>
      </c>
      <c r="D48" s="26" t="str">
        <f t="shared" si="5"/>
        <v>15/100
地域</v>
      </c>
      <c r="E48" s="26" t="str">
        <f t="shared" si="5"/>
        <v xml:space="preserve"> 6人
　から
12人
　まで</v>
      </c>
      <c r="F48" s="27" t="str">
        <f>F47</f>
        <v>乳児</v>
      </c>
      <c r="G48" s="451"/>
      <c r="H48" s="454"/>
      <c r="I48" s="456"/>
      <c r="J48" s="458"/>
      <c r="K48" s="175"/>
      <c r="L48" s="514"/>
      <c r="M48" s="517"/>
      <c r="N48" s="514"/>
      <c r="O48" s="517"/>
      <c r="P48" s="498"/>
      <c r="Q48" s="506"/>
      <c r="R48" s="509"/>
      <c r="S48" s="510"/>
      <c r="T48" s="475"/>
      <c r="U48" s="475"/>
      <c r="V48" s="511"/>
      <c r="W48" s="475"/>
      <c r="X48" s="503"/>
      <c r="Y48" s="503"/>
      <c r="Z48" s="506"/>
      <c r="AA48" s="509"/>
      <c r="AB48" s="510"/>
      <c r="AC48" s="475"/>
      <c r="AD48" s="475"/>
      <c r="AE48" s="511"/>
      <c r="AF48" s="475"/>
      <c r="AG48" s="503"/>
      <c r="AH48" s="538"/>
      <c r="AI48" s="531"/>
      <c r="AJ48" s="630"/>
      <c r="AK48" s="671"/>
      <c r="AL48" s="673"/>
      <c r="AM48" s="509"/>
      <c r="AN48" s="510"/>
      <c r="AO48" s="475"/>
      <c r="AP48" s="475"/>
      <c r="AQ48" s="511"/>
      <c r="AR48" s="475"/>
      <c r="AS48" s="503"/>
      <c r="AT48" s="538"/>
      <c r="AU48" s="194"/>
      <c r="AV48" s="194"/>
      <c r="AW48" s="194"/>
      <c r="AX48" s="194"/>
      <c r="AY48" s="194"/>
      <c r="AZ48" s="194"/>
      <c r="BA48" s="194"/>
      <c r="BB48" s="194"/>
      <c r="BC48" s="194"/>
      <c r="BD48" s="197"/>
      <c r="BE48" s="194"/>
      <c r="BF48" s="194"/>
      <c r="BG48" s="194"/>
      <c r="BH48" s="194"/>
      <c r="BI48" s="194"/>
      <c r="BJ48" s="194"/>
      <c r="BK48" s="194"/>
      <c r="BL48" s="194"/>
      <c r="BM48" s="194"/>
      <c r="BN48" s="194"/>
      <c r="BO48" s="534"/>
      <c r="BP48" s="176"/>
      <c r="BQ48" s="186" t="s">
        <v>113</v>
      </c>
      <c r="BR48" s="187">
        <v>484600</v>
      </c>
      <c r="BS48" s="498"/>
      <c r="BT48" s="188">
        <v>4840</v>
      </c>
      <c r="BU48" s="189" t="s">
        <v>194</v>
      </c>
      <c r="BV48" s="190" t="s">
        <v>221</v>
      </c>
      <c r="BW48" s="191" t="s">
        <v>168</v>
      </c>
      <c r="BX48" s="192" t="s">
        <v>222</v>
      </c>
      <c r="BY48" s="189" t="s">
        <v>168</v>
      </c>
      <c r="BZ48" s="193">
        <v>1.8</v>
      </c>
      <c r="CA48" s="210"/>
      <c r="CB48" s="531"/>
      <c r="CC48" s="185" t="s">
        <v>175</v>
      </c>
      <c r="CD48" s="498"/>
      <c r="CE48" s="536"/>
      <c r="CF48" s="498"/>
      <c r="CG48" s="658"/>
      <c r="CH48" s="547"/>
      <c r="CI48" s="547"/>
      <c r="CJ48" s="547"/>
      <c r="CK48" s="648"/>
      <c r="CL48" s="547"/>
      <c r="CM48" s="651"/>
      <c r="CN48" s="674"/>
      <c r="CO48" s="675"/>
      <c r="CP48" s="668"/>
      <c r="CQ48" s="674"/>
      <c r="CR48" s="666"/>
      <c r="CS48" s="667"/>
      <c r="CT48" s="668"/>
      <c r="CU48" s="498"/>
      <c r="CV48" s="661"/>
      <c r="CW48" s="498"/>
      <c r="CX48" s="641"/>
      <c r="CY48" s="498"/>
      <c r="CZ48" s="655"/>
      <c r="DA48" s="498"/>
      <c r="DB48" s="658"/>
      <c r="DC48" s="646"/>
      <c r="DD48" s="547"/>
      <c r="DE48" s="646"/>
      <c r="DF48" s="648"/>
      <c r="DG48" s="646"/>
      <c r="DH48" s="651"/>
      <c r="DI48" s="548"/>
      <c r="DJ48" s="643"/>
      <c r="DK48" s="663"/>
      <c r="DL48" s="663"/>
      <c r="DM48" s="665"/>
      <c r="DN48" s="498"/>
      <c r="DO48" s="641"/>
    </row>
    <row r="49" spans="1:119" s="26" customFormat="1" ht="15" customHeight="1">
      <c r="A49" s="26" t="str">
        <f t="shared" si="0"/>
        <v>15/100
地域13人
　から
19人
　まで１､２歳児</v>
      </c>
      <c r="B49" s="26" t="str">
        <f t="shared" si="6"/>
        <v>15/100
地域　 560人～　629人</v>
      </c>
      <c r="D49" s="26" t="str">
        <f t="shared" si="5"/>
        <v>15/100
地域</v>
      </c>
      <c r="E49" s="26" t="str">
        <f>H49</f>
        <v>13人
　から
19人
　まで</v>
      </c>
      <c r="F49" s="27" t="str">
        <f>J49</f>
        <v>１､２歳児</v>
      </c>
      <c r="G49" s="451"/>
      <c r="H49" s="468" t="s">
        <v>283</v>
      </c>
      <c r="I49" s="455" t="s">
        <v>171</v>
      </c>
      <c r="J49" s="457" t="s">
        <v>277</v>
      </c>
      <c r="K49" s="175"/>
      <c r="L49" s="459">
        <v>182410</v>
      </c>
      <c r="M49" s="461">
        <v>270250</v>
      </c>
      <c r="N49" s="459">
        <v>179370</v>
      </c>
      <c r="O49" s="461">
        <v>267210</v>
      </c>
      <c r="P49" s="498" t="s">
        <v>168</v>
      </c>
      <c r="Q49" s="496">
        <v>1700</v>
      </c>
      <c r="R49" s="476">
        <v>2570</v>
      </c>
      <c r="S49" s="478" t="s">
        <v>194</v>
      </c>
      <c r="T49" s="481" t="s">
        <v>221</v>
      </c>
      <c r="U49" s="481" t="s">
        <v>168</v>
      </c>
      <c r="V49" s="487" t="s">
        <v>222</v>
      </c>
      <c r="W49" s="481" t="s">
        <v>168</v>
      </c>
      <c r="X49" s="490">
        <v>3</v>
      </c>
      <c r="Y49" s="493">
        <v>3</v>
      </c>
      <c r="Z49" s="496">
        <v>1670</v>
      </c>
      <c r="AA49" s="476">
        <v>2540</v>
      </c>
      <c r="AB49" s="478" t="s">
        <v>194</v>
      </c>
      <c r="AC49" s="481" t="s">
        <v>221</v>
      </c>
      <c r="AD49" s="481" t="s">
        <v>168</v>
      </c>
      <c r="AE49" s="487" t="s">
        <v>222</v>
      </c>
      <c r="AF49" s="481" t="s">
        <v>168</v>
      </c>
      <c r="AG49" s="490">
        <v>3</v>
      </c>
      <c r="AH49" s="528">
        <v>2.9</v>
      </c>
      <c r="AI49" s="531" t="s">
        <v>168</v>
      </c>
      <c r="AJ49" s="532">
        <v>175690</v>
      </c>
      <c r="AK49" s="483">
        <v>87840</v>
      </c>
      <c r="AL49" s="485">
        <v>1750</v>
      </c>
      <c r="AM49" s="476">
        <v>870</v>
      </c>
      <c r="AN49" s="478" t="s">
        <v>194</v>
      </c>
      <c r="AO49" s="481" t="s">
        <v>221</v>
      </c>
      <c r="AP49" s="481" t="s">
        <v>168</v>
      </c>
      <c r="AQ49" s="487" t="s">
        <v>222</v>
      </c>
      <c r="AR49" s="481" t="s">
        <v>168</v>
      </c>
      <c r="AS49" s="490">
        <v>2.7</v>
      </c>
      <c r="AT49" s="528">
        <v>2.8</v>
      </c>
      <c r="AU49" s="526" t="s">
        <v>168</v>
      </c>
      <c r="AV49" s="523">
        <v>158120</v>
      </c>
      <c r="AW49" s="526" t="s">
        <v>168</v>
      </c>
      <c r="AX49" s="519">
        <v>1580</v>
      </c>
      <c r="AY49" s="481" t="s">
        <v>194</v>
      </c>
      <c r="AZ49" s="481" t="s">
        <v>221</v>
      </c>
      <c r="BA49" s="481" t="s">
        <v>168</v>
      </c>
      <c r="BB49" s="487" t="s">
        <v>222</v>
      </c>
      <c r="BC49" s="481" t="s">
        <v>168</v>
      </c>
      <c r="BD49" s="544">
        <v>2.7</v>
      </c>
      <c r="BE49" s="526" t="s">
        <v>168</v>
      </c>
      <c r="BF49" s="523">
        <v>17560</v>
      </c>
      <c r="BG49" s="526" t="s">
        <v>168</v>
      </c>
      <c r="BH49" s="519">
        <v>170</v>
      </c>
      <c r="BI49" s="481" t="s">
        <v>194</v>
      </c>
      <c r="BJ49" s="481" t="s">
        <v>221</v>
      </c>
      <c r="BK49" s="481" t="s">
        <v>168</v>
      </c>
      <c r="BL49" s="487" t="s">
        <v>222</v>
      </c>
      <c r="BM49" s="481" t="s">
        <v>168</v>
      </c>
      <c r="BN49" s="544">
        <v>2.6</v>
      </c>
      <c r="BO49" s="548"/>
      <c r="BP49" s="176"/>
      <c r="BQ49" s="186" t="s">
        <v>114</v>
      </c>
      <c r="BR49" s="187">
        <v>527200</v>
      </c>
      <c r="BS49" s="498"/>
      <c r="BT49" s="188">
        <v>5270</v>
      </c>
      <c r="BU49" s="189" t="s">
        <v>194</v>
      </c>
      <c r="BV49" s="190" t="s">
        <v>221</v>
      </c>
      <c r="BW49" s="191" t="s">
        <v>168</v>
      </c>
      <c r="BX49" s="192" t="s">
        <v>222</v>
      </c>
      <c r="BY49" s="189" t="s">
        <v>168</v>
      </c>
      <c r="BZ49" s="193">
        <v>1.9</v>
      </c>
      <c r="CA49" s="210"/>
      <c r="CB49" s="531"/>
      <c r="CC49" s="198" t="s">
        <v>176</v>
      </c>
      <c r="CD49" s="498" t="s">
        <v>168</v>
      </c>
      <c r="CE49" s="628">
        <v>30590</v>
      </c>
      <c r="CF49" s="498" t="s">
        <v>168</v>
      </c>
      <c r="CG49" s="656">
        <v>240</v>
      </c>
      <c r="CH49" s="546" t="s">
        <v>194</v>
      </c>
      <c r="CI49" s="546" t="s">
        <v>221</v>
      </c>
      <c r="CJ49" s="546" t="s">
        <v>168</v>
      </c>
      <c r="CK49" s="647" t="s">
        <v>222</v>
      </c>
      <c r="CL49" s="546" t="s">
        <v>168</v>
      </c>
      <c r="CM49" s="649">
        <v>6.5</v>
      </c>
      <c r="CN49" s="674" t="s">
        <v>168</v>
      </c>
      <c r="CO49" s="496">
        <v>2100</v>
      </c>
      <c r="CP49" s="660">
        <v>2300</v>
      </c>
      <c r="CQ49" s="674" t="s">
        <v>168</v>
      </c>
      <c r="CR49" s="676" t="s">
        <v>278</v>
      </c>
      <c r="CS49" s="659">
        <v>25700</v>
      </c>
      <c r="CT49" s="660">
        <v>28600</v>
      </c>
      <c r="CU49" s="498" t="s">
        <v>170</v>
      </c>
      <c r="CV49" s="654">
        <v>1330</v>
      </c>
      <c r="CW49" s="498" t="s">
        <v>170</v>
      </c>
      <c r="CX49" s="635" t="s">
        <v>300</v>
      </c>
      <c r="CY49" s="498" t="s">
        <v>170</v>
      </c>
      <c r="CZ49" s="654">
        <v>26540</v>
      </c>
      <c r="DA49" s="498" t="s">
        <v>3</v>
      </c>
      <c r="DB49" s="656">
        <v>260</v>
      </c>
      <c r="DC49" s="644" t="s">
        <v>194</v>
      </c>
      <c r="DD49" s="546" t="s">
        <v>221</v>
      </c>
      <c r="DE49" s="644" t="s">
        <v>168</v>
      </c>
      <c r="DF49" s="647" t="s">
        <v>222</v>
      </c>
      <c r="DG49" s="644" t="s">
        <v>168</v>
      </c>
      <c r="DH49" s="649">
        <v>0.9</v>
      </c>
      <c r="DI49" s="548" t="s">
        <v>170</v>
      </c>
      <c r="DJ49" s="652" t="s">
        <v>298</v>
      </c>
      <c r="DK49" s="631" t="s">
        <v>298</v>
      </c>
      <c r="DL49" s="631" t="s">
        <v>298</v>
      </c>
      <c r="DM49" s="682" t="s">
        <v>298</v>
      </c>
      <c r="DN49" s="199"/>
      <c r="DO49" s="678" t="s">
        <v>284</v>
      </c>
    </row>
    <row r="50" spans="1:119" s="26" customFormat="1" ht="15" customHeight="1">
      <c r="A50" s="26" t="str">
        <f t="shared" si="0"/>
        <v>15/100
地域13人
　から
19人
　まで１､２歳児</v>
      </c>
      <c r="B50" s="26" t="str">
        <f t="shared" si="6"/>
        <v>15/100
地域　 630人～　699人</v>
      </c>
      <c r="D50" s="26" t="str">
        <f t="shared" si="5"/>
        <v>15/100
地域</v>
      </c>
      <c r="E50" s="26" t="str">
        <f>E49</f>
        <v>13人
　から
19人
　まで</v>
      </c>
      <c r="F50" s="27" t="str">
        <f>F49</f>
        <v>１､２歳児</v>
      </c>
      <c r="G50" s="451"/>
      <c r="H50" s="469"/>
      <c r="I50" s="456"/>
      <c r="J50" s="458"/>
      <c r="K50" s="175"/>
      <c r="L50" s="460"/>
      <c r="M50" s="462"/>
      <c r="N50" s="460"/>
      <c r="O50" s="462"/>
      <c r="P50" s="498"/>
      <c r="Q50" s="497"/>
      <c r="R50" s="477"/>
      <c r="S50" s="479"/>
      <c r="T50" s="474"/>
      <c r="U50" s="474"/>
      <c r="V50" s="488"/>
      <c r="W50" s="474"/>
      <c r="X50" s="491"/>
      <c r="Y50" s="494"/>
      <c r="Z50" s="497"/>
      <c r="AA50" s="477"/>
      <c r="AB50" s="479"/>
      <c r="AC50" s="474"/>
      <c r="AD50" s="474"/>
      <c r="AE50" s="488"/>
      <c r="AF50" s="474"/>
      <c r="AG50" s="491"/>
      <c r="AH50" s="529"/>
      <c r="AI50" s="531"/>
      <c r="AJ50" s="533"/>
      <c r="AK50" s="484"/>
      <c r="AL50" s="486"/>
      <c r="AM50" s="477"/>
      <c r="AN50" s="479"/>
      <c r="AO50" s="474"/>
      <c r="AP50" s="474"/>
      <c r="AQ50" s="488"/>
      <c r="AR50" s="474"/>
      <c r="AS50" s="491"/>
      <c r="AT50" s="529"/>
      <c r="AU50" s="526"/>
      <c r="AV50" s="524"/>
      <c r="AW50" s="526"/>
      <c r="AX50" s="520"/>
      <c r="AY50" s="474"/>
      <c r="AZ50" s="474"/>
      <c r="BA50" s="474"/>
      <c r="BB50" s="488"/>
      <c r="BC50" s="474"/>
      <c r="BD50" s="537"/>
      <c r="BE50" s="526"/>
      <c r="BF50" s="524"/>
      <c r="BG50" s="526"/>
      <c r="BH50" s="520"/>
      <c r="BI50" s="474"/>
      <c r="BJ50" s="474"/>
      <c r="BK50" s="474"/>
      <c r="BL50" s="488"/>
      <c r="BM50" s="474"/>
      <c r="BN50" s="537"/>
      <c r="BO50" s="548"/>
      <c r="BP50" s="176"/>
      <c r="BQ50" s="186" t="s">
        <v>115</v>
      </c>
      <c r="BR50" s="187">
        <v>569700</v>
      </c>
      <c r="BS50" s="498"/>
      <c r="BT50" s="188">
        <v>5690</v>
      </c>
      <c r="BU50" s="189" t="s">
        <v>194</v>
      </c>
      <c r="BV50" s="190" t="s">
        <v>221</v>
      </c>
      <c r="BW50" s="191" t="s">
        <v>168</v>
      </c>
      <c r="BX50" s="192" t="s">
        <v>222</v>
      </c>
      <c r="BY50" s="189" t="s">
        <v>168</v>
      </c>
      <c r="BZ50" s="193">
        <v>1.9</v>
      </c>
      <c r="CA50" s="210"/>
      <c r="CB50" s="531"/>
      <c r="CC50" s="185"/>
      <c r="CD50" s="498"/>
      <c r="CE50" s="514"/>
      <c r="CF50" s="498"/>
      <c r="CG50" s="657"/>
      <c r="CH50" s="474"/>
      <c r="CI50" s="474"/>
      <c r="CJ50" s="474"/>
      <c r="CK50" s="488"/>
      <c r="CL50" s="474"/>
      <c r="CM50" s="650"/>
      <c r="CN50" s="674"/>
      <c r="CO50" s="497"/>
      <c r="CP50" s="639"/>
      <c r="CQ50" s="674"/>
      <c r="CR50" s="637"/>
      <c r="CS50" s="638"/>
      <c r="CT50" s="639"/>
      <c r="CU50" s="498"/>
      <c r="CV50" s="655"/>
      <c r="CW50" s="498"/>
      <c r="CX50" s="636"/>
      <c r="CY50" s="498"/>
      <c r="CZ50" s="655"/>
      <c r="DA50" s="498"/>
      <c r="DB50" s="657"/>
      <c r="DC50" s="645"/>
      <c r="DD50" s="474"/>
      <c r="DE50" s="645"/>
      <c r="DF50" s="488"/>
      <c r="DG50" s="645"/>
      <c r="DH50" s="650"/>
      <c r="DI50" s="548"/>
      <c r="DJ50" s="653"/>
      <c r="DK50" s="632"/>
      <c r="DL50" s="632"/>
      <c r="DM50" s="683"/>
      <c r="DN50" s="199"/>
      <c r="DO50" s="679"/>
    </row>
    <row r="51" spans="1:119" s="26" customFormat="1" ht="15" customHeight="1">
      <c r="A51" s="26" t="str">
        <f t="shared" si="0"/>
        <v>15/100
地域13人
　から
19人
　まで１､２歳児</v>
      </c>
      <c r="B51" s="26" t="str">
        <f t="shared" si="6"/>
        <v>15/100
地域 　700人～　769人</v>
      </c>
      <c r="D51" s="26" t="str">
        <f t="shared" si="5"/>
        <v>15/100
地域</v>
      </c>
      <c r="E51" s="26" t="str">
        <f t="shared" si="5"/>
        <v>13人
　から
19人
　まで</v>
      </c>
      <c r="F51" s="27" t="str">
        <f>F50</f>
        <v>１､２歳児</v>
      </c>
      <c r="G51" s="451"/>
      <c r="H51" s="469"/>
      <c r="I51" s="456"/>
      <c r="J51" s="458"/>
      <c r="K51" s="175"/>
      <c r="L51" s="460"/>
      <c r="M51" s="462"/>
      <c r="N51" s="460"/>
      <c r="O51" s="462"/>
      <c r="P51" s="498"/>
      <c r="Q51" s="497"/>
      <c r="R51" s="477"/>
      <c r="S51" s="479"/>
      <c r="T51" s="474"/>
      <c r="U51" s="474"/>
      <c r="V51" s="488"/>
      <c r="W51" s="474"/>
      <c r="X51" s="491"/>
      <c r="Y51" s="494"/>
      <c r="Z51" s="497"/>
      <c r="AA51" s="477"/>
      <c r="AB51" s="479"/>
      <c r="AC51" s="474"/>
      <c r="AD51" s="474"/>
      <c r="AE51" s="488"/>
      <c r="AF51" s="474"/>
      <c r="AG51" s="491"/>
      <c r="AH51" s="529"/>
      <c r="AI51" s="531"/>
      <c r="AJ51" s="533"/>
      <c r="AK51" s="484"/>
      <c r="AL51" s="486"/>
      <c r="AM51" s="477"/>
      <c r="AN51" s="479"/>
      <c r="AO51" s="474"/>
      <c r="AP51" s="474"/>
      <c r="AQ51" s="488"/>
      <c r="AR51" s="474"/>
      <c r="AS51" s="491"/>
      <c r="AT51" s="529"/>
      <c r="AU51" s="526"/>
      <c r="AV51" s="524"/>
      <c r="AW51" s="526"/>
      <c r="AX51" s="520"/>
      <c r="AY51" s="474"/>
      <c r="AZ51" s="474"/>
      <c r="BA51" s="474"/>
      <c r="BB51" s="488"/>
      <c r="BC51" s="474"/>
      <c r="BD51" s="537"/>
      <c r="BE51" s="526"/>
      <c r="BF51" s="524"/>
      <c r="BG51" s="526"/>
      <c r="BH51" s="520"/>
      <c r="BI51" s="474"/>
      <c r="BJ51" s="474"/>
      <c r="BK51" s="474"/>
      <c r="BL51" s="488"/>
      <c r="BM51" s="474"/>
      <c r="BN51" s="537"/>
      <c r="BO51" s="548"/>
      <c r="BP51" s="176"/>
      <c r="BQ51" s="186" t="s">
        <v>116</v>
      </c>
      <c r="BR51" s="187">
        <v>612300</v>
      </c>
      <c r="BS51" s="498"/>
      <c r="BT51" s="188">
        <v>6120</v>
      </c>
      <c r="BU51" s="189" t="s">
        <v>194</v>
      </c>
      <c r="BV51" s="190" t="s">
        <v>221</v>
      </c>
      <c r="BW51" s="191" t="s">
        <v>168</v>
      </c>
      <c r="BX51" s="192" t="s">
        <v>222</v>
      </c>
      <c r="BY51" s="189" t="s">
        <v>168</v>
      </c>
      <c r="BZ51" s="193">
        <v>2</v>
      </c>
      <c r="CA51" s="210"/>
      <c r="CB51" s="531"/>
      <c r="CC51" s="185"/>
      <c r="CD51" s="498"/>
      <c r="CE51" s="514"/>
      <c r="CF51" s="498"/>
      <c r="CG51" s="657"/>
      <c r="CH51" s="474"/>
      <c r="CI51" s="474"/>
      <c r="CJ51" s="474"/>
      <c r="CK51" s="488"/>
      <c r="CL51" s="474"/>
      <c r="CM51" s="650"/>
      <c r="CN51" s="674"/>
      <c r="CO51" s="497"/>
      <c r="CP51" s="639"/>
      <c r="CQ51" s="674"/>
      <c r="CR51" s="637" t="s">
        <v>279</v>
      </c>
      <c r="CS51" s="638">
        <v>14200</v>
      </c>
      <c r="CT51" s="639">
        <v>15700</v>
      </c>
      <c r="CU51" s="498"/>
      <c r="CV51" s="655"/>
      <c r="CW51" s="498"/>
      <c r="CX51" s="636"/>
      <c r="CY51" s="498"/>
      <c r="CZ51" s="655"/>
      <c r="DA51" s="498"/>
      <c r="DB51" s="657"/>
      <c r="DC51" s="645"/>
      <c r="DD51" s="474"/>
      <c r="DE51" s="645"/>
      <c r="DF51" s="488"/>
      <c r="DG51" s="645"/>
      <c r="DH51" s="650"/>
      <c r="DI51" s="548"/>
      <c r="DJ51" s="653"/>
      <c r="DK51" s="632"/>
      <c r="DL51" s="632"/>
      <c r="DM51" s="683"/>
      <c r="DN51" s="199"/>
      <c r="DO51" s="200" t="s">
        <v>267</v>
      </c>
    </row>
    <row r="52" spans="1:119" s="26" customFormat="1" ht="15" customHeight="1">
      <c r="A52" s="26" t="str">
        <f t="shared" si="0"/>
        <v>15/100
地域13人
　から
19人
　まで１､２歳児</v>
      </c>
      <c r="B52" s="26" t="str">
        <f t="shared" si="6"/>
        <v>15/100
地域 　770人～　839人</v>
      </c>
      <c r="C52" s="26" t="str">
        <f>G41&amp;BK51</f>
        <v>15/100
地域</v>
      </c>
      <c r="D52" s="26" t="str">
        <f t="shared" si="5"/>
        <v>15/100
地域</v>
      </c>
      <c r="E52" s="26" t="str">
        <f t="shared" si="5"/>
        <v>13人
　から
19人
　まで</v>
      </c>
      <c r="F52" s="27" t="str">
        <f>F51</f>
        <v>１､２歳児</v>
      </c>
      <c r="G52" s="451"/>
      <c r="H52" s="469"/>
      <c r="I52" s="456"/>
      <c r="J52" s="458"/>
      <c r="K52" s="175"/>
      <c r="L52" s="460"/>
      <c r="M52" s="462"/>
      <c r="N52" s="460"/>
      <c r="O52" s="462"/>
      <c r="P52" s="498"/>
      <c r="Q52" s="497"/>
      <c r="R52" s="477"/>
      <c r="S52" s="480"/>
      <c r="T52" s="482"/>
      <c r="U52" s="482"/>
      <c r="V52" s="489"/>
      <c r="W52" s="482"/>
      <c r="X52" s="492"/>
      <c r="Y52" s="495"/>
      <c r="Z52" s="497"/>
      <c r="AA52" s="477"/>
      <c r="AB52" s="480"/>
      <c r="AC52" s="482"/>
      <c r="AD52" s="482"/>
      <c r="AE52" s="489"/>
      <c r="AF52" s="482"/>
      <c r="AG52" s="492"/>
      <c r="AH52" s="530"/>
      <c r="AI52" s="531"/>
      <c r="AJ52" s="533"/>
      <c r="AK52" s="484"/>
      <c r="AL52" s="486"/>
      <c r="AM52" s="477"/>
      <c r="AN52" s="480"/>
      <c r="AO52" s="482"/>
      <c r="AP52" s="482"/>
      <c r="AQ52" s="489"/>
      <c r="AR52" s="482"/>
      <c r="AS52" s="492"/>
      <c r="AT52" s="530"/>
      <c r="AU52" s="526"/>
      <c r="AV52" s="525"/>
      <c r="AW52" s="526"/>
      <c r="AX52" s="521"/>
      <c r="AY52" s="522"/>
      <c r="AZ52" s="522"/>
      <c r="BA52" s="522"/>
      <c r="BB52" s="527"/>
      <c r="BC52" s="522"/>
      <c r="BD52" s="538"/>
      <c r="BE52" s="526"/>
      <c r="BF52" s="525"/>
      <c r="BG52" s="526"/>
      <c r="BH52" s="521"/>
      <c r="BI52" s="522"/>
      <c r="BJ52" s="522"/>
      <c r="BK52" s="522"/>
      <c r="BL52" s="527"/>
      <c r="BM52" s="522"/>
      <c r="BN52" s="538"/>
      <c r="BO52" s="548"/>
      <c r="BP52" s="176"/>
      <c r="BQ52" s="186" t="s">
        <v>117</v>
      </c>
      <c r="BR52" s="187">
        <v>654900</v>
      </c>
      <c r="BS52" s="498"/>
      <c r="BT52" s="188">
        <v>6540</v>
      </c>
      <c r="BU52" s="189" t="s">
        <v>194</v>
      </c>
      <c r="BV52" s="190" t="s">
        <v>221</v>
      </c>
      <c r="BW52" s="191" t="s">
        <v>168</v>
      </c>
      <c r="BX52" s="192" t="s">
        <v>222</v>
      </c>
      <c r="BY52" s="189" t="s">
        <v>168</v>
      </c>
      <c r="BZ52" s="193">
        <v>1.9</v>
      </c>
      <c r="CA52" s="210"/>
      <c r="CB52" s="531"/>
      <c r="CC52" s="185"/>
      <c r="CD52" s="498"/>
      <c r="CE52" s="514"/>
      <c r="CF52" s="498"/>
      <c r="CG52" s="657"/>
      <c r="CH52" s="474"/>
      <c r="CI52" s="474"/>
      <c r="CJ52" s="474"/>
      <c r="CK52" s="488"/>
      <c r="CL52" s="474"/>
      <c r="CM52" s="650"/>
      <c r="CN52" s="674"/>
      <c r="CO52" s="497"/>
      <c r="CP52" s="639"/>
      <c r="CQ52" s="674"/>
      <c r="CR52" s="637"/>
      <c r="CS52" s="638"/>
      <c r="CT52" s="639"/>
      <c r="CU52" s="498"/>
      <c r="CV52" s="655"/>
      <c r="CW52" s="498"/>
      <c r="CX52" s="636"/>
      <c r="CY52" s="498"/>
      <c r="CZ52" s="655"/>
      <c r="DA52" s="498"/>
      <c r="DB52" s="657"/>
      <c r="DC52" s="645"/>
      <c r="DD52" s="474"/>
      <c r="DE52" s="645"/>
      <c r="DF52" s="488"/>
      <c r="DG52" s="645"/>
      <c r="DH52" s="650"/>
      <c r="DI52" s="548"/>
      <c r="DJ52" s="653"/>
      <c r="DK52" s="632"/>
      <c r="DL52" s="632"/>
      <c r="DM52" s="683"/>
      <c r="DN52" s="199"/>
      <c r="DO52" s="201">
        <v>0.8</v>
      </c>
    </row>
    <row r="53" spans="1:119" s="26" customFormat="1" ht="15" customHeight="1">
      <c r="A53" s="26" t="str">
        <f t="shared" si="0"/>
        <v>15/100
地域13人
　から
19人
　まで乳児</v>
      </c>
      <c r="B53" s="26" t="str">
        <f t="shared" si="6"/>
        <v>15/100
地域　 840人～　909人</v>
      </c>
      <c r="D53" s="26" t="str">
        <f t="shared" si="5"/>
        <v>15/100
地域</v>
      </c>
      <c r="E53" s="26" t="str">
        <f t="shared" si="5"/>
        <v>13人
　から
19人
　まで</v>
      </c>
      <c r="F53" s="27" t="str">
        <f>J53</f>
        <v>乳児</v>
      </c>
      <c r="G53" s="451"/>
      <c r="H53" s="469"/>
      <c r="I53" s="456"/>
      <c r="J53" s="512" t="s">
        <v>172</v>
      </c>
      <c r="K53" s="175"/>
      <c r="L53" s="513">
        <v>270250</v>
      </c>
      <c r="M53" s="515"/>
      <c r="N53" s="513">
        <v>267210</v>
      </c>
      <c r="O53" s="515"/>
      <c r="P53" s="498" t="s">
        <v>168</v>
      </c>
      <c r="Q53" s="504">
        <v>2570</v>
      </c>
      <c r="R53" s="507"/>
      <c r="S53" s="479" t="s">
        <v>194</v>
      </c>
      <c r="T53" s="474" t="s">
        <v>221</v>
      </c>
      <c r="U53" s="474" t="s">
        <v>168</v>
      </c>
      <c r="V53" s="488" t="s">
        <v>222</v>
      </c>
      <c r="W53" s="474" t="s">
        <v>168</v>
      </c>
      <c r="X53" s="501">
        <v>3</v>
      </c>
      <c r="Y53" s="502"/>
      <c r="Z53" s="504">
        <v>2540</v>
      </c>
      <c r="AA53" s="507"/>
      <c r="AB53" s="479" t="s">
        <v>194</v>
      </c>
      <c r="AC53" s="474" t="s">
        <v>221</v>
      </c>
      <c r="AD53" s="474" t="s">
        <v>168</v>
      </c>
      <c r="AE53" s="488" t="s">
        <v>222</v>
      </c>
      <c r="AF53" s="474" t="s">
        <v>168</v>
      </c>
      <c r="AG53" s="501">
        <v>2.9</v>
      </c>
      <c r="AH53" s="537"/>
      <c r="AI53" s="531" t="s">
        <v>168</v>
      </c>
      <c r="AJ53" s="629">
        <v>87840</v>
      </c>
      <c r="AK53" s="669"/>
      <c r="AL53" s="672">
        <v>870</v>
      </c>
      <c r="AM53" s="507"/>
      <c r="AN53" s="479" t="s">
        <v>194</v>
      </c>
      <c r="AO53" s="474" t="s">
        <v>221</v>
      </c>
      <c r="AP53" s="474" t="s">
        <v>168</v>
      </c>
      <c r="AQ53" s="488" t="s">
        <v>222</v>
      </c>
      <c r="AR53" s="474" t="s">
        <v>168</v>
      </c>
      <c r="AS53" s="501">
        <v>2.8</v>
      </c>
      <c r="AT53" s="537"/>
      <c r="AU53" s="194"/>
      <c r="AV53" s="194"/>
      <c r="AW53" s="194"/>
      <c r="AX53" s="194"/>
      <c r="AY53" s="194"/>
      <c r="AZ53" s="194"/>
      <c r="BA53" s="194"/>
      <c r="BB53" s="194"/>
      <c r="BC53" s="194"/>
      <c r="BD53" s="195"/>
      <c r="BE53" s="194"/>
      <c r="BF53" s="194"/>
      <c r="BG53" s="194"/>
      <c r="BH53" s="194"/>
      <c r="BI53" s="194"/>
      <c r="BJ53" s="194"/>
      <c r="BK53" s="194"/>
      <c r="BL53" s="194"/>
      <c r="BM53" s="194"/>
      <c r="BN53" s="194"/>
      <c r="BO53" s="534"/>
      <c r="BP53" s="176"/>
      <c r="BQ53" s="186" t="s">
        <v>285</v>
      </c>
      <c r="BR53" s="187">
        <v>697500</v>
      </c>
      <c r="BS53" s="498"/>
      <c r="BT53" s="188">
        <v>6970</v>
      </c>
      <c r="BU53" s="189" t="s">
        <v>194</v>
      </c>
      <c r="BV53" s="190" t="s">
        <v>221</v>
      </c>
      <c r="BW53" s="191" t="s">
        <v>168</v>
      </c>
      <c r="BX53" s="192" t="s">
        <v>222</v>
      </c>
      <c r="BY53" s="189" t="s">
        <v>168</v>
      </c>
      <c r="BZ53" s="193">
        <v>1.9</v>
      </c>
      <c r="CA53" s="210"/>
      <c r="CB53" s="531"/>
      <c r="CC53" s="185"/>
      <c r="CD53" s="498"/>
      <c r="CE53" s="514"/>
      <c r="CF53" s="498"/>
      <c r="CG53" s="657"/>
      <c r="CH53" s="474"/>
      <c r="CI53" s="474"/>
      <c r="CJ53" s="474"/>
      <c r="CK53" s="488"/>
      <c r="CL53" s="474"/>
      <c r="CM53" s="650"/>
      <c r="CN53" s="674"/>
      <c r="CO53" s="497"/>
      <c r="CP53" s="639"/>
      <c r="CQ53" s="674"/>
      <c r="CR53" s="637" t="s">
        <v>281</v>
      </c>
      <c r="CS53" s="638">
        <v>12300</v>
      </c>
      <c r="CT53" s="639">
        <v>13700</v>
      </c>
      <c r="CU53" s="498"/>
      <c r="CV53" s="655"/>
      <c r="CW53" s="498"/>
      <c r="CX53" s="640">
        <v>0.08</v>
      </c>
      <c r="CY53" s="498"/>
      <c r="CZ53" s="655"/>
      <c r="DA53" s="498"/>
      <c r="DB53" s="657"/>
      <c r="DC53" s="645"/>
      <c r="DD53" s="474"/>
      <c r="DE53" s="645"/>
      <c r="DF53" s="488"/>
      <c r="DG53" s="645"/>
      <c r="DH53" s="650"/>
      <c r="DI53" s="548"/>
      <c r="DJ53" s="642">
        <v>0.01</v>
      </c>
      <c r="DK53" s="662">
        <v>0.03</v>
      </c>
      <c r="DL53" s="662">
        <v>0.04</v>
      </c>
      <c r="DM53" s="664">
        <v>0.06</v>
      </c>
      <c r="DN53" s="199"/>
      <c r="DO53" s="200" t="s">
        <v>268</v>
      </c>
    </row>
    <row r="54" spans="1:119" s="26" customFormat="1" ht="15" customHeight="1">
      <c r="A54" s="26" t="str">
        <f t="shared" si="0"/>
        <v>15/100
地域13人
　から
19人
　まで乳児</v>
      </c>
      <c r="B54" s="26" t="str">
        <f t="shared" si="6"/>
        <v>15/100
地域 　910人～　979人</v>
      </c>
      <c r="C54" s="26" t="str">
        <f>G41&amp;BK53</f>
        <v>15/100
地域</v>
      </c>
      <c r="D54" s="26" t="str">
        <f t="shared" si="5"/>
        <v>15/100
地域</v>
      </c>
      <c r="E54" s="26" t="str">
        <f t="shared" si="5"/>
        <v>13人
　から
19人
　まで</v>
      </c>
      <c r="F54" s="27" t="str">
        <f>F53</f>
        <v>乳児</v>
      </c>
      <c r="G54" s="451"/>
      <c r="H54" s="469"/>
      <c r="I54" s="456"/>
      <c r="J54" s="458"/>
      <c r="K54" s="175"/>
      <c r="L54" s="514"/>
      <c r="M54" s="516"/>
      <c r="N54" s="514"/>
      <c r="O54" s="516"/>
      <c r="P54" s="498"/>
      <c r="Q54" s="505"/>
      <c r="R54" s="508"/>
      <c r="S54" s="479"/>
      <c r="T54" s="474"/>
      <c r="U54" s="474"/>
      <c r="V54" s="488"/>
      <c r="W54" s="474"/>
      <c r="X54" s="502"/>
      <c r="Y54" s="502"/>
      <c r="Z54" s="505"/>
      <c r="AA54" s="508"/>
      <c r="AB54" s="479"/>
      <c r="AC54" s="474"/>
      <c r="AD54" s="474"/>
      <c r="AE54" s="488"/>
      <c r="AF54" s="474"/>
      <c r="AG54" s="502"/>
      <c r="AH54" s="537"/>
      <c r="AI54" s="531"/>
      <c r="AJ54" s="630"/>
      <c r="AK54" s="670"/>
      <c r="AL54" s="673"/>
      <c r="AM54" s="508"/>
      <c r="AN54" s="479"/>
      <c r="AO54" s="474"/>
      <c r="AP54" s="474"/>
      <c r="AQ54" s="488"/>
      <c r="AR54" s="474"/>
      <c r="AS54" s="502"/>
      <c r="AT54" s="537"/>
      <c r="AU54" s="194"/>
      <c r="AV54" s="194"/>
      <c r="AW54" s="194"/>
      <c r="AX54" s="194"/>
      <c r="AY54" s="194"/>
      <c r="AZ54" s="194"/>
      <c r="BA54" s="194"/>
      <c r="BB54" s="194"/>
      <c r="BC54" s="194"/>
      <c r="BD54" s="196"/>
      <c r="BE54" s="194"/>
      <c r="BF54" s="194"/>
      <c r="BG54" s="194"/>
      <c r="BH54" s="194"/>
      <c r="BI54" s="194"/>
      <c r="BJ54" s="194"/>
      <c r="BK54" s="194"/>
      <c r="BL54" s="194"/>
      <c r="BM54" s="194"/>
      <c r="BN54" s="194"/>
      <c r="BO54" s="534"/>
      <c r="BP54" s="176"/>
      <c r="BQ54" s="186" t="s">
        <v>119</v>
      </c>
      <c r="BR54" s="187">
        <v>740100</v>
      </c>
      <c r="BS54" s="498"/>
      <c r="BT54" s="188">
        <v>7400</v>
      </c>
      <c r="BU54" s="189" t="s">
        <v>194</v>
      </c>
      <c r="BV54" s="190" t="s">
        <v>221</v>
      </c>
      <c r="BW54" s="191" t="s">
        <v>168</v>
      </c>
      <c r="BX54" s="192" t="s">
        <v>222</v>
      </c>
      <c r="BY54" s="189" t="s">
        <v>168</v>
      </c>
      <c r="BZ54" s="193">
        <v>1.9</v>
      </c>
      <c r="CA54" s="210"/>
      <c r="CB54" s="531"/>
      <c r="CC54" s="185"/>
      <c r="CD54" s="498"/>
      <c r="CE54" s="514"/>
      <c r="CF54" s="498"/>
      <c r="CG54" s="657"/>
      <c r="CH54" s="474"/>
      <c r="CI54" s="474"/>
      <c r="CJ54" s="474"/>
      <c r="CK54" s="488"/>
      <c r="CL54" s="474"/>
      <c r="CM54" s="650"/>
      <c r="CN54" s="674"/>
      <c r="CO54" s="497"/>
      <c r="CP54" s="639"/>
      <c r="CQ54" s="674"/>
      <c r="CR54" s="637"/>
      <c r="CS54" s="638"/>
      <c r="CT54" s="639"/>
      <c r="CU54" s="498"/>
      <c r="CV54" s="655"/>
      <c r="CW54" s="498"/>
      <c r="CX54" s="640"/>
      <c r="CY54" s="498"/>
      <c r="CZ54" s="655"/>
      <c r="DA54" s="498"/>
      <c r="DB54" s="657"/>
      <c r="DC54" s="645"/>
      <c r="DD54" s="474"/>
      <c r="DE54" s="645"/>
      <c r="DF54" s="488"/>
      <c r="DG54" s="645"/>
      <c r="DH54" s="650"/>
      <c r="DI54" s="548"/>
      <c r="DJ54" s="642"/>
      <c r="DK54" s="662"/>
      <c r="DL54" s="662"/>
      <c r="DM54" s="664"/>
      <c r="DN54" s="199"/>
      <c r="DO54" s="201">
        <v>0.75</v>
      </c>
    </row>
    <row r="55" spans="1:119" s="26" customFormat="1" ht="15" customHeight="1">
      <c r="A55" s="28" t="str">
        <f t="shared" si="0"/>
        <v>15/100
地域13人
　から
19人
　まで乳児</v>
      </c>
      <c r="B55" s="28" t="str">
        <f t="shared" si="6"/>
        <v>15/100
地域　 980人～1,049人</v>
      </c>
      <c r="C55" s="28"/>
      <c r="D55" s="28" t="str">
        <f t="shared" si="5"/>
        <v>15/100
地域</v>
      </c>
      <c r="E55" s="28" t="str">
        <f t="shared" si="5"/>
        <v>13人
　から
19人
　まで</v>
      </c>
      <c r="F55" s="30" t="str">
        <f>F54</f>
        <v>乳児</v>
      </c>
      <c r="G55" s="451"/>
      <c r="H55" s="469"/>
      <c r="I55" s="456"/>
      <c r="J55" s="458"/>
      <c r="K55" s="175"/>
      <c r="L55" s="514"/>
      <c r="M55" s="516"/>
      <c r="N55" s="514"/>
      <c r="O55" s="516"/>
      <c r="P55" s="498"/>
      <c r="Q55" s="505"/>
      <c r="R55" s="508"/>
      <c r="S55" s="479"/>
      <c r="T55" s="474"/>
      <c r="U55" s="474"/>
      <c r="V55" s="488"/>
      <c r="W55" s="474"/>
      <c r="X55" s="502"/>
      <c r="Y55" s="502"/>
      <c r="Z55" s="505"/>
      <c r="AA55" s="508"/>
      <c r="AB55" s="479"/>
      <c r="AC55" s="474"/>
      <c r="AD55" s="474"/>
      <c r="AE55" s="488"/>
      <c r="AF55" s="474"/>
      <c r="AG55" s="502"/>
      <c r="AH55" s="537"/>
      <c r="AI55" s="531"/>
      <c r="AJ55" s="630"/>
      <c r="AK55" s="670"/>
      <c r="AL55" s="673"/>
      <c r="AM55" s="508"/>
      <c r="AN55" s="479"/>
      <c r="AO55" s="474"/>
      <c r="AP55" s="474"/>
      <c r="AQ55" s="488"/>
      <c r="AR55" s="474"/>
      <c r="AS55" s="502"/>
      <c r="AT55" s="537"/>
      <c r="AU55" s="194"/>
      <c r="AV55" s="194"/>
      <c r="AW55" s="194"/>
      <c r="AX55" s="194"/>
      <c r="AY55" s="194"/>
      <c r="AZ55" s="194"/>
      <c r="BA55" s="194"/>
      <c r="BB55" s="194"/>
      <c r="BC55" s="194"/>
      <c r="BD55" s="196"/>
      <c r="BE55" s="194"/>
      <c r="BF55" s="194"/>
      <c r="BG55" s="194"/>
      <c r="BH55" s="194"/>
      <c r="BI55" s="194"/>
      <c r="BJ55" s="194"/>
      <c r="BK55" s="194"/>
      <c r="BL55" s="194"/>
      <c r="BM55" s="194"/>
      <c r="BN55" s="194"/>
      <c r="BO55" s="534"/>
      <c r="BP55" s="176"/>
      <c r="BQ55" s="186" t="s">
        <v>120</v>
      </c>
      <c r="BR55" s="187">
        <v>782700</v>
      </c>
      <c r="BS55" s="498"/>
      <c r="BT55" s="188">
        <v>7820</v>
      </c>
      <c r="BU55" s="189" t="s">
        <v>194</v>
      </c>
      <c r="BV55" s="190" t="s">
        <v>221</v>
      </c>
      <c r="BW55" s="191" t="s">
        <v>168</v>
      </c>
      <c r="BX55" s="192" t="s">
        <v>222</v>
      </c>
      <c r="BY55" s="189" t="s">
        <v>168</v>
      </c>
      <c r="BZ55" s="193">
        <v>2</v>
      </c>
      <c r="CA55" s="210"/>
      <c r="CB55" s="531"/>
      <c r="CC55" s="185"/>
      <c r="CD55" s="498"/>
      <c r="CE55" s="514"/>
      <c r="CF55" s="498"/>
      <c r="CG55" s="657"/>
      <c r="CH55" s="474"/>
      <c r="CI55" s="474"/>
      <c r="CJ55" s="474"/>
      <c r="CK55" s="488"/>
      <c r="CL55" s="474"/>
      <c r="CM55" s="650"/>
      <c r="CN55" s="674"/>
      <c r="CO55" s="497"/>
      <c r="CP55" s="639"/>
      <c r="CQ55" s="674"/>
      <c r="CR55" s="637" t="s">
        <v>282</v>
      </c>
      <c r="CS55" s="638">
        <v>11000</v>
      </c>
      <c r="CT55" s="639">
        <v>12300</v>
      </c>
      <c r="CU55" s="498"/>
      <c r="CV55" s="655"/>
      <c r="CW55" s="498"/>
      <c r="CX55" s="640"/>
      <c r="CY55" s="498"/>
      <c r="CZ55" s="655"/>
      <c r="DA55" s="498"/>
      <c r="DB55" s="657"/>
      <c r="DC55" s="645"/>
      <c r="DD55" s="474"/>
      <c r="DE55" s="645"/>
      <c r="DF55" s="488"/>
      <c r="DG55" s="645"/>
      <c r="DH55" s="650"/>
      <c r="DI55" s="548"/>
      <c r="DJ55" s="642"/>
      <c r="DK55" s="662"/>
      <c r="DL55" s="662"/>
      <c r="DM55" s="664"/>
      <c r="DN55" s="199"/>
      <c r="DO55" s="200" t="s">
        <v>269</v>
      </c>
    </row>
    <row r="56" spans="1:119" s="26" customFormat="1" ht="15" customHeight="1">
      <c r="A56" s="28" t="str">
        <f t="shared" si="0"/>
        <v>15/100
地域13人
　から
19人
　まで乳児</v>
      </c>
      <c r="B56" s="28" t="str">
        <f t="shared" si="6"/>
        <v>15/100
地域 1,050人～</v>
      </c>
      <c r="C56" s="28" t="str">
        <f>G41&amp;BK55</f>
        <v>15/100
地域</v>
      </c>
      <c r="D56" s="28" t="str">
        <f t="shared" si="5"/>
        <v>15/100
地域</v>
      </c>
      <c r="E56" s="28" t="str">
        <f t="shared" si="5"/>
        <v>13人
　から
19人
　まで</v>
      </c>
      <c r="F56" s="30" t="str">
        <f>F55</f>
        <v>乳児</v>
      </c>
      <c r="G56" s="452"/>
      <c r="H56" s="470"/>
      <c r="I56" s="471"/>
      <c r="J56" s="518"/>
      <c r="K56" s="175"/>
      <c r="L56" s="514"/>
      <c r="M56" s="517"/>
      <c r="N56" s="514"/>
      <c r="O56" s="517"/>
      <c r="P56" s="498"/>
      <c r="Q56" s="506"/>
      <c r="R56" s="509"/>
      <c r="S56" s="510"/>
      <c r="T56" s="475"/>
      <c r="U56" s="475"/>
      <c r="V56" s="511"/>
      <c r="W56" s="475"/>
      <c r="X56" s="503"/>
      <c r="Y56" s="503"/>
      <c r="Z56" s="506"/>
      <c r="AA56" s="509"/>
      <c r="AB56" s="510"/>
      <c r="AC56" s="475"/>
      <c r="AD56" s="475"/>
      <c r="AE56" s="511"/>
      <c r="AF56" s="475"/>
      <c r="AG56" s="503"/>
      <c r="AH56" s="538"/>
      <c r="AI56" s="531"/>
      <c r="AJ56" s="630"/>
      <c r="AK56" s="671"/>
      <c r="AL56" s="673"/>
      <c r="AM56" s="509"/>
      <c r="AN56" s="510"/>
      <c r="AO56" s="475"/>
      <c r="AP56" s="475"/>
      <c r="AQ56" s="511"/>
      <c r="AR56" s="475"/>
      <c r="AS56" s="503"/>
      <c r="AT56" s="538"/>
      <c r="AU56" s="194"/>
      <c r="AV56" s="194"/>
      <c r="AW56" s="194"/>
      <c r="AX56" s="194"/>
      <c r="AY56" s="194"/>
      <c r="AZ56" s="194"/>
      <c r="BA56" s="194"/>
      <c r="BB56" s="194"/>
      <c r="BC56" s="194"/>
      <c r="BD56" s="197"/>
      <c r="BE56" s="194"/>
      <c r="BF56" s="194"/>
      <c r="BG56" s="194"/>
      <c r="BH56" s="194"/>
      <c r="BI56" s="194"/>
      <c r="BJ56" s="194"/>
      <c r="BK56" s="194"/>
      <c r="BL56" s="194"/>
      <c r="BM56" s="194"/>
      <c r="BN56" s="194"/>
      <c r="BO56" s="534"/>
      <c r="BP56" s="176"/>
      <c r="BQ56" s="202" t="s">
        <v>121</v>
      </c>
      <c r="BR56" s="203">
        <v>825200</v>
      </c>
      <c r="BS56" s="498"/>
      <c r="BT56" s="188">
        <v>8250</v>
      </c>
      <c r="BU56" s="189" t="s">
        <v>194</v>
      </c>
      <c r="BV56" s="190" t="s">
        <v>221</v>
      </c>
      <c r="BW56" s="191" t="s">
        <v>168</v>
      </c>
      <c r="BX56" s="192" t="s">
        <v>222</v>
      </c>
      <c r="BY56" s="189" t="s">
        <v>168</v>
      </c>
      <c r="BZ56" s="193">
        <v>2</v>
      </c>
      <c r="CA56" s="210"/>
      <c r="CB56" s="531"/>
      <c r="CC56" s="185"/>
      <c r="CD56" s="498"/>
      <c r="CE56" s="536"/>
      <c r="CF56" s="498"/>
      <c r="CG56" s="658"/>
      <c r="CH56" s="547"/>
      <c r="CI56" s="547"/>
      <c r="CJ56" s="547"/>
      <c r="CK56" s="648"/>
      <c r="CL56" s="547"/>
      <c r="CM56" s="651"/>
      <c r="CN56" s="674"/>
      <c r="CO56" s="675"/>
      <c r="CP56" s="668"/>
      <c r="CQ56" s="674"/>
      <c r="CR56" s="666"/>
      <c r="CS56" s="667"/>
      <c r="CT56" s="668"/>
      <c r="CU56" s="498"/>
      <c r="CV56" s="661"/>
      <c r="CW56" s="498"/>
      <c r="CX56" s="641"/>
      <c r="CY56" s="498"/>
      <c r="CZ56" s="655"/>
      <c r="DA56" s="498"/>
      <c r="DB56" s="658"/>
      <c r="DC56" s="646"/>
      <c r="DD56" s="547"/>
      <c r="DE56" s="646"/>
      <c r="DF56" s="648"/>
      <c r="DG56" s="646"/>
      <c r="DH56" s="651"/>
      <c r="DI56" s="548"/>
      <c r="DJ56" s="643"/>
      <c r="DK56" s="663"/>
      <c r="DL56" s="663"/>
      <c r="DM56" s="665"/>
      <c r="DN56" s="199"/>
      <c r="DO56" s="201">
        <v>0.7</v>
      </c>
    </row>
    <row r="57" spans="1:119" s="26" customFormat="1" ht="15" customHeight="1">
      <c r="A57" s="28" t="str">
        <f t="shared" si="0"/>
        <v>12/100
地域 6人
　から
12人
　まで１､２歳児</v>
      </c>
      <c r="B57" s="28"/>
      <c r="C57" s="28"/>
      <c r="D57" s="28" t="str">
        <f>G57</f>
        <v>12/100
地域</v>
      </c>
      <c r="E57" s="28" t="str">
        <f>H57</f>
        <v xml:space="preserve"> 6人
　から
12人
　まで</v>
      </c>
      <c r="F57" s="30" t="str">
        <f>J57</f>
        <v>１､２歳児</v>
      </c>
      <c r="G57" s="450" t="s">
        <v>179</v>
      </c>
      <c r="H57" s="453" t="s">
        <v>262</v>
      </c>
      <c r="I57" s="455" t="s">
        <v>171</v>
      </c>
      <c r="J57" s="457" t="s">
        <v>277</v>
      </c>
      <c r="K57" s="175"/>
      <c r="L57" s="459">
        <v>226190</v>
      </c>
      <c r="M57" s="461">
        <v>311960</v>
      </c>
      <c r="N57" s="459">
        <v>221380</v>
      </c>
      <c r="O57" s="461">
        <v>307150</v>
      </c>
      <c r="P57" s="498" t="s">
        <v>168</v>
      </c>
      <c r="Q57" s="496">
        <v>2140</v>
      </c>
      <c r="R57" s="476">
        <v>2990</v>
      </c>
      <c r="S57" s="478" t="s">
        <v>194</v>
      </c>
      <c r="T57" s="481" t="s">
        <v>221</v>
      </c>
      <c r="U57" s="481" t="s">
        <v>168</v>
      </c>
      <c r="V57" s="487" t="s">
        <v>222</v>
      </c>
      <c r="W57" s="481" t="s">
        <v>168</v>
      </c>
      <c r="X57" s="490">
        <v>3.2</v>
      </c>
      <c r="Y57" s="493">
        <v>3.1</v>
      </c>
      <c r="Z57" s="496">
        <v>2090</v>
      </c>
      <c r="AA57" s="476">
        <v>2940</v>
      </c>
      <c r="AB57" s="478" t="s">
        <v>194</v>
      </c>
      <c r="AC57" s="481" t="s">
        <v>221</v>
      </c>
      <c r="AD57" s="481" t="s">
        <v>168</v>
      </c>
      <c r="AE57" s="487" t="s">
        <v>222</v>
      </c>
      <c r="AF57" s="481" t="s">
        <v>168</v>
      </c>
      <c r="AG57" s="490">
        <v>3.1</v>
      </c>
      <c r="AH57" s="528">
        <v>3</v>
      </c>
      <c r="AI57" s="531" t="s">
        <v>168</v>
      </c>
      <c r="AJ57" s="532">
        <v>171540</v>
      </c>
      <c r="AK57" s="483">
        <v>85770</v>
      </c>
      <c r="AL57" s="485">
        <v>1710</v>
      </c>
      <c r="AM57" s="476">
        <v>850</v>
      </c>
      <c r="AN57" s="478" t="s">
        <v>194</v>
      </c>
      <c r="AO57" s="481" t="s">
        <v>221</v>
      </c>
      <c r="AP57" s="481" t="s">
        <v>168</v>
      </c>
      <c r="AQ57" s="487" t="s">
        <v>222</v>
      </c>
      <c r="AR57" s="481" t="s">
        <v>168</v>
      </c>
      <c r="AS57" s="490">
        <v>2.8</v>
      </c>
      <c r="AT57" s="528">
        <v>2.9</v>
      </c>
      <c r="AU57" s="526" t="s">
        <v>168</v>
      </c>
      <c r="AV57" s="523">
        <v>154380</v>
      </c>
      <c r="AW57" s="526" t="s">
        <v>168</v>
      </c>
      <c r="AX57" s="519">
        <v>1540</v>
      </c>
      <c r="AY57" s="481" t="s">
        <v>194</v>
      </c>
      <c r="AZ57" s="481" t="s">
        <v>221</v>
      </c>
      <c r="BA57" s="481" t="s">
        <v>168</v>
      </c>
      <c r="BB57" s="487" t="s">
        <v>222</v>
      </c>
      <c r="BC57" s="481" t="s">
        <v>168</v>
      </c>
      <c r="BD57" s="544">
        <v>2.8</v>
      </c>
      <c r="BE57" s="526" t="s">
        <v>168</v>
      </c>
      <c r="BF57" s="523">
        <v>17150</v>
      </c>
      <c r="BG57" s="526" t="s">
        <v>168</v>
      </c>
      <c r="BH57" s="519">
        <v>170</v>
      </c>
      <c r="BI57" s="481" t="s">
        <v>194</v>
      </c>
      <c r="BJ57" s="481" t="s">
        <v>221</v>
      </c>
      <c r="BK57" s="481" t="s">
        <v>168</v>
      </c>
      <c r="BL57" s="487" t="s">
        <v>222</v>
      </c>
      <c r="BM57" s="481" t="s">
        <v>168</v>
      </c>
      <c r="BN57" s="544">
        <v>2.6</v>
      </c>
      <c r="BO57" s="548" t="s">
        <v>3</v>
      </c>
      <c r="BP57" s="176"/>
      <c r="BQ57" s="625" t="s">
        <v>173</v>
      </c>
      <c r="BR57" s="626"/>
      <c r="BS57" s="498" t="s">
        <v>168</v>
      </c>
      <c r="BT57" s="212"/>
      <c r="BU57" s="213"/>
      <c r="BV57" s="213"/>
      <c r="BW57" s="213"/>
      <c r="BX57" s="213"/>
      <c r="BY57" s="213"/>
      <c r="BZ57" s="214"/>
      <c r="CA57" s="210"/>
      <c r="CB57" s="531" t="s">
        <v>169</v>
      </c>
      <c r="CC57" s="181"/>
      <c r="CD57" s="498" t="s">
        <v>168</v>
      </c>
      <c r="CE57" s="628">
        <v>45150</v>
      </c>
      <c r="CF57" s="498" t="s">
        <v>168</v>
      </c>
      <c r="CG57" s="656">
        <v>390</v>
      </c>
      <c r="CH57" s="546" t="s">
        <v>194</v>
      </c>
      <c r="CI57" s="546" t="s">
        <v>221</v>
      </c>
      <c r="CJ57" s="546" t="s">
        <v>168</v>
      </c>
      <c r="CK57" s="647" t="s">
        <v>222</v>
      </c>
      <c r="CL57" s="546" t="s">
        <v>168</v>
      </c>
      <c r="CM57" s="649">
        <v>6.4</v>
      </c>
      <c r="CN57" s="674" t="s">
        <v>168</v>
      </c>
      <c r="CO57" s="496">
        <v>3400</v>
      </c>
      <c r="CP57" s="660">
        <v>3700</v>
      </c>
      <c r="CQ57" s="674" t="s">
        <v>168</v>
      </c>
      <c r="CR57" s="676" t="s">
        <v>278</v>
      </c>
      <c r="CS57" s="659">
        <v>20300</v>
      </c>
      <c r="CT57" s="660">
        <v>22600</v>
      </c>
      <c r="CU57" s="498" t="s">
        <v>170</v>
      </c>
      <c r="CV57" s="654">
        <v>2110</v>
      </c>
      <c r="CW57" s="498" t="s">
        <v>170</v>
      </c>
      <c r="CX57" s="635" t="s">
        <v>300</v>
      </c>
      <c r="CY57" s="498" t="s">
        <v>170</v>
      </c>
      <c r="CZ57" s="654">
        <v>40780</v>
      </c>
      <c r="DA57" s="498" t="s">
        <v>3</v>
      </c>
      <c r="DB57" s="656">
        <v>400</v>
      </c>
      <c r="DC57" s="644" t="s">
        <v>194</v>
      </c>
      <c r="DD57" s="546" t="s">
        <v>221</v>
      </c>
      <c r="DE57" s="644" t="s">
        <v>168</v>
      </c>
      <c r="DF57" s="647" t="s">
        <v>222</v>
      </c>
      <c r="DG57" s="644" t="s">
        <v>168</v>
      </c>
      <c r="DH57" s="649">
        <v>0.9</v>
      </c>
      <c r="DI57" s="548" t="s">
        <v>170</v>
      </c>
      <c r="DJ57" s="652" t="s">
        <v>298</v>
      </c>
      <c r="DK57" s="631" t="s">
        <v>298</v>
      </c>
      <c r="DL57" s="631" t="s">
        <v>298</v>
      </c>
      <c r="DM57" s="682" t="s">
        <v>298</v>
      </c>
      <c r="DN57" s="498"/>
      <c r="DO57" s="635" t="s">
        <v>301</v>
      </c>
    </row>
    <row r="58" spans="1:119" s="26" customFormat="1" ht="15" customHeight="1">
      <c r="A58" s="28" t="str">
        <f t="shared" si="0"/>
        <v>12/100
地域 6人
　から
12人
　まで１､２歳児</v>
      </c>
      <c r="B58" s="28"/>
      <c r="C58" s="28"/>
      <c r="D58" s="28" t="str">
        <f t="shared" ref="D58:E72" si="7">D57</f>
        <v>12/100
地域</v>
      </c>
      <c r="E58" s="28" t="str">
        <f t="shared" si="7"/>
        <v xml:space="preserve"> 6人
　から
12人
　まで</v>
      </c>
      <c r="F58" s="30" t="str">
        <f>F57</f>
        <v>１､２歳児</v>
      </c>
      <c r="G58" s="451"/>
      <c r="H58" s="454"/>
      <c r="I58" s="456"/>
      <c r="J58" s="458"/>
      <c r="K58" s="175"/>
      <c r="L58" s="460"/>
      <c r="M58" s="462"/>
      <c r="N58" s="460"/>
      <c r="O58" s="462"/>
      <c r="P58" s="498"/>
      <c r="Q58" s="497"/>
      <c r="R58" s="477"/>
      <c r="S58" s="479"/>
      <c r="T58" s="474"/>
      <c r="U58" s="474"/>
      <c r="V58" s="488"/>
      <c r="W58" s="474"/>
      <c r="X58" s="491"/>
      <c r="Y58" s="494"/>
      <c r="Z58" s="497"/>
      <c r="AA58" s="477"/>
      <c r="AB58" s="479"/>
      <c r="AC58" s="474"/>
      <c r="AD58" s="474"/>
      <c r="AE58" s="488"/>
      <c r="AF58" s="474"/>
      <c r="AG58" s="491"/>
      <c r="AH58" s="529"/>
      <c r="AI58" s="531"/>
      <c r="AJ58" s="533"/>
      <c r="AK58" s="484"/>
      <c r="AL58" s="486"/>
      <c r="AM58" s="477"/>
      <c r="AN58" s="479"/>
      <c r="AO58" s="474"/>
      <c r="AP58" s="474"/>
      <c r="AQ58" s="488"/>
      <c r="AR58" s="474"/>
      <c r="AS58" s="491"/>
      <c r="AT58" s="529"/>
      <c r="AU58" s="526"/>
      <c r="AV58" s="524"/>
      <c r="AW58" s="526"/>
      <c r="AX58" s="520"/>
      <c r="AY58" s="474"/>
      <c r="AZ58" s="474"/>
      <c r="BA58" s="474"/>
      <c r="BB58" s="488"/>
      <c r="BC58" s="474"/>
      <c r="BD58" s="537"/>
      <c r="BE58" s="526"/>
      <c r="BF58" s="524"/>
      <c r="BG58" s="526"/>
      <c r="BH58" s="520"/>
      <c r="BI58" s="474"/>
      <c r="BJ58" s="474"/>
      <c r="BK58" s="474"/>
      <c r="BL58" s="488"/>
      <c r="BM58" s="474"/>
      <c r="BN58" s="537"/>
      <c r="BO58" s="548"/>
      <c r="BP58" s="176"/>
      <c r="BQ58" s="505"/>
      <c r="BR58" s="627"/>
      <c r="BS58" s="498"/>
      <c r="BT58" s="215"/>
      <c r="BU58" s="183"/>
      <c r="BV58" s="183"/>
      <c r="BW58" s="183"/>
      <c r="BX58" s="183"/>
      <c r="BY58" s="183"/>
      <c r="BZ58" s="216"/>
      <c r="CA58" s="210"/>
      <c r="CB58" s="531"/>
      <c r="CC58" s="185"/>
      <c r="CD58" s="498"/>
      <c r="CE58" s="514"/>
      <c r="CF58" s="498"/>
      <c r="CG58" s="657"/>
      <c r="CH58" s="474"/>
      <c r="CI58" s="474"/>
      <c r="CJ58" s="474"/>
      <c r="CK58" s="488"/>
      <c r="CL58" s="474"/>
      <c r="CM58" s="650"/>
      <c r="CN58" s="674"/>
      <c r="CO58" s="497"/>
      <c r="CP58" s="639"/>
      <c r="CQ58" s="674"/>
      <c r="CR58" s="637"/>
      <c r="CS58" s="638"/>
      <c r="CT58" s="639"/>
      <c r="CU58" s="498"/>
      <c r="CV58" s="655"/>
      <c r="CW58" s="498"/>
      <c r="CX58" s="636"/>
      <c r="CY58" s="498"/>
      <c r="CZ58" s="655"/>
      <c r="DA58" s="498"/>
      <c r="DB58" s="657"/>
      <c r="DC58" s="645"/>
      <c r="DD58" s="474"/>
      <c r="DE58" s="645"/>
      <c r="DF58" s="488"/>
      <c r="DG58" s="645"/>
      <c r="DH58" s="650"/>
      <c r="DI58" s="548"/>
      <c r="DJ58" s="653"/>
      <c r="DK58" s="632"/>
      <c r="DL58" s="632"/>
      <c r="DM58" s="683"/>
      <c r="DN58" s="498"/>
      <c r="DO58" s="636"/>
    </row>
    <row r="59" spans="1:119" s="26" customFormat="1" ht="15" customHeight="1">
      <c r="A59" s="28" t="str">
        <f t="shared" si="0"/>
        <v>12/100
地域 6人
　から
12人
　まで１､２歳児</v>
      </c>
      <c r="B59" s="28" t="str">
        <f t="shared" ref="B59:B72" si="8">D59&amp;BQ59</f>
        <v>12/100
地域　 　　 ～　210人</v>
      </c>
      <c r="C59" s="28"/>
      <c r="D59" s="28" t="str">
        <f t="shared" si="7"/>
        <v>12/100
地域</v>
      </c>
      <c r="E59" s="28" t="str">
        <f t="shared" si="7"/>
        <v xml:space="preserve"> 6人
　から
12人
　まで</v>
      </c>
      <c r="F59" s="30" t="str">
        <f>F58</f>
        <v>１､２歳児</v>
      </c>
      <c r="G59" s="451"/>
      <c r="H59" s="454"/>
      <c r="I59" s="456"/>
      <c r="J59" s="458"/>
      <c r="K59" s="175"/>
      <c r="L59" s="460"/>
      <c r="M59" s="462"/>
      <c r="N59" s="460"/>
      <c r="O59" s="462"/>
      <c r="P59" s="498"/>
      <c r="Q59" s="497"/>
      <c r="R59" s="477"/>
      <c r="S59" s="479"/>
      <c r="T59" s="474"/>
      <c r="U59" s="474"/>
      <c r="V59" s="488"/>
      <c r="W59" s="474"/>
      <c r="X59" s="491"/>
      <c r="Y59" s="494"/>
      <c r="Z59" s="497"/>
      <c r="AA59" s="477"/>
      <c r="AB59" s="479"/>
      <c r="AC59" s="474"/>
      <c r="AD59" s="474"/>
      <c r="AE59" s="488"/>
      <c r="AF59" s="474"/>
      <c r="AG59" s="491"/>
      <c r="AH59" s="529"/>
      <c r="AI59" s="531"/>
      <c r="AJ59" s="533"/>
      <c r="AK59" s="484"/>
      <c r="AL59" s="486"/>
      <c r="AM59" s="477"/>
      <c r="AN59" s="479"/>
      <c r="AO59" s="474"/>
      <c r="AP59" s="474"/>
      <c r="AQ59" s="488"/>
      <c r="AR59" s="474"/>
      <c r="AS59" s="491"/>
      <c r="AT59" s="529"/>
      <c r="AU59" s="526"/>
      <c r="AV59" s="524"/>
      <c r="AW59" s="526"/>
      <c r="AX59" s="520"/>
      <c r="AY59" s="474"/>
      <c r="AZ59" s="474"/>
      <c r="BA59" s="474"/>
      <c r="BB59" s="488"/>
      <c r="BC59" s="474"/>
      <c r="BD59" s="537"/>
      <c r="BE59" s="526"/>
      <c r="BF59" s="524"/>
      <c r="BG59" s="526"/>
      <c r="BH59" s="520"/>
      <c r="BI59" s="474"/>
      <c r="BJ59" s="474"/>
      <c r="BK59" s="474"/>
      <c r="BL59" s="488"/>
      <c r="BM59" s="474"/>
      <c r="BN59" s="537"/>
      <c r="BO59" s="548"/>
      <c r="BP59" s="176"/>
      <c r="BQ59" s="186" t="s">
        <v>174</v>
      </c>
      <c r="BR59" s="187">
        <v>287100</v>
      </c>
      <c r="BS59" s="498"/>
      <c r="BT59" s="217">
        <v>2870</v>
      </c>
      <c r="BU59" s="189" t="s">
        <v>194</v>
      </c>
      <c r="BV59" s="190" t="s">
        <v>221</v>
      </c>
      <c r="BW59" s="191" t="s">
        <v>168</v>
      </c>
      <c r="BX59" s="192" t="s">
        <v>222</v>
      </c>
      <c r="BY59" s="189" t="s">
        <v>168</v>
      </c>
      <c r="BZ59" s="218">
        <v>1.9</v>
      </c>
      <c r="CA59" s="210"/>
      <c r="CB59" s="531"/>
      <c r="CC59" s="185"/>
      <c r="CD59" s="498"/>
      <c r="CE59" s="514"/>
      <c r="CF59" s="498"/>
      <c r="CG59" s="657"/>
      <c r="CH59" s="474"/>
      <c r="CI59" s="474"/>
      <c r="CJ59" s="474"/>
      <c r="CK59" s="488"/>
      <c r="CL59" s="474"/>
      <c r="CM59" s="650"/>
      <c r="CN59" s="674"/>
      <c r="CO59" s="497"/>
      <c r="CP59" s="639"/>
      <c r="CQ59" s="674"/>
      <c r="CR59" s="637" t="s">
        <v>279</v>
      </c>
      <c r="CS59" s="638">
        <v>11200</v>
      </c>
      <c r="CT59" s="639">
        <v>12400</v>
      </c>
      <c r="CU59" s="498"/>
      <c r="CV59" s="655"/>
      <c r="CW59" s="498"/>
      <c r="CX59" s="636"/>
      <c r="CY59" s="498"/>
      <c r="CZ59" s="655"/>
      <c r="DA59" s="498"/>
      <c r="DB59" s="657"/>
      <c r="DC59" s="645"/>
      <c r="DD59" s="474"/>
      <c r="DE59" s="645"/>
      <c r="DF59" s="488"/>
      <c r="DG59" s="645"/>
      <c r="DH59" s="650"/>
      <c r="DI59" s="548"/>
      <c r="DJ59" s="653"/>
      <c r="DK59" s="632"/>
      <c r="DL59" s="632"/>
      <c r="DM59" s="683"/>
      <c r="DN59" s="498"/>
      <c r="DO59" s="636"/>
    </row>
    <row r="60" spans="1:119" s="26" customFormat="1" ht="15" customHeight="1">
      <c r="A60" s="28" t="str">
        <f t="shared" si="0"/>
        <v>12/100
地域 6人
　から
12人
　まで１､２歳児</v>
      </c>
      <c r="B60" s="28" t="str">
        <f t="shared" si="8"/>
        <v>12/100
地域　 211人～　279人</v>
      </c>
      <c r="C60" s="28"/>
      <c r="D60" s="28" t="str">
        <f t="shared" si="7"/>
        <v>12/100
地域</v>
      </c>
      <c r="E60" s="28" t="str">
        <f t="shared" si="7"/>
        <v xml:space="preserve"> 6人
　から
12人
　まで</v>
      </c>
      <c r="F60" s="30" t="str">
        <f>F59</f>
        <v>１､２歳児</v>
      </c>
      <c r="G60" s="451"/>
      <c r="H60" s="454"/>
      <c r="I60" s="456"/>
      <c r="J60" s="458"/>
      <c r="K60" s="175"/>
      <c r="L60" s="460"/>
      <c r="M60" s="462"/>
      <c r="N60" s="460"/>
      <c r="O60" s="462"/>
      <c r="P60" s="498"/>
      <c r="Q60" s="497"/>
      <c r="R60" s="477"/>
      <c r="S60" s="480"/>
      <c r="T60" s="482"/>
      <c r="U60" s="482"/>
      <c r="V60" s="489"/>
      <c r="W60" s="482"/>
      <c r="X60" s="492"/>
      <c r="Y60" s="495"/>
      <c r="Z60" s="497"/>
      <c r="AA60" s="477"/>
      <c r="AB60" s="480"/>
      <c r="AC60" s="482"/>
      <c r="AD60" s="482"/>
      <c r="AE60" s="489"/>
      <c r="AF60" s="482"/>
      <c r="AG60" s="492"/>
      <c r="AH60" s="530"/>
      <c r="AI60" s="531"/>
      <c r="AJ60" s="533"/>
      <c r="AK60" s="484"/>
      <c r="AL60" s="486"/>
      <c r="AM60" s="477"/>
      <c r="AN60" s="480"/>
      <c r="AO60" s="482"/>
      <c r="AP60" s="482"/>
      <c r="AQ60" s="489"/>
      <c r="AR60" s="482"/>
      <c r="AS60" s="492"/>
      <c r="AT60" s="530"/>
      <c r="AU60" s="526"/>
      <c r="AV60" s="525"/>
      <c r="AW60" s="526"/>
      <c r="AX60" s="521"/>
      <c r="AY60" s="522"/>
      <c r="AZ60" s="522"/>
      <c r="BA60" s="522"/>
      <c r="BB60" s="527"/>
      <c r="BC60" s="522"/>
      <c r="BD60" s="538"/>
      <c r="BE60" s="526"/>
      <c r="BF60" s="525"/>
      <c r="BG60" s="526"/>
      <c r="BH60" s="521"/>
      <c r="BI60" s="522"/>
      <c r="BJ60" s="522"/>
      <c r="BK60" s="522"/>
      <c r="BL60" s="527"/>
      <c r="BM60" s="522"/>
      <c r="BN60" s="538"/>
      <c r="BO60" s="548"/>
      <c r="BP60" s="176"/>
      <c r="BQ60" s="186" t="s">
        <v>280</v>
      </c>
      <c r="BR60" s="187">
        <v>307800</v>
      </c>
      <c r="BS60" s="498"/>
      <c r="BT60" s="217">
        <v>3070</v>
      </c>
      <c r="BU60" s="189" t="s">
        <v>194</v>
      </c>
      <c r="BV60" s="190" t="s">
        <v>221</v>
      </c>
      <c r="BW60" s="191" t="s">
        <v>168</v>
      </c>
      <c r="BX60" s="192" t="s">
        <v>222</v>
      </c>
      <c r="BY60" s="189" t="s">
        <v>168</v>
      </c>
      <c r="BZ60" s="218">
        <v>1.8</v>
      </c>
      <c r="CA60" s="210"/>
      <c r="CB60" s="531"/>
      <c r="CC60" s="185"/>
      <c r="CD60" s="498"/>
      <c r="CE60" s="514"/>
      <c r="CF60" s="498"/>
      <c r="CG60" s="657"/>
      <c r="CH60" s="474"/>
      <c r="CI60" s="474"/>
      <c r="CJ60" s="474"/>
      <c r="CK60" s="488"/>
      <c r="CL60" s="474"/>
      <c r="CM60" s="650"/>
      <c r="CN60" s="674"/>
      <c r="CO60" s="497"/>
      <c r="CP60" s="639"/>
      <c r="CQ60" s="674"/>
      <c r="CR60" s="637"/>
      <c r="CS60" s="638"/>
      <c r="CT60" s="639"/>
      <c r="CU60" s="498"/>
      <c r="CV60" s="655"/>
      <c r="CW60" s="498"/>
      <c r="CX60" s="636"/>
      <c r="CY60" s="498"/>
      <c r="CZ60" s="655"/>
      <c r="DA60" s="498"/>
      <c r="DB60" s="657"/>
      <c r="DC60" s="645"/>
      <c r="DD60" s="474"/>
      <c r="DE60" s="645"/>
      <c r="DF60" s="488"/>
      <c r="DG60" s="645"/>
      <c r="DH60" s="650"/>
      <c r="DI60" s="548"/>
      <c r="DJ60" s="653"/>
      <c r="DK60" s="632"/>
      <c r="DL60" s="632"/>
      <c r="DM60" s="683"/>
      <c r="DN60" s="498"/>
      <c r="DO60" s="636"/>
    </row>
    <row r="61" spans="1:119" s="26" customFormat="1" ht="15" customHeight="1">
      <c r="A61" s="28" t="str">
        <f t="shared" si="0"/>
        <v>12/100
地域 6人
　から
12人
　まで乳児</v>
      </c>
      <c r="B61" s="28" t="str">
        <f t="shared" si="8"/>
        <v>12/100
地域　 280人～　349人</v>
      </c>
      <c r="C61" s="28" t="str">
        <f>G57&amp;"13人～19人"</f>
        <v>12/100
地域13人～19人</v>
      </c>
      <c r="D61" s="28" t="str">
        <f t="shared" si="7"/>
        <v>12/100
地域</v>
      </c>
      <c r="E61" s="28" t="str">
        <f t="shared" si="7"/>
        <v xml:space="preserve"> 6人
　から
12人
　まで</v>
      </c>
      <c r="F61" s="30" t="str">
        <f>J61</f>
        <v>乳児</v>
      </c>
      <c r="G61" s="451"/>
      <c r="H61" s="454"/>
      <c r="I61" s="456"/>
      <c r="J61" s="512" t="s">
        <v>172</v>
      </c>
      <c r="K61" s="175"/>
      <c r="L61" s="513">
        <v>311960</v>
      </c>
      <c r="M61" s="515"/>
      <c r="N61" s="513">
        <v>307150</v>
      </c>
      <c r="O61" s="515"/>
      <c r="P61" s="498" t="s">
        <v>168</v>
      </c>
      <c r="Q61" s="504">
        <v>2990</v>
      </c>
      <c r="R61" s="507"/>
      <c r="S61" s="479" t="s">
        <v>194</v>
      </c>
      <c r="T61" s="474" t="s">
        <v>221</v>
      </c>
      <c r="U61" s="474" t="s">
        <v>168</v>
      </c>
      <c r="V61" s="488" t="s">
        <v>222</v>
      </c>
      <c r="W61" s="474" t="s">
        <v>168</v>
      </c>
      <c r="X61" s="501">
        <v>3.1</v>
      </c>
      <c r="Y61" s="502"/>
      <c r="Z61" s="504">
        <v>2940</v>
      </c>
      <c r="AA61" s="507"/>
      <c r="AB61" s="479" t="s">
        <v>194</v>
      </c>
      <c r="AC61" s="474" t="s">
        <v>221</v>
      </c>
      <c r="AD61" s="474" t="s">
        <v>168</v>
      </c>
      <c r="AE61" s="488" t="s">
        <v>222</v>
      </c>
      <c r="AF61" s="474" t="s">
        <v>168</v>
      </c>
      <c r="AG61" s="501">
        <v>3</v>
      </c>
      <c r="AH61" s="537"/>
      <c r="AI61" s="531" t="s">
        <v>168</v>
      </c>
      <c r="AJ61" s="629">
        <v>85770</v>
      </c>
      <c r="AK61" s="669"/>
      <c r="AL61" s="672">
        <v>850</v>
      </c>
      <c r="AM61" s="507"/>
      <c r="AN61" s="479" t="s">
        <v>194</v>
      </c>
      <c r="AO61" s="474" t="s">
        <v>221</v>
      </c>
      <c r="AP61" s="474" t="s">
        <v>168</v>
      </c>
      <c r="AQ61" s="488" t="s">
        <v>222</v>
      </c>
      <c r="AR61" s="474" t="s">
        <v>168</v>
      </c>
      <c r="AS61" s="501">
        <v>2.9</v>
      </c>
      <c r="AT61" s="537"/>
      <c r="AU61" s="194"/>
      <c r="AV61" s="194"/>
      <c r="AW61" s="194"/>
      <c r="AX61" s="194"/>
      <c r="AY61" s="194"/>
      <c r="AZ61" s="194"/>
      <c r="BA61" s="194"/>
      <c r="BB61" s="194"/>
      <c r="BC61" s="194"/>
      <c r="BD61" s="195"/>
      <c r="BE61" s="194"/>
      <c r="BF61" s="194"/>
      <c r="BG61" s="194"/>
      <c r="BH61" s="194"/>
      <c r="BI61" s="194"/>
      <c r="BJ61" s="194"/>
      <c r="BK61" s="194"/>
      <c r="BL61" s="194"/>
      <c r="BM61" s="194"/>
      <c r="BN61" s="194"/>
      <c r="BO61" s="534"/>
      <c r="BP61" s="176"/>
      <c r="BQ61" s="186" t="s">
        <v>110</v>
      </c>
      <c r="BR61" s="187">
        <v>349200</v>
      </c>
      <c r="BS61" s="498"/>
      <c r="BT61" s="217">
        <v>3490</v>
      </c>
      <c r="BU61" s="189" t="s">
        <v>194</v>
      </c>
      <c r="BV61" s="190" t="s">
        <v>221</v>
      </c>
      <c r="BW61" s="191" t="s">
        <v>168</v>
      </c>
      <c r="BX61" s="192" t="s">
        <v>222</v>
      </c>
      <c r="BY61" s="189" t="s">
        <v>168</v>
      </c>
      <c r="BZ61" s="218">
        <v>1.9</v>
      </c>
      <c r="CA61" s="210"/>
      <c r="CB61" s="531"/>
      <c r="CC61" s="185"/>
      <c r="CD61" s="498"/>
      <c r="CE61" s="514"/>
      <c r="CF61" s="498"/>
      <c r="CG61" s="657"/>
      <c r="CH61" s="474"/>
      <c r="CI61" s="474"/>
      <c r="CJ61" s="474"/>
      <c r="CK61" s="488"/>
      <c r="CL61" s="474"/>
      <c r="CM61" s="650"/>
      <c r="CN61" s="674"/>
      <c r="CO61" s="497"/>
      <c r="CP61" s="639"/>
      <c r="CQ61" s="674"/>
      <c r="CR61" s="637" t="s">
        <v>281</v>
      </c>
      <c r="CS61" s="638">
        <v>9700</v>
      </c>
      <c r="CT61" s="639">
        <v>10800</v>
      </c>
      <c r="CU61" s="498"/>
      <c r="CV61" s="655"/>
      <c r="CW61" s="498"/>
      <c r="CX61" s="640">
        <v>0.09</v>
      </c>
      <c r="CY61" s="498"/>
      <c r="CZ61" s="655"/>
      <c r="DA61" s="498"/>
      <c r="DB61" s="657"/>
      <c r="DC61" s="645"/>
      <c r="DD61" s="474"/>
      <c r="DE61" s="645"/>
      <c r="DF61" s="488"/>
      <c r="DG61" s="645"/>
      <c r="DH61" s="650"/>
      <c r="DI61" s="548"/>
      <c r="DJ61" s="642">
        <v>0.01</v>
      </c>
      <c r="DK61" s="662">
        <v>0.03</v>
      </c>
      <c r="DL61" s="662">
        <v>0.04</v>
      </c>
      <c r="DM61" s="664">
        <v>0.06</v>
      </c>
      <c r="DN61" s="498"/>
      <c r="DO61" s="640">
        <v>0.81</v>
      </c>
    </row>
    <row r="62" spans="1:119" s="26" customFormat="1" ht="15" customHeight="1">
      <c r="A62" s="28" t="str">
        <f t="shared" si="0"/>
        <v>12/100
地域 6人
　から
12人
　まで乳児</v>
      </c>
      <c r="B62" s="28" t="str">
        <f t="shared" si="8"/>
        <v>12/100
地域 　350人～　419人</v>
      </c>
      <c r="C62" s="28"/>
      <c r="D62" s="28" t="str">
        <f t="shared" si="7"/>
        <v>12/100
地域</v>
      </c>
      <c r="E62" s="28" t="str">
        <f t="shared" si="7"/>
        <v xml:space="preserve"> 6人
　から
12人
　まで</v>
      </c>
      <c r="F62" s="30" t="str">
        <f>F61</f>
        <v>乳児</v>
      </c>
      <c r="G62" s="451"/>
      <c r="H62" s="454"/>
      <c r="I62" s="456"/>
      <c r="J62" s="458"/>
      <c r="K62" s="175"/>
      <c r="L62" s="514"/>
      <c r="M62" s="516"/>
      <c r="N62" s="514"/>
      <c r="O62" s="516"/>
      <c r="P62" s="498"/>
      <c r="Q62" s="505"/>
      <c r="R62" s="508"/>
      <c r="S62" s="479"/>
      <c r="T62" s="474"/>
      <c r="U62" s="474"/>
      <c r="V62" s="488"/>
      <c r="W62" s="474"/>
      <c r="X62" s="502"/>
      <c r="Y62" s="502"/>
      <c r="Z62" s="505"/>
      <c r="AA62" s="508"/>
      <c r="AB62" s="479"/>
      <c r="AC62" s="474"/>
      <c r="AD62" s="474"/>
      <c r="AE62" s="488"/>
      <c r="AF62" s="474"/>
      <c r="AG62" s="502"/>
      <c r="AH62" s="537"/>
      <c r="AI62" s="531"/>
      <c r="AJ62" s="630"/>
      <c r="AK62" s="670"/>
      <c r="AL62" s="673"/>
      <c r="AM62" s="508"/>
      <c r="AN62" s="479"/>
      <c r="AO62" s="474"/>
      <c r="AP62" s="474"/>
      <c r="AQ62" s="488"/>
      <c r="AR62" s="474"/>
      <c r="AS62" s="502"/>
      <c r="AT62" s="537"/>
      <c r="AU62" s="194"/>
      <c r="AV62" s="194"/>
      <c r="AW62" s="194"/>
      <c r="AX62" s="194"/>
      <c r="AY62" s="194"/>
      <c r="AZ62" s="194"/>
      <c r="BA62" s="194"/>
      <c r="BB62" s="194"/>
      <c r="BC62" s="194"/>
      <c r="BD62" s="196"/>
      <c r="BE62" s="194"/>
      <c r="BF62" s="194"/>
      <c r="BG62" s="194"/>
      <c r="BH62" s="194"/>
      <c r="BI62" s="194"/>
      <c r="BJ62" s="194"/>
      <c r="BK62" s="194"/>
      <c r="BL62" s="194"/>
      <c r="BM62" s="194"/>
      <c r="BN62" s="194"/>
      <c r="BO62" s="534"/>
      <c r="BP62" s="176"/>
      <c r="BQ62" s="186" t="s">
        <v>111</v>
      </c>
      <c r="BR62" s="187">
        <v>390600</v>
      </c>
      <c r="BS62" s="498"/>
      <c r="BT62" s="217">
        <v>3900</v>
      </c>
      <c r="BU62" s="189" t="s">
        <v>194</v>
      </c>
      <c r="BV62" s="190" t="s">
        <v>221</v>
      </c>
      <c r="BW62" s="191" t="s">
        <v>168</v>
      </c>
      <c r="BX62" s="192" t="s">
        <v>222</v>
      </c>
      <c r="BY62" s="189" t="s">
        <v>168</v>
      </c>
      <c r="BZ62" s="218">
        <v>2</v>
      </c>
      <c r="CA62" s="210"/>
      <c r="CB62" s="531"/>
      <c r="CC62" s="185"/>
      <c r="CD62" s="498"/>
      <c r="CE62" s="514"/>
      <c r="CF62" s="498"/>
      <c r="CG62" s="657"/>
      <c r="CH62" s="474"/>
      <c r="CI62" s="474"/>
      <c r="CJ62" s="474"/>
      <c r="CK62" s="488"/>
      <c r="CL62" s="474"/>
      <c r="CM62" s="650"/>
      <c r="CN62" s="674"/>
      <c r="CO62" s="497"/>
      <c r="CP62" s="639"/>
      <c r="CQ62" s="674"/>
      <c r="CR62" s="637"/>
      <c r="CS62" s="638"/>
      <c r="CT62" s="639"/>
      <c r="CU62" s="498"/>
      <c r="CV62" s="655"/>
      <c r="CW62" s="498"/>
      <c r="CX62" s="640"/>
      <c r="CY62" s="498"/>
      <c r="CZ62" s="655"/>
      <c r="DA62" s="498"/>
      <c r="DB62" s="657"/>
      <c r="DC62" s="645"/>
      <c r="DD62" s="474"/>
      <c r="DE62" s="645"/>
      <c r="DF62" s="488"/>
      <c r="DG62" s="645"/>
      <c r="DH62" s="650"/>
      <c r="DI62" s="548"/>
      <c r="DJ62" s="642"/>
      <c r="DK62" s="662"/>
      <c r="DL62" s="662"/>
      <c r="DM62" s="664"/>
      <c r="DN62" s="498"/>
      <c r="DO62" s="640"/>
    </row>
    <row r="63" spans="1:119" s="26" customFormat="1" ht="15" customHeight="1">
      <c r="A63" s="28" t="str">
        <f t="shared" si="0"/>
        <v>12/100
地域 6人
　から
12人
　まで乳児</v>
      </c>
      <c r="B63" s="28" t="str">
        <f t="shared" si="8"/>
        <v>12/100
地域　 420人～　489人</v>
      </c>
      <c r="C63" s="28"/>
      <c r="D63" s="28" t="str">
        <f t="shared" si="7"/>
        <v>12/100
地域</v>
      </c>
      <c r="E63" s="28" t="str">
        <f t="shared" si="7"/>
        <v xml:space="preserve"> 6人
　から
12人
　まで</v>
      </c>
      <c r="F63" s="30" t="str">
        <f>F62</f>
        <v>乳児</v>
      </c>
      <c r="G63" s="451"/>
      <c r="H63" s="454"/>
      <c r="I63" s="456"/>
      <c r="J63" s="458"/>
      <c r="K63" s="175"/>
      <c r="L63" s="514"/>
      <c r="M63" s="516"/>
      <c r="N63" s="514"/>
      <c r="O63" s="516"/>
      <c r="P63" s="498"/>
      <c r="Q63" s="505"/>
      <c r="R63" s="508"/>
      <c r="S63" s="479"/>
      <c r="T63" s="474"/>
      <c r="U63" s="474"/>
      <c r="V63" s="488"/>
      <c r="W63" s="474"/>
      <c r="X63" s="502"/>
      <c r="Y63" s="502"/>
      <c r="Z63" s="505"/>
      <c r="AA63" s="508"/>
      <c r="AB63" s="479"/>
      <c r="AC63" s="474"/>
      <c r="AD63" s="474"/>
      <c r="AE63" s="488"/>
      <c r="AF63" s="474"/>
      <c r="AG63" s="502"/>
      <c r="AH63" s="537"/>
      <c r="AI63" s="531"/>
      <c r="AJ63" s="630"/>
      <c r="AK63" s="670"/>
      <c r="AL63" s="673"/>
      <c r="AM63" s="508"/>
      <c r="AN63" s="479"/>
      <c r="AO63" s="474"/>
      <c r="AP63" s="474"/>
      <c r="AQ63" s="488"/>
      <c r="AR63" s="474"/>
      <c r="AS63" s="502"/>
      <c r="AT63" s="537"/>
      <c r="AU63" s="194"/>
      <c r="AV63" s="194"/>
      <c r="AW63" s="194"/>
      <c r="AX63" s="194"/>
      <c r="AY63" s="194"/>
      <c r="AZ63" s="194"/>
      <c r="BA63" s="194"/>
      <c r="BB63" s="194"/>
      <c r="BC63" s="194"/>
      <c r="BD63" s="196"/>
      <c r="BE63" s="194"/>
      <c r="BF63" s="194"/>
      <c r="BG63" s="194"/>
      <c r="BH63" s="194"/>
      <c r="BI63" s="194"/>
      <c r="BJ63" s="194"/>
      <c r="BK63" s="194"/>
      <c r="BL63" s="194"/>
      <c r="BM63" s="194"/>
      <c r="BN63" s="194"/>
      <c r="BO63" s="534"/>
      <c r="BP63" s="176"/>
      <c r="BQ63" s="186" t="s">
        <v>112</v>
      </c>
      <c r="BR63" s="187">
        <v>432000</v>
      </c>
      <c r="BS63" s="498"/>
      <c r="BT63" s="217">
        <v>4320</v>
      </c>
      <c r="BU63" s="189" t="s">
        <v>194</v>
      </c>
      <c r="BV63" s="190" t="s">
        <v>221</v>
      </c>
      <c r="BW63" s="191" t="s">
        <v>168</v>
      </c>
      <c r="BX63" s="192" t="s">
        <v>222</v>
      </c>
      <c r="BY63" s="189" t="s">
        <v>168</v>
      </c>
      <c r="BZ63" s="218">
        <v>2</v>
      </c>
      <c r="CA63" s="210"/>
      <c r="CB63" s="531"/>
      <c r="CC63" s="185"/>
      <c r="CD63" s="498"/>
      <c r="CE63" s="514"/>
      <c r="CF63" s="498"/>
      <c r="CG63" s="657"/>
      <c r="CH63" s="474"/>
      <c r="CI63" s="474"/>
      <c r="CJ63" s="474"/>
      <c r="CK63" s="488"/>
      <c r="CL63" s="474"/>
      <c r="CM63" s="650"/>
      <c r="CN63" s="674"/>
      <c r="CO63" s="497"/>
      <c r="CP63" s="639"/>
      <c r="CQ63" s="674"/>
      <c r="CR63" s="637" t="s">
        <v>282</v>
      </c>
      <c r="CS63" s="638">
        <v>8700</v>
      </c>
      <c r="CT63" s="639">
        <v>9700</v>
      </c>
      <c r="CU63" s="498"/>
      <c r="CV63" s="655"/>
      <c r="CW63" s="498"/>
      <c r="CX63" s="640"/>
      <c r="CY63" s="498"/>
      <c r="CZ63" s="655"/>
      <c r="DA63" s="498"/>
      <c r="DB63" s="657"/>
      <c r="DC63" s="645"/>
      <c r="DD63" s="474"/>
      <c r="DE63" s="645"/>
      <c r="DF63" s="488"/>
      <c r="DG63" s="645"/>
      <c r="DH63" s="650"/>
      <c r="DI63" s="548"/>
      <c r="DJ63" s="642"/>
      <c r="DK63" s="662"/>
      <c r="DL63" s="662"/>
      <c r="DM63" s="664"/>
      <c r="DN63" s="498"/>
      <c r="DO63" s="640"/>
    </row>
    <row r="64" spans="1:119" s="26" customFormat="1" ht="15" customHeight="1">
      <c r="A64" s="28" t="str">
        <f t="shared" si="0"/>
        <v>12/100
地域 6人
　から
12人
　まで乳児</v>
      </c>
      <c r="B64" s="28" t="str">
        <f t="shared" si="8"/>
        <v>12/100
地域 　490人～　559人</v>
      </c>
      <c r="C64" s="28"/>
      <c r="D64" s="28" t="str">
        <f t="shared" si="7"/>
        <v>12/100
地域</v>
      </c>
      <c r="E64" s="28" t="str">
        <f t="shared" si="7"/>
        <v xml:space="preserve"> 6人
　から
12人
　まで</v>
      </c>
      <c r="F64" s="30" t="str">
        <f>F63</f>
        <v>乳児</v>
      </c>
      <c r="G64" s="451"/>
      <c r="H64" s="454"/>
      <c r="I64" s="456"/>
      <c r="J64" s="458"/>
      <c r="K64" s="175"/>
      <c r="L64" s="514"/>
      <c r="M64" s="516"/>
      <c r="N64" s="514"/>
      <c r="O64" s="516"/>
      <c r="P64" s="498"/>
      <c r="Q64" s="505"/>
      <c r="R64" s="508"/>
      <c r="S64" s="479"/>
      <c r="T64" s="474"/>
      <c r="U64" s="474"/>
      <c r="V64" s="488"/>
      <c r="W64" s="474"/>
      <c r="X64" s="502"/>
      <c r="Y64" s="503"/>
      <c r="Z64" s="505"/>
      <c r="AA64" s="508"/>
      <c r="AB64" s="479"/>
      <c r="AC64" s="474"/>
      <c r="AD64" s="474"/>
      <c r="AE64" s="488"/>
      <c r="AF64" s="474"/>
      <c r="AG64" s="502"/>
      <c r="AH64" s="538"/>
      <c r="AI64" s="531"/>
      <c r="AJ64" s="630"/>
      <c r="AK64" s="670"/>
      <c r="AL64" s="673"/>
      <c r="AM64" s="508"/>
      <c r="AN64" s="479"/>
      <c r="AO64" s="474"/>
      <c r="AP64" s="474"/>
      <c r="AQ64" s="488"/>
      <c r="AR64" s="474"/>
      <c r="AS64" s="502"/>
      <c r="AT64" s="538"/>
      <c r="AU64" s="194"/>
      <c r="AV64" s="194"/>
      <c r="AW64" s="194"/>
      <c r="AX64" s="194"/>
      <c r="AY64" s="194"/>
      <c r="AZ64" s="194"/>
      <c r="BA64" s="194"/>
      <c r="BB64" s="194"/>
      <c r="BC64" s="194"/>
      <c r="BD64" s="197"/>
      <c r="BE64" s="194"/>
      <c r="BF64" s="194"/>
      <c r="BG64" s="194"/>
      <c r="BH64" s="194"/>
      <c r="BI64" s="194"/>
      <c r="BJ64" s="194"/>
      <c r="BK64" s="194"/>
      <c r="BL64" s="194"/>
      <c r="BM64" s="194"/>
      <c r="BN64" s="194"/>
      <c r="BO64" s="534"/>
      <c r="BP64" s="176"/>
      <c r="BQ64" s="186" t="s">
        <v>113</v>
      </c>
      <c r="BR64" s="187">
        <v>473400</v>
      </c>
      <c r="BS64" s="498"/>
      <c r="BT64" s="217">
        <v>4730</v>
      </c>
      <c r="BU64" s="189" t="s">
        <v>194</v>
      </c>
      <c r="BV64" s="190" t="s">
        <v>221</v>
      </c>
      <c r="BW64" s="191" t="s">
        <v>168</v>
      </c>
      <c r="BX64" s="192" t="s">
        <v>222</v>
      </c>
      <c r="BY64" s="189" t="s">
        <v>168</v>
      </c>
      <c r="BZ64" s="218">
        <v>1.9</v>
      </c>
      <c r="CA64" s="210"/>
      <c r="CB64" s="531"/>
      <c r="CC64" s="185" t="s">
        <v>175</v>
      </c>
      <c r="CD64" s="498"/>
      <c r="CE64" s="536"/>
      <c r="CF64" s="498"/>
      <c r="CG64" s="657"/>
      <c r="CH64" s="474"/>
      <c r="CI64" s="474"/>
      <c r="CJ64" s="474"/>
      <c r="CK64" s="488"/>
      <c r="CL64" s="474"/>
      <c r="CM64" s="650"/>
      <c r="CN64" s="674"/>
      <c r="CO64" s="675"/>
      <c r="CP64" s="668"/>
      <c r="CQ64" s="674"/>
      <c r="CR64" s="666"/>
      <c r="CS64" s="667"/>
      <c r="CT64" s="668"/>
      <c r="CU64" s="498"/>
      <c r="CV64" s="661"/>
      <c r="CW64" s="498"/>
      <c r="CX64" s="641"/>
      <c r="CY64" s="498"/>
      <c r="CZ64" s="655"/>
      <c r="DA64" s="498"/>
      <c r="DB64" s="657"/>
      <c r="DC64" s="645"/>
      <c r="DD64" s="474"/>
      <c r="DE64" s="645"/>
      <c r="DF64" s="488"/>
      <c r="DG64" s="645"/>
      <c r="DH64" s="650"/>
      <c r="DI64" s="548"/>
      <c r="DJ64" s="643"/>
      <c r="DK64" s="663"/>
      <c r="DL64" s="663"/>
      <c r="DM64" s="665"/>
      <c r="DN64" s="498"/>
      <c r="DO64" s="641"/>
    </row>
    <row r="65" spans="1:119" s="26" customFormat="1" ht="15" customHeight="1">
      <c r="A65" s="28" t="str">
        <f t="shared" si="0"/>
        <v>12/100
地域13人
　から
19人
　まで１､２歳児</v>
      </c>
      <c r="B65" s="28" t="str">
        <f t="shared" si="8"/>
        <v>12/100
地域　 560人～　629人</v>
      </c>
      <c r="C65" s="28"/>
      <c r="D65" s="28" t="str">
        <f t="shared" si="7"/>
        <v>12/100
地域</v>
      </c>
      <c r="E65" s="28" t="str">
        <f>H65</f>
        <v>13人
　から
19人
　まで</v>
      </c>
      <c r="F65" s="30" t="str">
        <f>J65</f>
        <v>１､２歳児</v>
      </c>
      <c r="G65" s="451"/>
      <c r="H65" s="468" t="s">
        <v>283</v>
      </c>
      <c r="I65" s="455" t="s">
        <v>171</v>
      </c>
      <c r="J65" s="457" t="s">
        <v>277</v>
      </c>
      <c r="K65" s="175"/>
      <c r="L65" s="459">
        <v>178790</v>
      </c>
      <c r="M65" s="461">
        <v>264560</v>
      </c>
      <c r="N65" s="459">
        <v>175750</v>
      </c>
      <c r="O65" s="461">
        <v>261520</v>
      </c>
      <c r="P65" s="534" t="s">
        <v>168</v>
      </c>
      <c r="Q65" s="496">
        <v>1670</v>
      </c>
      <c r="R65" s="476">
        <v>2520</v>
      </c>
      <c r="S65" s="478" t="s">
        <v>194</v>
      </c>
      <c r="T65" s="481" t="s">
        <v>221</v>
      </c>
      <c r="U65" s="481" t="s">
        <v>168</v>
      </c>
      <c r="V65" s="487" t="s">
        <v>222</v>
      </c>
      <c r="W65" s="481" t="s">
        <v>168</v>
      </c>
      <c r="X65" s="490">
        <v>3.1</v>
      </c>
      <c r="Y65" s="493">
        <v>3</v>
      </c>
      <c r="Z65" s="496">
        <v>1640</v>
      </c>
      <c r="AA65" s="476">
        <v>2490</v>
      </c>
      <c r="AB65" s="478" t="s">
        <v>194</v>
      </c>
      <c r="AC65" s="481" t="s">
        <v>221</v>
      </c>
      <c r="AD65" s="481" t="s">
        <v>168</v>
      </c>
      <c r="AE65" s="487" t="s">
        <v>222</v>
      </c>
      <c r="AF65" s="481" t="s">
        <v>168</v>
      </c>
      <c r="AG65" s="490">
        <v>3</v>
      </c>
      <c r="AH65" s="528">
        <v>3</v>
      </c>
      <c r="AI65" s="534" t="s">
        <v>168</v>
      </c>
      <c r="AJ65" s="532">
        <v>171540</v>
      </c>
      <c r="AK65" s="483">
        <v>85770</v>
      </c>
      <c r="AL65" s="485">
        <v>1710</v>
      </c>
      <c r="AM65" s="476">
        <v>850</v>
      </c>
      <c r="AN65" s="478" t="s">
        <v>194</v>
      </c>
      <c r="AO65" s="481" t="s">
        <v>221</v>
      </c>
      <c r="AP65" s="481" t="s">
        <v>168</v>
      </c>
      <c r="AQ65" s="487" t="s">
        <v>222</v>
      </c>
      <c r="AR65" s="481" t="s">
        <v>168</v>
      </c>
      <c r="AS65" s="490">
        <v>2.8</v>
      </c>
      <c r="AT65" s="528">
        <v>2.9</v>
      </c>
      <c r="AU65" s="624" t="s">
        <v>168</v>
      </c>
      <c r="AV65" s="523">
        <v>154380</v>
      </c>
      <c r="AW65" s="526" t="s">
        <v>168</v>
      </c>
      <c r="AX65" s="519">
        <v>1540</v>
      </c>
      <c r="AY65" s="481" t="s">
        <v>194</v>
      </c>
      <c r="AZ65" s="481" t="s">
        <v>221</v>
      </c>
      <c r="BA65" s="481" t="s">
        <v>168</v>
      </c>
      <c r="BB65" s="487" t="s">
        <v>222</v>
      </c>
      <c r="BC65" s="481" t="s">
        <v>168</v>
      </c>
      <c r="BD65" s="544">
        <v>2.8</v>
      </c>
      <c r="BE65" s="526" t="s">
        <v>168</v>
      </c>
      <c r="BF65" s="523">
        <v>17150</v>
      </c>
      <c r="BG65" s="526" t="s">
        <v>168</v>
      </c>
      <c r="BH65" s="519">
        <v>170</v>
      </c>
      <c r="BI65" s="481" t="s">
        <v>194</v>
      </c>
      <c r="BJ65" s="481" t="s">
        <v>221</v>
      </c>
      <c r="BK65" s="481" t="s">
        <v>168</v>
      </c>
      <c r="BL65" s="487" t="s">
        <v>222</v>
      </c>
      <c r="BM65" s="481" t="s">
        <v>168</v>
      </c>
      <c r="BN65" s="544">
        <v>2.6</v>
      </c>
      <c r="BO65" s="548"/>
      <c r="BP65" s="176"/>
      <c r="BQ65" s="186" t="s">
        <v>114</v>
      </c>
      <c r="BR65" s="187">
        <v>514800</v>
      </c>
      <c r="BS65" s="498"/>
      <c r="BT65" s="217">
        <v>5140</v>
      </c>
      <c r="BU65" s="189" t="s">
        <v>194</v>
      </c>
      <c r="BV65" s="190" t="s">
        <v>221</v>
      </c>
      <c r="BW65" s="191" t="s">
        <v>168</v>
      </c>
      <c r="BX65" s="192" t="s">
        <v>222</v>
      </c>
      <c r="BY65" s="189" t="s">
        <v>168</v>
      </c>
      <c r="BZ65" s="218">
        <v>1.9</v>
      </c>
      <c r="CA65" s="210"/>
      <c r="CB65" s="531"/>
      <c r="CC65" s="198" t="s">
        <v>176</v>
      </c>
      <c r="CD65" s="548" t="s">
        <v>168</v>
      </c>
      <c r="CE65" s="654">
        <v>30590</v>
      </c>
      <c r="CF65" s="534" t="s">
        <v>168</v>
      </c>
      <c r="CG65" s="686">
        <v>240</v>
      </c>
      <c r="CH65" s="481" t="s">
        <v>194</v>
      </c>
      <c r="CI65" s="481" t="s">
        <v>221</v>
      </c>
      <c r="CJ65" s="481" t="s">
        <v>168</v>
      </c>
      <c r="CK65" s="487" t="s">
        <v>222</v>
      </c>
      <c r="CL65" s="481" t="s">
        <v>168</v>
      </c>
      <c r="CM65" s="544">
        <v>6.5</v>
      </c>
      <c r="CN65" s="684" t="s">
        <v>168</v>
      </c>
      <c r="CO65" s="496">
        <v>2100</v>
      </c>
      <c r="CP65" s="660">
        <v>2300</v>
      </c>
      <c r="CQ65" s="685" t="s">
        <v>168</v>
      </c>
      <c r="CR65" s="676" t="s">
        <v>278</v>
      </c>
      <c r="CS65" s="659">
        <v>25700</v>
      </c>
      <c r="CT65" s="660">
        <v>28600</v>
      </c>
      <c r="CU65" s="548" t="s">
        <v>170</v>
      </c>
      <c r="CV65" s="654">
        <v>1330</v>
      </c>
      <c r="CW65" s="531" t="s">
        <v>170</v>
      </c>
      <c r="CX65" s="635" t="s">
        <v>300</v>
      </c>
      <c r="CY65" s="548" t="s">
        <v>170</v>
      </c>
      <c r="CZ65" s="654">
        <v>25750</v>
      </c>
      <c r="DA65" s="534" t="s">
        <v>3</v>
      </c>
      <c r="DB65" s="686">
        <v>250</v>
      </c>
      <c r="DC65" s="689" t="s">
        <v>194</v>
      </c>
      <c r="DD65" s="481" t="s">
        <v>221</v>
      </c>
      <c r="DE65" s="689" t="s">
        <v>168</v>
      </c>
      <c r="DF65" s="487" t="s">
        <v>222</v>
      </c>
      <c r="DG65" s="689" t="s">
        <v>168</v>
      </c>
      <c r="DH65" s="544">
        <v>0.9</v>
      </c>
      <c r="DI65" s="534" t="s">
        <v>170</v>
      </c>
      <c r="DJ65" s="652" t="s">
        <v>298</v>
      </c>
      <c r="DK65" s="631" t="s">
        <v>298</v>
      </c>
      <c r="DL65" s="631" t="s">
        <v>298</v>
      </c>
      <c r="DM65" s="682" t="s">
        <v>298</v>
      </c>
      <c r="DN65" s="199"/>
      <c r="DO65" s="678" t="s">
        <v>284</v>
      </c>
    </row>
    <row r="66" spans="1:119" s="26" customFormat="1" ht="15" customHeight="1">
      <c r="A66" s="28" t="str">
        <f t="shared" si="0"/>
        <v>12/100
地域13人
　から
19人
　まで１､２歳児</v>
      </c>
      <c r="B66" s="28" t="str">
        <f t="shared" si="8"/>
        <v>12/100
地域　 630人～　699人</v>
      </c>
      <c r="C66" s="28"/>
      <c r="D66" s="28" t="str">
        <f t="shared" si="7"/>
        <v>12/100
地域</v>
      </c>
      <c r="E66" s="28" t="str">
        <f>E65</f>
        <v>13人
　から
19人
　まで</v>
      </c>
      <c r="F66" s="30" t="str">
        <f>F65</f>
        <v>１､２歳児</v>
      </c>
      <c r="G66" s="451"/>
      <c r="H66" s="469"/>
      <c r="I66" s="456"/>
      <c r="J66" s="458"/>
      <c r="K66" s="175"/>
      <c r="L66" s="460"/>
      <c r="M66" s="462"/>
      <c r="N66" s="460"/>
      <c r="O66" s="462"/>
      <c r="P66" s="534"/>
      <c r="Q66" s="497"/>
      <c r="R66" s="477"/>
      <c r="S66" s="479"/>
      <c r="T66" s="474"/>
      <c r="U66" s="474"/>
      <c r="V66" s="488"/>
      <c r="W66" s="474"/>
      <c r="X66" s="491"/>
      <c r="Y66" s="494"/>
      <c r="Z66" s="497"/>
      <c r="AA66" s="477"/>
      <c r="AB66" s="479"/>
      <c r="AC66" s="474"/>
      <c r="AD66" s="474"/>
      <c r="AE66" s="488"/>
      <c r="AF66" s="474"/>
      <c r="AG66" s="491"/>
      <c r="AH66" s="529"/>
      <c r="AI66" s="534"/>
      <c r="AJ66" s="533"/>
      <c r="AK66" s="484"/>
      <c r="AL66" s="486"/>
      <c r="AM66" s="477"/>
      <c r="AN66" s="479"/>
      <c r="AO66" s="474"/>
      <c r="AP66" s="474"/>
      <c r="AQ66" s="488"/>
      <c r="AR66" s="474"/>
      <c r="AS66" s="491"/>
      <c r="AT66" s="529"/>
      <c r="AU66" s="624"/>
      <c r="AV66" s="524"/>
      <c r="AW66" s="526"/>
      <c r="AX66" s="520"/>
      <c r="AY66" s="474"/>
      <c r="AZ66" s="474"/>
      <c r="BA66" s="474"/>
      <c r="BB66" s="488"/>
      <c r="BC66" s="474"/>
      <c r="BD66" s="537"/>
      <c r="BE66" s="526"/>
      <c r="BF66" s="524"/>
      <c r="BG66" s="526"/>
      <c r="BH66" s="520"/>
      <c r="BI66" s="474"/>
      <c r="BJ66" s="474"/>
      <c r="BK66" s="474"/>
      <c r="BL66" s="488"/>
      <c r="BM66" s="474"/>
      <c r="BN66" s="537"/>
      <c r="BO66" s="548"/>
      <c r="BP66" s="176"/>
      <c r="BQ66" s="186" t="s">
        <v>115</v>
      </c>
      <c r="BR66" s="187">
        <v>556300</v>
      </c>
      <c r="BS66" s="498"/>
      <c r="BT66" s="217">
        <v>5560</v>
      </c>
      <c r="BU66" s="189" t="s">
        <v>194</v>
      </c>
      <c r="BV66" s="190" t="s">
        <v>221</v>
      </c>
      <c r="BW66" s="191" t="s">
        <v>168</v>
      </c>
      <c r="BX66" s="192" t="s">
        <v>222</v>
      </c>
      <c r="BY66" s="189" t="s">
        <v>168</v>
      </c>
      <c r="BZ66" s="218">
        <v>2</v>
      </c>
      <c r="CA66" s="210"/>
      <c r="CB66" s="531"/>
      <c r="CC66" s="185"/>
      <c r="CD66" s="548"/>
      <c r="CE66" s="655"/>
      <c r="CF66" s="534"/>
      <c r="CG66" s="687"/>
      <c r="CH66" s="474"/>
      <c r="CI66" s="474"/>
      <c r="CJ66" s="474"/>
      <c r="CK66" s="488"/>
      <c r="CL66" s="474"/>
      <c r="CM66" s="537"/>
      <c r="CN66" s="684"/>
      <c r="CO66" s="497"/>
      <c r="CP66" s="639"/>
      <c r="CQ66" s="685"/>
      <c r="CR66" s="637"/>
      <c r="CS66" s="638"/>
      <c r="CT66" s="639"/>
      <c r="CU66" s="548"/>
      <c r="CV66" s="655"/>
      <c r="CW66" s="531"/>
      <c r="CX66" s="636"/>
      <c r="CY66" s="548"/>
      <c r="CZ66" s="655"/>
      <c r="DA66" s="534"/>
      <c r="DB66" s="687"/>
      <c r="DC66" s="645"/>
      <c r="DD66" s="474"/>
      <c r="DE66" s="645"/>
      <c r="DF66" s="488"/>
      <c r="DG66" s="645"/>
      <c r="DH66" s="537"/>
      <c r="DI66" s="534"/>
      <c r="DJ66" s="653"/>
      <c r="DK66" s="632"/>
      <c r="DL66" s="632"/>
      <c r="DM66" s="683"/>
      <c r="DN66" s="199"/>
      <c r="DO66" s="679"/>
    </row>
    <row r="67" spans="1:119" s="26" customFormat="1" ht="15" customHeight="1">
      <c r="A67" s="28" t="str">
        <f t="shared" si="0"/>
        <v>12/100
地域13人
　から
19人
　まで１､２歳児</v>
      </c>
      <c r="B67" s="28" t="str">
        <f t="shared" si="8"/>
        <v>12/100
地域 　700人～　769人</v>
      </c>
      <c r="C67" s="28"/>
      <c r="D67" s="28" t="str">
        <f t="shared" si="7"/>
        <v>12/100
地域</v>
      </c>
      <c r="E67" s="28" t="str">
        <f t="shared" si="7"/>
        <v>13人
　から
19人
　まで</v>
      </c>
      <c r="F67" s="30" t="str">
        <f>F66</f>
        <v>１､２歳児</v>
      </c>
      <c r="G67" s="451"/>
      <c r="H67" s="469"/>
      <c r="I67" s="456"/>
      <c r="J67" s="458"/>
      <c r="K67" s="175"/>
      <c r="L67" s="460"/>
      <c r="M67" s="462"/>
      <c r="N67" s="460"/>
      <c r="O67" s="462"/>
      <c r="P67" s="534"/>
      <c r="Q67" s="497"/>
      <c r="R67" s="477"/>
      <c r="S67" s="479"/>
      <c r="T67" s="474"/>
      <c r="U67" s="474"/>
      <c r="V67" s="488"/>
      <c r="W67" s="474"/>
      <c r="X67" s="491"/>
      <c r="Y67" s="494"/>
      <c r="Z67" s="497"/>
      <c r="AA67" s="477"/>
      <c r="AB67" s="479"/>
      <c r="AC67" s="474"/>
      <c r="AD67" s="474"/>
      <c r="AE67" s="488"/>
      <c r="AF67" s="474"/>
      <c r="AG67" s="491"/>
      <c r="AH67" s="529"/>
      <c r="AI67" s="534"/>
      <c r="AJ67" s="533"/>
      <c r="AK67" s="484"/>
      <c r="AL67" s="486"/>
      <c r="AM67" s="477"/>
      <c r="AN67" s="479"/>
      <c r="AO67" s="474"/>
      <c r="AP67" s="474"/>
      <c r="AQ67" s="488"/>
      <c r="AR67" s="474"/>
      <c r="AS67" s="491"/>
      <c r="AT67" s="529"/>
      <c r="AU67" s="624"/>
      <c r="AV67" s="524"/>
      <c r="AW67" s="526"/>
      <c r="AX67" s="520"/>
      <c r="AY67" s="474"/>
      <c r="AZ67" s="474"/>
      <c r="BA67" s="474"/>
      <c r="BB67" s="488"/>
      <c r="BC67" s="474"/>
      <c r="BD67" s="537"/>
      <c r="BE67" s="526"/>
      <c r="BF67" s="524"/>
      <c r="BG67" s="526"/>
      <c r="BH67" s="520"/>
      <c r="BI67" s="474"/>
      <c r="BJ67" s="474"/>
      <c r="BK67" s="474"/>
      <c r="BL67" s="488"/>
      <c r="BM67" s="474"/>
      <c r="BN67" s="537"/>
      <c r="BO67" s="548"/>
      <c r="BP67" s="176"/>
      <c r="BQ67" s="186" t="s">
        <v>116</v>
      </c>
      <c r="BR67" s="187">
        <v>597700</v>
      </c>
      <c r="BS67" s="498"/>
      <c r="BT67" s="217">
        <v>5970</v>
      </c>
      <c r="BU67" s="189" t="s">
        <v>194</v>
      </c>
      <c r="BV67" s="190" t="s">
        <v>221</v>
      </c>
      <c r="BW67" s="191" t="s">
        <v>168</v>
      </c>
      <c r="BX67" s="192" t="s">
        <v>222</v>
      </c>
      <c r="BY67" s="189" t="s">
        <v>168</v>
      </c>
      <c r="BZ67" s="218">
        <v>2</v>
      </c>
      <c r="CA67" s="210"/>
      <c r="CB67" s="531"/>
      <c r="CC67" s="185"/>
      <c r="CD67" s="548"/>
      <c r="CE67" s="655"/>
      <c r="CF67" s="534"/>
      <c r="CG67" s="687"/>
      <c r="CH67" s="474"/>
      <c r="CI67" s="474"/>
      <c r="CJ67" s="474"/>
      <c r="CK67" s="488"/>
      <c r="CL67" s="474"/>
      <c r="CM67" s="537"/>
      <c r="CN67" s="684"/>
      <c r="CO67" s="497"/>
      <c r="CP67" s="639"/>
      <c r="CQ67" s="685"/>
      <c r="CR67" s="637" t="s">
        <v>279</v>
      </c>
      <c r="CS67" s="638">
        <v>14200</v>
      </c>
      <c r="CT67" s="639">
        <v>15700</v>
      </c>
      <c r="CU67" s="548"/>
      <c r="CV67" s="655"/>
      <c r="CW67" s="531"/>
      <c r="CX67" s="636"/>
      <c r="CY67" s="548"/>
      <c r="CZ67" s="655"/>
      <c r="DA67" s="534"/>
      <c r="DB67" s="687"/>
      <c r="DC67" s="645"/>
      <c r="DD67" s="474"/>
      <c r="DE67" s="645"/>
      <c r="DF67" s="488"/>
      <c r="DG67" s="645"/>
      <c r="DH67" s="537"/>
      <c r="DI67" s="534"/>
      <c r="DJ67" s="653"/>
      <c r="DK67" s="632"/>
      <c r="DL67" s="632"/>
      <c r="DM67" s="683"/>
      <c r="DN67" s="199"/>
      <c r="DO67" s="200" t="s">
        <v>267</v>
      </c>
    </row>
    <row r="68" spans="1:119" s="26" customFormat="1" ht="15" customHeight="1">
      <c r="A68" s="28" t="str">
        <f t="shared" si="0"/>
        <v>12/100
地域13人
　から
19人
　まで１､２歳児</v>
      </c>
      <c r="B68" s="28" t="str">
        <f t="shared" si="8"/>
        <v>12/100
地域 　770人～　839人</v>
      </c>
      <c r="C68" s="28" t="str">
        <f>G57&amp;BK67</f>
        <v>12/100
地域</v>
      </c>
      <c r="D68" s="28" t="str">
        <f t="shared" si="7"/>
        <v>12/100
地域</v>
      </c>
      <c r="E68" s="28" t="str">
        <f t="shared" si="7"/>
        <v>13人
　から
19人
　まで</v>
      </c>
      <c r="F68" s="30" t="str">
        <f>F67</f>
        <v>１､２歳児</v>
      </c>
      <c r="G68" s="451"/>
      <c r="H68" s="469"/>
      <c r="I68" s="456"/>
      <c r="J68" s="458"/>
      <c r="K68" s="175"/>
      <c r="L68" s="460"/>
      <c r="M68" s="462"/>
      <c r="N68" s="460"/>
      <c r="O68" s="462"/>
      <c r="P68" s="534"/>
      <c r="Q68" s="497"/>
      <c r="R68" s="477"/>
      <c r="S68" s="480"/>
      <c r="T68" s="482"/>
      <c r="U68" s="482"/>
      <c r="V68" s="489"/>
      <c r="W68" s="482"/>
      <c r="X68" s="492"/>
      <c r="Y68" s="495"/>
      <c r="Z68" s="497"/>
      <c r="AA68" s="477"/>
      <c r="AB68" s="480"/>
      <c r="AC68" s="482"/>
      <c r="AD68" s="482"/>
      <c r="AE68" s="489"/>
      <c r="AF68" s="482"/>
      <c r="AG68" s="492"/>
      <c r="AH68" s="530"/>
      <c r="AI68" s="534"/>
      <c r="AJ68" s="533"/>
      <c r="AK68" s="484"/>
      <c r="AL68" s="486"/>
      <c r="AM68" s="477"/>
      <c r="AN68" s="480"/>
      <c r="AO68" s="482"/>
      <c r="AP68" s="482"/>
      <c r="AQ68" s="489"/>
      <c r="AR68" s="482"/>
      <c r="AS68" s="492"/>
      <c r="AT68" s="530"/>
      <c r="AU68" s="624"/>
      <c r="AV68" s="525"/>
      <c r="AW68" s="526"/>
      <c r="AX68" s="521"/>
      <c r="AY68" s="522"/>
      <c r="AZ68" s="522"/>
      <c r="BA68" s="522"/>
      <c r="BB68" s="527"/>
      <c r="BC68" s="522"/>
      <c r="BD68" s="538"/>
      <c r="BE68" s="526"/>
      <c r="BF68" s="525"/>
      <c r="BG68" s="526"/>
      <c r="BH68" s="521"/>
      <c r="BI68" s="522"/>
      <c r="BJ68" s="522"/>
      <c r="BK68" s="522"/>
      <c r="BL68" s="527"/>
      <c r="BM68" s="522"/>
      <c r="BN68" s="538"/>
      <c r="BO68" s="548"/>
      <c r="BP68" s="176"/>
      <c r="BQ68" s="186" t="s">
        <v>117</v>
      </c>
      <c r="BR68" s="187">
        <v>639100</v>
      </c>
      <c r="BS68" s="498"/>
      <c r="BT68" s="217">
        <v>6390</v>
      </c>
      <c r="BU68" s="189" t="s">
        <v>194</v>
      </c>
      <c r="BV68" s="190" t="s">
        <v>221</v>
      </c>
      <c r="BW68" s="191" t="s">
        <v>168</v>
      </c>
      <c r="BX68" s="192" t="s">
        <v>222</v>
      </c>
      <c r="BY68" s="189" t="s">
        <v>168</v>
      </c>
      <c r="BZ68" s="218">
        <v>1.9</v>
      </c>
      <c r="CA68" s="210"/>
      <c r="CB68" s="531"/>
      <c r="CC68" s="185"/>
      <c r="CD68" s="548"/>
      <c r="CE68" s="655"/>
      <c r="CF68" s="534"/>
      <c r="CG68" s="687"/>
      <c r="CH68" s="474"/>
      <c r="CI68" s="474"/>
      <c r="CJ68" s="474"/>
      <c r="CK68" s="488"/>
      <c r="CL68" s="474"/>
      <c r="CM68" s="537"/>
      <c r="CN68" s="684"/>
      <c r="CO68" s="497"/>
      <c r="CP68" s="639"/>
      <c r="CQ68" s="685"/>
      <c r="CR68" s="637"/>
      <c r="CS68" s="638"/>
      <c r="CT68" s="639"/>
      <c r="CU68" s="548"/>
      <c r="CV68" s="655"/>
      <c r="CW68" s="531"/>
      <c r="CX68" s="636"/>
      <c r="CY68" s="548"/>
      <c r="CZ68" s="655"/>
      <c r="DA68" s="534"/>
      <c r="DB68" s="687"/>
      <c r="DC68" s="645"/>
      <c r="DD68" s="474"/>
      <c r="DE68" s="645"/>
      <c r="DF68" s="488"/>
      <c r="DG68" s="645"/>
      <c r="DH68" s="537"/>
      <c r="DI68" s="534"/>
      <c r="DJ68" s="653"/>
      <c r="DK68" s="632"/>
      <c r="DL68" s="632"/>
      <c r="DM68" s="683"/>
      <c r="DN68" s="199"/>
      <c r="DO68" s="219">
        <v>0.8</v>
      </c>
    </row>
    <row r="69" spans="1:119" s="26" customFormat="1" ht="15" customHeight="1">
      <c r="A69" s="28" t="str">
        <f t="shared" si="0"/>
        <v>12/100
地域13人
　から
19人
　まで乳児</v>
      </c>
      <c r="B69" s="28" t="str">
        <f t="shared" si="8"/>
        <v>12/100
地域　 840人～　909人</v>
      </c>
      <c r="C69" s="28"/>
      <c r="D69" s="28" t="str">
        <f t="shared" si="7"/>
        <v>12/100
地域</v>
      </c>
      <c r="E69" s="28" t="str">
        <f t="shared" si="7"/>
        <v>13人
　から
19人
　まで</v>
      </c>
      <c r="F69" s="30" t="str">
        <f>J69</f>
        <v>乳児</v>
      </c>
      <c r="G69" s="451"/>
      <c r="H69" s="469"/>
      <c r="I69" s="456"/>
      <c r="J69" s="512" t="s">
        <v>172</v>
      </c>
      <c r="K69" s="175"/>
      <c r="L69" s="513">
        <v>264560</v>
      </c>
      <c r="M69" s="515"/>
      <c r="N69" s="513">
        <v>261520</v>
      </c>
      <c r="O69" s="515"/>
      <c r="P69" s="534" t="s">
        <v>168</v>
      </c>
      <c r="Q69" s="504">
        <v>2520</v>
      </c>
      <c r="R69" s="507"/>
      <c r="S69" s="479" t="s">
        <v>194</v>
      </c>
      <c r="T69" s="474" t="s">
        <v>221</v>
      </c>
      <c r="U69" s="474" t="s">
        <v>168</v>
      </c>
      <c r="V69" s="488" t="s">
        <v>222</v>
      </c>
      <c r="W69" s="474" t="s">
        <v>168</v>
      </c>
      <c r="X69" s="501">
        <v>3</v>
      </c>
      <c r="Y69" s="502"/>
      <c r="Z69" s="504">
        <v>2490</v>
      </c>
      <c r="AA69" s="507"/>
      <c r="AB69" s="479" t="s">
        <v>194</v>
      </c>
      <c r="AC69" s="474" t="s">
        <v>221</v>
      </c>
      <c r="AD69" s="474" t="s">
        <v>168</v>
      </c>
      <c r="AE69" s="488" t="s">
        <v>222</v>
      </c>
      <c r="AF69" s="474" t="s">
        <v>168</v>
      </c>
      <c r="AG69" s="501">
        <v>3</v>
      </c>
      <c r="AH69" s="537"/>
      <c r="AI69" s="534" t="s">
        <v>168</v>
      </c>
      <c r="AJ69" s="629">
        <v>85770</v>
      </c>
      <c r="AK69" s="669"/>
      <c r="AL69" s="672">
        <v>850</v>
      </c>
      <c r="AM69" s="507"/>
      <c r="AN69" s="479" t="s">
        <v>194</v>
      </c>
      <c r="AO69" s="474" t="s">
        <v>221</v>
      </c>
      <c r="AP69" s="474" t="s">
        <v>168</v>
      </c>
      <c r="AQ69" s="488" t="s">
        <v>222</v>
      </c>
      <c r="AR69" s="474" t="s">
        <v>168</v>
      </c>
      <c r="AS69" s="501">
        <v>2.9</v>
      </c>
      <c r="AT69" s="537"/>
      <c r="AU69" s="196"/>
      <c r="AV69" s="196"/>
      <c r="AW69" s="196"/>
      <c r="AX69" s="196"/>
      <c r="AY69" s="196"/>
      <c r="AZ69" s="196"/>
      <c r="BA69" s="196"/>
      <c r="BB69" s="196"/>
      <c r="BC69" s="196"/>
      <c r="BD69" s="196"/>
      <c r="BE69" s="196"/>
      <c r="BF69" s="196"/>
      <c r="BG69" s="196"/>
      <c r="BH69" s="196"/>
      <c r="BI69" s="196"/>
      <c r="BJ69" s="196"/>
      <c r="BK69" s="196"/>
      <c r="BL69" s="196"/>
      <c r="BM69" s="196"/>
      <c r="BN69" s="196"/>
      <c r="BO69" s="534"/>
      <c r="BP69" s="176"/>
      <c r="BQ69" s="186" t="s">
        <v>285</v>
      </c>
      <c r="BR69" s="187">
        <v>680500</v>
      </c>
      <c r="BS69" s="498"/>
      <c r="BT69" s="217">
        <v>6800</v>
      </c>
      <c r="BU69" s="189" t="s">
        <v>194</v>
      </c>
      <c r="BV69" s="190" t="s">
        <v>221</v>
      </c>
      <c r="BW69" s="191" t="s">
        <v>168</v>
      </c>
      <c r="BX69" s="192" t="s">
        <v>222</v>
      </c>
      <c r="BY69" s="189" t="s">
        <v>168</v>
      </c>
      <c r="BZ69" s="218">
        <v>1.9</v>
      </c>
      <c r="CA69" s="210"/>
      <c r="CB69" s="531"/>
      <c r="CC69" s="185"/>
      <c r="CD69" s="548"/>
      <c r="CE69" s="655"/>
      <c r="CF69" s="534"/>
      <c r="CG69" s="687"/>
      <c r="CH69" s="474"/>
      <c r="CI69" s="474"/>
      <c r="CJ69" s="474"/>
      <c r="CK69" s="488"/>
      <c r="CL69" s="474"/>
      <c r="CM69" s="537"/>
      <c r="CN69" s="684"/>
      <c r="CO69" s="497"/>
      <c r="CP69" s="639"/>
      <c r="CQ69" s="685"/>
      <c r="CR69" s="637" t="s">
        <v>281</v>
      </c>
      <c r="CS69" s="638">
        <v>12300</v>
      </c>
      <c r="CT69" s="639">
        <v>13700</v>
      </c>
      <c r="CU69" s="548"/>
      <c r="CV69" s="655"/>
      <c r="CW69" s="534"/>
      <c r="CX69" s="640">
        <v>0.08</v>
      </c>
      <c r="CY69" s="534"/>
      <c r="CZ69" s="655"/>
      <c r="DA69" s="534"/>
      <c r="DB69" s="687"/>
      <c r="DC69" s="645"/>
      <c r="DD69" s="474"/>
      <c r="DE69" s="645"/>
      <c r="DF69" s="488"/>
      <c r="DG69" s="645"/>
      <c r="DH69" s="537"/>
      <c r="DI69" s="534"/>
      <c r="DJ69" s="642">
        <v>0.01</v>
      </c>
      <c r="DK69" s="662">
        <v>0.03</v>
      </c>
      <c r="DL69" s="662">
        <v>0.04</v>
      </c>
      <c r="DM69" s="664">
        <v>0.06</v>
      </c>
      <c r="DN69" s="220"/>
      <c r="DO69" s="200" t="s">
        <v>268</v>
      </c>
    </row>
    <row r="70" spans="1:119" s="26" customFormat="1" ht="15" customHeight="1">
      <c r="A70" s="28" t="str">
        <f t="shared" si="0"/>
        <v>12/100
地域13人
　から
19人
　まで乳児</v>
      </c>
      <c r="B70" s="28" t="str">
        <f t="shared" si="8"/>
        <v>12/100
地域 　910人～　979人</v>
      </c>
      <c r="C70" s="28" t="str">
        <f>G57&amp;BK69</f>
        <v>12/100
地域</v>
      </c>
      <c r="D70" s="28" t="str">
        <f t="shared" si="7"/>
        <v>12/100
地域</v>
      </c>
      <c r="E70" s="28" t="str">
        <f t="shared" si="7"/>
        <v>13人
　から
19人
　まで</v>
      </c>
      <c r="F70" s="30" t="str">
        <f>F69</f>
        <v>乳児</v>
      </c>
      <c r="G70" s="451"/>
      <c r="H70" s="469"/>
      <c r="I70" s="456"/>
      <c r="J70" s="458"/>
      <c r="K70" s="175"/>
      <c r="L70" s="514"/>
      <c r="M70" s="516"/>
      <c r="N70" s="514"/>
      <c r="O70" s="516"/>
      <c r="P70" s="534"/>
      <c r="Q70" s="505"/>
      <c r="R70" s="508"/>
      <c r="S70" s="479"/>
      <c r="T70" s="474"/>
      <c r="U70" s="474"/>
      <c r="V70" s="488"/>
      <c r="W70" s="474"/>
      <c r="X70" s="502"/>
      <c r="Y70" s="502"/>
      <c r="Z70" s="505"/>
      <c r="AA70" s="508"/>
      <c r="AB70" s="479"/>
      <c r="AC70" s="474"/>
      <c r="AD70" s="474"/>
      <c r="AE70" s="488"/>
      <c r="AF70" s="474"/>
      <c r="AG70" s="502"/>
      <c r="AH70" s="537"/>
      <c r="AI70" s="534"/>
      <c r="AJ70" s="630"/>
      <c r="AK70" s="670"/>
      <c r="AL70" s="673"/>
      <c r="AM70" s="508"/>
      <c r="AN70" s="479"/>
      <c r="AO70" s="474"/>
      <c r="AP70" s="474"/>
      <c r="AQ70" s="488"/>
      <c r="AR70" s="474"/>
      <c r="AS70" s="502"/>
      <c r="AT70" s="537"/>
      <c r="AU70" s="196"/>
      <c r="AV70" s="196"/>
      <c r="AW70" s="196"/>
      <c r="AX70" s="196"/>
      <c r="AY70" s="196"/>
      <c r="AZ70" s="196"/>
      <c r="BA70" s="196"/>
      <c r="BB70" s="196"/>
      <c r="BC70" s="196"/>
      <c r="BD70" s="196"/>
      <c r="BE70" s="196"/>
      <c r="BF70" s="196"/>
      <c r="BG70" s="196"/>
      <c r="BH70" s="196"/>
      <c r="BI70" s="196"/>
      <c r="BJ70" s="196"/>
      <c r="BK70" s="196"/>
      <c r="BL70" s="196"/>
      <c r="BM70" s="196"/>
      <c r="BN70" s="196"/>
      <c r="BO70" s="534"/>
      <c r="BP70" s="176"/>
      <c r="BQ70" s="186" t="s">
        <v>119</v>
      </c>
      <c r="BR70" s="187">
        <v>721900</v>
      </c>
      <c r="BS70" s="498"/>
      <c r="BT70" s="217">
        <v>7210</v>
      </c>
      <c r="BU70" s="189" t="s">
        <v>194</v>
      </c>
      <c r="BV70" s="190" t="s">
        <v>221</v>
      </c>
      <c r="BW70" s="191" t="s">
        <v>168</v>
      </c>
      <c r="BX70" s="192" t="s">
        <v>222</v>
      </c>
      <c r="BY70" s="189" t="s">
        <v>168</v>
      </c>
      <c r="BZ70" s="218">
        <v>2</v>
      </c>
      <c r="CA70" s="210"/>
      <c r="CB70" s="531"/>
      <c r="CC70" s="185"/>
      <c r="CD70" s="548"/>
      <c r="CE70" s="655"/>
      <c r="CF70" s="534"/>
      <c r="CG70" s="687"/>
      <c r="CH70" s="474"/>
      <c r="CI70" s="474"/>
      <c r="CJ70" s="474"/>
      <c r="CK70" s="488"/>
      <c r="CL70" s="474"/>
      <c r="CM70" s="537"/>
      <c r="CN70" s="684"/>
      <c r="CO70" s="497"/>
      <c r="CP70" s="639"/>
      <c r="CQ70" s="685"/>
      <c r="CR70" s="637"/>
      <c r="CS70" s="638"/>
      <c r="CT70" s="639"/>
      <c r="CU70" s="548"/>
      <c r="CV70" s="655"/>
      <c r="CW70" s="534"/>
      <c r="CX70" s="640"/>
      <c r="CY70" s="534"/>
      <c r="CZ70" s="655"/>
      <c r="DA70" s="534"/>
      <c r="DB70" s="687"/>
      <c r="DC70" s="645"/>
      <c r="DD70" s="474"/>
      <c r="DE70" s="645"/>
      <c r="DF70" s="488"/>
      <c r="DG70" s="645"/>
      <c r="DH70" s="537"/>
      <c r="DI70" s="534"/>
      <c r="DJ70" s="642"/>
      <c r="DK70" s="662"/>
      <c r="DL70" s="662"/>
      <c r="DM70" s="664"/>
      <c r="DN70" s="220"/>
      <c r="DO70" s="219">
        <v>0.75</v>
      </c>
    </row>
    <row r="71" spans="1:119" s="26" customFormat="1" ht="15" customHeight="1">
      <c r="A71" s="28" t="str">
        <f t="shared" si="0"/>
        <v>12/100
地域13人
　から
19人
　まで乳児</v>
      </c>
      <c r="B71" s="28" t="str">
        <f t="shared" si="8"/>
        <v>12/100
地域　 980人～1,049人</v>
      </c>
      <c r="C71" s="28"/>
      <c r="D71" s="28" t="str">
        <f t="shared" si="7"/>
        <v>12/100
地域</v>
      </c>
      <c r="E71" s="28" t="str">
        <f t="shared" si="7"/>
        <v>13人
　から
19人
　まで</v>
      </c>
      <c r="F71" s="30" t="str">
        <f>F70</f>
        <v>乳児</v>
      </c>
      <c r="G71" s="451"/>
      <c r="H71" s="469"/>
      <c r="I71" s="456"/>
      <c r="J71" s="458"/>
      <c r="K71" s="175"/>
      <c r="L71" s="514"/>
      <c r="M71" s="516"/>
      <c r="N71" s="514"/>
      <c r="O71" s="516"/>
      <c r="P71" s="534"/>
      <c r="Q71" s="505"/>
      <c r="R71" s="508"/>
      <c r="S71" s="479"/>
      <c r="T71" s="474"/>
      <c r="U71" s="474"/>
      <c r="V71" s="488"/>
      <c r="W71" s="474"/>
      <c r="X71" s="502"/>
      <c r="Y71" s="502"/>
      <c r="Z71" s="505"/>
      <c r="AA71" s="508"/>
      <c r="AB71" s="479"/>
      <c r="AC71" s="474"/>
      <c r="AD71" s="474"/>
      <c r="AE71" s="488"/>
      <c r="AF71" s="474"/>
      <c r="AG71" s="502"/>
      <c r="AH71" s="537"/>
      <c r="AI71" s="534"/>
      <c r="AJ71" s="630"/>
      <c r="AK71" s="670"/>
      <c r="AL71" s="673"/>
      <c r="AM71" s="508"/>
      <c r="AN71" s="479"/>
      <c r="AO71" s="474"/>
      <c r="AP71" s="474"/>
      <c r="AQ71" s="488"/>
      <c r="AR71" s="474"/>
      <c r="AS71" s="502"/>
      <c r="AT71" s="537"/>
      <c r="AU71" s="196"/>
      <c r="AV71" s="196"/>
      <c r="AW71" s="196"/>
      <c r="AX71" s="196"/>
      <c r="AY71" s="196"/>
      <c r="AZ71" s="196"/>
      <c r="BA71" s="196"/>
      <c r="BB71" s="196"/>
      <c r="BC71" s="196"/>
      <c r="BD71" s="196"/>
      <c r="BE71" s="196"/>
      <c r="BF71" s="196"/>
      <c r="BG71" s="196"/>
      <c r="BH71" s="196"/>
      <c r="BI71" s="196"/>
      <c r="BJ71" s="196"/>
      <c r="BK71" s="196"/>
      <c r="BL71" s="196"/>
      <c r="BM71" s="196"/>
      <c r="BN71" s="196"/>
      <c r="BO71" s="534"/>
      <c r="BP71" s="176"/>
      <c r="BQ71" s="186" t="s">
        <v>120</v>
      </c>
      <c r="BR71" s="187">
        <v>763300</v>
      </c>
      <c r="BS71" s="498"/>
      <c r="BT71" s="217">
        <v>7630</v>
      </c>
      <c r="BU71" s="189" t="s">
        <v>194</v>
      </c>
      <c r="BV71" s="190" t="s">
        <v>221</v>
      </c>
      <c r="BW71" s="191" t="s">
        <v>168</v>
      </c>
      <c r="BX71" s="192" t="s">
        <v>222</v>
      </c>
      <c r="BY71" s="189" t="s">
        <v>168</v>
      </c>
      <c r="BZ71" s="218">
        <v>2</v>
      </c>
      <c r="CA71" s="210"/>
      <c r="CB71" s="531"/>
      <c r="CC71" s="185"/>
      <c r="CD71" s="548"/>
      <c r="CE71" s="655"/>
      <c r="CF71" s="534"/>
      <c r="CG71" s="687"/>
      <c r="CH71" s="474"/>
      <c r="CI71" s="474"/>
      <c r="CJ71" s="474"/>
      <c r="CK71" s="488"/>
      <c r="CL71" s="474"/>
      <c r="CM71" s="537"/>
      <c r="CN71" s="684"/>
      <c r="CO71" s="497"/>
      <c r="CP71" s="639"/>
      <c r="CQ71" s="684"/>
      <c r="CR71" s="637" t="s">
        <v>282</v>
      </c>
      <c r="CS71" s="638">
        <v>11000</v>
      </c>
      <c r="CT71" s="639">
        <v>12300</v>
      </c>
      <c r="CU71" s="534"/>
      <c r="CV71" s="655"/>
      <c r="CW71" s="534"/>
      <c r="CX71" s="640"/>
      <c r="CY71" s="534"/>
      <c r="CZ71" s="655"/>
      <c r="DA71" s="534"/>
      <c r="DB71" s="687"/>
      <c r="DC71" s="645"/>
      <c r="DD71" s="474"/>
      <c r="DE71" s="645"/>
      <c r="DF71" s="488"/>
      <c r="DG71" s="645"/>
      <c r="DH71" s="537"/>
      <c r="DI71" s="534"/>
      <c r="DJ71" s="642"/>
      <c r="DK71" s="662"/>
      <c r="DL71" s="662"/>
      <c r="DM71" s="664"/>
      <c r="DN71" s="220"/>
      <c r="DO71" s="200" t="s">
        <v>269</v>
      </c>
    </row>
    <row r="72" spans="1:119" s="26" customFormat="1" ht="15" customHeight="1">
      <c r="A72" s="28" t="str">
        <f t="shared" si="0"/>
        <v>12/100
地域13人
　から
19人
　まで乳児</v>
      </c>
      <c r="B72" s="28" t="str">
        <f t="shared" si="8"/>
        <v>12/100
地域 1,050人～</v>
      </c>
      <c r="C72" s="28" t="str">
        <f>G57&amp;BK71</f>
        <v>12/100
地域</v>
      </c>
      <c r="D72" s="28" t="str">
        <f t="shared" si="7"/>
        <v>12/100
地域</v>
      </c>
      <c r="E72" s="28" t="str">
        <f t="shared" si="7"/>
        <v>13人
　から
19人
　まで</v>
      </c>
      <c r="F72" s="30" t="str">
        <f>F71</f>
        <v>乳児</v>
      </c>
      <c r="G72" s="452"/>
      <c r="H72" s="470"/>
      <c r="I72" s="471"/>
      <c r="J72" s="518"/>
      <c r="K72" s="175"/>
      <c r="L72" s="536"/>
      <c r="M72" s="517"/>
      <c r="N72" s="536"/>
      <c r="O72" s="517"/>
      <c r="P72" s="534"/>
      <c r="Q72" s="506"/>
      <c r="R72" s="509"/>
      <c r="S72" s="535"/>
      <c r="T72" s="522"/>
      <c r="U72" s="522"/>
      <c r="V72" s="527"/>
      <c r="W72" s="522"/>
      <c r="X72" s="503"/>
      <c r="Y72" s="503"/>
      <c r="Z72" s="506"/>
      <c r="AA72" s="509"/>
      <c r="AB72" s="535"/>
      <c r="AC72" s="522"/>
      <c r="AD72" s="522"/>
      <c r="AE72" s="527"/>
      <c r="AF72" s="522"/>
      <c r="AG72" s="503"/>
      <c r="AH72" s="538"/>
      <c r="AI72" s="534"/>
      <c r="AJ72" s="691"/>
      <c r="AK72" s="671"/>
      <c r="AL72" s="692"/>
      <c r="AM72" s="509"/>
      <c r="AN72" s="535"/>
      <c r="AO72" s="522"/>
      <c r="AP72" s="522"/>
      <c r="AQ72" s="527"/>
      <c r="AR72" s="522"/>
      <c r="AS72" s="503"/>
      <c r="AT72" s="538"/>
      <c r="AU72" s="196"/>
      <c r="AV72" s="196"/>
      <c r="AW72" s="196"/>
      <c r="AX72" s="196"/>
      <c r="AY72" s="196"/>
      <c r="AZ72" s="196"/>
      <c r="BA72" s="196"/>
      <c r="BB72" s="196"/>
      <c r="BC72" s="196"/>
      <c r="BD72" s="196"/>
      <c r="BE72" s="196"/>
      <c r="BF72" s="196"/>
      <c r="BG72" s="196"/>
      <c r="BH72" s="196"/>
      <c r="BI72" s="196"/>
      <c r="BJ72" s="196"/>
      <c r="BK72" s="196"/>
      <c r="BL72" s="196"/>
      <c r="BM72" s="196"/>
      <c r="BN72" s="196"/>
      <c r="BO72" s="534"/>
      <c r="BP72" s="176"/>
      <c r="BQ72" s="202" t="s">
        <v>121</v>
      </c>
      <c r="BR72" s="203">
        <v>804800</v>
      </c>
      <c r="BS72" s="548"/>
      <c r="BT72" s="221">
        <v>8040</v>
      </c>
      <c r="BU72" s="222" t="s">
        <v>194</v>
      </c>
      <c r="BV72" s="223" t="s">
        <v>221</v>
      </c>
      <c r="BW72" s="224" t="s">
        <v>168</v>
      </c>
      <c r="BX72" s="225" t="s">
        <v>222</v>
      </c>
      <c r="BY72" s="222" t="s">
        <v>168</v>
      </c>
      <c r="BZ72" s="226">
        <v>2.1</v>
      </c>
      <c r="CA72" s="180"/>
      <c r="CB72" s="534"/>
      <c r="CC72" s="227"/>
      <c r="CD72" s="534"/>
      <c r="CE72" s="661"/>
      <c r="CF72" s="534"/>
      <c r="CG72" s="688"/>
      <c r="CH72" s="522"/>
      <c r="CI72" s="522"/>
      <c r="CJ72" s="522"/>
      <c r="CK72" s="527"/>
      <c r="CL72" s="522"/>
      <c r="CM72" s="538"/>
      <c r="CN72" s="684"/>
      <c r="CO72" s="675"/>
      <c r="CP72" s="668"/>
      <c r="CQ72" s="684"/>
      <c r="CR72" s="666"/>
      <c r="CS72" s="667"/>
      <c r="CT72" s="668"/>
      <c r="CU72" s="534"/>
      <c r="CV72" s="661"/>
      <c r="CW72" s="534"/>
      <c r="CX72" s="641"/>
      <c r="CY72" s="534"/>
      <c r="CZ72" s="661"/>
      <c r="DA72" s="534"/>
      <c r="DB72" s="688"/>
      <c r="DC72" s="690"/>
      <c r="DD72" s="522"/>
      <c r="DE72" s="690"/>
      <c r="DF72" s="527"/>
      <c r="DG72" s="690"/>
      <c r="DH72" s="538"/>
      <c r="DI72" s="534"/>
      <c r="DJ72" s="643"/>
      <c r="DK72" s="663"/>
      <c r="DL72" s="663"/>
      <c r="DM72" s="665"/>
      <c r="DN72" s="220"/>
      <c r="DO72" s="228">
        <v>0.7</v>
      </c>
    </row>
    <row r="73" spans="1:119" s="26" customFormat="1" ht="15" customHeight="1">
      <c r="A73" s="28" t="str">
        <f t="shared" ref="A73:A136" si="9">D73&amp;E73&amp;F73</f>
        <v>10/100
地域 6人
　から
12人
　まで１､２歳児</v>
      </c>
      <c r="B73" s="28"/>
      <c r="C73" s="28"/>
      <c r="D73" s="28" t="str">
        <f>G73</f>
        <v>10/100
地域</v>
      </c>
      <c r="E73" s="28" t="str">
        <f>H73</f>
        <v xml:space="preserve"> 6人
　から
12人
　まで</v>
      </c>
      <c r="F73" s="30" t="str">
        <f>J73</f>
        <v>１､２歳児</v>
      </c>
      <c r="G73" s="450" t="s">
        <v>180</v>
      </c>
      <c r="H73" s="453" t="s">
        <v>262</v>
      </c>
      <c r="I73" s="455" t="s">
        <v>171</v>
      </c>
      <c r="J73" s="457" t="s">
        <v>277</v>
      </c>
      <c r="K73" s="175"/>
      <c r="L73" s="460">
        <v>223180</v>
      </c>
      <c r="M73" s="462">
        <v>307560</v>
      </c>
      <c r="N73" s="460">
        <v>218370</v>
      </c>
      <c r="O73" s="462">
        <v>302750</v>
      </c>
      <c r="P73" s="498" t="s">
        <v>168</v>
      </c>
      <c r="Q73" s="497">
        <v>2110</v>
      </c>
      <c r="R73" s="477">
        <v>2950</v>
      </c>
      <c r="S73" s="479" t="s">
        <v>194</v>
      </c>
      <c r="T73" s="474" t="s">
        <v>221</v>
      </c>
      <c r="U73" s="474" t="s">
        <v>168</v>
      </c>
      <c r="V73" s="488" t="s">
        <v>222</v>
      </c>
      <c r="W73" s="474" t="s">
        <v>168</v>
      </c>
      <c r="X73" s="491">
        <v>3.2</v>
      </c>
      <c r="Y73" s="493">
        <v>3.1</v>
      </c>
      <c r="Z73" s="497">
        <v>2060</v>
      </c>
      <c r="AA73" s="477">
        <v>2900</v>
      </c>
      <c r="AB73" s="479" t="s">
        <v>194</v>
      </c>
      <c r="AC73" s="474" t="s">
        <v>221</v>
      </c>
      <c r="AD73" s="474" t="s">
        <v>168</v>
      </c>
      <c r="AE73" s="488" t="s">
        <v>222</v>
      </c>
      <c r="AF73" s="474" t="s">
        <v>168</v>
      </c>
      <c r="AG73" s="491">
        <v>3.1</v>
      </c>
      <c r="AH73" s="528">
        <v>3.1</v>
      </c>
      <c r="AI73" s="531" t="s">
        <v>168</v>
      </c>
      <c r="AJ73" s="533">
        <v>168770</v>
      </c>
      <c r="AK73" s="484">
        <v>84380</v>
      </c>
      <c r="AL73" s="486">
        <v>1680</v>
      </c>
      <c r="AM73" s="477">
        <v>840</v>
      </c>
      <c r="AN73" s="479" t="s">
        <v>194</v>
      </c>
      <c r="AO73" s="474" t="s">
        <v>221</v>
      </c>
      <c r="AP73" s="474" t="s">
        <v>168</v>
      </c>
      <c r="AQ73" s="488" t="s">
        <v>222</v>
      </c>
      <c r="AR73" s="474" t="s">
        <v>168</v>
      </c>
      <c r="AS73" s="491">
        <v>2.8</v>
      </c>
      <c r="AT73" s="528">
        <v>2.9</v>
      </c>
      <c r="AU73" s="526" t="s">
        <v>168</v>
      </c>
      <c r="AV73" s="523">
        <v>151890</v>
      </c>
      <c r="AW73" s="526" t="s">
        <v>168</v>
      </c>
      <c r="AX73" s="519">
        <v>1510</v>
      </c>
      <c r="AY73" s="481" t="s">
        <v>194</v>
      </c>
      <c r="AZ73" s="481" t="s">
        <v>221</v>
      </c>
      <c r="BA73" s="481" t="s">
        <v>168</v>
      </c>
      <c r="BB73" s="487" t="s">
        <v>222</v>
      </c>
      <c r="BC73" s="481" t="s">
        <v>168</v>
      </c>
      <c r="BD73" s="544">
        <v>2.8</v>
      </c>
      <c r="BE73" s="526" t="s">
        <v>168</v>
      </c>
      <c r="BF73" s="523">
        <v>16870</v>
      </c>
      <c r="BG73" s="526" t="s">
        <v>168</v>
      </c>
      <c r="BH73" s="519">
        <v>160</v>
      </c>
      <c r="BI73" s="481" t="s">
        <v>194</v>
      </c>
      <c r="BJ73" s="481" t="s">
        <v>221</v>
      </c>
      <c r="BK73" s="481" t="s">
        <v>168</v>
      </c>
      <c r="BL73" s="487" t="s">
        <v>222</v>
      </c>
      <c r="BM73" s="481" t="s">
        <v>168</v>
      </c>
      <c r="BN73" s="544">
        <v>2.8</v>
      </c>
      <c r="BO73" s="548" t="s">
        <v>3</v>
      </c>
      <c r="BP73" s="176"/>
      <c r="BQ73" s="625" t="s">
        <v>173</v>
      </c>
      <c r="BR73" s="626"/>
      <c r="BS73" s="498" t="s">
        <v>168</v>
      </c>
      <c r="BT73" s="215"/>
      <c r="BU73" s="183"/>
      <c r="BV73" s="183"/>
      <c r="BW73" s="183"/>
      <c r="BX73" s="183"/>
      <c r="BY73" s="183"/>
      <c r="BZ73" s="216"/>
      <c r="CA73" s="210"/>
      <c r="CB73" s="531" t="s">
        <v>169</v>
      </c>
      <c r="CC73" s="185"/>
      <c r="CD73" s="498" t="s">
        <v>168</v>
      </c>
      <c r="CE73" s="514">
        <v>45150</v>
      </c>
      <c r="CF73" s="548" t="s">
        <v>168</v>
      </c>
      <c r="CG73" s="694">
        <v>390</v>
      </c>
      <c r="CH73" s="481" t="s">
        <v>194</v>
      </c>
      <c r="CI73" s="481" t="s">
        <v>221</v>
      </c>
      <c r="CJ73" s="481" t="s">
        <v>168</v>
      </c>
      <c r="CK73" s="487" t="s">
        <v>222</v>
      </c>
      <c r="CL73" s="481" t="s">
        <v>168</v>
      </c>
      <c r="CM73" s="693">
        <v>6.4</v>
      </c>
      <c r="CN73" s="674" t="s">
        <v>168</v>
      </c>
      <c r="CO73" s="497">
        <v>3400</v>
      </c>
      <c r="CP73" s="639">
        <v>3700</v>
      </c>
      <c r="CQ73" s="674" t="s">
        <v>168</v>
      </c>
      <c r="CR73" s="637" t="s">
        <v>278</v>
      </c>
      <c r="CS73" s="638">
        <v>20300</v>
      </c>
      <c r="CT73" s="639">
        <v>22600</v>
      </c>
      <c r="CU73" s="498" t="s">
        <v>170</v>
      </c>
      <c r="CV73" s="655">
        <v>2110</v>
      </c>
      <c r="CW73" s="498" t="s">
        <v>170</v>
      </c>
      <c r="CX73" s="636" t="s">
        <v>300</v>
      </c>
      <c r="CY73" s="498" t="s">
        <v>170</v>
      </c>
      <c r="CZ73" s="655">
        <v>39950</v>
      </c>
      <c r="DA73" s="548" t="s">
        <v>3</v>
      </c>
      <c r="DB73" s="694">
        <v>390</v>
      </c>
      <c r="DC73" s="689" t="s">
        <v>194</v>
      </c>
      <c r="DD73" s="481" t="s">
        <v>221</v>
      </c>
      <c r="DE73" s="689" t="s">
        <v>168</v>
      </c>
      <c r="DF73" s="487" t="s">
        <v>222</v>
      </c>
      <c r="DG73" s="689" t="s">
        <v>168</v>
      </c>
      <c r="DH73" s="693">
        <v>0.9</v>
      </c>
      <c r="DI73" s="548" t="s">
        <v>170</v>
      </c>
      <c r="DJ73" s="652" t="s">
        <v>298</v>
      </c>
      <c r="DK73" s="631" t="s">
        <v>298</v>
      </c>
      <c r="DL73" s="631" t="s">
        <v>298</v>
      </c>
      <c r="DM73" s="682" t="s">
        <v>298</v>
      </c>
      <c r="DN73" s="531"/>
      <c r="DO73" s="636" t="s">
        <v>301</v>
      </c>
    </row>
    <row r="74" spans="1:119" s="26" customFormat="1" ht="15" customHeight="1">
      <c r="A74" s="28" t="str">
        <f t="shared" si="9"/>
        <v>10/100
地域 6人
　から
12人
　まで１､２歳児</v>
      </c>
      <c r="B74" s="28"/>
      <c r="C74" s="28"/>
      <c r="D74" s="28" t="str">
        <f t="shared" ref="D74:E88" si="10">D73</f>
        <v>10/100
地域</v>
      </c>
      <c r="E74" s="28" t="str">
        <f t="shared" si="10"/>
        <v xml:space="preserve"> 6人
　から
12人
　まで</v>
      </c>
      <c r="F74" s="30" t="str">
        <f>F73</f>
        <v>１､２歳児</v>
      </c>
      <c r="G74" s="451"/>
      <c r="H74" s="454"/>
      <c r="I74" s="456"/>
      <c r="J74" s="458"/>
      <c r="K74" s="175"/>
      <c r="L74" s="460"/>
      <c r="M74" s="462"/>
      <c r="N74" s="460"/>
      <c r="O74" s="462"/>
      <c r="P74" s="498"/>
      <c r="Q74" s="497"/>
      <c r="R74" s="477"/>
      <c r="S74" s="479"/>
      <c r="T74" s="474"/>
      <c r="U74" s="474"/>
      <c r="V74" s="488"/>
      <c r="W74" s="474"/>
      <c r="X74" s="491"/>
      <c r="Y74" s="494"/>
      <c r="Z74" s="497"/>
      <c r="AA74" s="477"/>
      <c r="AB74" s="479"/>
      <c r="AC74" s="474"/>
      <c r="AD74" s="474"/>
      <c r="AE74" s="488"/>
      <c r="AF74" s="474"/>
      <c r="AG74" s="491"/>
      <c r="AH74" s="529"/>
      <c r="AI74" s="531"/>
      <c r="AJ74" s="533"/>
      <c r="AK74" s="484"/>
      <c r="AL74" s="486"/>
      <c r="AM74" s="477"/>
      <c r="AN74" s="479"/>
      <c r="AO74" s="474"/>
      <c r="AP74" s="474"/>
      <c r="AQ74" s="488"/>
      <c r="AR74" s="474"/>
      <c r="AS74" s="491"/>
      <c r="AT74" s="529"/>
      <c r="AU74" s="526"/>
      <c r="AV74" s="524"/>
      <c r="AW74" s="526"/>
      <c r="AX74" s="520"/>
      <c r="AY74" s="474"/>
      <c r="AZ74" s="474"/>
      <c r="BA74" s="474"/>
      <c r="BB74" s="488"/>
      <c r="BC74" s="474"/>
      <c r="BD74" s="537"/>
      <c r="BE74" s="526"/>
      <c r="BF74" s="524"/>
      <c r="BG74" s="526"/>
      <c r="BH74" s="520"/>
      <c r="BI74" s="474"/>
      <c r="BJ74" s="474"/>
      <c r="BK74" s="474"/>
      <c r="BL74" s="488"/>
      <c r="BM74" s="474"/>
      <c r="BN74" s="537"/>
      <c r="BO74" s="548"/>
      <c r="BP74" s="176"/>
      <c r="BQ74" s="505"/>
      <c r="BR74" s="627"/>
      <c r="BS74" s="498"/>
      <c r="BT74" s="215"/>
      <c r="BU74" s="183"/>
      <c r="BV74" s="183"/>
      <c r="BW74" s="183"/>
      <c r="BX74" s="183"/>
      <c r="BY74" s="183"/>
      <c r="BZ74" s="216"/>
      <c r="CA74" s="210"/>
      <c r="CB74" s="531"/>
      <c r="CC74" s="185"/>
      <c r="CD74" s="498"/>
      <c r="CE74" s="514"/>
      <c r="CF74" s="548"/>
      <c r="CG74" s="657"/>
      <c r="CH74" s="474"/>
      <c r="CI74" s="474"/>
      <c r="CJ74" s="474"/>
      <c r="CK74" s="488"/>
      <c r="CL74" s="474"/>
      <c r="CM74" s="650"/>
      <c r="CN74" s="674"/>
      <c r="CO74" s="497"/>
      <c r="CP74" s="639"/>
      <c r="CQ74" s="674"/>
      <c r="CR74" s="637"/>
      <c r="CS74" s="638"/>
      <c r="CT74" s="639"/>
      <c r="CU74" s="498"/>
      <c r="CV74" s="655"/>
      <c r="CW74" s="498"/>
      <c r="CX74" s="636"/>
      <c r="CY74" s="498"/>
      <c r="CZ74" s="655"/>
      <c r="DA74" s="548"/>
      <c r="DB74" s="657"/>
      <c r="DC74" s="645"/>
      <c r="DD74" s="474"/>
      <c r="DE74" s="645"/>
      <c r="DF74" s="488"/>
      <c r="DG74" s="645"/>
      <c r="DH74" s="650"/>
      <c r="DI74" s="548"/>
      <c r="DJ74" s="653"/>
      <c r="DK74" s="632"/>
      <c r="DL74" s="632"/>
      <c r="DM74" s="683"/>
      <c r="DN74" s="531"/>
      <c r="DO74" s="636"/>
    </row>
    <row r="75" spans="1:119" s="26" customFormat="1" ht="15" customHeight="1">
      <c r="A75" s="28" t="str">
        <f t="shared" si="9"/>
        <v>10/100
地域 6人
　から
12人
　まで１､２歳児</v>
      </c>
      <c r="B75" s="28" t="str">
        <f t="shared" ref="B75:B88" si="11">D75&amp;BQ75</f>
        <v>10/100
地域　 　　 ～　210人</v>
      </c>
      <c r="C75" s="28"/>
      <c r="D75" s="28" t="str">
        <f t="shared" si="10"/>
        <v>10/100
地域</v>
      </c>
      <c r="E75" s="28" t="str">
        <f t="shared" si="10"/>
        <v xml:space="preserve"> 6人
　から
12人
　まで</v>
      </c>
      <c r="F75" s="30" t="str">
        <f>F74</f>
        <v>１､２歳児</v>
      </c>
      <c r="G75" s="451"/>
      <c r="H75" s="454"/>
      <c r="I75" s="456"/>
      <c r="J75" s="458"/>
      <c r="K75" s="175"/>
      <c r="L75" s="460"/>
      <c r="M75" s="462"/>
      <c r="N75" s="460"/>
      <c r="O75" s="462"/>
      <c r="P75" s="498"/>
      <c r="Q75" s="497"/>
      <c r="R75" s="477"/>
      <c r="S75" s="479"/>
      <c r="T75" s="474"/>
      <c r="U75" s="474"/>
      <c r="V75" s="488"/>
      <c r="W75" s="474"/>
      <c r="X75" s="491"/>
      <c r="Y75" s="494"/>
      <c r="Z75" s="497"/>
      <c r="AA75" s="477"/>
      <c r="AB75" s="479"/>
      <c r="AC75" s="474"/>
      <c r="AD75" s="474"/>
      <c r="AE75" s="488"/>
      <c r="AF75" s="474"/>
      <c r="AG75" s="491"/>
      <c r="AH75" s="529"/>
      <c r="AI75" s="531"/>
      <c r="AJ75" s="533"/>
      <c r="AK75" s="484"/>
      <c r="AL75" s="486"/>
      <c r="AM75" s="477"/>
      <c r="AN75" s="479"/>
      <c r="AO75" s="474"/>
      <c r="AP75" s="474"/>
      <c r="AQ75" s="488"/>
      <c r="AR75" s="474"/>
      <c r="AS75" s="491"/>
      <c r="AT75" s="529"/>
      <c r="AU75" s="526"/>
      <c r="AV75" s="524"/>
      <c r="AW75" s="526"/>
      <c r="AX75" s="520"/>
      <c r="AY75" s="474"/>
      <c r="AZ75" s="474"/>
      <c r="BA75" s="474"/>
      <c r="BB75" s="488"/>
      <c r="BC75" s="474"/>
      <c r="BD75" s="537"/>
      <c r="BE75" s="526"/>
      <c r="BF75" s="524"/>
      <c r="BG75" s="526"/>
      <c r="BH75" s="520"/>
      <c r="BI75" s="474"/>
      <c r="BJ75" s="474"/>
      <c r="BK75" s="474"/>
      <c r="BL75" s="488"/>
      <c r="BM75" s="474"/>
      <c r="BN75" s="537"/>
      <c r="BO75" s="548"/>
      <c r="BP75" s="176"/>
      <c r="BQ75" s="186" t="s">
        <v>174</v>
      </c>
      <c r="BR75" s="187">
        <v>283100</v>
      </c>
      <c r="BS75" s="498"/>
      <c r="BT75" s="217">
        <v>2830</v>
      </c>
      <c r="BU75" s="189" t="s">
        <v>194</v>
      </c>
      <c r="BV75" s="190" t="s">
        <v>221</v>
      </c>
      <c r="BW75" s="191" t="s">
        <v>168</v>
      </c>
      <c r="BX75" s="192" t="s">
        <v>222</v>
      </c>
      <c r="BY75" s="189" t="s">
        <v>168</v>
      </c>
      <c r="BZ75" s="218">
        <v>1.9</v>
      </c>
      <c r="CA75" s="210"/>
      <c r="CB75" s="531"/>
      <c r="CC75" s="185"/>
      <c r="CD75" s="498"/>
      <c r="CE75" s="514"/>
      <c r="CF75" s="548"/>
      <c r="CG75" s="657"/>
      <c r="CH75" s="474"/>
      <c r="CI75" s="474"/>
      <c r="CJ75" s="474"/>
      <c r="CK75" s="488"/>
      <c r="CL75" s="474"/>
      <c r="CM75" s="650"/>
      <c r="CN75" s="674"/>
      <c r="CO75" s="497"/>
      <c r="CP75" s="639"/>
      <c r="CQ75" s="674"/>
      <c r="CR75" s="637" t="s">
        <v>279</v>
      </c>
      <c r="CS75" s="638">
        <v>11200</v>
      </c>
      <c r="CT75" s="639">
        <v>12400</v>
      </c>
      <c r="CU75" s="498"/>
      <c r="CV75" s="655"/>
      <c r="CW75" s="498"/>
      <c r="CX75" s="636"/>
      <c r="CY75" s="498"/>
      <c r="CZ75" s="655"/>
      <c r="DA75" s="548"/>
      <c r="DB75" s="657"/>
      <c r="DC75" s="645"/>
      <c r="DD75" s="474"/>
      <c r="DE75" s="645"/>
      <c r="DF75" s="488"/>
      <c r="DG75" s="645"/>
      <c r="DH75" s="650"/>
      <c r="DI75" s="548"/>
      <c r="DJ75" s="653"/>
      <c r="DK75" s="632"/>
      <c r="DL75" s="632"/>
      <c r="DM75" s="683"/>
      <c r="DN75" s="531"/>
      <c r="DO75" s="636"/>
    </row>
    <row r="76" spans="1:119" s="26" customFormat="1" ht="15" customHeight="1">
      <c r="A76" s="28" t="str">
        <f t="shared" si="9"/>
        <v>10/100
地域 6人
　から
12人
　まで１､２歳児</v>
      </c>
      <c r="B76" s="28" t="str">
        <f t="shared" si="11"/>
        <v>10/100
地域　 211人～　279人</v>
      </c>
      <c r="C76" s="28"/>
      <c r="D76" s="28" t="str">
        <f t="shared" si="10"/>
        <v>10/100
地域</v>
      </c>
      <c r="E76" s="28" t="str">
        <f t="shared" si="10"/>
        <v xml:space="preserve"> 6人
　から
12人
　まで</v>
      </c>
      <c r="F76" s="30" t="str">
        <f>F75</f>
        <v>１､２歳児</v>
      </c>
      <c r="G76" s="451"/>
      <c r="H76" s="454"/>
      <c r="I76" s="456"/>
      <c r="J76" s="458"/>
      <c r="K76" s="175"/>
      <c r="L76" s="460"/>
      <c r="M76" s="462"/>
      <c r="N76" s="460"/>
      <c r="O76" s="462"/>
      <c r="P76" s="498"/>
      <c r="Q76" s="497"/>
      <c r="R76" s="477"/>
      <c r="S76" s="480"/>
      <c r="T76" s="482"/>
      <c r="U76" s="482"/>
      <c r="V76" s="489"/>
      <c r="W76" s="482"/>
      <c r="X76" s="492"/>
      <c r="Y76" s="495"/>
      <c r="Z76" s="497"/>
      <c r="AA76" s="477"/>
      <c r="AB76" s="480"/>
      <c r="AC76" s="482"/>
      <c r="AD76" s="482"/>
      <c r="AE76" s="489"/>
      <c r="AF76" s="482"/>
      <c r="AG76" s="492"/>
      <c r="AH76" s="530"/>
      <c r="AI76" s="531"/>
      <c r="AJ76" s="533"/>
      <c r="AK76" s="484"/>
      <c r="AL76" s="486"/>
      <c r="AM76" s="477"/>
      <c r="AN76" s="480"/>
      <c r="AO76" s="482"/>
      <c r="AP76" s="482"/>
      <c r="AQ76" s="489"/>
      <c r="AR76" s="482"/>
      <c r="AS76" s="492"/>
      <c r="AT76" s="530"/>
      <c r="AU76" s="526"/>
      <c r="AV76" s="525"/>
      <c r="AW76" s="526"/>
      <c r="AX76" s="521"/>
      <c r="AY76" s="522"/>
      <c r="AZ76" s="522"/>
      <c r="BA76" s="522"/>
      <c r="BB76" s="527"/>
      <c r="BC76" s="522"/>
      <c r="BD76" s="538"/>
      <c r="BE76" s="526"/>
      <c r="BF76" s="525"/>
      <c r="BG76" s="526"/>
      <c r="BH76" s="521"/>
      <c r="BI76" s="522"/>
      <c r="BJ76" s="522"/>
      <c r="BK76" s="522"/>
      <c r="BL76" s="527"/>
      <c r="BM76" s="522"/>
      <c r="BN76" s="538"/>
      <c r="BO76" s="548"/>
      <c r="BP76" s="176"/>
      <c r="BQ76" s="186" t="s">
        <v>280</v>
      </c>
      <c r="BR76" s="187">
        <v>303500</v>
      </c>
      <c r="BS76" s="498"/>
      <c r="BT76" s="217">
        <v>3030</v>
      </c>
      <c r="BU76" s="189" t="s">
        <v>194</v>
      </c>
      <c r="BV76" s="190" t="s">
        <v>221</v>
      </c>
      <c r="BW76" s="191" t="s">
        <v>168</v>
      </c>
      <c r="BX76" s="192" t="s">
        <v>222</v>
      </c>
      <c r="BY76" s="189" t="s">
        <v>168</v>
      </c>
      <c r="BZ76" s="218">
        <v>1.8</v>
      </c>
      <c r="CA76" s="210"/>
      <c r="CB76" s="531"/>
      <c r="CC76" s="185"/>
      <c r="CD76" s="498"/>
      <c r="CE76" s="514"/>
      <c r="CF76" s="548"/>
      <c r="CG76" s="657"/>
      <c r="CH76" s="474"/>
      <c r="CI76" s="474"/>
      <c r="CJ76" s="474"/>
      <c r="CK76" s="488"/>
      <c r="CL76" s="474"/>
      <c r="CM76" s="650"/>
      <c r="CN76" s="674"/>
      <c r="CO76" s="497"/>
      <c r="CP76" s="639"/>
      <c r="CQ76" s="674"/>
      <c r="CR76" s="637"/>
      <c r="CS76" s="638"/>
      <c r="CT76" s="639"/>
      <c r="CU76" s="498"/>
      <c r="CV76" s="655"/>
      <c r="CW76" s="498"/>
      <c r="CX76" s="636"/>
      <c r="CY76" s="498"/>
      <c r="CZ76" s="655"/>
      <c r="DA76" s="548"/>
      <c r="DB76" s="657"/>
      <c r="DC76" s="645"/>
      <c r="DD76" s="474"/>
      <c r="DE76" s="645"/>
      <c r="DF76" s="488"/>
      <c r="DG76" s="645"/>
      <c r="DH76" s="650"/>
      <c r="DI76" s="548"/>
      <c r="DJ76" s="653"/>
      <c r="DK76" s="632"/>
      <c r="DL76" s="632"/>
      <c r="DM76" s="683"/>
      <c r="DN76" s="531"/>
      <c r="DO76" s="636"/>
    </row>
    <row r="77" spans="1:119" s="26" customFormat="1" ht="15" customHeight="1">
      <c r="A77" s="26" t="str">
        <f t="shared" si="9"/>
        <v>10/100
地域 6人
　から
12人
　まで乳児</v>
      </c>
      <c r="B77" s="26" t="str">
        <f t="shared" si="11"/>
        <v>10/100
地域　 280人～　349人</v>
      </c>
      <c r="C77" s="26" t="str">
        <f>G73&amp;"13人～19人"</f>
        <v>10/100
地域13人～19人</v>
      </c>
      <c r="D77" s="26" t="str">
        <f t="shared" si="10"/>
        <v>10/100
地域</v>
      </c>
      <c r="E77" s="26" t="str">
        <f t="shared" si="10"/>
        <v xml:space="preserve"> 6人
　から
12人
　まで</v>
      </c>
      <c r="F77" s="27" t="str">
        <f>J77</f>
        <v>乳児</v>
      </c>
      <c r="G77" s="451"/>
      <c r="H77" s="454"/>
      <c r="I77" s="456"/>
      <c r="J77" s="512" t="s">
        <v>172</v>
      </c>
      <c r="K77" s="175"/>
      <c r="L77" s="513">
        <v>307560</v>
      </c>
      <c r="M77" s="515"/>
      <c r="N77" s="513">
        <v>302750</v>
      </c>
      <c r="O77" s="515"/>
      <c r="P77" s="498" t="s">
        <v>168</v>
      </c>
      <c r="Q77" s="504">
        <v>2950</v>
      </c>
      <c r="R77" s="507"/>
      <c r="S77" s="479" t="s">
        <v>194</v>
      </c>
      <c r="T77" s="474" t="s">
        <v>221</v>
      </c>
      <c r="U77" s="474" t="s">
        <v>168</v>
      </c>
      <c r="V77" s="488" t="s">
        <v>222</v>
      </c>
      <c r="W77" s="474" t="s">
        <v>168</v>
      </c>
      <c r="X77" s="501">
        <v>3.1</v>
      </c>
      <c r="Y77" s="502"/>
      <c r="Z77" s="504">
        <v>2900</v>
      </c>
      <c r="AA77" s="507"/>
      <c r="AB77" s="479" t="s">
        <v>194</v>
      </c>
      <c r="AC77" s="474" t="s">
        <v>221</v>
      </c>
      <c r="AD77" s="474" t="s">
        <v>168</v>
      </c>
      <c r="AE77" s="488" t="s">
        <v>222</v>
      </c>
      <c r="AF77" s="474" t="s">
        <v>168</v>
      </c>
      <c r="AG77" s="501">
        <v>3.1</v>
      </c>
      <c r="AH77" s="537"/>
      <c r="AI77" s="531" t="s">
        <v>168</v>
      </c>
      <c r="AJ77" s="629">
        <v>84380</v>
      </c>
      <c r="AK77" s="669"/>
      <c r="AL77" s="672">
        <v>840</v>
      </c>
      <c r="AM77" s="507"/>
      <c r="AN77" s="479" t="s">
        <v>194</v>
      </c>
      <c r="AO77" s="474" t="s">
        <v>221</v>
      </c>
      <c r="AP77" s="474" t="s">
        <v>168</v>
      </c>
      <c r="AQ77" s="488" t="s">
        <v>222</v>
      </c>
      <c r="AR77" s="474" t="s">
        <v>168</v>
      </c>
      <c r="AS77" s="501">
        <v>2.9</v>
      </c>
      <c r="AT77" s="537"/>
      <c r="AU77" s="194"/>
      <c r="AV77" s="194"/>
      <c r="AW77" s="194"/>
      <c r="AX77" s="194"/>
      <c r="AY77" s="194"/>
      <c r="AZ77" s="194"/>
      <c r="BA77" s="194"/>
      <c r="BB77" s="194"/>
      <c r="BC77" s="194"/>
      <c r="BD77" s="195"/>
      <c r="BE77" s="194"/>
      <c r="BF77" s="194"/>
      <c r="BG77" s="194"/>
      <c r="BH77" s="194"/>
      <c r="BI77" s="194"/>
      <c r="BJ77" s="194"/>
      <c r="BK77" s="194"/>
      <c r="BL77" s="194"/>
      <c r="BM77" s="194"/>
      <c r="BN77" s="194"/>
      <c r="BO77" s="534"/>
      <c r="BP77" s="176"/>
      <c r="BQ77" s="186" t="s">
        <v>110</v>
      </c>
      <c r="BR77" s="187">
        <v>344300</v>
      </c>
      <c r="BS77" s="498"/>
      <c r="BT77" s="217">
        <v>3440</v>
      </c>
      <c r="BU77" s="189" t="s">
        <v>194</v>
      </c>
      <c r="BV77" s="190" t="s">
        <v>221</v>
      </c>
      <c r="BW77" s="191" t="s">
        <v>168</v>
      </c>
      <c r="BX77" s="192" t="s">
        <v>222</v>
      </c>
      <c r="BY77" s="189" t="s">
        <v>168</v>
      </c>
      <c r="BZ77" s="218">
        <v>1.9</v>
      </c>
      <c r="CA77" s="210"/>
      <c r="CB77" s="531"/>
      <c r="CC77" s="185"/>
      <c r="CD77" s="498"/>
      <c r="CE77" s="514"/>
      <c r="CF77" s="548"/>
      <c r="CG77" s="657"/>
      <c r="CH77" s="474"/>
      <c r="CI77" s="474"/>
      <c r="CJ77" s="474"/>
      <c r="CK77" s="488"/>
      <c r="CL77" s="474"/>
      <c r="CM77" s="650"/>
      <c r="CN77" s="674"/>
      <c r="CO77" s="497"/>
      <c r="CP77" s="639"/>
      <c r="CQ77" s="674"/>
      <c r="CR77" s="637" t="s">
        <v>281</v>
      </c>
      <c r="CS77" s="638">
        <v>9700</v>
      </c>
      <c r="CT77" s="639">
        <v>10800</v>
      </c>
      <c r="CU77" s="498"/>
      <c r="CV77" s="655"/>
      <c r="CW77" s="498"/>
      <c r="CX77" s="640">
        <v>0.09</v>
      </c>
      <c r="CY77" s="498"/>
      <c r="CZ77" s="655"/>
      <c r="DA77" s="548"/>
      <c r="DB77" s="657"/>
      <c r="DC77" s="645"/>
      <c r="DD77" s="474"/>
      <c r="DE77" s="645"/>
      <c r="DF77" s="488"/>
      <c r="DG77" s="645"/>
      <c r="DH77" s="650"/>
      <c r="DI77" s="548"/>
      <c r="DJ77" s="642">
        <v>0.01</v>
      </c>
      <c r="DK77" s="662">
        <v>0.03</v>
      </c>
      <c r="DL77" s="662">
        <v>0.04</v>
      </c>
      <c r="DM77" s="664">
        <v>0.06</v>
      </c>
      <c r="DN77" s="531"/>
      <c r="DO77" s="640">
        <v>0.81</v>
      </c>
    </row>
    <row r="78" spans="1:119" s="26" customFormat="1" ht="15" customHeight="1">
      <c r="A78" s="26" t="str">
        <f t="shared" si="9"/>
        <v>10/100
地域 6人
　から
12人
　まで乳児</v>
      </c>
      <c r="B78" s="26" t="str">
        <f t="shared" si="11"/>
        <v>10/100
地域 　350人～　419人</v>
      </c>
      <c r="D78" s="26" t="str">
        <f t="shared" si="10"/>
        <v>10/100
地域</v>
      </c>
      <c r="E78" s="26" t="str">
        <f t="shared" si="10"/>
        <v xml:space="preserve"> 6人
　から
12人
　まで</v>
      </c>
      <c r="F78" s="27" t="str">
        <f>F77</f>
        <v>乳児</v>
      </c>
      <c r="G78" s="451"/>
      <c r="H78" s="454"/>
      <c r="I78" s="456"/>
      <c r="J78" s="458"/>
      <c r="K78" s="175"/>
      <c r="L78" s="514"/>
      <c r="M78" s="516"/>
      <c r="N78" s="514"/>
      <c r="O78" s="516"/>
      <c r="P78" s="498"/>
      <c r="Q78" s="505"/>
      <c r="R78" s="508"/>
      <c r="S78" s="479"/>
      <c r="T78" s="474"/>
      <c r="U78" s="474"/>
      <c r="V78" s="488"/>
      <c r="W78" s="474"/>
      <c r="X78" s="502"/>
      <c r="Y78" s="502"/>
      <c r="Z78" s="505"/>
      <c r="AA78" s="508"/>
      <c r="AB78" s="479"/>
      <c r="AC78" s="474"/>
      <c r="AD78" s="474"/>
      <c r="AE78" s="488"/>
      <c r="AF78" s="474"/>
      <c r="AG78" s="502"/>
      <c r="AH78" s="537"/>
      <c r="AI78" s="531"/>
      <c r="AJ78" s="630"/>
      <c r="AK78" s="670"/>
      <c r="AL78" s="673"/>
      <c r="AM78" s="508"/>
      <c r="AN78" s="479"/>
      <c r="AO78" s="474"/>
      <c r="AP78" s="474"/>
      <c r="AQ78" s="488"/>
      <c r="AR78" s="474"/>
      <c r="AS78" s="502"/>
      <c r="AT78" s="537"/>
      <c r="AU78" s="194"/>
      <c r="AV78" s="194"/>
      <c r="AW78" s="194"/>
      <c r="AX78" s="194"/>
      <c r="AY78" s="194"/>
      <c r="AZ78" s="194"/>
      <c r="BA78" s="194"/>
      <c r="BB78" s="194"/>
      <c r="BC78" s="194"/>
      <c r="BD78" s="196"/>
      <c r="BE78" s="194"/>
      <c r="BF78" s="194"/>
      <c r="BG78" s="194"/>
      <c r="BH78" s="194"/>
      <c r="BI78" s="194"/>
      <c r="BJ78" s="194"/>
      <c r="BK78" s="194"/>
      <c r="BL78" s="194"/>
      <c r="BM78" s="194"/>
      <c r="BN78" s="194"/>
      <c r="BO78" s="534"/>
      <c r="BP78" s="176"/>
      <c r="BQ78" s="186" t="s">
        <v>111</v>
      </c>
      <c r="BR78" s="187">
        <v>385100</v>
      </c>
      <c r="BS78" s="498"/>
      <c r="BT78" s="217">
        <v>3850</v>
      </c>
      <c r="BU78" s="189" t="s">
        <v>194</v>
      </c>
      <c r="BV78" s="190" t="s">
        <v>221</v>
      </c>
      <c r="BW78" s="191" t="s">
        <v>168</v>
      </c>
      <c r="BX78" s="192" t="s">
        <v>222</v>
      </c>
      <c r="BY78" s="189" t="s">
        <v>168</v>
      </c>
      <c r="BZ78" s="218">
        <v>2</v>
      </c>
      <c r="CA78" s="210"/>
      <c r="CB78" s="531"/>
      <c r="CC78" s="185"/>
      <c r="CD78" s="498"/>
      <c r="CE78" s="514"/>
      <c r="CF78" s="548"/>
      <c r="CG78" s="657"/>
      <c r="CH78" s="474"/>
      <c r="CI78" s="474"/>
      <c r="CJ78" s="474"/>
      <c r="CK78" s="488"/>
      <c r="CL78" s="474"/>
      <c r="CM78" s="650"/>
      <c r="CN78" s="674"/>
      <c r="CO78" s="497"/>
      <c r="CP78" s="639"/>
      <c r="CQ78" s="674"/>
      <c r="CR78" s="637"/>
      <c r="CS78" s="638"/>
      <c r="CT78" s="639"/>
      <c r="CU78" s="498"/>
      <c r="CV78" s="655"/>
      <c r="CW78" s="498"/>
      <c r="CX78" s="640"/>
      <c r="CY78" s="498"/>
      <c r="CZ78" s="655"/>
      <c r="DA78" s="548"/>
      <c r="DB78" s="657"/>
      <c r="DC78" s="645"/>
      <c r="DD78" s="474"/>
      <c r="DE78" s="645"/>
      <c r="DF78" s="488"/>
      <c r="DG78" s="645"/>
      <c r="DH78" s="650"/>
      <c r="DI78" s="548"/>
      <c r="DJ78" s="642"/>
      <c r="DK78" s="662"/>
      <c r="DL78" s="662"/>
      <c r="DM78" s="664"/>
      <c r="DN78" s="531"/>
      <c r="DO78" s="640"/>
    </row>
    <row r="79" spans="1:119" s="26" customFormat="1" ht="15" customHeight="1">
      <c r="A79" s="26" t="str">
        <f t="shared" si="9"/>
        <v>10/100
地域 6人
　から
12人
　まで乳児</v>
      </c>
      <c r="B79" s="26" t="str">
        <f t="shared" si="11"/>
        <v>10/100
地域　 420人～　489人</v>
      </c>
      <c r="D79" s="26" t="str">
        <f t="shared" si="10"/>
        <v>10/100
地域</v>
      </c>
      <c r="E79" s="26" t="str">
        <f t="shared" si="10"/>
        <v xml:space="preserve"> 6人
　から
12人
　まで</v>
      </c>
      <c r="F79" s="27" t="str">
        <f>F78</f>
        <v>乳児</v>
      </c>
      <c r="G79" s="451"/>
      <c r="H79" s="454"/>
      <c r="I79" s="456"/>
      <c r="J79" s="458"/>
      <c r="K79" s="175"/>
      <c r="L79" s="514"/>
      <c r="M79" s="516"/>
      <c r="N79" s="514"/>
      <c r="O79" s="516"/>
      <c r="P79" s="498"/>
      <c r="Q79" s="505"/>
      <c r="R79" s="508"/>
      <c r="S79" s="479"/>
      <c r="T79" s="474"/>
      <c r="U79" s="474"/>
      <c r="V79" s="488"/>
      <c r="W79" s="474"/>
      <c r="X79" s="502"/>
      <c r="Y79" s="502"/>
      <c r="Z79" s="505"/>
      <c r="AA79" s="508"/>
      <c r="AB79" s="479"/>
      <c r="AC79" s="474"/>
      <c r="AD79" s="474"/>
      <c r="AE79" s="488"/>
      <c r="AF79" s="474"/>
      <c r="AG79" s="502"/>
      <c r="AH79" s="537"/>
      <c r="AI79" s="531"/>
      <c r="AJ79" s="630"/>
      <c r="AK79" s="670"/>
      <c r="AL79" s="673"/>
      <c r="AM79" s="508"/>
      <c r="AN79" s="479"/>
      <c r="AO79" s="474"/>
      <c r="AP79" s="474"/>
      <c r="AQ79" s="488"/>
      <c r="AR79" s="474"/>
      <c r="AS79" s="502"/>
      <c r="AT79" s="537"/>
      <c r="AU79" s="194"/>
      <c r="AV79" s="194"/>
      <c r="AW79" s="194"/>
      <c r="AX79" s="194"/>
      <c r="AY79" s="194"/>
      <c r="AZ79" s="194"/>
      <c r="BA79" s="194"/>
      <c r="BB79" s="194"/>
      <c r="BC79" s="194"/>
      <c r="BD79" s="196"/>
      <c r="BE79" s="194"/>
      <c r="BF79" s="194"/>
      <c r="BG79" s="194"/>
      <c r="BH79" s="194"/>
      <c r="BI79" s="194"/>
      <c r="BJ79" s="194"/>
      <c r="BK79" s="194"/>
      <c r="BL79" s="194"/>
      <c r="BM79" s="194"/>
      <c r="BN79" s="194"/>
      <c r="BO79" s="534"/>
      <c r="BP79" s="176"/>
      <c r="BQ79" s="186" t="s">
        <v>112</v>
      </c>
      <c r="BR79" s="187">
        <v>426000</v>
      </c>
      <c r="BS79" s="498"/>
      <c r="BT79" s="217">
        <v>4260</v>
      </c>
      <c r="BU79" s="189" t="s">
        <v>194</v>
      </c>
      <c r="BV79" s="190" t="s">
        <v>221</v>
      </c>
      <c r="BW79" s="191" t="s">
        <v>168</v>
      </c>
      <c r="BX79" s="192" t="s">
        <v>222</v>
      </c>
      <c r="BY79" s="189" t="s">
        <v>168</v>
      </c>
      <c r="BZ79" s="218">
        <v>2.1</v>
      </c>
      <c r="CA79" s="210"/>
      <c r="CB79" s="531"/>
      <c r="CC79" s="185"/>
      <c r="CD79" s="498"/>
      <c r="CE79" s="514"/>
      <c r="CF79" s="548"/>
      <c r="CG79" s="657"/>
      <c r="CH79" s="474"/>
      <c r="CI79" s="474"/>
      <c r="CJ79" s="474"/>
      <c r="CK79" s="488"/>
      <c r="CL79" s="474"/>
      <c r="CM79" s="650"/>
      <c r="CN79" s="674"/>
      <c r="CO79" s="497"/>
      <c r="CP79" s="639"/>
      <c r="CQ79" s="674"/>
      <c r="CR79" s="637" t="s">
        <v>282</v>
      </c>
      <c r="CS79" s="638">
        <v>8700</v>
      </c>
      <c r="CT79" s="639">
        <v>9700</v>
      </c>
      <c r="CU79" s="498"/>
      <c r="CV79" s="655"/>
      <c r="CW79" s="498"/>
      <c r="CX79" s="640"/>
      <c r="CY79" s="498"/>
      <c r="CZ79" s="655"/>
      <c r="DA79" s="548"/>
      <c r="DB79" s="657"/>
      <c r="DC79" s="645"/>
      <c r="DD79" s="474"/>
      <c r="DE79" s="645"/>
      <c r="DF79" s="488"/>
      <c r="DG79" s="645"/>
      <c r="DH79" s="650"/>
      <c r="DI79" s="548"/>
      <c r="DJ79" s="642"/>
      <c r="DK79" s="662"/>
      <c r="DL79" s="662"/>
      <c r="DM79" s="664"/>
      <c r="DN79" s="531"/>
      <c r="DO79" s="640"/>
    </row>
    <row r="80" spans="1:119" s="26" customFormat="1" ht="15" customHeight="1">
      <c r="A80" s="26" t="str">
        <f t="shared" si="9"/>
        <v>10/100
地域 6人
　から
12人
　まで乳児</v>
      </c>
      <c r="B80" s="26" t="str">
        <f t="shared" si="11"/>
        <v>10/100
地域 　490人～　559人</v>
      </c>
      <c r="D80" s="26" t="str">
        <f t="shared" si="10"/>
        <v>10/100
地域</v>
      </c>
      <c r="E80" s="26" t="str">
        <f t="shared" si="10"/>
        <v xml:space="preserve"> 6人
　から
12人
　まで</v>
      </c>
      <c r="F80" s="27" t="str">
        <f>F79</f>
        <v>乳児</v>
      </c>
      <c r="G80" s="451"/>
      <c r="H80" s="454"/>
      <c r="I80" s="456"/>
      <c r="J80" s="458"/>
      <c r="K80" s="175"/>
      <c r="L80" s="514"/>
      <c r="M80" s="517"/>
      <c r="N80" s="514"/>
      <c r="O80" s="517"/>
      <c r="P80" s="498"/>
      <c r="Q80" s="506"/>
      <c r="R80" s="509"/>
      <c r="S80" s="510"/>
      <c r="T80" s="475"/>
      <c r="U80" s="475"/>
      <c r="V80" s="511"/>
      <c r="W80" s="475"/>
      <c r="X80" s="503"/>
      <c r="Y80" s="503"/>
      <c r="Z80" s="506"/>
      <c r="AA80" s="509"/>
      <c r="AB80" s="510"/>
      <c r="AC80" s="475"/>
      <c r="AD80" s="475"/>
      <c r="AE80" s="511"/>
      <c r="AF80" s="475"/>
      <c r="AG80" s="503"/>
      <c r="AH80" s="538"/>
      <c r="AI80" s="531"/>
      <c r="AJ80" s="630"/>
      <c r="AK80" s="671"/>
      <c r="AL80" s="673"/>
      <c r="AM80" s="509"/>
      <c r="AN80" s="510"/>
      <c r="AO80" s="475"/>
      <c r="AP80" s="475"/>
      <c r="AQ80" s="511"/>
      <c r="AR80" s="475"/>
      <c r="AS80" s="503"/>
      <c r="AT80" s="538"/>
      <c r="AU80" s="194"/>
      <c r="AV80" s="194"/>
      <c r="AW80" s="194"/>
      <c r="AX80" s="194"/>
      <c r="AY80" s="194"/>
      <c r="AZ80" s="194"/>
      <c r="BA80" s="194"/>
      <c r="BB80" s="194"/>
      <c r="BC80" s="194"/>
      <c r="BD80" s="197"/>
      <c r="BE80" s="194"/>
      <c r="BF80" s="194"/>
      <c r="BG80" s="194"/>
      <c r="BH80" s="194"/>
      <c r="BI80" s="194"/>
      <c r="BJ80" s="194"/>
      <c r="BK80" s="194"/>
      <c r="BL80" s="194"/>
      <c r="BM80" s="194"/>
      <c r="BN80" s="194"/>
      <c r="BO80" s="534"/>
      <c r="BP80" s="176"/>
      <c r="BQ80" s="186" t="s">
        <v>113</v>
      </c>
      <c r="BR80" s="187">
        <v>466800</v>
      </c>
      <c r="BS80" s="498"/>
      <c r="BT80" s="217">
        <v>4660</v>
      </c>
      <c r="BU80" s="189" t="s">
        <v>194</v>
      </c>
      <c r="BV80" s="190" t="s">
        <v>221</v>
      </c>
      <c r="BW80" s="191" t="s">
        <v>168</v>
      </c>
      <c r="BX80" s="192" t="s">
        <v>222</v>
      </c>
      <c r="BY80" s="189" t="s">
        <v>168</v>
      </c>
      <c r="BZ80" s="218">
        <v>1.9</v>
      </c>
      <c r="CA80" s="210"/>
      <c r="CB80" s="531"/>
      <c r="CC80" s="185" t="s">
        <v>175</v>
      </c>
      <c r="CD80" s="498"/>
      <c r="CE80" s="536"/>
      <c r="CF80" s="548"/>
      <c r="CG80" s="658"/>
      <c r="CH80" s="547"/>
      <c r="CI80" s="547"/>
      <c r="CJ80" s="547"/>
      <c r="CK80" s="648"/>
      <c r="CL80" s="547"/>
      <c r="CM80" s="651"/>
      <c r="CN80" s="674"/>
      <c r="CO80" s="675"/>
      <c r="CP80" s="668"/>
      <c r="CQ80" s="674"/>
      <c r="CR80" s="666"/>
      <c r="CS80" s="667"/>
      <c r="CT80" s="668"/>
      <c r="CU80" s="498"/>
      <c r="CV80" s="661"/>
      <c r="CW80" s="498"/>
      <c r="CX80" s="641"/>
      <c r="CY80" s="498"/>
      <c r="CZ80" s="655"/>
      <c r="DA80" s="548"/>
      <c r="DB80" s="658"/>
      <c r="DC80" s="646"/>
      <c r="DD80" s="547"/>
      <c r="DE80" s="646"/>
      <c r="DF80" s="648"/>
      <c r="DG80" s="646"/>
      <c r="DH80" s="651"/>
      <c r="DI80" s="548"/>
      <c r="DJ80" s="643"/>
      <c r="DK80" s="663"/>
      <c r="DL80" s="663"/>
      <c r="DM80" s="665"/>
      <c r="DN80" s="531"/>
      <c r="DO80" s="641"/>
    </row>
    <row r="81" spans="1:119" s="26" customFormat="1" ht="15" customHeight="1">
      <c r="A81" s="26" t="str">
        <f t="shared" si="9"/>
        <v>10/100
地域13人
　から
19人
　まで１､２歳児</v>
      </c>
      <c r="B81" s="26" t="str">
        <f t="shared" si="11"/>
        <v>10/100
地域　 560人～　629人</v>
      </c>
      <c r="D81" s="26" t="str">
        <f t="shared" si="10"/>
        <v>10/100
地域</v>
      </c>
      <c r="E81" s="26" t="str">
        <f>H81</f>
        <v>13人
　から
19人
　まで</v>
      </c>
      <c r="F81" s="27" t="str">
        <f>J81</f>
        <v>１､２歳児</v>
      </c>
      <c r="G81" s="451"/>
      <c r="H81" s="468" t="s">
        <v>283</v>
      </c>
      <c r="I81" s="455" t="s">
        <v>171</v>
      </c>
      <c r="J81" s="457" t="s">
        <v>277</v>
      </c>
      <c r="K81" s="175"/>
      <c r="L81" s="459">
        <v>176380</v>
      </c>
      <c r="M81" s="461">
        <v>260760</v>
      </c>
      <c r="N81" s="459">
        <v>173340</v>
      </c>
      <c r="O81" s="461">
        <v>257720</v>
      </c>
      <c r="P81" s="498" t="s">
        <v>168</v>
      </c>
      <c r="Q81" s="496">
        <v>1640</v>
      </c>
      <c r="R81" s="476">
        <v>2480</v>
      </c>
      <c r="S81" s="478" t="s">
        <v>194</v>
      </c>
      <c r="T81" s="481" t="s">
        <v>221</v>
      </c>
      <c r="U81" s="481" t="s">
        <v>168</v>
      </c>
      <c r="V81" s="487" t="s">
        <v>222</v>
      </c>
      <c r="W81" s="481" t="s">
        <v>168</v>
      </c>
      <c r="X81" s="490">
        <v>3.2</v>
      </c>
      <c r="Y81" s="493">
        <v>3.1</v>
      </c>
      <c r="Z81" s="496">
        <v>1610</v>
      </c>
      <c r="AA81" s="476">
        <v>2450</v>
      </c>
      <c r="AB81" s="478" t="s">
        <v>194</v>
      </c>
      <c r="AC81" s="481" t="s">
        <v>221</v>
      </c>
      <c r="AD81" s="481" t="s">
        <v>168</v>
      </c>
      <c r="AE81" s="487" t="s">
        <v>222</v>
      </c>
      <c r="AF81" s="481" t="s">
        <v>168</v>
      </c>
      <c r="AG81" s="490">
        <v>3.1</v>
      </c>
      <c r="AH81" s="528">
        <v>3</v>
      </c>
      <c r="AI81" s="531" t="s">
        <v>168</v>
      </c>
      <c r="AJ81" s="532">
        <v>168770</v>
      </c>
      <c r="AK81" s="483">
        <v>84380</v>
      </c>
      <c r="AL81" s="485">
        <v>1680</v>
      </c>
      <c r="AM81" s="476">
        <v>840</v>
      </c>
      <c r="AN81" s="478" t="s">
        <v>194</v>
      </c>
      <c r="AO81" s="481" t="s">
        <v>221</v>
      </c>
      <c r="AP81" s="481" t="s">
        <v>168</v>
      </c>
      <c r="AQ81" s="487" t="s">
        <v>222</v>
      </c>
      <c r="AR81" s="481" t="s">
        <v>168</v>
      </c>
      <c r="AS81" s="490">
        <v>2.8</v>
      </c>
      <c r="AT81" s="528">
        <v>2.9</v>
      </c>
      <c r="AU81" s="526" t="s">
        <v>168</v>
      </c>
      <c r="AV81" s="523">
        <v>151890</v>
      </c>
      <c r="AW81" s="526" t="s">
        <v>168</v>
      </c>
      <c r="AX81" s="519">
        <v>1510</v>
      </c>
      <c r="AY81" s="481" t="s">
        <v>194</v>
      </c>
      <c r="AZ81" s="481" t="s">
        <v>221</v>
      </c>
      <c r="BA81" s="481" t="s">
        <v>168</v>
      </c>
      <c r="BB81" s="487" t="s">
        <v>222</v>
      </c>
      <c r="BC81" s="481" t="s">
        <v>168</v>
      </c>
      <c r="BD81" s="544">
        <v>2.8</v>
      </c>
      <c r="BE81" s="526" t="s">
        <v>168</v>
      </c>
      <c r="BF81" s="523">
        <v>16870</v>
      </c>
      <c r="BG81" s="526" t="s">
        <v>168</v>
      </c>
      <c r="BH81" s="519">
        <v>160</v>
      </c>
      <c r="BI81" s="481" t="s">
        <v>194</v>
      </c>
      <c r="BJ81" s="481" t="s">
        <v>221</v>
      </c>
      <c r="BK81" s="481" t="s">
        <v>168</v>
      </c>
      <c r="BL81" s="487" t="s">
        <v>222</v>
      </c>
      <c r="BM81" s="481" t="s">
        <v>168</v>
      </c>
      <c r="BN81" s="544">
        <v>2.8</v>
      </c>
      <c r="BO81" s="548"/>
      <c r="BP81" s="176"/>
      <c r="BQ81" s="186" t="s">
        <v>114</v>
      </c>
      <c r="BR81" s="187">
        <v>507600</v>
      </c>
      <c r="BS81" s="498"/>
      <c r="BT81" s="217">
        <v>5070</v>
      </c>
      <c r="BU81" s="189" t="s">
        <v>194</v>
      </c>
      <c r="BV81" s="190" t="s">
        <v>221</v>
      </c>
      <c r="BW81" s="191" t="s">
        <v>168</v>
      </c>
      <c r="BX81" s="192" t="s">
        <v>222</v>
      </c>
      <c r="BY81" s="189" t="s">
        <v>168</v>
      </c>
      <c r="BZ81" s="218">
        <v>2</v>
      </c>
      <c r="CA81" s="210"/>
      <c r="CB81" s="531"/>
      <c r="CC81" s="198" t="s">
        <v>176</v>
      </c>
      <c r="CD81" s="498" t="s">
        <v>168</v>
      </c>
      <c r="CE81" s="628">
        <v>30590</v>
      </c>
      <c r="CF81" s="498" t="s">
        <v>168</v>
      </c>
      <c r="CG81" s="656">
        <v>240</v>
      </c>
      <c r="CH81" s="546" t="s">
        <v>194</v>
      </c>
      <c r="CI81" s="546" t="s">
        <v>221</v>
      </c>
      <c r="CJ81" s="546" t="s">
        <v>168</v>
      </c>
      <c r="CK81" s="647" t="s">
        <v>222</v>
      </c>
      <c r="CL81" s="546" t="s">
        <v>168</v>
      </c>
      <c r="CM81" s="649">
        <v>6.5</v>
      </c>
      <c r="CN81" s="674" t="s">
        <v>168</v>
      </c>
      <c r="CO81" s="496">
        <v>2100</v>
      </c>
      <c r="CP81" s="660">
        <v>2300</v>
      </c>
      <c r="CQ81" s="674" t="s">
        <v>168</v>
      </c>
      <c r="CR81" s="676" t="s">
        <v>278</v>
      </c>
      <c r="CS81" s="659">
        <v>25700</v>
      </c>
      <c r="CT81" s="660">
        <v>28600</v>
      </c>
      <c r="CU81" s="498" t="s">
        <v>170</v>
      </c>
      <c r="CV81" s="654">
        <v>1330</v>
      </c>
      <c r="CW81" s="498" t="s">
        <v>170</v>
      </c>
      <c r="CX81" s="635" t="s">
        <v>300</v>
      </c>
      <c r="CY81" s="498" t="s">
        <v>170</v>
      </c>
      <c r="CZ81" s="654">
        <v>25230</v>
      </c>
      <c r="DA81" s="498" t="s">
        <v>3</v>
      </c>
      <c r="DB81" s="656">
        <v>250</v>
      </c>
      <c r="DC81" s="644" t="s">
        <v>194</v>
      </c>
      <c r="DD81" s="546" t="s">
        <v>221</v>
      </c>
      <c r="DE81" s="644" t="s">
        <v>168</v>
      </c>
      <c r="DF81" s="647" t="s">
        <v>222</v>
      </c>
      <c r="DG81" s="644" t="s">
        <v>168</v>
      </c>
      <c r="DH81" s="649">
        <v>0.9</v>
      </c>
      <c r="DI81" s="498" t="s">
        <v>170</v>
      </c>
      <c r="DJ81" s="697" t="s">
        <v>298</v>
      </c>
      <c r="DK81" s="698" t="s">
        <v>298</v>
      </c>
      <c r="DL81" s="698" t="s">
        <v>298</v>
      </c>
      <c r="DM81" s="695" t="s">
        <v>298</v>
      </c>
      <c r="DN81" s="199"/>
      <c r="DO81" s="678" t="s">
        <v>284</v>
      </c>
    </row>
    <row r="82" spans="1:119" s="26" customFormat="1" ht="15" customHeight="1">
      <c r="A82" s="26" t="str">
        <f t="shared" si="9"/>
        <v>10/100
地域13人
　から
19人
　まで１､２歳児</v>
      </c>
      <c r="B82" s="26" t="str">
        <f t="shared" si="11"/>
        <v>10/100
地域　 630人～　699人</v>
      </c>
      <c r="D82" s="26" t="str">
        <f t="shared" si="10"/>
        <v>10/100
地域</v>
      </c>
      <c r="E82" s="26" t="str">
        <f>E81</f>
        <v>13人
　から
19人
　まで</v>
      </c>
      <c r="F82" s="27" t="str">
        <f>F81</f>
        <v>１､２歳児</v>
      </c>
      <c r="G82" s="451"/>
      <c r="H82" s="469"/>
      <c r="I82" s="456"/>
      <c r="J82" s="458"/>
      <c r="K82" s="175"/>
      <c r="L82" s="460"/>
      <c r="M82" s="462"/>
      <c r="N82" s="460"/>
      <c r="O82" s="462"/>
      <c r="P82" s="498"/>
      <c r="Q82" s="497"/>
      <c r="R82" s="477"/>
      <c r="S82" s="479"/>
      <c r="T82" s="474"/>
      <c r="U82" s="474"/>
      <c r="V82" s="488"/>
      <c r="W82" s="474"/>
      <c r="X82" s="491"/>
      <c r="Y82" s="494"/>
      <c r="Z82" s="497"/>
      <c r="AA82" s="477"/>
      <c r="AB82" s="479"/>
      <c r="AC82" s="474"/>
      <c r="AD82" s="474"/>
      <c r="AE82" s="488"/>
      <c r="AF82" s="474"/>
      <c r="AG82" s="491"/>
      <c r="AH82" s="529"/>
      <c r="AI82" s="531"/>
      <c r="AJ82" s="533"/>
      <c r="AK82" s="484"/>
      <c r="AL82" s="486"/>
      <c r="AM82" s="477"/>
      <c r="AN82" s="479"/>
      <c r="AO82" s="474"/>
      <c r="AP82" s="474"/>
      <c r="AQ82" s="488"/>
      <c r="AR82" s="474"/>
      <c r="AS82" s="491"/>
      <c r="AT82" s="529"/>
      <c r="AU82" s="526"/>
      <c r="AV82" s="524"/>
      <c r="AW82" s="526"/>
      <c r="AX82" s="520"/>
      <c r="AY82" s="474"/>
      <c r="AZ82" s="474"/>
      <c r="BA82" s="474"/>
      <c r="BB82" s="488"/>
      <c r="BC82" s="474"/>
      <c r="BD82" s="537"/>
      <c r="BE82" s="526"/>
      <c r="BF82" s="524"/>
      <c r="BG82" s="526"/>
      <c r="BH82" s="520"/>
      <c r="BI82" s="474"/>
      <c r="BJ82" s="474"/>
      <c r="BK82" s="474"/>
      <c r="BL82" s="488"/>
      <c r="BM82" s="474"/>
      <c r="BN82" s="537"/>
      <c r="BO82" s="548"/>
      <c r="BP82" s="176"/>
      <c r="BQ82" s="186" t="s">
        <v>115</v>
      </c>
      <c r="BR82" s="187">
        <v>548500</v>
      </c>
      <c r="BS82" s="498"/>
      <c r="BT82" s="217">
        <v>5480</v>
      </c>
      <c r="BU82" s="189" t="s">
        <v>194</v>
      </c>
      <c r="BV82" s="190" t="s">
        <v>221</v>
      </c>
      <c r="BW82" s="191" t="s">
        <v>168</v>
      </c>
      <c r="BX82" s="192" t="s">
        <v>222</v>
      </c>
      <c r="BY82" s="189" t="s">
        <v>168</v>
      </c>
      <c r="BZ82" s="218">
        <v>2</v>
      </c>
      <c r="CA82" s="210"/>
      <c r="CB82" s="531"/>
      <c r="CC82" s="185"/>
      <c r="CD82" s="498"/>
      <c r="CE82" s="514"/>
      <c r="CF82" s="498"/>
      <c r="CG82" s="657"/>
      <c r="CH82" s="474"/>
      <c r="CI82" s="474"/>
      <c r="CJ82" s="474"/>
      <c r="CK82" s="488"/>
      <c r="CL82" s="474"/>
      <c r="CM82" s="650"/>
      <c r="CN82" s="674"/>
      <c r="CO82" s="497"/>
      <c r="CP82" s="639"/>
      <c r="CQ82" s="674"/>
      <c r="CR82" s="637"/>
      <c r="CS82" s="638"/>
      <c r="CT82" s="639"/>
      <c r="CU82" s="498"/>
      <c r="CV82" s="655"/>
      <c r="CW82" s="498"/>
      <c r="CX82" s="636"/>
      <c r="CY82" s="498"/>
      <c r="CZ82" s="655"/>
      <c r="DA82" s="498"/>
      <c r="DB82" s="657"/>
      <c r="DC82" s="645"/>
      <c r="DD82" s="474"/>
      <c r="DE82" s="645"/>
      <c r="DF82" s="488"/>
      <c r="DG82" s="645"/>
      <c r="DH82" s="650"/>
      <c r="DI82" s="498"/>
      <c r="DJ82" s="653"/>
      <c r="DK82" s="632"/>
      <c r="DL82" s="632"/>
      <c r="DM82" s="696"/>
      <c r="DN82" s="199"/>
      <c r="DO82" s="679"/>
    </row>
    <row r="83" spans="1:119" s="26" customFormat="1" ht="15" customHeight="1">
      <c r="A83" s="26" t="str">
        <f t="shared" si="9"/>
        <v>10/100
地域13人
　から
19人
　まで１､２歳児</v>
      </c>
      <c r="B83" s="26" t="str">
        <f t="shared" si="11"/>
        <v>10/100
地域 　700人～　769人</v>
      </c>
      <c r="D83" s="26" t="str">
        <f t="shared" si="10"/>
        <v>10/100
地域</v>
      </c>
      <c r="E83" s="26" t="str">
        <f t="shared" si="10"/>
        <v>13人
　から
19人
　まで</v>
      </c>
      <c r="F83" s="27" t="str">
        <f>F82</f>
        <v>１､２歳児</v>
      </c>
      <c r="G83" s="451"/>
      <c r="H83" s="469"/>
      <c r="I83" s="456"/>
      <c r="J83" s="458"/>
      <c r="K83" s="175"/>
      <c r="L83" s="460"/>
      <c r="M83" s="462"/>
      <c r="N83" s="460"/>
      <c r="O83" s="462"/>
      <c r="P83" s="498"/>
      <c r="Q83" s="497"/>
      <c r="R83" s="477"/>
      <c r="S83" s="479"/>
      <c r="T83" s="474"/>
      <c r="U83" s="474"/>
      <c r="V83" s="488"/>
      <c r="W83" s="474"/>
      <c r="X83" s="491"/>
      <c r="Y83" s="494"/>
      <c r="Z83" s="497"/>
      <c r="AA83" s="477"/>
      <c r="AB83" s="479"/>
      <c r="AC83" s="474"/>
      <c r="AD83" s="474"/>
      <c r="AE83" s="488"/>
      <c r="AF83" s="474"/>
      <c r="AG83" s="491"/>
      <c r="AH83" s="529"/>
      <c r="AI83" s="531"/>
      <c r="AJ83" s="533"/>
      <c r="AK83" s="484"/>
      <c r="AL83" s="486"/>
      <c r="AM83" s="477"/>
      <c r="AN83" s="479"/>
      <c r="AO83" s="474"/>
      <c r="AP83" s="474"/>
      <c r="AQ83" s="488"/>
      <c r="AR83" s="474"/>
      <c r="AS83" s="491"/>
      <c r="AT83" s="529"/>
      <c r="AU83" s="526"/>
      <c r="AV83" s="524"/>
      <c r="AW83" s="526"/>
      <c r="AX83" s="520"/>
      <c r="AY83" s="474"/>
      <c r="AZ83" s="474"/>
      <c r="BA83" s="474"/>
      <c r="BB83" s="488"/>
      <c r="BC83" s="474"/>
      <c r="BD83" s="537"/>
      <c r="BE83" s="526"/>
      <c r="BF83" s="524"/>
      <c r="BG83" s="526"/>
      <c r="BH83" s="520"/>
      <c r="BI83" s="474"/>
      <c r="BJ83" s="474"/>
      <c r="BK83" s="474"/>
      <c r="BL83" s="488"/>
      <c r="BM83" s="474"/>
      <c r="BN83" s="537"/>
      <c r="BO83" s="548"/>
      <c r="BP83" s="176"/>
      <c r="BQ83" s="186" t="s">
        <v>116</v>
      </c>
      <c r="BR83" s="187">
        <v>589300</v>
      </c>
      <c r="BS83" s="498"/>
      <c r="BT83" s="217">
        <v>5890</v>
      </c>
      <c r="BU83" s="189" t="s">
        <v>194</v>
      </c>
      <c r="BV83" s="190" t="s">
        <v>221</v>
      </c>
      <c r="BW83" s="191" t="s">
        <v>168</v>
      </c>
      <c r="BX83" s="192" t="s">
        <v>222</v>
      </c>
      <c r="BY83" s="189" t="s">
        <v>168</v>
      </c>
      <c r="BZ83" s="218">
        <v>2.1</v>
      </c>
      <c r="CA83" s="210"/>
      <c r="CB83" s="531"/>
      <c r="CC83" s="185"/>
      <c r="CD83" s="498"/>
      <c r="CE83" s="514"/>
      <c r="CF83" s="498"/>
      <c r="CG83" s="657"/>
      <c r="CH83" s="474"/>
      <c r="CI83" s="474"/>
      <c r="CJ83" s="474"/>
      <c r="CK83" s="488"/>
      <c r="CL83" s="474"/>
      <c r="CM83" s="650"/>
      <c r="CN83" s="674"/>
      <c r="CO83" s="497"/>
      <c r="CP83" s="639"/>
      <c r="CQ83" s="674"/>
      <c r="CR83" s="637" t="s">
        <v>279</v>
      </c>
      <c r="CS83" s="638">
        <v>14200</v>
      </c>
      <c r="CT83" s="639">
        <v>15700</v>
      </c>
      <c r="CU83" s="498"/>
      <c r="CV83" s="655"/>
      <c r="CW83" s="498"/>
      <c r="CX83" s="636"/>
      <c r="CY83" s="498"/>
      <c r="CZ83" s="655"/>
      <c r="DA83" s="498"/>
      <c r="DB83" s="657"/>
      <c r="DC83" s="645"/>
      <c r="DD83" s="474"/>
      <c r="DE83" s="645"/>
      <c r="DF83" s="488"/>
      <c r="DG83" s="645"/>
      <c r="DH83" s="650"/>
      <c r="DI83" s="498"/>
      <c r="DJ83" s="653"/>
      <c r="DK83" s="632"/>
      <c r="DL83" s="632"/>
      <c r="DM83" s="696"/>
      <c r="DN83" s="199"/>
      <c r="DO83" s="200" t="s">
        <v>267</v>
      </c>
    </row>
    <row r="84" spans="1:119" s="26" customFormat="1" ht="15" customHeight="1">
      <c r="A84" s="26" t="str">
        <f t="shared" si="9"/>
        <v>10/100
地域13人
　から
19人
　まで１､２歳児</v>
      </c>
      <c r="B84" s="26" t="str">
        <f t="shared" si="11"/>
        <v>10/100
地域 　770人～　839人</v>
      </c>
      <c r="C84" s="26" t="str">
        <f>G73&amp;BK83</f>
        <v>10/100
地域</v>
      </c>
      <c r="D84" s="26" t="str">
        <f t="shared" si="10"/>
        <v>10/100
地域</v>
      </c>
      <c r="E84" s="26" t="str">
        <f t="shared" si="10"/>
        <v>13人
　から
19人
　まで</v>
      </c>
      <c r="F84" s="27" t="str">
        <f>F83</f>
        <v>１､２歳児</v>
      </c>
      <c r="G84" s="451"/>
      <c r="H84" s="469"/>
      <c r="I84" s="456"/>
      <c r="J84" s="458"/>
      <c r="K84" s="175"/>
      <c r="L84" s="460"/>
      <c r="M84" s="462"/>
      <c r="N84" s="460"/>
      <c r="O84" s="462"/>
      <c r="P84" s="498"/>
      <c r="Q84" s="497"/>
      <c r="R84" s="477"/>
      <c r="S84" s="480"/>
      <c r="T84" s="482"/>
      <c r="U84" s="482"/>
      <c r="V84" s="489"/>
      <c r="W84" s="482"/>
      <c r="X84" s="492"/>
      <c r="Y84" s="495"/>
      <c r="Z84" s="497"/>
      <c r="AA84" s="477"/>
      <c r="AB84" s="480"/>
      <c r="AC84" s="482"/>
      <c r="AD84" s="482"/>
      <c r="AE84" s="489"/>
      <c r="AF84" s="482"/>
      <c r="AG84" s="492"/>
      <c r="AH84" s="530"/>
      <c r="AI84" s="531"/>
      <c r="AJ84" s="533"/>
      <c r="AK84" s="484"/>
      <c r="AL84" s="486"/>
      <c r="AM84" s="477"/>
      <c r="AN84" s="480"/>
      <c r="AO84" s="482"/>
      <c r="AP84" s="482"/>
      <c r="AQ84" s="489"/>
      <c r="AR84" s="482"/>
      <c r="AS84" s="492"/>
      <c r="AT84" s="530"/>
      <c r="AU84" s="526"/>
      <c r="AV84" s="525"/>
      <c r="AW84" s="526"/>
      <c r="AX84" s="521"/>
      <c r="AY84" s="522"/>
      <c r="AZ84" s="522"/>
      <c r="BA84" s="522"/>
      <c r="BB84" s="527"/>
      <c r="BC84" s="522"/>
      <c r="BD84" s="538"/>
      <c r="BE84" s="526"/>
      <c r="BF84" s="525"/>
      <c r="BG84" s="526"/>
      <c r="BH84" s="521"/>
      <c r="BI84" s="522"/>
      <c r="BJ84" s="522"/>
      <c r="BK84" s="522"/>
      <c r="BL84" s="527"/>
      <c r="BM84" s="522"/>
      <c r="BN84" s="538"/>
      <c r="BO84" s="548"/>
      <c r="BP84" s="176"/>
      <c r="BQ84" s="186" t="s">
        <v>117</v>
      </c>
      <c r="BR84" s="187">
        <v>630100</v>
      </c>
      <c r="BS84" s="498"/>
      <c r="BT84" s="217">
        <v>6300</v>
      </c>
      <c r="BU84" s="189" t="s">
        <v>194</v>
      </c>
      <c r="BV84" s="190" t="s">
        <v>221</v>
      </c>
      <c r="BW84" s="191" t="s">
        <v>168</v>
      </c>
      <c r="BX84" s="192" t="s">
        <v>222</v>
      </c>
      <c r="BY84" s="189" t="s">
        <v>168</v>
      </c>
      <c r="BZ84" s="218">
        <v>1.9</v>
      </c>
      <c r="CA84" s="210"/>
      <c r="CB84" s="531"/>
      <c r="CC84" s="185"/>
      <c r="CD84" s="498"/>
      <c r="CE84" s="514"/>
      <c r="CF84" s="498"/>
      <c r="CG84" s="657"/>
      <c r="CH84" s="474"/>
      <c r="CI84" s="474"/>
      <c r="CJ84" s="474"/>
      <c r="CK84" s="488"/>
      <c r="CL84" s="474"/>
      <c r="CM84" s="650"/>
      <c r="CN84" s="674"/>
      <c r="CO84" s="497"/>
      <c r="CP84" s="639"/>
      <c r="CQ84" s="674"/>
      <c r="CR84" s="637"/>
      <c r="CS84" s="638"/>
      <c r="CT84" s="639"/>
      <c r="CU84" s="498"/>
      <c r="CV84" s="655"/>
      <c r="CW84" s="498"/>
      <c r="CX84" s="636"/>
      <c r="CY84" s="498"/>
      <c r="CZ84" s="655"/>
      <c r="DA84" s="498"/>
      <c r="DB84" s="657"/>
      <c r="DC84" s="645"/>
      <c r="DD84" s="474"/>
      <c r="DE84" s="645"/>
      <c r="DF84" s="488"/>
      <c r="DG84" s="645"/>
      <c r="DH84" s="650"/>
      <c r="DI84" s="498"/>
      <c r="DJ84" s="653"/>
      <c r="DK84" s="632"/>
      <c r="DL84" s="632"/>
      <c r="DM84" s="696"/>
      <c r="DN84" s="199"/>
      <c r="DO84" s="201">
        <v>0.8</v>
      </c>
    </row>
    <row r="85" spans="1:119" s="26" customFormat="1" ht="15" customHeight="1">
      <c r="A85" s="26" t="str">
        <f t="shared" si="9"/>
        <v>10/100
地域13人
　から
19人
　まで乳児</v>
      </c>
      <c r="B85" s="26" t="str">
        <f t="shared" si="11"/>
        <v>10/100
地域　 840人～　909人</v>
      </c>
      <c r="D85" s="26" t="str">
        <f t="shared" si="10"/>
        <v>10/100
地域</v>
      </c>
      <c r="E85" s="26" t="str">
        <f t="shared" si="10"/>
        <v>13人
　から
19人
　まで</v>
      </c>
      <c r="F85" s="27" t="str">
        <f>J85</f>
        <v>乳児</v>
      </c>
      <c r="G85" s="451"/>
      <c r="H85" s="469"/>
      <c r="I85" s="456"/>
      <c r="J85" s="512" t="s">
        <v>172</v>
      </c>
      <c r="K85" s="175"/>
      <c r="L85" s="513">
        <v>260760</v>
      </c>
      <c r="M85" s="515"/>
      <c r="N85" s="513">
        <v>257720</v>
      </c>
      <c r="O85" s="515"/>
      <c r="P85" s="498" t="s">
        <v>168</v>
      </c>
      <c r="Q85" s="504">
        <v>2480</v>
      </c>
      <c r="R85" s="507"/>
      <c r="S85" s="479" t="s">
        <v>194</v>
      </c>
      <c r="T85" s="474" t="s">
        <v>221</v>
      </c>
      <c r="U85" s="474" t="s">
        <v>168</v>
      </c>
      <c r="V85" s="488" t="s">
        <v>222</v>
      </c>
      <c r="W85" s="474" t="s">
        <v>168</v>
      </c>
      <c r="X85" s="501">
        <v>3.1</v>
      </c>
      <c r="Y85" s="502"/>
      <c r="Z85" s="504">
        <v>2450</v>
      </c>
      <c r="AA85" s="507"/>
      <c r="AB85" s="479" t="s">
        <v>194</v>
      </c>
      <c r="AC85" s="474" t="s">
        <v>221</v>
      </c>
      <c r="AD85" s="474" t="s">
        <v>168</v>
      </c>
      <c r="AE85" s="488" t="s">
        <v>222</v>
      </c>
      <c r="AF85" s="474" t="s">
        <v>168</v>
      </c>
      <c r="AG85" s="501">
        <v>3</v>
      </c>
      <c r="AH85" s="537"/>
      <c r="AI85" s="531" t="s">
        <v>168</v>
      </c>
      <c r="AJ85" s="629">
        <v>84380</v>
      </c>
      <c r="AK85" s="669"/>
      <c r="AL85" s="672">
        <v>840</v>
      </c>
      <c r="AM85" s="507"/>
      <c r="AN85" s="479" t="s">
        <v>194</v>
      </c>
      <c r="AO85" s="474" t="s">
        <v>221</v>
      </c>
      <c r="AP85" s="474" t="s">
        <v>168</v>
      </c>
      <c r="AQ85" s="488" t="s">
        <v>222</v>
      </c>
      <c r="AR85" s="474" t="s">
        <v>168</v>
      </c>
      <c r="AS85" s="501">
        <v>2.9</v>
      </c>
      <c r="AT85" s="537"/>
      <c r="AU85" s="194"/>
      <c r="AV85" s="194"/>
      <c r="AW85" s="194"/>
      <c r="AX85" s="194"/>
      <c r="AY85" s="194"/>
      <c r="AZ85" s="194"/>
      <c r="BA85" s="194"/>
      <c r="BB85" s="194"/>
      <c r="BC85" s="194"/>
      <c r="BD85" s="194"/>
      <c r="BE85" s="194"/>
      <c r="BF85" s="194"/>
      <c r="BG85" s="194"/>
      <c r="BH85" s="194"/>
      <c r="BI85" s="194"/>
      <c r="BJ85" s="194"/>
      <c r="BK85" s="194"/>
      <c r="BL85" s="194"/>
      <c r="BM85" s="194"/>
      <c r="BN85" s="194"/>
      <c r="BO85" s="534"/>
      <c r="BP85" s="176"/>
      <c r="BQ85" s="186" t="s">
        <v>285</v>
      </c>
      <c r="BR85" s="187">
        <v>671000</v>
      </c>
      <c r="BS85" s="498"/>
      <c r="BT85" s="217">
        <v>6710</v>
      </c>
      <c r="BU85" s="189" t="s">
        <v>194</v>
      </c>
      <c r="BV85" s="190" t="s">
        <v>221</v>
      </c>
      <c r="BW85" s="191" t="s">
        <v>168</v>
      </c>
      <c r="BX85" s="192" t="s">
        <v>222</v>
      </c>
      <c r="BY85" s="189" t="s">
        <v>168</v>
      </c>
      <c r="BZ85" s="218">
        <v>2</v>
      </c>
      <c r="CA85" s="210"/>
      <c r="CB85" s="531"/>
      <c r="CC85" s="185"/>
      <c r="CD85" s="498"/>
      <c r="CE85" s="514"/>
      <c r="CF85" s="498"/>
      <c r="CG85" s="657"/>
      <c r="CH85" s="474"/>
      <c r="CI85" s="474"/>
      <c r="CJ85" s="474"/>
      <c r="CK85" s="488"/>
      <c r="CL85" s="474"/>
      <c r="CM85" s="650"/>
      <c r="CN85" s="674"/>
      <c r="CO85" s="497"/>
      <c r="CP85" s="639"/>
      <c r="CQ85" s="674"/>
      <c r="CR85" s="637" t="s">
        <v>281</v>
      </c>
      <c r="CS85" s="638">
        <v>12300</v>
      </c>
      <c r="CT85" s="639">
        <v>13700</v>
      </c>
      <c r="CU85" s="498"/>
      <c r="CV85" s="655"/>
      <c r="CW85" s="498"/>
      <c r="CX85" s="640">
        <v>0.08</v>
      </c>
      <c r="CY85" s="498"/>
      <c r="CZ85" s="655"/>
      <c r="DA85" s="498"/>
      <c r="DB85" s="657"/>
      <c r="DC85" s="645"/>
      <c r="DD85" s="474"/>
      <c r="DE85" s="645"/>
      <c r="DF85" s="488"/>
      <c r="DG85" s="645"/>
      <c r="DH85" s="650"/>
      <c r="DI85" s="498"/>
      <c r="DJ85" s="642">
        <v>0.02</v>
      </c>
      <c r="DK85" s="662">
        <v>0.03</v>
      </c>
      <c r="DL85" s="662">
        <v>0.05</v>
      </c>
      <c r="DM85" s="699">
        <v>0.06</v>
      </c>
      <c r="DN85" s="199"/>
      <c r="DO85" s="200" t="s">
        <v>268</v>
      </c>
    </row>
    <row r="86" spans="1:119" s="26" customFormat="1" ht="15" customHeight="1">
      <c r="A86" s="26" t="str">
        <f t="shared" si="9"/>
        <v>10/100
地域13人
　から
19人
　まで乳児</v>
      </c>
      <c r="B86" s="26" t="str">
        <f t="shared" si="11"/>
        <v>10/100
地域 　910人～　979人</v>
      </c>
      <c r="C86" s="26" t="str">
        <f>G73&amp;BK85</f>
        <v>10/100
地域</v>
      </c>
      <c r="D86" s="26" t="str">
        <f t="shared" si="10"/>
        <v>10/100
地域</v>
      </c>
      <c r="E86" s="26" t="str">
        <f t="shared" si="10"/>
        <v>13人
　から
19人
　まで</v>
      </c>
      <c r="F86" s="27" t="str">
        <f>F85</f>
        <v>乳児</v>
      </c>
      <c r="G86" s="451"/>
      <c r="H86" s="469"/>
      <c r="I86" s="456"/>
      <c r="J86" s="458"/>
      <c r="K86" s="175"/>
      <c r="L86" s="514"/>
      <c r="M86" s="516"/>
      <c r="N86" s="514"/>
      <c r="O86" s="516"/>
      <c r="P86" s="498"/>
      <c r="Q86" s="505"/>
      <c r="R86" s="508"/>
      <c r="S86" s="479"/>
      <c r="T86" s="474"/>
      <c r="U86" s="474"/>
      <c r="V86" s="488"/>
      <c r="W86" s="474"/>
      <c r="X86" s="502"/>
      <c r="Y86" s="502"/>
      <c r="Z86" s="505"/>
      <c r="AA86" s="508"/>
      <c r="AB86" s="479"/>
      <c r="AC86" s="474"/>
      <c r="AD86" s="474"/>
      <c r="AE86" s="488"/>
      <c r="AF86" s="474"/>
      <c r="AG86" s="502"/>
      <c r="AH86" s="537"/>
      <c r="AI86" s="531"/>
      <c r="AJ86" s="630"/>
      <c r="AK86" s="670"/>
      <c r="AL86" s="673"/>
      <c r="AM86" s="508"/>
      <c r="AN86" s="479"/>
      <c r="AO86" s="474"/>
      <c r="AP86" s="474"/>
      <c r="AQ86" s="488"/>
      <c r="AR86" s="474"/>
      <c r="AS86" s="502"/>
      <c r="AT86" s="537"/>
      <c r="AU86" s="194"/>
      <c r="AV86" s="194"/>
      <c r="AW86" s="194"/>
      <c r="AX86" s="194"/>
      <c r="AY86" s="194"/>
      <c r="AZ86" s="194"/>
      <c r="BA86" s="194"/>
      <c r="BB86" s="194"/>
      <c r="BC86" s="194"/>
      <c r="BD86" s="194"/>
      <c r="BE86" s="194"/>
      <c r="BF86" s="194"/>
      <c r="BG86" s="194"/>
      <c r="BH86" s="194"/>
      <c r="BI86" s="194"/>
      <c r="BJ86" s="194"/>
      <c r="BK86" s="194"/>
      <c r="BL86" s="194"/>
      <c r="BM86" s="194"/>
      <c r="BN86" s="194"/>
      <c r="BO86" s="534"/>
      <c r="BP86" s="176"/>
      <c r="BQ86" s="186" t="s">
        <v>119</v>
      </c>
      <c r="BR86" s="187">
        <v>711800</v>
      </c>
      <c r="BS86" s="498"/>
      <c r="BT86" s="217">
        <v>7110</v>
      </c>
      <c r="BU86" s="189" t="s">
        <v>194</v>
      </c>
      <c r="BV86" s="190" t="s">
        <v>221</v>
      </c>
      <c r="BW86" s="191" t="s">
        <v>168</v>
      </c>
      <c r="BX86" s="192" t="s">
        <v>222</v>
      </c>
      <c r="BY86" s="189" t="s">
        <v>168</v>
      </c>
      <c r="BZ86" s="218">
        <v>2</v>
      </c>
      <c r="CA86" s="210"/>
      <c r="CB86" s="531"/>
      <c r="CC86" s="185"/>
      <c r="CD86" s="498"/>
      <c r="CE86" s="514"/>
      <c r="CF86" s="498"/>
      <c r="CG86" s="657"/>
      <c r="CH86" s="474"/>
      <c r="CI86" s="474"/>
      <c r="CJ86" s="474"/>
      <c r="CK86" s="488"/>
      <c r="CL86" s="474"/>
      <c r="CM86" s="650"/>
      <c r="CN86" s="674"/>
      <c r="CO86" s="497"/>
      <c r="CP86" s="639"/>
      <c r="CQ86" s="674"/>
      <c r="CR86" s="637"/>
      <c r="CS86" s="638"/>
      <c r="CT86" s="639"/>
      <c r="CU86" s="498"/>
      <c r="CV86" s="655"/>
      <c r="CW86" s="498"/>
      <c r="CX86" s="640"/>
      <c r="CY86" s="498"/>
      <c r="CZ86" s="655"/>
      <c r="DA86" s="498"/>
      <c r="DB86" s="657"/>
      <c r="DC86" s="645"/>
      <c r="DD86" s="474"/>
      <c r="DE86" s="645"/>
      <c r="DF86" s="488"/>
      <c r="DG86" s="645"/>
      <c r="DH86" s="650"/>
      <c r="DI86" s="498"/>
      <c r="DJ86" s="642"/>
      <c r="DK86" s="662"/>
      <c r="DL86" s="662"/>
      <c r="DM86" s="699"/>
      <c r="DN86" s="199"/>
      <c r="DO86" s="201">
        <v>0.75</v>
      </c>
    </row>
    <row r="87" spans="1:119" s="26" customFormat="1" ht="15" customHeight="1">
      <c r="A87" s="26" t="str">
        <f t="shared" si="9"/>
        <v>10/100
地域13人
　から
19人
　まで乳児</v>
      </c>
      <c r="B87" s="26" t="str">
        <f t="shared" si="11"/>
        <v>10/100
地域　 980人～1,049人</v>
      </c>
      <c r="D87" s="26" t="str">
        <f t="shared" si="10"/>
        <v>10/100
地域</v>
      </c>
      <c r="E87" s="26" t="str">
        <f t="shared" si="10"/>
        <v>13人
　から
19人
　まで</v>
      </c>
      <c r="F87" s="27" t="str">
        <f>F86</f>
        <v>乳児</v>
      </c>
      <c r="G87" s="451"/>
      <c r="H87" s="469"/>
      <c r="I87" s="456"/>
      <c r="J87" s="458"/>
      <c r="K87" s="175"/>
      <c r="L87" s="514"/>
      <c r="M87" s="516"/>
      <c r="N87" s="514"/>
      <c r="O87" s="516"/>
      <c r="P87" s="498"/>
      <c r="Q87" s="505"/>
      <c r="R87" s="508"/>
      <c r="S87" s="479"/>
      <c r="T87" s="474"/>
      <c r="U87" s="474"/>
      <c r="V87" s="488"/>
      <c r="W87" s="474"/>
      <c r="X87" s="502"/>
      <c r="Y87" s="502"/>
      <c r="Z87" s="505"/>
      <c r="AA87" s="508"/>
      <c r="AB87" s="479"/>
      <c r="AC87" s="474"/>
      <c r="AD87" s="474"/>
      <c r="AE87" s="488"/>
      <c r="AF87" s="474"/>
      <c r="AG87" s="502"/>
      <c r="AH87" s="537"/>
      <c r="AI87" s="531"/>
      <c r="AJ87" s="630"/>
      <c r="AK87" s="670"/>
      <c r="AL87" s="673"/>
      <c r="AM87" s="508"/>
      <c r="AN87" s="479"/>
      <c r="AO87" s="474"/>
      <c r="AP87" s="474"/>
      <c r="AQ87" s="488"/>
      <c r="AR87" s="474"/>
      <c r="AS87" s="502"/>
      <c r="AT87" s="537"/>
      <c r="AU87" s="194"/>
      <c r="AV87" s="194"/>
      <c r="AW87" s="194"/>
      <c r="AX87" s="194"/>
      <c r="AY87" s="194"/>
      <c r="AZ87" s="194"/>
      <c r="BA87" s="194"/>
      <c r="BB87" s="194"/>
      <c r="BC87" s="194"/>
      <c r="BD87" s="194"/>
      <c r="BE87" s="194"/>
      <c r="BF87" s="194"/>
      <c r="BG87" s="194"/>
      <c r="BH87" s="194"/>
      <c r="BI87" s="194"/>
      <c r="BJ87" s="194"/>
      <c r="BK87" s="194"/>
      <c r="BL87" s="194"/>
      <c r="BM87" s="194"/>
      <c r="BN87" s="194"/>
      <c r="BO87" s="534"/>
      <c r="BP87" s="176"/>
      <c r="BQ87" s="186" t="s">
        <v>120</v>
      </c>
      <c r="BR87" s="187">
        <v>752600</v>
      </c>
      <c r="BS87" s="498"/>
      <c r="BT87" s="217">
        <v>7520</v>
      </c>
      <c r="BU87" s="189" t="s">
        <v>194</v>
      </c>
      <c r="BV87" s="190" t="s">
        <v>221</v>
      </c>
      <c r="BW87" s="191" t="s">
        <v>168</v>
      </c>
      <c r="BX87" s="192" t="s">
        <v>222</v>
      </c>
      <c r="BY87" s="189" t="s">
        <v>168</v>
      </c>
      <c r="BZ87" s="218">
        <v>2.1</v>
      </c>
      <c r="CA87" s="210"/>
      <c r="CB87" s="531"/>
      <c r="CC87" s="185"/>
      <c r="CD87" s="498"/>
      <c r="CE87" s="514"/>
      <c r="CF87" s="498"/>
      <c r="CG87" s="657"/>
      <c r="CH87" s="474"/>
      <c r="CI87" s="474"/>
      <c r="CJ87" s="474"/>
      <c r="CK87" s="488"/>
      <c r="CL87" s="474"/>
      <c r="CM87" s="650"/>
      <c r="CN87" s="674"/>
      <c r="CO87" s="497"/>
      <c r="CP87" s="639"/>
      <c r="CQ87" s="674"/>
      <c r="CR87" s="637" t="s">
        <v>282</v>
      </c>
      <c r="CS87" s="638">
        <v>11000</v>
      </c>
      <c r="CT87" s="639">
        <v>12300</v>
      </c>
      <c r="CU87" s="498"/>
      <c r="CV87" s="655"/>
      <c r="CW87" s="498"/>
      <c r="CX87" s="640"/>
      <c r="CY87" s="498"/>
      <c r="CZ87" s="655"/>
      <c r="DA87" s="498"/>
      <c r="DB87" s="657"/>
      <c r="DC87" s="645"/>
      <c r="DD87" s="474"/>
      <c r="DE87" s="645"/>
      <c r="DF87" s="488"/>
      <c r="DG87" s="645"/>
      <c r="DH87" s="650"/>
      <c r="DI87" s="498"/>
      <c r="DJ87" s="642"/>
      <c r="DK87" s="662"/>
      <c r="DL87" s="662"/>
      <c r="DM87" s="699"/>
      <c r="DN87" s="199"/>
      <c r="DO87" s="200" t="s">
        <v>269</v>
      </c>
    </row>
    <row r="88" spans="1:119" s="26" customFormat="1" ht="15" customHeight="1">
      <c r="A88" s="26" t="str">
        <f t="shared" si="9"/>
        <v>10/100
地域13人
　から
19人
　まで乳児</v>
      </c>
      <c r="B88" s="26" t="str">
        <f t="shared" si="11"/>
        <v>10/100
地域 1,050人～</v>
      </c>
      <c r="C88" s="26" t="str">
        <f>G73&amp;BK87</f>
        <v>10/100
地域</v>
      </c>
      <c r="D88" s="26" t="str">
        <f t="shared" si="10"/>
        <v>10/100
地域</v>
      </c>
      <c r="E88" s="26" t="str">
        <f t="shared" si="10"/>
        <v>13人
　から
19人
　まで</v>
      </c>
      <c r="F88" s="27" t="str">
        <f>F87</f>
        <v>乳児</v>
      </c>
      <c r="G88" s="452"/>
      <c r="H88" s="470"/>
      <c r="I88" s="471"/>
      <c r="J88" s="518"/>
      <c r="K88" s="175"/>
      <c r="L88" s="514"/>
      <c r="M88" s="517"/>
      <c r="N88" s="514"/>
      <c r="O88" s="517"/>
      <c r="P88" s="498"/>
      <c r="Q88" s="506"/>
      <c r="R88" s="509"/>
      <c r="S88" s="510"/>
      <c r="T88" s="475"/>
      <c r="U88" s="475"/>
      <c r="V88" s="511"/>
      <c r="W88" s="475"/>
      <c r="X88" s="503"/>
      <c r="Y88" s="503"/>
      <c r="Z88" s="506"/>
      <c r="AA88" s="509"/>
      <c r="AB88" s="510"/>
      <c r="AC88" s="475"/>
      <c r="AD88" s="475"/>
      <c r="AE88" s="511"/>
      <c r="AF88" s="475"/>
      <c r="AG88" s="503"/>
      <c r="AH88" s="538"/>
      <c r="AI88" s="531"/>
      <c r="AJ88" s="630"/>
      <c r="AK88" s="671"/>
      <c r="AL88" s="673"/>
      <c r="AM88" s="509"/>
      <c r="AN88" s="510"/>
      <c r="AO88" s="475"/>
      <c r="AP88" s="475"/>
      <c r="AQ88" s="511"/>
      <c r="AR88" s="475"/>
      <c r="AS88" s="503"/>
      <c r="AT88" s="538"/>
      <c r="AU88" s="194"/>
      <c r="AV88" s="194"/>
      <c r="AW88" s="194"/>
      <c r="AX88" s="194"/>
      <c r="AY88" s="194"/>
      <c r="AZ88" s="194"/>
      <c r="BA88" s="194"/>
      <c r="BB88" s="194"/>
      <c r="BC88" s="194"/>
      <c r="BD88" s="194"/>
      <c r="BE88" s="194"/>
      <c r="BF88" s="194"/>
      <c r="BG88" s="194"/>
      <c r="BH88" s="194"/>
      <c r="BI88" s="194"/>
      <c r="BJ88" s="194"/>
      <c r="BK88" s="194"/>
      <c r="BL88" s="194"/>
      <c r="BM88" s="194"/>
      <c r="BN88" s="194"/>
      <c r="BO88" s="534"/>
      <c r="BP88" s="176"/>
      <c r="BQ88" s="202" t="s">
        <v>121</v>
      </c>
      <c r="BR88" s="203">
        <v>793500</v>
      </c>
      <c r="BS88" s="498"/>
      <c r="BT88" s="221">
        <v>7930</v>
      </c>
      <c r="BU88" s="222" t="s">
        <v>194</v>
      </c>
      <c r="BV88" s="223" t="s">
        <v>221</v>
      </c>
      <c r="BW88" s="224" t="s">
        <v>168</v>
      </c>
      <c r="BX88" s="225" t="s">
        <v>222</v>
      </c>
      <c r="BY88" s="222" t="s">
        <v>168</v>
      </c>
      <c r="BZ88" s="226">
        <v>2.1</v>
      </c>
      <c r="CA88" s="210"/>
      <c r="CB88" s="531"/>
      <c r="CC88" s="185"/>
      <c r="CD88" s="498"/>
      <c r="CE88" s="536"/>
      <c r="CF88" s="498"/>
      <c r="CG88" s="658"/>
      <c r="CH88" s="547"/>
      <c r="CI88" s="547"/>
      <c r="CJ88" s="547"/>
      <c r="CK88" s="648"/>
      <c r="CL88" s="547"/>
      <c r="CM88" s="651"/>
      <c r="CN88" s="674"/>
      <c r="CO88" s="675"/>
      <c r="CP88" s="668"/>
      <c r="CQ88" s="674"/>
      <c r="CR88" s="666"/>
      <c r="CS88" s="667"/>
      <c r="CT88" s="668"/>
      <c r="CU88" s="498"/>
      <c r="CV88" s="661"/>
      <c r="CW88" s="498"/>
      <c r="CX88" s="641"/>
      <c r="CY88" s="498"/>
      <c r="CZ88" s="655"/>
      <c r="DA88" s="498"/>
      <c r="DB88" s="658"/>
      <c r="DC88" s="646"/>
      <c r="DD88" s="547"/>
      <c r="DE88" s="646"/>
      <c r="DF88" s="648"/>
      <c r="DG88" s="646"/>
      <c r="DH88" s="651"/>
      <c r="DI88" s="498"/>
      <c r="DJ88" s="643"/>
      <c r="DK88" s="663"/>
      <c r="DL88" s="663"/>
      <c r="DM88" s="700"/>
      <c r="DN88" s="199"/>
      <c r="DO88" s="201">
        <v>0.7</v>
      </c>
    </row>
    <row r="89" spans="1:119" s="26" customFormat="1" ht="15" customHeight="1">
      <c r="A89" s="28" t="str">
        <f t="shared" si="9"/>
        <v>6/100
地域 6人
　から
12人
　まで１､２歳児</v>
      </c>
      <c r="B89" s="28"/>
      <c r="C89" s="28"/>
      <c r="D89" s="28" t="str">
        <f>G89</f>
        <v>6/100
地域</v>
      </c>
      <c r="E89" s="28" t="str">
        <f>H89</f>
        <v xml:space="preserve"> 6人
　から
12人
　まで</v>
      </c>
      <c r="F89" s="30" t="str">
        <f>J89</f>
        <v>１､２歳児</v>
      </c>
      <c r="G89" s="450" t="s">
        <v>181</v>
      </c>
      <c r="H89" s="453" t="s">
        <v>262</v>
      </c>
      <c r="I89" s="455" t="s">
        <v>171</v>
      </c>
      <c r="J89" s="457" t="s">
        <v>277</v>
      </c>
      <c r="K89" s="175"/>
      <c r="L89" s="459">
        <v>217160</v>
      </c>
      <c r="M89" s="461">
        <v>298770</v>
      </c>
      <c r="N89" s="459">
        <v>212350</v>
      </c>
      <c r="O89" s="461">
        <v>293960</v>
      </c>
      <c r="P89" s="498" t="s">
        <v>168</v>
      </c>
      <c r="Q89" s="496">
        <v>2050</v>
      </c>
      <c r="R89" s="476">
        <v>2860</v>
      </c>
      <c r="S89" s="478" t="s">
        <v>194</v>
      </c>
      <c r="T89" s="481" t="s">
        <v>221</v>
      </c>
      <c r="U89" s="481" t="s">
        <v>168</v>
      </c>
      <c r="V89" s="487" t="s">
        <v>222</v>
      </c>
      <c r="W89" s="481" t="s">
        <v>168</v>
      </c>
      <c r="X89" s="490">
        <v>3.3</v>
      </c>
      <c r="Y89" s="493">
        <v>3.2</v>
      </c>
      <c r="Z89" s="496">
        <v>2000</v>
      </c>
      <c r="AA89" s="476">
        <v>2810</v>
      </c>
      <c r="AB89" s="478" t="s">
        <v>194</v>
      </c>
      <c r="AC89" s="481" t="s">
        <v>221</v>
      </c>
      <c r="AD89" s="481" t="s">
        <v>168</v>
      </c>
      <c r="AE89" s="487" t="s">
        <v>222</v>
      </c>
      <c r="AF89" s="481" t="s">
        <v>168</v>
      </c>
      <c r="AG89" s="490">
        <v>3.2</v>
      </c>
      <c r="AH89" s="528">
        <v>3.2</v>
      </c>
      <c r="AI89" s="531" t="s">
        <v>168</v>
      </c>
      <c r="AJ89" s="532">
        <v>163230</v>
      </c>
      <c r="AK89" s="483">
        <v>81610</v>
      </c>
      <c r="AL89" s="485">
        <v>1630</v>
      </c>
      <c r="AM89" s="476">
        <v>810</v>
      </c>
      <c r="AN89" s="478" t="s">
        <v>194</v>
      </c>
      <c r="AO89" s="481" t="s">
        <v>221</v>
      </c>
      <c r="AP89" s="481" t="s">
        <v>168</v>
      </c>
      <c r="AQ89" s="487" t="s">
        <v>222</v>
      </c>
      <c r="AR89" s="481" t="s">
        <v>168</v>
      </c>
      <c r="AS89" s="490">
        <v>2.9</v>
      </c>
      <c r="AT89" s="528">
        <v>3</v>
      </c>
      <c r="AU89" s="526" t="s">
        <v>168</v>
      </c>
      <c r="AV89" s="523">
        <v>146900</v>
      </c>
      <c r="AW89" s="526" t="s">
        <v>168</v>
      </c>
      <c r="AX89" s="519">
        <v>1460</v>
      </c>
      <c r="AY89" s="481" t="s">
        <v>194</v>
      </c>
      <c r="AZ89" s="481" t="s">
        <v>221</v>
      </c>
      <c r="BA89" s="481" t="s">
        <v>168</v>
      </c>
      <c r="BB89" s="487" t="s">
        <v>222</v>
      </c>
      <c r="BC89" s="481" t="s">
        <v>168</v>
      </c>
      <c r="BD89" s="544">
        <v>2.9</v>
      </c>
      <c r="BE89" s="526" t="s">
        <v>168</v>
      </c>
      <c r="BF89" s="523">
        <v>16320</v>
      </c>
      <c r="BG89" s="526" t="s">
        <v>168</v>
      </c>
      <c r="BH89" s="519">
        <v>160</v>
      </c>
      <c r="BI89" s="481" t="s">
        <v>194</v>
      </c>
      <c r="BJ89" s="481" t="s">
        <v>221</v>
      </c>
      <c r="BK89" s="481" t="s">
        <v>168</v>
      </c>
      <c r="BL89" s="487" t="s">
        <v>222</v>
      </c>
      <c r="BM89" s="481" t="s">
        <v>168</v>
      </c>
      <c r="BN89" s="544">
        <v>2.8</v>
      </c>
      <c r="BO89" s="548" t="s">
        <v>3</v>
      </c>
      <c r="BP89" s="176"/>
      <c r="BQ89" s="625" t="s">
        <v>173</v>
      </c>
      <c r="BR89" s="626"/>
      <c r="BS89" s="498" t="s">
        <v>168</v>
      </c>
      <c r="BT89" s="212"/>
      <c r="BU89" s="213"/>
      <c r="BV89" s="213"/>
      <c r="BW89" s="213"/>
      <c r="BX89" s="213"/>
      <c r="BY89" s="213"/>
      <c r="BZ89" s="214"/>
      <c r="CA89" s="210"/>
      <c r="CB89" s="531" t="s">
        <v>169</v>
      </c>
      <c r="CC89" s="181"/>
      <c r="CD89" s="498" t="s">
        <v>168</v>
      </c>
      <c r="CE89" s="628">
        <v>45150</v>
      </c>
      <c r="CF89" s="498" t="s">
        <v>168</v>
      </c>
      <c r="CG89" s="656">
        <v>390</v>
      </c>
      <c r="CH89" s="546" t="s">
        <v>194</v>
      </c>
      <c r="CI89" s="546" t="s">
        <v>221</v>
      </c>
      <c r="CJ89" s="546" t="s">
        <v>168</v>
      </c>
      <c r="CK89" s="647" t="s">
        <v>222</v>
      </c>
      <c r="CL89" s="546" t="s">
        <v>168</v>
      </c>
      <c r="CM89" s="649">
        <v>6.4</v>
      </c>
      <c r="CN89" s="674" t="s">
        <v>168</v>
      </c>
      <c r="CO89" s="496">
        <v>3400</v>
      </c>
      <c r="CP89" s="660">
        <v>3700</v>
      </c>
      <c r="CQ89" s="674" t="s">
        <v>168</v>
      </c>
      <c r="CR89" s="676" t="s">
        <v>278</v>
      </c>
      <c r="CS89" s="659">
        <v>20300</v>
      </c>
      <c r="CT89" s="660">
        <v>22600</v>
      </c>
      <c r="CU89" s="498" t="s">
        <v>170</v>
      </c>
      <c r="CV89" s="654">
        <v>2110</v>
      </c>
      <c r="CW89" s="498" t="s">
        <v>170</v>
      </c>
      <c r="CX89" s="635" t="s">
        <v>300</v>
      </c>
      <c r="CY89" s="498" t="s">
        <v>170</v>
      </c>
      <c r="CZ89" s="654">
        <v>38280</v>
      </c>
      <c r="DA89" s="498" t="s">
        <v>3</v>
      </c>
      <c r="DB89" s="656">
        <v>380</v>
      </c>
      <c r="DC89" s="644" t="s">
        <v>194</v>
      </c>
      <c r="DD89" s="546" t="s">
        <v>221</v>
      </c>
      <c r="DE89" s="644" t="s">
        <v>168</v>
      </c>
      <c r="DF89" s="647" t="s">
        <v>222</v>
      </c>
      <c r="DG89" s="644" t="s">
        <v>168</v>
      </c>
      <c r="DH89" s="649">
        <v>1</v>
      </c>
      <c r="DI89" s="498" t="s">
        <v>170</v>
      </c>
      <c r="DJ89" s="652" t="s">
        <v>298</v>
      </c>
      <c r="DK89" s="631" t="s">
        <v>298</v>
      </c>
      <c r="DL89" s="631" t="s">
        <v>298</v>
      </c>
      <c r="DM89" s="701" t="s">
        <v>298</v>
      </c>
      <c r="DN89" s="498"/>
      <c r="DO89" s="635" t="s">
        <v>301</v>
      </c>
    </row>
    <row r="90" spans="1:119" s="26" customFormat="1" ht="15" customHeight="1">
      <c r="A90" s="28" t="str">
        <f t="shared" si="9"/>
        <v>6/100
地域 6人
　から
12人
　まで１､２歳児</v>
      </c>
      <c r="B90" s="28"/>
      <c r="C90" s="28"/>
      <c r="D90" s="28" t="str">
        <f t="shared" ref="D90:E104" si="12">D89</f>
        <v>6/100
地域</v>
      </c>
      <c r="E90" s="28" t="str">
        <f t="shared" si="12"/>
        <v xml:space="preserve"> 6人
　から
12人
　まで</v>
      </c>
      <c r="F90" s="30" t="str">
        <f>F89</f>
        <v>１､２歳児</v>
      </c>
      <c r="G90" s="451"/>
      <c r="H90" s="454"/>
      <c r="I90" s="456"/>
      <c r="J90" s="458"/>
      <c r="K90" s="175"/>
      <c r="L90" s="460"/>
      <c r="M90" s="462"/>
      <c r="N90" s="460"/>
      <c r="O90" s="462"/>
      <c r="P90" s="498"/>
      <c r="Q90" s="497"/>
      <c r="R90" s="477"/>
      <c r="S90" s="479"/>
      <c r="T90" s="474"/>
      <c r="U90" s="474"/>
      <c r="V90" s="488"/>
      <c r="W90" s="474"/>
      <c r="X90" s="491"/>
      <c r="Y90" s="494"/>
      <c r="Z90" s="497"/>
      <c r="AA90" s="477"/>
      <c r="AB90" s="479"/>
      <c r="AC90" s="474"/>
      <c r="AD90" s="474"/>
      <c r="AE90" s="488"/>
      <c r="AF90" s="474"/>
      <c r="AG90" s="491"/>
      <c r="AH90" s="529"/>
      <c r="AI90" s="531"/>
      <c r="AJ90" s="533"/>
      <c r="AK90" s="484"/>
      <c r="AL90" s="486"/>
      <c r="AM90" s="477"/>
      <c r="AN90" s="479"/>
      <c r="AO90" s="474"/>
      <c r="AP90" s="474"/>
      <c r="AQ90" s="488"/>
      <c r="AR90" s="474"/>
      <c r="AS90" s="491"/>
      <c r="AT90" s="529"/>
      <c r="AU90" s="526"/>
      <c r="AV90" s="524"/>
      <c r="AW90" s="526"/>
      <c r="AX90" s="520"/>
      <c r="AY90" s="474"/>
      <c r="AZ90" s="474"/>
      <c r="BA90" s="474"/>
      <c r="BB90" s="488"/>
      <c r="BC90" s="474"/>
      <c r="BD90" s="537"/>
      <c r="BE90" s="526"/>
      <c r="BF90" s="524"/>
      <c r="BG90" s="526"/>
      <c r="BH90" s="520"/>
      <c r="BI90" s="474"/>
      <c r="BJ90" s="474"/>
      <c r="BK90" s="474"/>
      <c r="BL90" s="488"/>
      <c r="BM90" s="474"/>
      <c r="BN90" s="537"/>
      <c r="BO90" s="548"/>
      <c r="BP90" s="176"/>
      <c r="BQ90" s="505"/>
      <c r="BR90" s="627"/>
      <c r="BS90" s="498"/>
      <c r="BT90" s="215"/>
      <c r="BU90" s="183"/>
      <c r="BV90" s="183"/>
      <c r="BW90" s="183"/>
      <c r="BX90" s="183"/>
      <c r="BY90" s="183"/>
      <c r="BZ90" s="216"/>
      <c r="CA90" s="210"/>
      <c r="CB90" s="531"/>
      <c r="CC90" s="185"/>
      <c r="CD90" s="498"/>
      <c r="CE90" s="514"/>
      <c r="CF90" s="498"/>
      <c r="CG90" s="657"/>
      <c r="CH90" s="474"/>
      <c r="CI90" s="474"/>
      <c r="CJ90" s="474"/>
      <c r="CK90" s="488"/>
      <c r="CL90" s="474"/>
      <c r="CM90" s="650"/>
      <c r="CN90" s="674"/>
      <c r="CO90" s="497"/>
      <c r="CP90" s="639"/>
      <c r="CQ90" s="674"/>
      <c r="CR90" s="637"/>
      <c r="CS90" s="638"/>
      <c r="CT90" s="639"/>
      <c r="CU90" s="498"/>
      <c r="CV90" s="655"/>
      <c r="CW90" s="498"/>
      <c r="CX90" s="636"/>
      <c r="CY90" s="498"/>
      <c r="CZ90" s="655"/>
      <c r="DA90" s="498"/>
      <c r="DB90" s="657"/>
      <c r="DC90" s="645"/>
      <c r="DD90" s="474"/>
      <c r="DE90" s="645"/>
      <c r="DF90" s="488"/>
      <c r="DG90" s="645"/>
      <c r="DH90" s="650"/>
      <c r="DI90" s="498"/>
      <c r="DJ90" s="653"/>
      <c r="DK90" s="632"/>
      <c r="DL90" s="632"/>
      <c r="DM90" s="696"/>
      <c r="DN90" s="498"/>
      <c r="DO90" s="636"/>
    </row>
    <row r="91" spans="1:119" s="26" customFormat="1" ht="15" customHeight="1">
      <c r="A91" s="28" t="str">
        <f t="shared" si="9"/>
        <v>6/100
地域 6人
　から
12人
　まで１､２歳児</v>
      </c>
      <c r="B91" s="28" t="str">
        <f t="shared" ref="B91:B104" si="13">D91&amp;BQ91</f>
        <v>6/100
地域　 　　 ～　210人</v>
      </c>
      <c r="C91" s="28"/>
      <c r="D91" s="28" t="str">
        <f t="shared" si="12"/>
        <v>6/100
地域</v>
      </c>
      <c r="E91" s="28" t="str">
        <f t="shared" si="12"/>
        <v xml:space="preserve"> 6人
　から
12人
　まで</v>
      </c>
      <c r="F91" s="30" t="str">
        <f>F90</f>
        <v>１､２歳児</v>
      </c>
      <c r="G91" s="451"/>
      <c r="H91" s="454"/>
      <c r="I91" s="456"/>
      <c r="J91" s="458"/>
      <c r="K91" s="175"/>
      <c r="L91" s="460"/>
      <c r="M91" s="462"/>
      <c r="N91" s="460"/>
      <c r="O91" s="462"/>
      <c r="P91" s="498"/>
      <c r="Q91" s="497"/>
      <c r="R91" s="477"/>
      <c r="S91" s="479"/>
      <c r="T91" s="474"/>
      <c r="U91" s="474"/>
      <c r="V91" s="488"/>
      <c r="W91" s="474"/>
      <c r="X91" s="491"/>
      <c r="Y91" s="494"/>
      <c r="Z91" s="497"/>
      <c r="AA91" s="477"/>
      <c r="AB91" s="479"/>
      <c r="AC91" s="474"/>
      <c r="AD91" s="474"/>
      <c r="AE91" s="488"/>
      <c r="AF91" s="474"/>
      <c r="AG91" s="491"/>
      <c r="AH91" s="529"/>
      <c r="AI91" s="531"/>
      <c r="AJ91" s="533"/>
      <c r="AK91" s="484"/>
      <c r="AL91" s="486"/>
      <c r="AM91" s="477"/>
      <c r="AN91" s="479"/>
      <c r="AO91" s="474"/>
      <c r="AP91" s="474"/>
      <c r="AQ91" s="488"/>
      <c r="AR91" s="474"/>
      <c r="AS91" s="491"/>
      <c r="AT91" s="529"/>
      <c r="AU91" s="526"/>
      <c r="AV91" s="524"/>
      <c r="AW91" s="526"/>
      <c r="AX91" s="520"/>
      <c r="AY91" s="474"/>
      <c r="AZ91" s="474"/>
      <c r="BA91" s="474"/>
      <c r="BB91" s="488"/>
      <c r="BC91" s="474"/>
      <c r="BD91" s="537"/>
      <c r="BE91" s="526"/>
      <c r="BF91" s="524"/>
      <c r="BG91" s="526"/>
      <c r="BH91" s="520"/>
      <c r="BI91" s="474"/>
      <c r="BJ91" s="474"/>
      <c r="BK91" s="474"/>
      <c r="BL91" s="488"/>
      <c r="BM91" s="474"/>
      <c r="BN91" s="537"/>
      <c r="BO91" s="548"/>
      <c r="BP91" s="176"/>
      <c r="BQ91" s="186" t="s">
        <v>174</v>
      </c>
      <c r="BR91" s="187">
        <v>275200</v>
      </c>
      <c r="BS91" s="498"/>
      <c r="BT91" s="217">
        <v>2750</v>
      </c>
      <c r="BU91" s="189" t="s">
        <v>194</v>
      </c>
      <c r="BV91" s="190" t="s">
        <v>221</v>
      </c>
      <c r="BW91" s="191" t="s">
        <v>168</v>
      </c>
      <c r="BX91" s="192" t="s">
        <v>222</v>
      </c>
      <c r="BY91" s="189" t="s">
        <v>168</v>
      </c>
      <c r="BZ91" s="218">
        <v>2</v>
      </c>
      <c r="CA91" s="210"/>
      <c r="CB91" s="531"/>
      <c r="CC91" s="185"/>
      <c r="CD91" s="498"/>
      <c r="CE91" s="514"/>
      <c r="CF91" s="498"/>
      <c r="CG91" s="657"/>
      <c r="CH91" s="474"/>
      <c r="CI91" s="474"/>
      <c r="CJ91" s="474"/>
      <c r="CK91" s="488"/>
      <c r="CL91" s="474"/>
      <c r="CM91" s="650"/>
      <c r="CN91" s="674"/>
      <c r="CO91" s="497"/>
      <c r="CP91" s="639"/>
      <c r="CQ91" s="674"/>
      <c r="CR91" s="637" t="s">
        <v>279</v>
      </c>
      <c r="CS91" s="638">
        <v>11200</v>
      </c>
      <c r="CT91" s="639">
        <v>12400</v>
      </c>
      <c r="CU91" s="498"/>
      <c r="CV91" s="655"/>
      <c r="CW91" s="498"/>
      <c r="CX91" s="636"/>
      <c r="CY91" s="498"/>
      <c r="CZ91" s="655"/>
      <c r="DA91" s="498"/>
      <c r="DB91" s="657"/>
      <c r="DC91" s="645"/>
      <c r="DD91" s="474"/>
      <c r="DE91" s="645"/>
      <c r="DF91" s="488"/>
      <c r="DG91" s="645"/>
      <c r="DH91" s="650"/>
      <c r="DI91" s="498"/>
      <c r="DJ91" s="653"/>
      <c r="DK91" s="632"/>
      <c r="DL91" s="632"/>
      <c r="DM91" s="696"/>
      <c r="DN91" s="498"/>
      <c r="DO91" s="636"/>
    </row>
    <row r="92" spans="1:119" s="26" customFormat="1" ht="15" customHeight="1">
      <c r="A92" s="28" t="str">
        <f t="shared" si="9"/>
        <v>6/100
地域 6人
　から
12人
　まで１､２歳児</v>
      </c>
      <c r="B92" s="28" t="str">
        <f t="shared" si="13"/>
        <v>6/100
地域　 211人～　279人</v>
      </c>
      <c r="C92" s="28"/>
      <c r="D92" s="28" t="str">
        <f t="shared" si="12"/>
        <v>6/100
地域</v>
      </c>
      <c r="E92" s="28" t="str">
        <f t="shared" si="12"/>
        <v xml:space="preserve"> 6人
　から
12人
　まで</v>
      </c>
      <c r="F92" s="30" t="str">
        <f>F91</f>
        <v>１､２歳児</v>
      </c>
      <c r="G92" s="451"/>
      <c r="H92" s="454"/>
      <c r="I92" s="456"/>
      <c r="J92" s="458"/>
      <c r="K92" s="175"/>
      <c r="L92" s="460"/>
      <c r="M92" s="462"/>
      <c r="N92" s="460"/>
      <c r="O92" s="462"/>
      <c r="P92" s="498"/>
      <c r="Q92" s="497"/>
      <c r="R92" s="477"/>
      <c r="S92" s="480"/>
      <c r="T92" s="482"/>
      <c r="U92" s="482"/>
      <c r="V92" s="489"/>
      <c r="W92" s="482"/>
      <c r="X92" s="492"/>
      <c r="Y92" s="495"/>
      <c r="Z92" s="497"/>
      <c r="AA92" s="477"/>
      <c r="AB92" s="480"/>
      <c r="AC92" s="482"/>
      <c r="AD92" s="482"/>
      <c r="AE92" s="489"/>
      <c r="AF92" s="482"/>
      <c r="AG92" s="492"/>
      <c r="AH92" s="530"/>
      <c r="AI92" s="531"/>
      <c r="AJ92" s="533"/>
      <c r="AK92" s="484"/>
      <c r="AL92" s="486"/>
      <c r="AM92" s="477"/>
      <c r="AN92" s="480"/>
      <c r="AO92" s="482"/>
      <c r="AP92" s="482"/>
      <c r="AQ92" s="489"/>
      <c r="AR92" s="482"/>
      <c r="AS92" s="492"/>
      <c r="AT92" s="530"/>
      <c r="AU92" s="526"/>
      <c r="AV92" s="525"/>
      <c r="AW92" s="526"/>
      <c r="AX92" s="521"/>
      <c r="AY92" s="522"/>
      <c r="AZ92" s="522"/>
      <c r="BA92" s="522"/>
      <c r="BB92" s="527"/>
      <c r="BC92" s="522"/>
      <c r="BD92" s="538"/>
      <c r="BE92" s="526"/>
      <c r="BF92" s="525"/>
      <c r="BG92" s="526"/>
      <c r="BH92" s="521"/>
      <c r="BI92" s="522"/>
      <c r="BJ92" s="522"/>
      <c r="BK92" s="522"/>
      <c r="BL92" s="527"/>
      <c r="BM92" s="522"/>
      <c r="BN92" s="538"/>
      <c r="BO92" s="548"/>
      <c r="BP92" s="176"/>
      <c r="BQ92" s="186" t="s">
        <v>280</v>
      </c>
      <c r="BR92" s="187">
        <v>295000</v>
      </c>
      <c r="BS92" s="498"/>
      <c r="BT92" s="217">
        <v>2950</v>
      </c>
      <c r="BU92" s="189" t="s">
        <v>194</v>
      </c>
      <c r="BV92" s="190" t="s">
        <v>221</v>
      </c>
      <c r="BW92" s="191" t="s">
        <v>168</v>
      </c>
      <c r="BX92" s="192" t="s">
        <v>222</v>
      </c>
      <c r="BY92" s="189" t="s">
        <v>168</v>
      </c>
      <c r="BZ92" s="218">
        <v>1.9</v>
      </c>
      <c r="CA92" s="210"/>
      <c r="CB92" s="531"/>
      <c r="CC92" s="185"/>
      <c r="CD92" s="498"/>
      <c r="CE92" s="514"/>
      <c r="CF92" s="498"/>
      <c r="CG92" s="657"/>
      <c r="CH92" s="474"/>
      <c r="CI92" s="474"/>
      <c r="CJ92" s="474"/>
      <c r="CK92" s="488"/>
      <c r="CL92" s="474"/>
      <c r="CM92" s="650"/>
      <c r="CN92" s="674"/>
      <c r="CO92" s="497"/>
      <c r="CP92" s="639"/>
      <c r="CQ92" s="674"/>
      <c r="CR92" s="637"/>
      <c r="CS92" s="638"/>
      <c r="CT92" s="639"/>
      <c r="CU92" s="498"/>
      <c r="CV92" s="655"/>
      <c r="CW92" s="498"/>
      <c r="CX92" s="636"/>
      <c r="CY92" s="498"/>
      <c r="CZ92" s="655"/>
      <c r="DA92" s="498"/>
      <c r="DB92" s="657"/>
      <c r="DC92" s="645"/>
      <c r="DD92" s="474"/>
      <c r="DE92" s="645"/>
      <c r="DF92" s="488"/>
      <c r="DG92" s="645"/>
      <c r="DH92" s="650"/>
      <c r="DI92" s="498"/>
      <c r="DJ92" s="653"/>
      <c r="DK92" s="632"/>
      <c r="DL92" s="632"/>
      <c r="DM92" s="696"/>
      <c r="DN92" s="498"/>
      <c r="DO92" s="636"/>
    </row>
    <row r="93" spans="1:119" s="26" customFormat="1" ht="15" customHeight="1">
      <c r="A93" s="28" t="str">
        <f t="shared" si="9"/>
        <v>6/100
地域 6人
　から
12人
　まで乳児</v>
      </c>
      <c r="B93" s="28" t="str">
        <f t="shared" si="13"/>
        <v>6/100
地域　 280人～　349人</v>
      </c>
      <c r="C93" s="28" t="str">
        <f>G89&amp;"13人～19人"</f>
        <v>6/100
地域13人～19人</v>
      </c>
      <c r="D93" s="28" t="str">
        <f t="shared" si="12"/>
        <v>6/100
地域</v>
      </c>
      <c r="E93" s="28" t="str">
        <f t="shared" si="12"/>
        <v xml:space="preserve"> 6人
　から
12人
　まで</v>
      </c>
      <c r="F93" s="30" t="str">
        <f>J93</f>
        <v>乳児</v>
      </c>
      <c r="G93" s="451"/>
      <c r="H93" s="454"/>
      <c r="I93" s="456"/>
      <c r="J93" s="512" t="s">
        <v>172</v>
      </c>
      <c r="K93" s="175"/>
      <c r="L93" s="513">
        <v>298770</v>
      </c>
      <c r="M93" s="515"/>
      <c r="N93" s="513">
        <v>293960</v>
      </c>
      <c r="O93" s="515"/>
      <c r="P93" s="498" t="s">
        <v>168</v>
      </c>
      <c r="Q93" s="504">
        <v>2860</v>
      </c>
      <c r="R93" s="507"/>
      <c r="S93" s="479" t="s">
        <v>194</v>
      </c>
      <c r="T93" s="474" t="s">
        <v>221</v>
      </c>
      <c r="U93" s="474" t="s">
        <v>168</v>
      </c>
      <c r="V93" s="488" t="s">
        <v>222</v>
      </c>
      <c r="W93" s="474" t="s">
        <v>168</v>
      </c>
      <c r="X93" s="501">
        <v>3.2</v>
      </c>
      <c r="Y93" s="502"/>
      <c r="Z93" s="504">
        <v>2810</v>
      </c>
      <c r="AA93" s="507"/>
      <c r="AB93" s="479" t="s">
        <v>194</v>
      </c>
      <c r="AC93" s="474" t="s">
        <v>221</v>
      </c>
      <c r="AD93" s="474" t="s">
        <v>168</v>
      </c>
      <c r="AE93" s="488" t="s">
        <v>222</v>
      </c>
      <c r="AF93" s="474" t="s">
        <v>168</v>
      </c>
      <c r="AG93" s="501">
        <v>3.2</v>
      </c>
      <c r="AH93" s="537"/>
      <c r="AI93" s="531" t="s">
        <v>168</v>
      </c>
      <c r="AJ93" s="629">
        <v>81610</v>
      </c>
      <c r="AK93" s="669"/>
      <c r="AL93" s="672">
        <v>810</v>
      </c>
      <c r="AM93" s="507"/>
      <c r="AN93" s="479" t="s">
        <v>194</v>
      </c>
      <c r="AO93" s="474" t="s">
        <v>221</v>
      </c>
      <c r="AP93" s="474" t="s">
        <v>168</v>
      </c>
      <c r="AQ93" s="488" t="s">
        <v>222</v>
      </c>
      <c r="AR93" s="474" t="s">
        <v>168</v>
      </c>
      <c r="AS93" s="501">
        <v>3</v>
      </c>
      <c r="AT93" s="537"/>
      <c r="AU93" s="194"/>
      <c r="AV93" s="194"/>
      <c r="AW93" s="194"/>
      <c r="AX93" s="194"/>
      <c r="AY93" s="194"/>
      <c r="AZ93" s="194"/>
      <c r="BA93" s="194"/>
      <c r="BB93" s="194"/>
      <c r="BC93" s="194"/>
      <c r="BD93" s="194"/>
      <c r="BE93" s="194"/>
      <c r="BF93" s="194"/>
      <c r="BG93" s="194"/>
      <c r="BH93" s="194"/>
      <c r="BI93" s="194"/>
      <c r="BJ93" s="194"/>
      <c r="BK93" s="194"/>
      <c r="BL93" s="194"/>
      <c r="BM93" s="194"/>
      <c r="BN93" s="194"/>
      <c r="BO93" s="534"/>
      <c r="BP93" s="176"/>
      <c r="BQ93" s="186" t="s">
        <v>110</v>
      </c>
      <c r="BR93" s="187">
        <v>334700</v>
      </c>
      <c r="BS93" s="498"/>
      <c r="BT93" s="217">
        <v>3340</v>
      </c>
      <c r="BU93" s="189" t="s">
        <v>194</v>
      </c>
      <c r="BV93" s="190" t="s">
        <v>221</v>
      </c>
      <c r="BW93" s="191" t="s">
        <v>168</v>
      </c>
      <c r="BX93" s="192" t="s">
        <v>222</v>
      </c>
      <c r="BY93" s="189" t="s">
        <v>168</v>
      </c>
      <c r="BZ93" s="218">
        <v>2</v>
      </c>
      <c r="CA93" s="210"/>
      <c r="CB93" s="531"/>
      <c r="CC93" s="185"/>
      <c r="CD93" s="498"/>
      <c r="CE93" s="514"/>
      <c r="CF93" s="498"/>
      <c r="CG93" s="657"/>
      <c r="CH93" s="474"/>
      <c r="CI93" s="474"/>
      <c r="CJ93" s="474"/>
      <c r="CK93" s="488"/>
      <c r="CL93" s="474"/>
      <c r="CM93" s="650"/>
      <c r="CN93" s="674"/>
      <c r="CO93" s="497"/>
      <c r="CP93" s="639"/>
      <c r="CQ93" s="674"/>
      <c r="CR93" s="637" t="s">
        <v>281</v>
      </c>
      <c r="CS93" s="638">
        <v>9700</v>
      </c>
      <c r="CT93" s="639">
        <v>10800</v>
      </c>
      <c r="CU93" s="498"/>
      <c r="CV93" s="655"/>
      <c r="CW93" s="498"/>
      <c r="CX93" s="640">
        <v>0.09</v>
      </c>
      <c r="CY93" s="498"/>
      <c r="CZ93" s="655"/>
      <c r="DA93" s="498"/>
      <c r="DB93" s="657"/>
      <c r="DC93" s="645"/>
      <c r="DD93" s="474"/>
      <c r="DE93" s="645"/>
      <c r="DF93" s="488"/>
      <c r="DG93" s="645"/>
      <c r="DH93" s="650"/>
      <c r="DI93" s="498"/>
      <c r="DJ93" s="642">
        <v>0.02</v>
      </c>
      <c r="DK93" s="662">
        <v>0.03</v>
      </c>
      <c r="DL93" s="662">
        <v>0.05</v>
      </c>
      <c r="DM93" s="699">
        <v>0.06</v>
      </c>
      <c r="DN93" s="498"/>
      <c r="DO93" s="640">
        <v>0.81</v>
      </c>
    </row>
    <row r="94" spans="1:119" s="26" customFormat="1" ht="15" customHeight="1">
      <c r="A94" s="28" t="str">
        <f t="shared" si="9"/>
        <v>6/100
地域 6人
　から
12人
　まで乳児</v>
      </c>
      <c r="B94" s="28" t="str">
        <f t="shared" si="13"/>
        <v>6/100
地域 　350人～　419人</v>
      </c>
      <c r="C94" s="28"/>
      <c r="D94" s="28" t="str">
        <f t="shared" si="12"/>
        <v>6/100
地域</v>
      </c>
      <c r="E94" s="28" t="str">
        <f t="shared" si="12"/>
        <v xml:space="preserve"> 6人
　から
12人
　まで</v>
      </c>
      <c r="F94" s="30" t="str">
        <f>F93</f>
        <v>乳児</v>
      </c>
      <c r="G94" s="451"/>
      <c r="H94" s="454"/>
      <c r="I94" s="456"/>
      <c r="J94" s="458"/>
      <c r="K94" s="175"/>
      <c r="L94" s="514"/>
      <c r="M94" s="516"/>
      <c r="N94" s="514"/>
      <c r="O94" s="516"/>
      <c r="P94" s="498"/>
      <c r="Q94" s="505"/>
      <c r="R94" s="508"/>
      <c r="S94" s="479"/>
      <c r="T94" s="474"/>
      <c r="U94" s="474"/>
      <c r="V94" s="488"/>
      <c r="W94" s="474"/>
      <c r="X94" s="502"/>
      <c r="Y94" s="502"/>
      <c r="Z94" s="505"/>
      <c r="AA94" s="508"/>
      <c r="AB94" s="479"/>
      <c r="AC94" s="474"/>
      <c r="AD94" s="474"/>
      <c r="AE94" s="488"/>
      <c r="AF94" s="474"/>
      <c r="AG94" s="502"/>
      <c r="AH94" s="537"/>
      <c r="AI94" s="531"/>
      <c r="AJ94" s="630"/>
      <c r="AK94" s="670"/>
      <c r="AL94" s="673"/>
      <c r="AM94" s="508"/>
      <c r="AN94" s="479"/>
      <c r="AO94" s="474"/>
      <c r="AP94" s="474"/>
      <c r="AQ94" s="488"/>
      <c r="AR94" s="474"/>
      <c r="AS94" s="502"/>
      <c r="AT94" s="537"/>
      <c r="AU94" s="194"/>
      <c r="AV94" s="194"/>
      <c r="AW94" s="194"/>
      <c r="AX94" s="194"/>
      <c r="AY94" s="194"/>
      <c r="AZ94" s="194"/>
      <c r="BA94" s="194"/>
      <c r="BB94" s="194"/>
      <c r="BC94" s="194"/>
      <c r="BD94" s="194"/>
      <c r="BE94" s="194"/>
      <c r="BF94" s="194"/>
      <c r="BG94" s="194"/>
      <c r="BH94" s="194"/>
      <c r="BI94" s="194"/>
      <c r="BJ94" s="194"/>
      <c r="BK94" s="194"/>
      <c r="BL94" s="194"/>
      <c r="BM94" s="194"/>
      <c r="BN94" s="194"/>
      <c r="BO94" s="534"/>
      <c r="BP94" s="176"/>
      <c r="BQ94" s="186" t="s">
        <v>111</v>
      </c>
      <c r="BR94" s="187">
        <v>374300</v>
      </c>
      <c r="BS94" s="498"/>
      <c r="BT94" s="217">
        <v>3740</v>
      </c>
      <c r="BU94" s="189" t="s">
        <v>194</v>
      </c>
      <c r="BV94" s="190" t="s">
        <v>221</v>
      </c>
      <c r="BW94" s="191" t="s">
        <v>168</v>
      </c>
      <c r="BX94" s="192" t="s">
        <v>222</v>
      </c>
      <c r="BY94" s="189" t="s">
        <v>168</v>
      </c>
      <c r="BZ94" s="218">
        <v>2.1</v>
      </c>
      <c r="CA94" s="210"/>
      <c r="CB94" s="531"/>
      <c r="CC94" s="185"/>
      <c r="CD94" s="498"/>
      <c r="CE94" s="514"/>
      <c r="CF94" s="498"/>
      <c r="CG94" s="657"/>
      <c r="CH94" s="474"/>
      <c r="CI94" s="474"/>
      <c r="CJ94" s="474"/>
      <c r="CK94" s="488"/>
      <c r="CL94" s="474"/>
      <c r="CM94" s="650"/>
      <c r="CN94" s="674"/>
      <c r="CO94" s="497"/>
      <c r="CP94" s="639"/>
      <c r="CQ94" s="674"/>
      <c r="CR94" s="637"/>
      <c r="CS94" s="638"/>
      <c r="CT94" s="639"/>
      <c r="CU94" s="498"/>
      <c r="CV94" s="655"/>
      <c r="CW94" s="498"/>
      <c r="CX94" s="640"/>
      <c r="CY94" s="498"/>
      <c r="CZ94" s="655"/>
      <c r="DA94" s="498"/>
      <c r="DB94" s="657"/>
      <c r="DC94" s="645"/>
      <c r="DD94" s="474"/>
      <c r="DE94" s="645"/>
      <c r="DF94" s="488"/>
      <c r="DG94" s="645"/>
      <c r="DH94" s="650"/>
      <c r="DI94" s="498"/>
      <c r="DJ94" s="642"/>
      <c r="DK94" s="662"/>
      <c r="DL94" s="662"/>
      <c r="DM94" s="699"/>
      <c r="DN94" s="498"/>
      <c r="DO94" s="640"/>
    </row>
    <row r="95" spans="1:119" s="26" customFormat="1" ht="15" customHeight="1">
      <c r="A95" s="28" t="str">
        <f t="shared" si="9"/>
        <v>6/100
地域 6人
　から
12人
　まで乳児</v>
      </c>
      <c r="B95" s="28" t="str">
        <f t="shared" si="13"/>
        <v>6/100
地域　 420人～　489人</v>
      </c>
      <c r="C95" s="28"/>
      <c r="D95" s="28" t="str">
        <f t="shared" si="12"/>
        <v>6/100
地域</v>
      </c>
      <c r="E95" s="28" t="str">
        <f t="shared" si="12"/>
        <v xml:space="preserve"> 6人
　から
12人
　まで</v>
      </c>
      <c r="F95" s="30" t="str">
        <f>F94</f>
        <v>乳児</v>
      </c>
      <c r="G95" s="451"/>
      <c r="H95" s="454"/>
      <c r="I95" s="456"/>
      <c r="J95" s="458"/>
      <c r="K95" s="175"/>
      <c r="L95" s="514"/>
      <c r="M95" s="516"/>
      <c r="N95" s="514"/>
      <c r="O95" s="516"/>
      <c r="P95" s="498"/>
      <c r="Q95" s="505"/>
      <c r="R95" s="508"/>
      <c r="S95" s="479"/>
      <c r="T95" s="474"/>
      <c r="U95" s="474"/>
      <c r="V95" s="488"/>
      <c r="W95" s="474"/>
      <c r="X95" s="502"/>
      <c r="Y95" s="502"/>
      <c r="Z95" s="505"/>
      <c r="AA95" s="508"/>
      <c r="AB95" s="479"/>
      <c r="AC95" s="474"/>
      <c r="AD95" s="474"/>
      <c r="AE95" s="488"/>
      <c r="AF95" s="474"/>
      <c r="AG95" s="502"/>
      <c r="AH95" s="537"/>
      <c r="AI95" s="531"/>
      <c r="AJ95" s="630"/>
      <c r="AK95" s="670"/>
      <c r="AL95" s="673"/>
      <c r="AM95" s="508"/>
      <c r="AN95" s="479"/>
      <c r="AO95" s="474"/>
      <c r="AP95" s="474"/>
      <c r="AQ95" s="488"/>
      <c r="AR95" s="474"/>
      <c r="AS95" s="502"/>
      <c r="AT95" s="537"/>
      <c r="AU95" s="194"/>
      <c r="AV95" s="194"/>
      <c r="AW95" s="194"/>
      <c r="AX95" s="194"/>
      <c r="AY95" s="194"/>
      <c r="AZ95" s="194"/>
      <c r="BA95" s="194"/>
      <c r="BB95" s="194"/>
      <c r="BC95" s="194"/>
      <c r="BD95" s="194"/>
      <c r="BE95" s="194"/>
      <c r="BF95" s="194"/>
      <c r="BG95" s="194"/>
      <c r="BH95" s="194"/>
      <c r="BI95" s="194"/>
      <c r="BJ95" s="194"/>
      <c r="BK95" s="194"/>
      <c r="BL95" s="194"/>
      <c r="BM95" s="194"/>
      <c r="BN95" s="194"/>
      <c r="BO95" s="534"/>
      <c r="BP95" s="176"/>
      <c r="BQ95" s="186" t="s">
        <v>112</v>
      </c>
      <c r="BR95" s="187">
        <v>414000</v>
      </c>
      <c r="BS95" s="498"/>
      <c r="BT95" s="217">
        <v>4140</v>
      </c>
      <c r="BU95" s="189" t="s">
        <v>194</v>
      </c>
      <c r="BV95" s="190" t="s">
        <v>221</v>
      </c>
      <c r="BW95" s="191" t="s">
        <v>168</v>
      </c>
      <c r="BX95" s="192" t="s">
        <v>222</v>
      </c>
      <c r="BY95" s="189" t="s">
        <v>168</v>
      </c>
      <c r="BZ95" s="218">
        <v>2.1</v>
      </c>
      <c r="CA95" s="210"/>
      <c r="CB95" s="531"/>
      <c r="CC95" s="185"/>
      <c r="CD95" s="498"/>
      <c r="CE95" s="514"/>
      <c r="CF95" s="498"/>
      <c r="CG95" s="657"/>
      <c r="CH95" s="474"/>
      <c r="CI95" s="474"/>
      <c r="CJ95" s="474"/>
      <c r="CK95" s="488"/>
      <c r="CL95" s="474"/>
      <c r="CM95" s="650"/>
      <c r="CN95" s="674"/>
      <c r="CO95" s="497"/>
      <c r="CP95" s="639"/>
      <c r="CQ95" s="674"/>
      <c r="CR95" s="637" t="s">
        <v>282</v>
      </c>
      <c r="CS95" s="638">
        <v>8700</v>
      </c>
      <c r="CT95" s="639">
        <v>9700</v>
      </c>
      <c r="CU95" s="498"/>
      <c r="CV95" s="655"/>
      <c r="CW95" s="498"/>
      <c r="CX95" s="640"/>
      <c r="CY95" s="498"/>
      <c r="CZ95" s="655"/>
      <c r="DA95" s="498"/>
      <c r="DB95" s="657"/>
      <c r="DC95" s="645"/>
      <c r="DD95" s="474"/>
      <c r="DE95" s="645"/>
      <c r="DF95" s="488"/>
      <c r="DG95" s="645"/>
      <c r="DH95" s="650"/>
      <c r="DI95" s="498"/>
      <c r="DJ95" s="642"/>
      <c r="DK95" s="662"/>
      <c r="DL95" s="662"/>
      <c r="DM95" s="699"/>
      <c r="DN95" s="498"/>
      <c r="DO95" s="640"/>
    </row>
    <row r="96" spans="1:119" s="26" customFormat="1" ht="15" customHeight="1">
      <c r="A96" s="28" t="str">
        <f t="shared" si="9"/>
        <v>6/100
地域 6人
　から
12人
　まで乳児</v>
      </c>
      <c r="B96" s="28" t="str">
        <f t="shared" si="13"/>
        <v>6/100
地域 　490人～　559人</v>
      </c>
      <c r="C96" s="28"/>
      <c r="D96" s="28" t="str">
        <f t="shared" si="12"/>
        <v>6/100
地域</v>
      </c>
      <c r="E96" s="28" t="str">
        <f t="shared" si="12"/>
        <v xml:space="preserve"> 6人
　から
12人
　まで</v>
      </c>
      <c r="F96" s="30" t="str">
        <f>F95</f>
        <v>乳児</v>
      </c>
      <c r="G96" s="451"/>
      <c r="H96" s="454"/>
      <c r="I96" s="456"/>
      <c r="J96" s="458"/>
      <c r="K96" s="175"/>
      <c r="L96" s="514"/>
      <c r="M96" s="517"/>
      <c r="N96" s="514"/>
      <c r="O96" s="517"/>
      <c r="P96" s="498"/>
      <c r="Q96" s="506"/>
      <c r="R96" s="509"/>
      <c r="S96" s="510"/>
      <c r="T96" s="475"/>
      <c r="U96" s="475"/>
      <c r="V96" s="511"/>
      <c r="W96" s="475"/>
      <c r="X96" s="503"/>
      <c r="Y96" s="503"/>
      <c r="Z96" s="506"/>
      <c r="AA96" s="509"/>
      <c r="AB96" s="510"/>
      <c r="AC96" s="475"/>
      <c r="AD96" s="475"/>
      <c r="AE96" s="511"/>
      <c r="AF96" s="475"/>
      <c r="AG96" s="503"/>
      <c r="AH96" s="538"/>
      <c r="AI96" s="531"/>
      <c r="AJ96" s="630"/>
      <c r="AK96" s="671"/>
      <c r="AL96" s="673"/>
      <c r="AM96" s="509"/>
      <c r="AN96" s="510"/>
      <c r="AO96" s="475"/>
      <c r="AP96" s="475"/>
      <c r="AQ96" s="511"/>
      <c r="AR96" s="475"/>
      <c r="AS96" s="503"/>
      <c r="AT96" s="538"/>
      <c r="AU96" s="194"/>
      <c r="AV96" s="194"/>
      <c r="AW96" s="194"/>
      <c r="AX96" s="194"/>
      <c r="AY96" s="194"/>
      <c r="AZ96" s="194"/>
      <c r="BA96" s="194"/>
      <c r="BB96" s="194"/>
      <c r="BC96" s="194"/>
      <c r="BD96" s="194"/>
      <c r="BE96" s="194"/>
      <c r="BF96" s="194"/>
      <c r="BG96" s="194"/>
      <c r="BH96" s="194"/>
      <c r="BI96" s="194"/>
      <c r="BJ96" s="194"/>
      <c r="BK96" s="194"/>
      <c r="BL96" s="194"/>
      <c r="BM96" s="194"/>
      <c r="BN96" s="194"/>
      <c r="BO96" s="534"/>
      <c r="BP96" s="176"/>
      <c r="BQ96" s="186" t="s">
        <v>113</v>
      </c>
      <c r="BR96" s="187">
        <v>453700</v>
      </c>
      <c r="BS96" s="498"/>
      <c r="BT96" s="217">
        <v>4530</v>
      </c>
      <c r="BU96" s="189" t="s">
        <v>194</v>
      </c>
      <c r="BV96" s="190" t="s">
        <v>221</v>
      </c>
      <c r="BW96" s="191" t="s">
        <v>168</v>
      </c>
      <c r="BX96" s="192" t="s">
        <v>222</v>
      </c>
      <c r="BY96" s="189" t="s">
        <v>168</v>
      </c>
      <c r="BZ96" s="218">
        <v>1.9</v>
      </c>
      <c r="CA96" s="210"/>
      <c r="CB96" s="531"/>
      <c r="CC96" s="185" t="s">
        <v>175</v>
      </c>
      <c r="CD96" s="498"/>
      <c r="CE96" s="536"/>
      <c r="CF96" s="498"/>
      <c r="CG96" s="658"/>
      <c r="CH96" s="547"/>
      <c r="CI96" s="547"/>
      <c r="CJ96" s="547"/>
      <c r="CK96" s="648"/>
      <c r="CL96" s="547"/>
      <c r="CM96" s="651"/>
      <c r="CN96" s="674"/>
      <c r="CO96" s="675"/>
      <c r="CP96" s="668"/>
      <c r="CQ96" s="674"/>
      <c r="CR96" s="666"/>
      <c r="CS96" s="667"/>
      <c r="CT96" s="668"/>
      <c r="CU96" s="498"/>
      <c r="CV96" s="661"/>
      <c r="CW96" s="498"/>
      <c r="CX96" s="641"/>
      <c r="CY96" s="498"/>
      <c r="CZ96" s="655"/>
      <c r="DA96" s="498"/>
      <c r="DB96" s="658"/>
      <c r="DC96" s="646"/>
      <c r="DD96" s="547"/>
      <c r="DE96" s="646"/>
      <c r="DF96" s="648"/>
      <c r="DG96" s="646"/>
      <c r="DH96" s="651"/>
      <c r="DI96" s="498"/>
      <c r="DJ96" s="643"/>
      <c r="DK96" s="663"/>
      <c r="DL96" s="663"/>
      <c r="DM96" s="700"/>
      <c r="DN96" s="498"/>
      <c r="DO96" s="641"/>
    </row>
    <row r="97" spans="1:119" s="26" customFormat="1" ht="15" customHeight="1">
      <c r="A97" s="28" t="str">
        <f t="shared" si="9"/>
        <v>6/100
地域13人
　から
19人
　まで１､２歳児</v>
      </c>
      <c r="B97" s="28" t="str">
        <f t="shared" si="13"/>
        <v>6/100
地域　 560人～　629人</v>
      </c>
      <c r="C97" s="28"/>
      <c r="D97" s="28" t="str">
        <f t="shared" si="12"/>
        <v>6/100
地域</v>
      </c>
      <c r="E97" s="28" t="str">
        <f>H97</f>
        <v>13人
　から
19人
　まで</v>
      </c>
      <c r="F97" s="30" t="str">
        <f>J97</f>
        <v>１､２歳児</v>
      </c>
      <c r="G97" s="451"/>
      <c r="H97" s="468" t="s">
        <v>283</v>
      </c>
      <c r="I97" s="455" t="s">
        <v>171</v>
      </c>
      <c r="J97" s="457" t="s">
        <v>277</v>
      </c>
      <c r="K97" s="175"/>
      <c r="L97" s="459">
        <v>171550</v>
      </c>
      <c r="M97" s="461">
        <v>253160</v>
      </c>
      <c r="N97" s="459">
        <v>168520</v>
      </c>
      <c r="O97" s="461">
        <v>250130</v>
      </c>
      <c r="P97" s="498" t="s">
        <v>168</v>
      </c>
      <c r="Q97" s="496">
        <v>1600</v>
      </c>
      <c r="R97" s="476">
        <v>2410</v>
      </c>
      <c r="S97" s="478" t="s">
        <v>194</v>
      </c>
      <c r="T97" s="481" t="s">
        <v>221</v>
      </c>
      <c r="U97" s="481" t="s">
        <v>168</v>
      </c>
      <c r="V97" s="487" t="s">
        <v>222</v>
      </c>
      <c r="W97" s="481" t="s">
        <v>168</v>
      </c>
      <c r="X97" s="490">
        <v>3.2</v>
      </c>
      <c r="Y97" s="493">
        <v>3.2</v>
      </c>
      <c r="Z97" s="496">
        <v>1570</v>
      </c>
      <c r="AA97" s="476">
        <v>2380</v>
      </c>
      <c r="AB97" s="478" t="s">
        <v>194</v>
      </c>
      <c r="AC97" s="481" t="s">
        <v>221</v>
      </c>
      <c r="AD97" s="481" t="s">
        <v>168</v>
      </c>
      <c r="AE97" s="487" t="s">
        <v>222</v>
      </c>
      <c r="AF97" s="481" t="s">
        <v>168</v>
      </c>
      <c r="AG97" s="490">
        <v>3.2</v>
      </c>
      <c r="AH97" s="528">
        <v>3.1</v>
      </c>
      <c r="AI97" s="531" t="s">
        <v>168</v>
      </c>
      <c r="AJ97" s="532">
        <v>163230</v>
      </c>
      <c r="AK97" s="483">
        <v>81610</v>
      </c>
      <c r="AL97" s="485">
        <v>1630</v>
      </c>
      <c r="AM97" s="476">
        <v>810</v>
      </c>
      <c r="AN97" s="478" t="s">
        <v>194</v>
      </c>
      <c r="AO97" s="481" t="s">
        <v>221</v>
      </c>
      <c r="AP97" s="481" t="s">
        <v>168</v>
      </c>
      <c r="AQ97" s="487" t="s">
        <v>222</v>
      </c>
      <c r="AR97" s="481" t="s">
        <v>168</v>
      </c>
      <c r="AS97" s="490">
        <v>2.9</v>
      </c>
      <c r="AT97" s="528">
        <v>2.9</v>
      </c>
      <c r="AU97" s="526" t="s">
        <v>168</v>
      </c>
      <c r="AV97" s="523">
        <v>146900</v>
      </c>
      <c r="AW97" s="526" t="s">
        <v>168</v>
      </c>
      <c r="AX97" s="519">
        <v>1460</v>
      </c>
      <c r="AY97" s="481" t="s">
        <v>194</v>
      </c>
      <c r="AZ97" s="481" t="s">
        <v>221</v>
      </c>
      <c r="BA97" s="481" t="s">
        <v>168</v>
      </c>
      <c r="BB97" s="487" t="s">
        <v>222</v>
      </c>
      <c r="BC97" s="481" t="s">
        <v>168</v>
      </c>
      <c r="BD97" s="544">
        <v>2.9</v>
      </c>
      <c r="BE97" s="526" t="s">
        <v>168</v>
      </c>
      <c r="BF97" s="523">
        <v>16320</v>
      </c>
      <c r="BG97" s="526" t="s">
        <v>168</v>
      </c>
      <c r="BH97" s="519">
        <v>160</v>
      </c>
      <c r="BI97" s="481" t="s">
        <v>194</v>
      </c>
      <c r="BJ97" s="481" t="s">
        <v>221</v>
      </c>
      <c r="BK97" s="481" t="s">
        <v>168</v>
      </c>
      <c r="BL97" s="487" t="s">
        <v>222</v>
      </c>
      <c r="BM97" s="481" t="s">
        <v>168</v>
      </c>
      <c r="BN97" s="544">
        <v>2.8</v>
      </c>
      <c r="BO97" s="548"/>
      <c r="BP97" s="176"/>
      <c r="BQ97" s="186" t="s">
        <v>114</v>
      </c>
      <c r="BR97" s="187">
        <v>493300</v>
      </c>
      <c r="BS97" s="498"/>
      <c r="BT97" s="217">
        <v>4930</v>
      </c>
      <c r="BU97" s="189" t="s">
        <v>194</v>
      </c>
      <c r="BV97" s="190" t="s">
        <v>221</v>
      </c>
      <c r="BW97" s="191" t="s">
        <v>168</v>
      </c>
      <c r="BX97" s="192" t="s">
        <v>222</v>
      </c>
      <c r="BY97" s="189" t="s">
        <v>168</v>
      </c>
      <c r="BZ97" s="218">
        <v>2</v>
      </c>
      <c r="CA97" s="210"/>
      <c r="CB97" s="531"/>
      <c r="CC97" s="198" t="s">
        <v>176</v>
      </c>
      <c r="CD97" s="498" t="s">
        <v>168</v>
      </c>
      <c r="CE97" s="628">
        <v>30590</v>
      </c>
      <c r="CF97" s="498" t="s">
        <v>168</v>
      </c>
      <c r="CG97" s="656">
        <v>240</v>
      </c>
      <c r="CH97" s="546" t="s">
        <v>194</v>
      </c>
      <c r="CI97" s="546" t="s">
        <v>221</v>
      </c>
      <c r="CJ97" s="546" t="s">
        <v>168</v>
      </c>
      <c r="CK97" s="647" t="s">
        <v>222</v>
      </c>
      <c r="CL97" s="546" t="s">
        <v>168</v>
      </c>
      <c r="CM97" s="649">
        <v>6.5</v>
      </c>
      <c r="CN97" s="674" t="s">
        <v>168</v>
      </c>
      <c r="CO97" s="496">
        <v>2100</v>
      </c>
      <c r="CP97" s="660">
        <v>2300</v>
      </c>
      <c r="CQ97" s="674" t="s">
        <v>168</v>
      </c>
      <c r="CR97" s="676" t="s">
        <v>278</v>
      </c>
      <c r="CS97" s="659">
        <v>25700</v>
      </c>
      <c r="CT97" s="660">
        <v>28600</v>
      </c>
      <c r="CU97" s="498" t="s">
        <v>170</v>
      </c>
      <c r="CV97" s="654">
        <v>1330</v>
      </c>
      <c r="CW97" s="498" t="s">
        <v>170</v>
      </c>
      <c r="CX97" s="635" t="s">
        <v>300</v>
      </c>
      <c r="CY97" s="498" t="s">
        <v>170</v>
      </c>
      <c r="CZ97" s="654">
        <v>24180</v>
      </c>
      <c r="DA97" s="498" t="s">
        <v>3</v>
      </c>
      <c r="DB97" s="656">
        <v>240</v>
      </c>
      <c r="DC97" s="644" t="s">
        <v>194</v>
      </c>
      <c r="DD97" s="546" t="s">
        <v>221</v>
      </c>
      <c r="DE97" s="644" t="s">
        <v>168</v>
      </c>
      <c r="DF97" s="647" t="s">
        <v>222</v>
      </c>
      <c r="DG97" s="644" t="s">
        <v>168</v>
      </c>
      <c r="DH97" s="649">
        <v>1</v>
      </c>
      <c r="DI97" s="498" t="s">
        <v>170</v>
      </c>
      <c r="DJ97" s="652" t="s">
        <v>298</v>
      </c>
      <c r="DK97" s="631" t="s">
        <v>298</v>
      </c>
      <c r="DL97" s="631" t="s">
        <v>298</v>
      </c>
      <c r="DM97" s="701" t="s">
        <v>298</v>
      </c>
      <c r="DN97" s="199"/>
      <c r="DO97" s="678" t="s">
        <v>284</v>
      </c>
    </row>
    <row r="98" spans="1:119" s="26" customFormat="1" ht="15" customHeight="1">
      <c r="A98" s="28" t="str">
        <f t="shared" si="9"/>
        <v>6/100
地域13人
　から
19人
　まで１､２歳児</v>
      </c>
      <c r="B98" s="28" t="str">
        <f t="shared" si="13"/>
        <v>6/100
地域　 630人～　699人</v>
      </c>
      <c r="C98" s="28"/>
      <c r="D98" s="28" t="str">
        <f t="shared" si="12"/>
        <v>6/100
地域</v>
      </c>
      <c r="E98" s="28" t="str">
        <f>E97</f>
        <v>13人
　から
19人
　まで</v>
      </c>
      <c r="F98" s="30" t="str">
        <f>F97</f>
        <v>１､２歳児</v>
      </c>
      <c r="G98" s="451"/>
      <c r="H98" s="469"/>
      <c r="I98" s="456"/>
      <c r="J98" s="458"/>
      <c r="K98" s="175"/>
      <c r="L98" s="460"/>
      <c r="M98" s="462"/>
      <c r="N98" s="460"/>
      <c r="O98" s="462"/>
      <c r="P98" s="498"/>
      <c r="Q98" s="497"/>
      <c r="R98" s="477"/>
      <c r="S98" s="479"/>
      <c r="T98" s="474"/>
      <c r="U98" s="474"/>
      <c r="V98" s="488"/>
      <c r="W98" s="474"/>
      <c r="X98" s="491"/>
      <c r="Y98" s="494"/>
      <c r="Z98" s="497"/>
      <c r="AA98" s="477"/>
      <c r="AB98" s="479"/>
      <c r="AC98" s="474"/>
      <c r="AD98" s="474"/>
      <c r="AE98" s="488"/>
      <c r="AF98" s="474"/>
      <c r="AG98" s="491"/>
      <c r="AH98" s="529"/>
      <c r="AI98" s="531"/>
      <c r="AJ98" s="533"/>
      <c r="AK98" s="484"/>
      <c r="AL98" s="486"/>
      <c r="AM98" s="477"/>
      <c r="AN98" s="479"/>
      <c r="AO98" s="474"/>
      <c r="AP98" s="474"/>
      <c r="AQ98" s="488"/>
      <c r="AR98" s="474"/>
      <c r="AS98" s="491"/>
      <c r="AT98" s="529"/>
      <c r="AU98" s="526"/>
      <c r="AV98" s="524"/>
      <c r="AW98" s="526"/>
      <c r="AX98" s="520"/>
      <c r="AY98" s="474"/>
      <c r="AZ98" s="474"/>
      <c r="BA98" s="474"/>
      <c r="BB98" s="488"/>
      <c r="BC98" s="474"/>
      <c r="BD98" s="537"/>
      <c r="BE98" s="526"/>
      <c r="BF98" s="524"/>
      <c r="BG98" s="526"/>
      <c r="BH98" s="520"/>
      <c r="BI98" s="474"/>
      <c r="BJ98" s="474"/>
      <c r="BK98" s="474"/>
      <c r="BL98" s="488"/>
      <c r="BM98" s="474"/>
      <c r="BN98" s="537"/>
      <c r="BO98" s="548"/>
      <c r="BP98" s="176"/>
      <c r="BQ98" s="186" t="s">
        <v>115</v>
      </c>
      <c r="BR98" s="187">
        <v>533000</v>
      </c>
      <c r="BS98" s="498"/>
      <c r="BT98" s="217">
        <v>5330</v>
      </c>
      <c r="BU98" s="189" t="s">
        <v>194</v>
      </c>
      <c r="BV98" s="190" t="s">
        <v>221</v>
      </c>
      <c r="BW98" s="191" t="s">
        <v>168</v>
      </c>
      <c r="BX98" s="192" t="s">
        <v>222</v>
      </c>
      <c r="BY98" s="189" t="s">
        <v>168</v>
      </c>
      <c r="BZ98" s="218">
        <v>2.1</v>
      </c>
      <c r="CA98" s="210"/>
      <c r="CB98" s="531"/>
      <c r="CC98" s="185"/>
      <c r="CD98" s="498"/>
      <c r="CE98" s="514"/>
      <c r="CF98" s="498"/>
      <c r="CG98" s="657"/>
      <c r="CH98" s="474"/>
      <c r="CI98" s="474"/>
      <c r="CJ98" s="474"/>
      <c r="CK98" s="488"/>
      <c r="CL98" s="474"/>
      <c r="CM98" s="650"/>
      <c r="CN98" s="674"/>
      <c r="CO98" s="497"/>
      <c r="CP98" s="639"/>
      <c r="CQ98" s="674"/>
      <c r="CR98" s="637"/>
      <c r="CS98" s="638"/>
      <c r="CT98" s="639"/>
      <c r="CU98" s="498"/>
      <c r="CV98" s="655"/>
      <c r="CW98" s="498"/>
      <c r="CX98" s="636"/>
      <c r="CY98" s="498"/>
      <c r="CZ98" s="655"/>
      <c r="DA98" s="498"/>
      <c r="DB98" s="657"/>
      <c r="DC98" s="645"/>
      <c r="DD98" s="474"/>
      <c r="DE98" s="645"/>
      <c r="DF98" s="488"/>
      <c r="DG98" s="645"/>
      <c r="DH98" s="650"/>
      <c r="DI98" s="498"/>
      <c r="DJ98" s="653"/>
      <c r="DK98" s="632"/>
      <c r="DL98" s="632"/>
      <c r="DM98" s="696"/>
      <c r="DN98" s="199"/>
      <c r="DO98" s="679"/>
    </row>
    <row r="99" spans="1:119" s="26" customFormat="1" ht="15" customHeight="1">
      <c r="A99" s="28" t="str">
        <f t="shared" si="9"/>
        <v>6/100
地域13人
　から
19人
　まで１､２歳児</v>
      </c>
      <c r="B99" s="28" t="str">
        <f t="shared" si="13"/>
        <v>6/100
地域 　700人～　769人</v>
      </c>
      <c r="C99" s="28"/>
      <c r="D99" s="28" t="str">
        <f t="shared" si="12"/>
        <v>6/100
地域</v>
      </c>
      <c r="E99" s="28" t="str">
        <f t="shared" si="12"/>
        <v>13人
　から
19人
　まで</v>
      </c>
      <c r="F99" s="30" t="str">
        <f>F98</f>
        <v>１､２歳児</v>
      </c>
      <c r="G99" s="451"/>
      <c r="H99" s="469"/>
      <c r="I99" s="456"/>
      <c r="J99" s="458"/>
      <c r="K99" s="175"/>
      <c r="L99" s="460"/>
      <c r="M99" s="462"/>
      <c r="N99" s="460"/>
      <c r="O99" s="462"/>
      <c r="P99" s="498"/>
      <c r="Q99" s="497"/>
      <c r="R99" s="477"/>
      <c r="S99" s="479"/>
      <c r="T99" s="474"/>
      <c r="U99" s="474"/>
      <c r="V99" s="488"/>
      <c r="W99" s="474"/>
      <c r="X99" s="491"/>
      <c r="Y99" s="494"/>
      <c r="Z99" s="497"/>
      <c r="AA99" s="477"/>
      <c r="AB99" s="479"/>
      <c r="AC99" s="474"/>
      <c r="AD99" s="474"/>
      <c r="AE99" s="488"/>
      <c r="AF99" s="474"/>
      <c r="AG99" s="491"/>
      <c r="AH99" s="529"/>
      <c r="AI99" s="531"/>
      <c r="AJ99" s="533"/>
      <c r="AK99" s="484"/>
      <c r="AL99" s="486"/>
      <c r="AM99" s="477"/>
      <c r="AN99" s="479"/>
      <c r="AO99" s="474"/>
      <c r="AP99" s="474"/>
      <c r="AQ99" s="488"/>
      <c r="AR99" s="474"/>
      <c r="AS99" s="491"/>
      <c r="AT99" s="529"/>
      <c r="AU99" s="526"/>
      <c r="AV99" s="524"/>
      <c r="AW99" s="526"/>
      <c r="AX99" s="520"/>
      <c r="AY99" s="474"/>
      <c r="AZ99" s="474"/>
      <c r="BA99" s="474"/>
      <c r="BB99" s="488"/>
      <c r="BC99" s="474"/>
      <c r="BD99" s="537"/>
      <c r="BE99" s="526"/>
      <c r="BF99" s="524"/>
      <c r="BG99" s="526"/>
      <c r="BH99" s="520"/>
      <c r="BI99" s="474"/>
      <c r="BJ99" s="474"/>
      <c r="BK99" s="474"/>
      <c r="BL99" s="488"/>
      <c r="BM99" s="474"/>
      <c r="BN99" s="537"/>
      <c r="BO99" s="548"/>
      <c r="BP99" s="176"/>
      <c r="BQ99" s="186" t="s">
        <v>116</v>
      </c>
      <c r="BR99" s="187">
        <v>572700</v>
      </c>
      <c r="BS99" s="498"/>
      <c r="BT99" s="217">
        <v>5720</v>
      </c>
      <c r="BU99" s="189" t="s">
        <v>194</v>
      </c>
      <c r="BV99" s="190" t="s">
        <v>221</v>
      </c>
      <c r="BW99" s="191" t="s">
        <v>168</v>
      </c>
      <c r="BX99" s="192" t="s">
        <v>222</v>
      </c>
      <c r="BY99" s="189" t="s">
        <v>168</v>
      </c>
      <c r="BZ99" s="218">
        <v>2.1</v>
      </c>
      <c r="CA99" s="210"/>
      <c r="CB99" s="531"/>
      <c r="CC99" s="185"/>
      <c r="CD99" s="498"/>
      <c r="CE99" s="514"/>
      <c r="CF99" s="498"/>
      <c r="CG99" s="657"/>
      <c r="CH99" s="474"/>
      <c r="CI99" s="474"/>
      <c r="CJ99" s="474"/>
      <c r="CK99" s="488"/>
      <c r="CL99" s="474"/>
      <c r="CM99" s="650"/>
      <c r="CN99" s="674"/>
      <c r="CO99" s="497"/>
      <c r="CP99" s="639"/>
      <c r="CQ99" s="674"/>
      <c r="CR99" s="637" t="s">
        <v>279</v>
      </c>
      <c r="CS99" s="638">
        <v>14200</v>
      </c>
      <c r="CT99" s="639">
        <v>15700</v>
      </c>
      <c r="CU99" s="498"/>
      <c r="CV99" s="655"/>
      <c r="CW99" s="498"/>
      <c r="CX99" s="636"/>
      <c r="CY99" s="498"/>
      <c r="CZ99" s="655"/>
      <c r="DA99" s="498"/>
      <c r="DB99" s="657"/>
      <c r="DC99" s="645"/>
      <c r="DD99" s="474"/>
      <c r="DE99" s="645"/>
      <c r="DF99" s="488"/>
      <c r="DG99" s="645"/>
      <c r="DH99" s="650"/>
      <c r="DI99" s="498"/>
      <c r="DJ99" s="653"/>
      <c r="DK99" s="632"/>
      <c r="DL99" s="632"/>
      <c r="DM99" s="696"/>
      <c r="DN99" s="199"/>
      <c r="DO99" s="200" t="s">
        <v>267</v>
      </c>
    </row>
    <row r="100" spans="1:119" s="26" customFormat="1" ht="15" customHeight="1">
      <c r="A100" s="28" t="str">
        <f t="shared" si="9"/>
        <v>6/100
地域13人
　から
19人
　まで１､２歳児</v>
      </c>
      <c r="B100" s="28" t="str">
        <f t="shared" si="13"/>
        <v>6/100
地域 　770人～　839人</v>
      </c>
      <c r="C100" s="28" t="str">
        <f>G89&amp;BK99</f>
        <v>6/100
地域</v>
      </c>
      <c r="D100" s="28" t="str">
        <f t="shared" si="12"/>
        <v>6/100
地域</v>
      </c>
      <c r="E100" s="28" t="str">
        <f t="shared" si="12"/>
        <v>13人
　から
19人
　まで</v>
      </c>
      <c r="F100" s="30" t="str">
        <f>F99</f>
        <v>１､２歳児</v>
      </c>
      <c r="G100" s="451"/>
      <c r="H100" s="469"/>
      <c r="I100" s="456"/>
      <c r="J100" s="458"/>
      <c r="K100" s="175"/>
      <c r="L100" s="460"/>
      <c r="M100" s="462"/>
      <c r="N100" s="460"/>
      <c r="O100" s="462"/>
      <c r="P100" s="498"/>
      <c r="Q100" s="497"/>
      <c r="R100" s="477"/>
      <c r="S100" s="480"/>
      <c r="T100" s="482"/>
      <c r="U100" s="482"/>
      <c r="V100" s="489"/>
      <c r="W100" s="482"/>
      <c r="X100" s="492"/>
      <c r="Y100" s="495"/>
      <c r="Z100" s="497"/>
      <c r="AA100" s="477"/>
      <c r="AB100" s="480"/>
      <c r="AC100" s="482"/>
      <c r="AD100" s="482"/>
      <c r="AE100" s="489"/>
      <c r="AF100" s="482"/>
      <c r="AG100" s="492"/>
      <c r="AH100" s="530"/>
      <c r="AI100" s="531"/>
      <c r="AJ100" s="533"/>
      <c r="AK100" s="484"/>
      <c r="AL100" s="486"/>
      <c r="AM100" s="477"/>
      <c r="AN100" s="480"/>
      <c r="AO100" s="482"/>
      <c r="AP100" s="482"/>
      <c r="AQ100" s="489"/>
      <c r="AR100" s="482"/>
      <c r="AS100" s="492"/>
      <c r="AT100" s="530"/>
      <c r="AU100" s="526"/>
      <c r="AV100" s="525"/>
      <c r="AW100" s="526"/>
      <c r="AX100" s="521"/>
      <c r="AY100" s="522"/>
      <c r="AZ100" s="522"/>
      <c r="BA100" s="522"/>
      <c r="BB100" s="527"/>
      <c r="BC100" s="522"/>
      <c r="BD100" s="538"/>
      <c r="BE100" s="526"/>
      <c r="BF100" s="525"/>
      <c r="BG100" s="526"/>
      <c r="BH100" s="521"/>
      <c r="BI100" s="522"/>
      <c r="BJ100" s="522"/>
      <c r="BK100" s="522"/>
      <c r="BL100" s="527"/>
      <c r="BM100" s="522"/>
      <c r="BN100" s="538"/>
      <c r="BO100" s="548"/>
      <c r="BP100" s="176"/>
      <c r="BQ100" s="186" t="s">
        <v>117</v>
      </c>
      <c r="BR100" s="187">
        <v>612300</v>
      </c>
      <c r="BS100" s="498"/>
      <c r="BT100" s="217">
        <v>6120</v>
      </c>
      <c r="BU100" s="189" t="s">
        <v>194</v>
      </c>
      <c r="BV100" s="190" t="s">
        <v>221</v>
      </c>
      <c r="BW100" s="191" t="s">
        <v>168</v>
      </c>
      <c r="BX100" s="192" t="s">
        <v>222</v>
      </c>
      <c r="BY100" s="189" t="s">
        <v>168</v>
      </c>
      <c r="BZ100" s="218">
        <v>2</v>
      </c>
      <c r="CA100" s="210"/>
      <c r="CB100" s="531"/>
      <c r="CC100" s="185"/>
      <c r="CD100" s="498"/>
      <c r="CE100" s="514"/>
      <c r="CF100" s="498"/>
      <c r="CG100" s="657"/>
      <c r="CH100" s="474"/>
      <c r="CI100" s="474"/>
      <c r="CJ100" s="474"/>
      <c r="CK100" s="488"/>
      <c r="CL100" s="474"/>
      <c r="CM100" s="650"/>
      <c r="CN100" s="674"/>
      <c r="CO100" s="497"/>
      <c r="CP100" s="639"/>
      <c r="CQ100" s="674"/>
      <c r="CR100" s="637"/>
      <c r="CS100" s="638"/>
      <c r="CT100" s="639"/>
      <c r="CU100" s="498"/>
      <c r="CV100" s="655"/>
      <c r="CW100" s="498"/>
      <c r="CX100" s="636"/>
      <c r="CY100" s="498"/>
      <c r="CZ100" s="655"/>
      <c r="DA100" s="498"/>
      <c r="DB100" s="657"/>
      <c r="DC100" s="645"/>
      <c r="DD100" s="474"/>
      <c r="DE100" s="645"/>
      <c r="DF100" s="488"/>
      <c r="DG100" s="645"/>
      <c r="DH100" s="650"/>
      <c r="DI100" s="498"/>
      <c r="DJ100" s="653"/>
      <c r="DK100" s="632"/>
      <c r="DL100" s="632"/>
      <c r="DM100" s="696"/>
      <c r="DN100" s="199"/>
      <c r="DO100" s="201">
        <v>0.8</v>
      </c>
    </row>
    <row r="101" spans="1:119" s="26" customFormat="1" ht="15" customHeight="1">
      <c r="A101" s="28" t="str">
        <f t="shared" si="9"/>
        <v>6/100
地域13人
　から
19人
　まで乳児</v>
      </c>
      <c r="B101" s="28" t="str">
        <f t="shared" si="13"/>
        <v>6/100
地域　 840人～　909人</v>
      </c>
      <c r="C101" s="28"/>
      <c r="D101" s="28" t="str">
        <f t="shared" si="12"/>
        <v>6/100
地域</v>
      </c>
      <c r="E101" s="28" t="str">
        <f t="shared" si="12"/>
        <v>13人
　から
19人
　まで</v>
      </c>
      <c r="F101" s="30" t="str">
        <f>J101</f>
        <v>乳児</v>
      </c>
      <c r="G101" s="451"/>
      <c r="H101" s="469"/>
      <c r="I101" s="456"/>
      <c r="J101" s="512" t="s">
        <v>172</v>
      </c>
      <c r="K101" s="175"/>
      <c r="L101" s="513">
        <v>253160</v>
      </c>
      <c r="M101" s="515"/>
      <c r="N101" s="513">
        <v>250130</v>
      </c>
      <c r="O101" s="515"/>
      <c r="P101" s="498" t="s">
        <v>168</v>
      </c>
      <c r="Q101" s="504">
        <v>2410</v>
      </c>
      <c r="R101" s="507"/>
      <c r="S101" s="479" t="s">
        <v>194</v>
      </c>
      <c r="T101" s="474" t="s">
        <v>221</v>
      </c>
      <c r="U101" s="474" t="s">
        <v>168</v>
      </c>
      <c r="V101" s="488" t="s">
        <v>222</v>
      </c>
      <c r="W101" s="474" t="s">
        <v>168</v>
      </c>
      <c r="X101" s="501">
        <v>3.2</v>
      </c>
      <c r="Y101" s="502"/>
      <c r="Z101" s="504">
        <v>2380</v>
      </c>
      <c r="AA101" s="507"/>
      <c r="AB101" s="479" t="s">
        <v>194</v>
      </c>
      <c r="AC101" s="474" t="s">
        <v>221</v>
      </c>
      <c r="AD101" s="474" t="s">
        <v>168</v>
      </c>
      <c r="AE101" s="488" t="s">
        <v>222</v>
      </c>
      <c r="AF101" s="474" t="s">
        <v>168</v>
      </c>
      <c r="AG101" s="501">
        <v>3.1</v>
      </c>
      <c r="AH101" s="537"/>
      <c r="AI101" s="531" t="s">
        <v>168</v>
      </c>
      <c r="AJ101" s="629">
        <v>81610</v>
      </c>
      <c r="AK101" s="669"/>
      <c r="AL101" s="672">
        <v>810</v>
      </c>
      <c r="AM101" s="507"/>
      <c r="AN101" s="479" t="s">
        <v>194</v>
      </c>
      <c r="AO101" s="474" t="s">
        <v>221</v>
      </c>
      <c r="AP101" s="474" t="s">
        <v>168</v>
      </c>
      <c r="AQ101" s="488" t="s">
        <v>222</v>
      </c>
      <c r="AR101" s="474" t="s">
        <v>168</v>
      </c>
      <c r="AS101" s="501">
        <v>2.9</v>
      </c>
      <c r="AT101" s="537"/>
      <c r="AU101" s="194"/>
      <c r="AV101" s="194"/>
      <c r="AW101" s="194"/>
      <c r="AX101" s="194"/>
      <c r="AY101" s="194"/>
      <c r="AZ101" s="194"/>
      <c r="BA101" s="194"/>
      <c r="BB101" s="194"/>
      <c r="BC101" s="194"/>
      <c r="BD101" s="194"/>
      <c r="BE101" s="194"/>
      <c r="BF101" s="194"/>
      <c r="BG101" s="194"/>
      <c r="BH101" s="194"/>
      <c r="BI101" s="194"/>
      <c r="BJ101" s="194"/>
      <c r="BK101" s="194"/>
      <c r="BL101" s="194"/>
      <c r="BM101" s="194"/>
      <c r="BN101" s="194"/>
      <c r="BO101" s="534"/>
      <c r="BP101" s="176"/>
      <c r="BQ101" s="186" t="s">
        <v>285</v>
      </c>
      <c r="BR101" s="187">
        <v>652000</v>
      </c>
      <c r="BS101" s="498"/>
      <c r="BT101" s="217">
        <v>6520</v>
      </c>
      <c r="BU101" s="189" t="s">
        <v>194</v>
      </c>
      <c r="BV101" s="190" t="s">
        <v>221</v>
      </c>
      <c r="BW101" s="191" t="s">
        <v>168</v>
      </c>
      <c r="BX101" s="192" t="s">
        <v>222</v>
      </c>
      <c r="BY101" s="189" t="s">
        <v>168</v>
      </c>
      <c r="BZ101" s="218">
        <v>2</v>
      </c>
      <c r="CA101" s="210"/>
      <c r="CB101" s="531"/>
      <c r="CC101" s="185"/>
      <c r="CD101" s="498"/>
      <c r="CE101" s="514"/>
      <c r="CF101" s="498"/>
      <c r="CG101" s="657"/>
      <c r="CH101" s="474"/>
      <c r="CI101" s="474"/>
      <c r="CJ101" s="474"/>
      <c r="CK101" s="488"/>
      <c r="CL101" s="474"/>
      <c r="CM101" s="650"/>
      <c r="CN101" s="674"/>
      <c r="CO101" s="497"/>
      <c r="CP101" s="639"/>
      <c r="CQ101" s="674"/>
      <c r="CR101" s="637" t="s">
        <v>281</v>
      </c>
      <c r="CS101" s="638">
        <v>12300</v>
      </c>
      <c r="CT101" s="639">
        <v>13700</v>
      </c>
      <c r="CU101" s="498"/>
      <c r="CV101" s="655"/>
      <c r="CW101" s="498"/>
      <c r="CX101" s="640">
        <v>0.09</v>
      </c>
      <c r="CY101" s="498"/>
      <c r="CZ101" s="655"/>
      <c r="DA101" s="498"/>
      <c r="DB101" s="657"/>
      <c r="DC101" s="645"/>
      <c r="DD101" s="474"/>
      <c r="DE101" s="645"/>
      <c r="DF101" s="488"/>
      <c r="DG101" s="645"/>
      <c r="DH101" s="650"/>
      <c r="DI101" s="498"/>
      <c r="DJ101" s="642">
        <v>0.02</v>
      </c>
      <c r="DK101" s="662">
        <v>0.03</v>
      </c>
      <c r="DL101" s="662">
        <v>0.05</v>
      </c>
      <c r="DM101" s="699">
        <v>0.06</v>
      </c>
      <c r="DN101" s="199"/>
      <c r="DO101" s="200" t="s">
        <v>268</v>
      </c>
    </row>
    <row r="102" spans="1:119" s="26" customFormat="1" ht="15" customHeight="1">
      <c r="A102" s="28" t="str">
        <f t="shared" si="9"/>
        <v>6/100
地域13人
　から
19人
　まで乳児</v>
      </c>
      <c r="B102" s="28" t="str">
        <f t="shared" si="13"/>
        <v>6/100
地域 　910人～　979人</v>
      </c>
      <c r="C102" s="28" t="str">
        <f>G89&amp;BK101</f>
        <v>6/100
地域</v>
      </c>
      <c r="D102" s="28" t="str">
        <f t="shared" si="12"/>
        <v>6/100
地域</v>
      </c>
      <c r="E102" s="28" t="str">
        <f t="shared" si="12"/>
        <v>13人
　から
19人
　まで</v>
      </c>
      <c r="F102" s="30" t="str">
        <f>F101</f>
        <v>乳児</v>
      </c>
      <c r="G102" s="451"/>
      <c r="H102" s="469"/>
      <c r="I102" s="456"/>
      <c r="J102" s="458"/>
      <c r="K102" s="175"/>
      <c r="L102" s="514"/>
      <c r="M102" s="516"/>
      <c r="N102" s="514"/>
      <c r="O102" s="516"/>
      <c r="P102" s="498"/>
      <c r="Q102" s="505"/>
      <c r="R102" s="508"/>
      <c r="S102" s="479"/>
      <c r="T102" s="474"/>
      <c r="U102" s="474"/>
      <c r="V102" s="488"/>
      <c r="W102" s="474"/>
      <c r="X102" s="502"/>
      <c r="Y102" s="502"/>
      <c r="Z102" s="505"/>
      <c r="AA102" s="508"/>
      <c r="AB102" s="479"/>
      <c r="AC102" s="474"/>
      <c r="AD102" s="474"/>
      <c r="AE102" s="488"/>
      <c r="AF102" s="474"/>
      <c r="AG102" s="502"/>
      <c r="AH102" s="537"/>
      <c r="AI102" s="531"/>
      <c r="AJ102" s="630"/>
      <c r="AK102" s="670"/>
      <c r="AL102" s="673"/>
      <c r="AM102" s="508"/>
      <c r="AN102" s="479"/>
      <c r="AO102" s="474"/>
      <c r="AP102" s="474"/>
      <c r="AQ102" s="488"/>
      <c r="AR102" s="474"/>
      <c r="AS102" s="502"/>
      <c r="AT102" s="537"/>
      <c r="AU102" s="194"/>
      <c r="AV102" s="194"/>
      <c r="AW102" s="194"/>
      <c r="AX102" s="194"/>
      <c r="AY102" s="194"/>
      <c r="AZ102" s="194"/>
      <c r="BA102" s="194"/>
      <c r="BB102" s="194"/>
      <c r="BC102" s="194"/>
      <c r="BD102" s="194"/>
      <c r="BE102" s="194"/>
      <c r="BF102" s="194"/>
      <c r="BG102" s="194"/>
      <c r="BH102" s="194"/>
      <c r="BI102" s="194"/>
      <c r="BJ102" s="194"/>
      <c r="BK102" s="194"/>
      <c r="BL102" s="194"/>
      <c r="BM102" s="194"/>
      <c r="BN102" s="194"/>
      <c r="BO102" s="534"/>
      <c r="BP102" s="176"/>
      <c r="BQ102" s="186" t="s">
        <v>119</v>
      </c>
      <c r="BR102" s="187">
        <v>691700</v>
      </c>
      <c r="BS102" s="498"/>
      <c r="BT102" s="217">
        <v>6910</v>
      </c>
      <c r="BU102" s="189" t="s">
        <v>194</v>
      </c>
      <c r="BV102" s="190" t="s">
        <v>221</v>
      </c>
      <c r="BW102" s="191" t="s">
        <v>168</v>
      </c>
      <c r="BX102" s="192" t="s">
        <v>222</v>
      </c>
      <c r="BY102" s="189" t="s">
        <v>168</v>
      </c>
      <c r="BZ102" s="218">
        <v>2.1</v>
      </c>
      <c r="CA102" s="210"/>
      <c r="CB102" s="531"/>
      <c r="CC102" s="185"/>
      <c r="CD102" s="498"/>
      <c r="CE102" s="514"/>
      <c r="CF102" s="498"/>
      <c r="CG102" s="657"/>
      <c r="CH102" s="474"/>
      <c r="CI102" s="474"/>
      <c r="CJ102" s="474"/>
      <c r="CK102" s="488"/>
      <c r="CL102" s="474"/>
      <c r="CM102" s="650"/>
      <c r="CN102" s="674"/>
      <c r="CO102" s="497"/>
      <c r="CP102" s="639"/>
      <c r="CQ102" s="674"/>
      <c r="CR102" s="637"/>
      <c r="CS102" s="638"/>
      <c r="CT102" s="639"/>
      <c r="CU102" s="498"/>
      <c r="CV102" s="655"/>
      <c r="CW102" s="498"/>
      <c r="CX102" s="640"/>
      <c r="CY102" s="498"/>
      <c r="CZ102" s="655"/>
      <c r="DA102" s="498"/>
      <c r="DB102" s="657"/>
      <c r="DC102" s="645"/>
      <c r="DD102" s="474"/>
      <c r="DE102" s="645"/>
      <c r="DF102" s="488"/>
      <c r="DG102" s="645"/>
      <c r="DH102" s="650"/>
      <c r="DI102" s="498"/>
      <c r="DJ102" s="642"/>
      <c r="DK102" s="662"/>
      <c r="DL102" s="662"/>
      <c r="DM102" s="699"/>
      <c r="DN102" s="199"/>
      <c r="DO102" s="201">
        <v>0.75</v>
      </c>
    </row>
    <row r="103" spans="1:119" s="26" customFormat="1" ht="15" customHeight="1">
      <c r="A103" s="28" t="str">
        <f t="shared" si="9"/>
        <v>6/100
地域13人
　から
19人
　まで乳児</v>
      </c>
      <c r="B103" s="28" t="str">
        <f t="shared" si="13"/>
        <v>6/100
地域　 980人～1,049人</v>
      </c>
      <c r="C103" s="28"/>
      <c r="D103" s="28" t="str">
        <f t="shared" si="12"/>
        <v>6/100
地域</v>
      </c>
      <c r="E103" s="28" t="str">
        <f t="shared" si="12"/>
        <v>13人
　から
19人
　まで</v>
      </c>
      <c r="F103" s="30" t="str">
        <f>F102</f>
        <v>乳児</v>
      </c>
      <c r="G103" s="451"/>
      <c r="H103" s="469"/>
      <c r="I103" s="456"/>
      <c r="J103" s="458"/>
      <c r="K103" s="175"/>
      <c r="L103" s="514"/>
      <c r="M103" s="516"/>
      <c r="N103" s="514"/>
      <c r="O103" s="516"/>
      <c r="P103" s="498"/>
      <c r="Q103" s="505"/>
      <c r="R103" s="508"/>
      <c r="S103" s="479"/>
      <c r="T103" s="474"/>
      <c r="U103" s="474"/>
      <c r="V103" s="488"/>
      <c r="W103" s="474"/>
      <c r="X103" s="502"/>
      <c r="Y103" s="502"/>
      <c r="Z103" s="505"/>
      <c r="AA103" s="508"/>
      <c r="AB103" s="479"/>
      <c r="AC103" s="474"/>
      <c r="AD103" s="474"/>
      <c r="AE103" s="488"/>
      <c r="AF103" s="474"/>
      <c r="AG103" s="502"/>
      <c r="AH103" s="537"/>
      <c r="AI103" s="531"/>
      <c r="AJ103" s="630"/>
      <c r="AK103" s="670"/>
      <c r="AL103" s="673"/>
      <c r="AM103" s="508"/>
      <c r="AN103" s="479"/>
      <c r="AO103" s="474"/>
      <c r="AP103" s="474"/>
      <c r="AQ103" s="488"/>
      <c r="AR103" s="474"/>
      <c r="AS103" s="502"/>
      <c r="AT103" s="537"/>
      <c r="AU103" s="194"/>
      <c r="AV103" s="194"/>
      <c r="AW103" s="194"/>
      <c r="AX103" s="194"/>
      <c r="AY103" s="194"/>
      <c r="AZ103" s="194"/>
      <c r="BA103" s="194"/>
      <c r="BB103" s="194"/>
      <c r="BC103" s="194"/>
      <c r="BD103" s="194"/>
      <c r="BE103" s="194"/>
      <c r="BF103" s="194"/>
      <c r="BG103" s="194"/>
      <c r="BH103" s="194"/>
      <c r="BI103" s="194"/>
      <c r="BJ103" s="194"/>
      <c r="BK103" s="194"/>
      <c r="BL103" s="194"/>
      <c r="BM103" s="194"/>
      <c r="BN103" s="194"/>
      <c r="BO103" s="534"/>
      <c r="BP103" s="176"/>
      <c r="BQ103" s="186" t="s">
        <v>120</v>
      </c>
      <c r="BR103" s="187">
        <v>731300</v>
      </c>
      <c r="BS103" s="498"/>
      <c r="BT103" s="217">
        <v>7310</v>
      </c>
      <c r="BU103" s="189" t="s">
        <v>194</v>
      </c>
      <c r="BV103" s="190" t="s">
        <v>221</v>
      </c>
      <c r="BW103" s="191" t="s">
        <v>168</v>
      </c>
      <c r="BX103" s="192" t="s">
        <v>222</v>
      </c>
      <c r="BY103" s="189" t="s">
        <v>168</v>
      </c>
      <c r="BZ103" s="218">
        <v>2.1</v>
      </c>
      <c r="CA103" s="210"/>
      <c r="CB103" s="531"/>
      <c r="CC103" s="185"/>
      <c r="CD103" s="498"/>
      <c r="CE103" s="514"/>
      <c r="CF103" s="498"/>
      <c r="CG103" s="657"/>
      <c r="CH103" s="474"/>
      <c r="CI103" s="474"/>
      <c r="CJ103" s="474"/>
      <c r="CK103" s="488"/>
      <c r="CL103" s="474"/>
      <c r="CM103" s="650"/>
      <c r="CN103" s="674"/>
      <c r="CO103" s="497"/>
      <c r="CP103" s="639"/>
      <c r="CQ103" s="674"/>
      <c r="CR103" s="637" t="s">
        <v>282</v>
      </c>
      <c r="CS103" s="638">
        <v>11000</v>
      </c>
      <c r="CT103" s="639">
        <v>12300</v>
      </c>
      <c r="CU103" s="498"/>
      <c r="CV103" s="655"/>
      <c r="CW103" s="498"/>
      <c r="CX103" s="640"/>
      <c r="CY103" s="498"/>
      <c r="CZ103" s="655"/>
      <c r="DA103" s="498"/>
      <c r="DB103" s="657"/>
      <c r="DC103" s="645"/>
      <c r="DD103" s="474"/>
      <c r="DE103" s="645"/>
      <c r="DF103" s="488"/>
      <c r="DG103" s="645"/>
      <c r="DH103" s="650"/>
      <c r="DI103" s="498"/>
      <c r="DJ103" s="642"/>
      <c r="DK103" s="662"/>
      <c r="DL103" s="662"/>
      <c r="DM103" s="699"/>
      <c r="DN103" s="199"/>
      <c r="DO103" s="200" t="s">
        <v>269</v>
      </c>
    </row>
    <row r="104" spans="1:119" s="26" customFormat="1" ht="15" customHeight="1">
      <c r="A104" s="28" t="str">
        <f t="shared" si="9"/>
        <v>6/100
地域13人
　から
19人
　まで乳児</v>
      </c>
      <c r="B104" s="28" t="str">
        <f t="shared" si="13"/>
        <v>6/100
地域 1,050人～</v>
      </c>
      <c r="C104" s="28" t="str">
        <f>G89&amp;BK103</f>
        <v>6/100
地域</v>
      </c>
      <c r="D104" s="28" t="str">
        <f t="shared" si="12"/>
        <v>6/100
地域</v>
      </c>
      <c r="E104" s="28" t="str">
        <f t="shared" si="12"/>
        <v>13人
　から
19人
　まで</v>
      </c>
      <c r="F104" s="30" t="str">
        <f>F103</f>
        <v>乳児</v>
      </c>
      <c r="G104" s="452"/>
      <c r="H104" s="470"/>
      <c r="I104" s="471"/>
      <c r="J104" s="518"/>
      <c r="K104" s="175"/>
      <c r="L104" s="514"/>
      <c r="M104" s="517"/>
      <c r="N104" s="514"/>
      <c r="O104" s="517"/>
      <c r="P104" s="498"/>
      <c r="Q104" s="506"/>
      <c r="R104" s="509"/>
      <c r="S104" s="510"/>
      <c r="T104" s="475"/>
      <c r="U104" s="475"/>
      <c r="V104" s="511"/>
      <c r="W104" s="475"/>
      <c r="X104" s="503"/>
      <c r="Y104" s="503"/>
      <c r="Z104" s="506"/>
      <c r="AA104" s="509"/>
      <c r="AB104" s="510"/>
      <c r="AC104" s="475"/>
      <c r="AD104" s="475"/>
      <c r="AE104" s="511"/>
      <c r="AF104" s="475"/>
      <c r="AG104" s="503"/>
      <c r="AH104" s="538"/>
      <c r="AI104" s="531"/>
      <c r="AJ104" s="630"/>
      <c r="AK104" s="671"/>
      <c r="AL104" s="673"/>
      <c r="AM104" s="509"/>
      <c r="AN104" s="510"/>
      <c r="AO104" s="475"/>
      <c r="AP104" s="475"/>
      <c r="AQ104" s="511"/>
      <c r="AR104" s="475"/>
      <c r="AS104" s="503"/>
      <c r="AT104" s="538"/>
      <c r="AU104" s="194"/>
      <c r="AV104" s="194"/>
      <c r="AW104" s="194"/>
      <c r="AX104" s="194"/>
      <c r="AY104" s="194"/>
      <c r="AZ104" s="194"/>
      <c r="BA104" s="194"/>
      <c r="BB104" s="194"/>
      <c r="BC104" s="194"/>
      <c r="BD104" s="194"/>
      <c r="BE104" s="194"/>
      <c r="BF104" s="194"/>
      <c r="BG104" s="194"/>
      <c r="BH104" s="194"/>
      <c r="BI104" s="194"/>
      <c r="BJ104" s="194"/>
      <c r="BK104" s="194"/>
      <c r="BL104" s="194"/>
      <c r="BM104" s="194"/>
      <c r="BN104" s="194"/>
      <c r="BO104" s="534"/>
      <c r="BP104" s="176"/>
      <c r="BQ104" s="202" t="s">
        <v>121</v>
      </c>
      <c r="BR104" s="203">
        <v>771000</v>
      </c>
      <c r="BS104" s="498"/>
      <c r="BT104" s="221">
        <v>7710</v>
      </c>
      <c r="BU104" s="222" t="s">
        <v>194</v>
      </c>
      <c r="BV104" s="223" t="s">
        <v>221</v>
      </c>
      <c r="BW104" s="224" t="s">
        <v>168</v>
      </c>
      <c r="BX104" s="225" t="s">
        <v>222</v>
      </c>
      <c r="BY104" s="222" t="s">
        <v>168</v>
      </c>
      <c r="BZ104" s="226">
        <v>2.1</v>
      </c>
      <c r="CA104" s="210"/>
      <c r="CB104" s="531"/>
      <c r="CC104" s="185"/>
      <c r="CD104" s="498"/>
      <c r="CE104" s="536"/>
      <c r="CF104" s="498"/>
      <c r="CG104" s="658"/>
      <c r="CH104" s="547"/>
      <c r="CI104" s="547"/>
      <c r="CJ104" s="547"/>
      <c r="CK104" s="648"/>
      <c r="CL104" s="547"/>
      <c r="CM104" s="651"/>
      <c r="CN104" s="674"/>
      <c r="CO104" s="675"/>
      <c r="CP104" s="668"/>
      <c r="CQ104" s="674"/>
      <c r="CR104" s="666"/>
      <c r="CS104" s="667"/>
      <c r="CT104" s="668"/>
      <c r="CU104" s="498"/>
      <c r="CV104" s="661"/>
      <c r="CW104" s="498"/>
      <c r="CX104" s="641"/>
      <c r="CY104" s="498"/>
      <c r="CZ104" s="655"/>
      <c r="DA104" s="498"/>
      <c r="DB104" s="658"/>
      <c r="DC104" s="646"/>
      <c r="DD104" s="547"/>
      <c r="DE104" s="646"/>
      <c r="DF104" s="648"/>
      <c r="DG104" s="646"/>
      <c r="DH104" s="651"/>
      <c r="DI104" s="498"/>
      <c r="DJ104" s="643"/>
      <c r="DK104" s="663"/>
      <c r="DL104" s="663"/>
      <c r="DM104" s="700"/>
      <c r="DN104" s="199"/>
      <c r="DO104" s="201">
        <v>0.7</v>
      </c>
    </row>
    <row r="105" spans="1:119" s="26" customFormat="1" ht="15" customHeight="1">
      <c r="A105" s="28" t="str">
        <f t="shared" si="9"/>
        <v>3/100
地域 6人
　から
12人
　まで１､２歳児</v>
      </c>
      <c r="B105" s="28"/>
      <c r="C105" s="28"/>
      <c r="D105" s="28" t="str">
        <f>G105</f>
        <v>3/100
地域</v>
      </c>
      <c r="E105" s="28" t="str">
        <f>H105</f>
        <v xml:space="preserve"> 6人
　から
12人
　まで</v>
      </c>
      <c r="F105" s="30" t="str">
        <f>J105</f>
        <v>１､２歳児</v>
      </c>
      <c r="G105" s="450" t="s">
        <v>182</v>
      </c>
      <c r="H105" s="453" t="s">
        <v>262</v>
      </c>
      <c r="I105" s="455" t="s">
        <v>171</v>
      </c>
      <c r="J105" s="457" t="s">
        <v>277</v>
      </c>
      <c r="K105" s="175"/>
      <c r="L105" s="459">
        <v>212640</v>
      </c>
      <c r="M105" s="461">
        <v>292170</v>
      </c>
      <c r="N105" s="459">
        <v>207840</v>
      </c>
      <c r="O105" s="461">
        <v>287370</v>
      </c>
      <c r="P105" s="498" t="s">
        <v>168</v>
      </c>
      <c r="Q105" s="496">
        <v>2010</v>
      </c>
      <c r="R105" s="476">
        <v>2800</v>
      </c>
      <c r="S105" s="478" t="s">
        <v>194</v>
      </c>
      <c r="T105" s="481" t="s">
        <v>221</v>
      </c>
      <c r="U105" s="481" t="s">
        <v>168</v>
      </c>
      <c r="V105" s="487" t="s">
        <v>222</v>
      </c>
      <c r="W105" s="481" t="s">
        <v>168</v>
      </c>
      <c r="X105" s="490">
        <v>3.4</v>
      </c>
      <c r="Y105" s="493">
        <v>3.3</v>
      </c>
      <c r="Z105" s="496">
        <v>1960</v>
      </c>
      <c r="AA105" s="476">
        <v>2750</v>
      </c>
      <c r="AB105" s="478" t="s">
        <v>194</v>
      </c>
      <c r="AC105" s="481" t="s">
        <v>221</v>
      </c>
      <c r="AD105" s="481" t="s">
        <v>168</v>
      </c>
      <c r="AE105" s="487" t="s">
        <v>222</v>
      </c>
      <c r="AF105" s="481" t="s">
        <v>168</v>
      </c>
      <c r="AG105" s="490">
        <v>3.3</v>
      </c>
      <c r="AH105" s="528">
        <v>3.2</v>
      </c>
      <c r="AI105" s="531" t="s">
        <v>168</v>
      </c>
      <c r="AJ105" s="532">
        <v>159070</v>
      </c>
      <c r="AK105" s="483">
        <v>79530</v>
      </c>
      <c r="AL105" s="485">
        <v>1590</v>
      </c>
      <c r="AM105" s="476">
        <v>790</v>
      </c>
      <c r="AN105" s="478" t="s">
        <v>194</v>
      </c>
      <c r="AO105" s="481" t="s">
        <v>221</v>
      </c>
      <c r="AP105" s="481" t="s">
        <v>168</v>
      </c>
      <c r="AQ105" s="487" t="s">
        <v>222</v>
      </c>
      <c r="AR105" s="481" t="s">
        <v>168</v>
      </c>
      <c r="AS105" s="490">
        <v>3</v>
      </c>
      <c r="AT105" s="528">
        <v>3.1</v>
      </c>
      <c r="AU105" s="526" t="s">
        <v>168</v>
      </c>
      <c r="AV105" s="523">
        <v>143160</v>
      </c>
      <c r="AW105" s="526" t="s">
        <v>168</v>
      </c>
      <c r="AX105" s="519">
        <v>1430</v>
      </c>
      <c r="AY105" s="481" t="s">
        <v>194</v>
      </c>
      <c r="AZ105" s="481" t="s">
        <v>221</v>
      </c>
      <c r="BA105" s="481" t="s">
        <v>168</v>
      </c>
      <c r="BB105" s="487" t="s">
        <v>222</v>
      </c>
      <c r="BC105" s="481" t="s">
        <v>168</v>
      </c>
      <c r="BD105" s="544">
        <v>3</v>
      </c>
      <c r="BE105" s="526" t="s">
        <v>168</v>
      </c>
      <c r="BF105" s="523">
        <v>15900</v>
      </c>
      <c r="BG105" s="526" t="s">
        <v>168</v>
      </c>
      <c r="BH105" s="519">
        <v>150</v>
      </c>
      <c r="BI105" s="481" t="s">
        <v>194</v>
      </c>
      <c r="BJ105" s="481" t="s">
        <v>221</v>
      </c>
      <c r="BK105" s="481" t="s">
        <v>168</v>
      </c>
      <c r="BL105" s="487" t="s">
        <v>222</v>
      </c>
      <c r="BM105" s="481" t="s">
        <v>168</v>
      </c>
      <c r="BN105" s="544">
        <v>2.9</v>
      </c>
      <c r="BO105" s="548" t="s">
        <v>3</v>
      </c>
      <c r="BP105" s="176"/>
      <c r="BQ105" s="625" t="s">
        <v>173</v>
      </c>
      <c r="BR105" s="626"/>
      <c r="BS105" s="498" t="s">
        <v>168</v>
      </c>
      <c r="BT105" s="212"/>
      <c r="BU105" s="213"/>
      <c r="BV105" s="213"/>
      <c r="BW105" s="213"/>
      <c r="BX105" s="213"/>
      <c r="BY105" s="213"/>
      <c r="BZ105" s="214"/>
      <c r="CA105" s="210"/>
      <c r="CB105" s="531" t="s">
        <v>169</v>
      </c>
      <c r="CC105" s="181"/>
      <c r="CD105" s="498" t="s">
        <v>168</v>
      </c>
      <c r="CE105" s="654">
        <v>45150</v>
      </c>
      <c r="CF105" s="498" t="s">
        <v>168</v>
      </c>
      <c r="CG105" s="656">
        <v>390</v>
      </c>
      <c r="CH105" s="546" t="s">
        <v>194</v>
      </c>
      <c r="CI105" s="546" t="s">
        <v>221</v>
      </c>
      <c r="CJ105" s="546" t="s">
        <v>168</v>
      </c>
      <c r="CK105" s="647" t="s">
        <v>222</v>
      </c>
      <c r="CL105" s="546" t="s">
        <v>168</v>
      </c>
      <c r="CM105" s="649">
        <v>6.4</v>
      </c>
      <c r="CN105" s="674" t="s">
        <v>168</v>
      </c>
      <c r="CO105" s="496">
        <v>3400</v>
      </c>
      <c r="CP105" s="660">
        <v>3700</v>
      </c>
      <c r="CQ105" s="674" t="s">
        <v>168</v>
      </c>
      <c r="CR105" s="676" t="s">
        <v>278</v>
      </c>
      <c r="CS105" s="659">
        <v>20300</v>
      </c>
      <c r="CT105" s="660">
        <v>22600</v>
      </c>
      <c r="CU105" s="498" t="s">
        <v>170</v>
      </c>
      <c r="CV105" s="654">
        <v>2110</v>
      </c>
      <c r="CW105" s="498" t="s">
        <v>170</v>
      </c>
      <c r="CX105" s="635" t="s">
        <v>300</v>
      </c>
      <c r="CY105" s="498" t="s">
        <v>170</v>
      </c>
      <c r="CZ105" s="654">
        <v>37030</v>
      </c>
      <c r="DA105" s="498" t="s">
        <v>3</v>
      </c>
      <c r="DB105" s="656">
        <v>370</v>
      </c>
      <c r="DC105" s="644" t="s">
        <v>194</v>
      </c>
      <c r="DD105" s="546" t="s">
        <v>221</v>
      </c>
      <c r="DE105" s="644" t="s">
        <v>168</v>
      </c>
      <c r="DF105" s="647" t="s">
        <v>222</v>
      </c>
      <c r="DG105" s="644" t="s">
        <v>168</v>
      </c>
      <c r="DH105" s="649">
        <v>1</v>
      </c>
      <c r="DI105" s="498" t="s">
        <v>170</v>
      </c>
      <c r="DJ105" s="652" t="s">
        <v>298</v>
      </c>
      <c r="DK105" s="631" t="s">
        <v>298</v>
      </c>
      <c r="DL105" s="631" t="s">
        <v>298</v>
      </c>
      <c r="DM105" s="701" t="s">
        <v>298</v>
      </c>
      <c r="DN105" s="498"/>
      <c r="DO105" s="635" t="s">
        <v>301</v>
      </c>
    </row>
    <row r="106" spans="1:119" s="26" customFormat="1" ht="15" customHeight="1">
      <c r="A106" s="28" t="str">
        <f t="shared" si="9"/>
        <v>3/100
地域 6人
　から
12人
　まで１､２歳児</v>
      </c>
      <c r="B106" s="28"/>
      <c r="C106" s="28"/>
      <c r="D106" s="28" t="str">
        <f t="shared" ref="D106:E120" si="14">D105</f>
        <v>3/100
地域</v>
      </c>
      <c r="E106" s="28" t="str">
        <f t="shared" si="14"/>
        <v xml:space="preserve"> 6人
　から
12人
　まで</v>
      </c>
      <c r="F106" s="30" t="str">
        <f>F105</f>
        <v>１､２歳児</v>
      </c>
      <c r="G106" s="451"/>
      <c r="H106" s="454"/>
      <c r="I106" s="456"/>
      <c r="J106" s="458"/>
      <c r="K106" s="175"/>
      <c r="L106" s="460"/>
      <c r="M106" s="462"/>
      <c r="N106" s="460"/>
      <c r="O106" s="462"/>
      <c r="P106" s="498"/>
      <c r="Q106" s="497"/>
      <c r="R106" s="477"/>
      <c r="S106" s="479"/>
      <c r="T106" s="474"/>
      <c r="U106" s="474"/>
      <c r="V106" s="488"/>
      <c r="W106" s="474"/>
      <c r="X106" s="491"/>
      <c r="Y106" s="494"/>
      <c r="Z106" s="497"/>
      <c r="AA106" s="477"/>
      <c r="AB106" s="479"/>
      <c r="AC106" s="474"/>
      <c r="AD106" s="474"/>
      <c r="AE106" s="488"/>
      <c r="AF106" s="474"/>
      <c r="AG106" s="491"/>
      <c r="AH106" s="529"/>
      <c r="AI106" s="531"/>
      <c r="AJ106" s="533"/>
      <c r="AK106" s="484"/>
      <c r="AL106" s="486"/>
      <c r="AM106" s="477"/>
      <c r="AN106" s="479"/>
      <c r="AO106" s="474"/>
      <c r="AP106" s="474"/>
      <c r="AQ106" s="488"/>
      <c r="AR106" s="474"/>
      <c r="AS106" s="491"/>
      <c r="AT106" s="529"/>
      <c r="AU106" s="526"/>
      <c r="AV106" s="524"/>
      <c r="AW106" s="526"/>
      <c r="AX106" s="520"/>
      <c r="AY106" s="474"/>
      <c r="AZ106" s="474"/>
      <c r="BA106" s="474"/>
      <c r="BB106" s="488"/>
      <c r="BC106" s="474"/>
      <c r="BD106" s="537"/>
      <c r="BE106" s="526"/>
      <c r="BF106" s="524"/>
      <c r="BG106" s="526"/>
      <c r="BH106" s="520"/>
      <c r="BI106" s="474"/>
      <c r="BJ106" s="474"/>
      <c r="BK106" s="474"/>
      <c r="BL106" s="488"/>
      <c r="BM106" s="474"/>
      <c r="BN106" s="537"/>
      <c r="BO106" s="548"/>
      <c r="BP106" s="176"/>
      <c r="BQ106" s="505"/>
      <c r="BR106" s="627"/>
      <c r="BS106" s="498"/>
      <c r="BT106" s="215"/>
      <c r="BU106" s="183"/>
      <c r="BV106" s="183"/>
      <c r="BW106" s="183"/>
      <c r="BX106" s="183"/>
      <c r="BY106" s="183"/>
      <c r="BZ106" s="216"/>
      <c r="CA106" s="210"/>
      <c r="CB106" s="531"/>
      <c r="CC106" s="185"/>
      <c r="CD106" s="498"/>
      <c r="CE106" s="655"/>
      <c r="CF106" s="498"/>
      <c r="CG106" s="657"/>
      <c r="CH106" s="474"/>
      <c r="CI106" s="474"/>
      <c r="CJ106" s="474"/>
      <c r="CK106" s="488"/>
      <c r="CL106" s="474"/>
      <c r="CM106" s="650"/>
      <c r="CN106" s="674"/>
      <c r="CO106" s="497"/>
      <c r="CP106" s="639"/>
      <c r="CQ106" s="674"/>
      <c r="CR106" s="637"/>
      <c r="CS106" s="638"/>
      <c r="CT106" s="639"/>
      <c r="CU106" s="498"/>
      <c r="CV106" s="655"/>
      <c r="CW106" s="498"/>
      <c r="CX106" s="636"/>
      <c r="CY106" s="498"/>
      <c r="CZ106" s="655"/>
      <c r="DA106" s="498"/>
      <c r="DB106" s="657"/>
      <c r="DC106" s="645"/>
      <c r="DD106" s="474"/>
      <c r="DE106" s="645"/>
      <c r="DF106" s="488"/>
      <c r="DG106" s="645"/>
      <c r="DH106" s="650"/>
      <c r="DI106" s="498"/>
      <c r="DJ106" s="653"/>
      <c r="DK106" s="632"/>
      <c r="DL106" s="632"/>
      <c r="DM106" s="696"/>
      <c r="DN106" s="498"/>
      <c r="DO106" s="636"/>
    </row>
    <row r="107" spans="1:119" s="26" customFormat="1" ht="15" customHeight="1">
      <c r="A107" s="28" t="str">
        <f t="shared" si="9"/>
        <v>3/100
地域 6人
　から
12人
　まで１､２歳児</v>
      </c>
      <c r="B107" s="28" t="str">
        <f t="shared" ref="B107:B120" si="15">D107&amp;BQ107</f>
        <v>3/100
地域　 　　 ～　210人</v>
      </c>
      <c r="C107" s="28"/>
      <c r="D107" s="28" t="str">
        <f t="shared" si="14"/>
        <v>3/100
地域</v>
      </c>
      <c r="E107" s="28" t="str">
        <f t="shared" si="14"/>
        <v xml:space="preserve"> 6人
　から
12人
　まで</v>
      </c>
      <c r="F107" s="30" t="str">
        <f>F106</f>
        <v>１､２歳児</v>
      </c>
      <c r="G107" s="451"/>
      <c r="H107" s="454"/>
      <c r="I107" s="456"/>
      <c r="J107" s="458"/>
      <c r="K107" s="175"/>
      <c r="L107" s="460"/>
      <c r="M107" s="462"/>
      <c r="N107" s="460"/>
      <c r="O107" s="462"/>
      <c r="P107" s="498"/>
      <c r="Q107" s="497"/>
      <c r="R107" s="477"/>
      <c r="S107" s="479"/>
      <c r="T107" s="474"/>
      <c r="U107" s="474"/>
      <c r="V107" s="488"/>
      <c r="W107" s="474"/>
      <c r="X107" s="491"/>
      <c r="Y107" s="494"/>
      <c r="Z107" s="497"/>
      <c r="AA107" s="477"/>
      <c r="AB107" s="479"/>
      <c r="AC107" s="474"/>
      <c r="AD107" s="474"/>
      <c r="AE107" s="488"/>
      <c r="AF107" s="474"/>
      <c r="AG107" s="491"/>
      <c r="AH107" s="529"/>
      <c r="AI107" s="531"/>
      <c r="AJ107" s="533"/>
      <c r="AK107" s="484"/>
      <c r="AL107" s="486"/>
      <c r="AM107" s="477"/>
      <c r="AN107" s="479"/>
      <c r="AO107" s="474"/>
      <c r="AP107" s="474"/>
      <c r="AQ107" s="488"/>
      <c r="AR107" s="474"/>
      <c r="AS107" s="491"/>
      <c r="AT107" s="529"/>
      <c r="AU107" s="526"/>
      <c r="AV107" s="524"/>
      <c r="AW107" s="526"/>
      <c r="AX107" s="520"/>
      <c r="AY107" s="474"/>
      <c r="AZ107" s="474"/>
      <c r="BA107" s="474"/>
      <c r="BB107" s="488"/>
      <c r="BC107" s="474"/>
      <c r="BD107" s="537"/>
      <c r="BE107" s="526"/>
      <c r="BF107" s="524"/>
      <c r="BG107" s="526"/>
      <c r="BH107" s="520"/>
      <c r="BI107" s="474"/>
      <c r="BJ107" s="474"/>
      <c r="BK107" s="474"/>
      <c r="BL107" s="488"/>
      <c r="BM107" s="474"/>
      <c r="BN107" s="537"/>
      <c r="BO107" s="548"/>
      <c r="BP107" s="176"/>
      <c r="BQ107" s="186" t="s">
        <v>174</v>
      </c>
      <c r="BR107" s="187">
        <v>269300</v>
      </c>
      <c r="BS107" s="498"/>
      <c r="BT107" s="217">
        <v>2690</v>
      </c>
      <c r="BU107" s="189" t="s">
        <v>194</v>
      </c>
      <c r="BV107" s="190" t="s">
        <v>221</v>
      </c>
      <c r="BW107" s="191" t="s">
        <v>168</v>
      </c>
      <c r="BX107" s="192" t="s">
        <v>222</v>
      </c>
      <c r="BY107" s="189" t="s">
        <v>168</v>
      </c>
      <c r="BZ107" s="218">
        <v>2.1</v>
      </c>
      <c r="CA107" s="210"/>
      <c r="CB107" s="531"/>
      <c r="CC107" s="185"/>
      <c r="CD107" s="498"/>
      <c r="CE107" s="655"/>
      <c r="CF107" s="498"/>
      <c r="CG107" s="657"/>
      <c r="CH107" s="474"/>
      <c r="CI107" s="474"/>
      <c r="CJ107" s="474"/>
      <c r="CK107" s="488"/>
      <c r="CL107" s="474"/>
      <c r="CM107" s="650"/>
      <c r="CN107" s="674"/>
      <c r="CO107" s="497"/>
      <c r="CP107" s="639"/>
      <c r="CQ107" s="674"/>
      <c r="CR107" s="637" t="s">
        <v>279</v>
      </c>
      <c r="CS107" s="638">
        <v>11200</v>
      </c>
      <c r="CT107" s="639">
        <v>12400</v>
      </c>
      <c r="CU107" s="498"/>
      <c r="CV107" s="655"/>
      <c r="CW107" s="498"/>
      <c r="CX107" s="636"/>
      <c r="CY107" s="498"/>
      <c r="CZ107" s="655"/>
      <c r="DA107" s="498"/>
      <c r="DB107" s="657"/>
      <c r="DC107" s="645"/>
      <c r="DD107" s="474"/>
      <c r="DE107" s="645"/>
      <c r="DF107" s="488"/>
      <c r="DG107" s="645"/>
      <c r="DH107" s="650"/>
      <c r="DI107" s="498"/>
      <c r="DJ107" s="653"/>
      <c r="DK107" s="632"/>
      <c r="DL107" s="632"/>
      <c r="DM107" s="696"/>
      <c r="DN107" s="498"/>
      <c r="DO107" s="636"/>
    </row>
    <row r="108" spans="1:119" s="26" customFormat="1" ht="15" customHeight="1">
      <c r="A108" s="28" t="str">
        <f t="shared" si="9"/>
        <v>3/100
地域 6人
　から
12人
　まで１､２歳児</v>
      </c>
      <c r="B108" s="28" t="str">
        <f t="shared" si="15"/>
        <v>3/100
地域　 211人～　279人</v>
      </c>
      <c r="C108" s="28"/>
      <c r="D108" s="28" t="str">
        <f t="shared" si="14"/>
        <v>3/100
地域</v>
      </c>
      <c r="E108" s="28" t="str">
        <f t="shared" si="14"/>
        <v xml:space="preserve"> 6人
　から
12人
　まで</v>
      </c>
      <c r="F108" s="30" t="str">
        <f>F107</f>
        <v>１､２歳児</v>
      </c>
      <c r="G108" s="451"/>
      <c r="H108" s="454"/>
      <c r="I108" s="456"/>
      <c r="J108" s="543"/>
      <c r="K108" s="175"/>
      <c r="L108" s="539"/>
      <c r="M108" s="540"/>
      <c r="N108" s="539"/>
      <c r="O108" s="540"/>
      <c r="P108" s="498"/>
      <c r="Q108" s="541"/>
      <c r="R108" s="542"/>
      <c r="S108" s="480"/>
      <c r="T108" s="482"/>
      <c r="U108" s="482"/>
      <c r="V108" s="489"/>
      <c r="W108" s="482"/>
      <c r="X108" s="492"/>
      <c r="Y108" s="495"/>
      <c r="Z108" s="497"/>
      <c r="AA108" s="477"/>
      <c r="AB108" s="480"/>
      <c r="AC108" s="482"/>
      <c r="AD108" s="482"/>
      <c r="AE108" s="489"/>
      <c r="AF108" s="482"/>
      <c r="AG108" s="492"/>
      <c r="AH108" s="530"/>
      <c r="AI108" s="531"/>
      <c r="AJ108" s="549"/>
      <c r="AK108" s="550"/>
      <c r="AL108" s="551"/>
      <c r="AM108" s="542"/>
      <c r="AN108" s="480"/>
      <c r="AO108" s="482"/>
      <c r="AP108" s="482"/>
      <c r="AQ108" s="489"/>
      <c r="AR108" s="482"/>
      <c r="AS108" s="492"/>
      <c r="AT108" s="530"/>
      <c r="AU108" s="526"/>
      <c r="AV108" s="525"/>
      <c r="AW108" s="526"/>
      <c r="AX108" s="521"/>
      <c r="AY108" s="522"/>
      <c r="AZ108" s="522"/>
      <c r="BA108" s="522"/>
      <c r="BB108" s="527"/>
      <c r="BC108" s="522"/>
      <c r="BD108" s="538"/>
      <c r="BE108" s="526"/>
      <c r="BF108" s="525"/>
      <c r="BG108" s="526"/>
      <c r="BH108" s="521"/>
      <c r="BI108" s="522"/>
      <c r="BJ108" s="522"/>
      <c r="BK108" s="522"/>
      <c r="BL108" s="527"/>
      <c r="BM108" s="522"/>
      <c r="BN108" s="538"/>
      <c r="BO108" s="548"/>
      <c r="BP108" s="176"/>
      <c r="BQ108" s="186" t="s">
        <v>280</v>
      </c>
      <c r="BR108" s="187">
        <v>288500</v>
      </c>
      <c r="BS108" s="498"/>
      <c r="BT108" s="217">
        <v>2880</v>
      </c>
      <c r="BU108" s="189" t="s">
        <v>194</v>
      </c>
      <c r="BV108" s="190" t="s">
        <v>221</v>
      </c>
      <c r="BW108" s="191" t="s">
        <v>168</v>
      </c>
      <c r="BX108" s="192" t="s">
        <v>222</v>
      </c>
      <c r="BY108" s="189" t="s">
        <v>168</v>
      </c>
      <c r="BZ108" s="218">
        <v>1.9</v>
      </c>
      <c r="CA108" s="210"/>
      <c r="CB108" s="531"/>
      <c r="CC108" s="185"/>
      <c r="CD108" s="498"/>
      <c r="CE108" s="655"/>
      <c r="CF108" s="498"/>
      <c r="CG108" s="657"/>
      <c r="CH108" s="474"/>
      <c r="CI108" s="474"/>
      <c r="CJ108" s="474"/>
      <c r="CK108" s="488"/>
      <c r="CL108" s="474"/>
      <c r="CM108" s="650"/>
      <c r="CN108" s="674"/>
      <c r="CO108" s="497"/>
      <c r="CP108" s="639"/>
      <c r="CQ108" s="674"/>
      <c r="CR108" s="637"/>
      <c r="CS108" s="638"/>
      <c r="CT108" s="639"/>
      <c r="CU108" s="498"/>
      <c r="CV108" s="655"/>
      <c r="CW108" s="498"/>
      <c r="CX108" s="636"/>
      <c r="CY108" s="498"/>
      <c r="CZ108" s="655"/>
      <c r="DA108" s="498"/>
      <c r="DB108" s="657"/>
      <c r="DC108" s="645"/>
      <c r="DD108" s="474"/>
      <c r="DE108" s="645"/>
      <c r="DF108" s="488"/>
      <c r="DG108" s="645"/>
      <c r="DH108" s="650"/>
      <c r="DI108" s="498"/>
      <c r="DJ108" s="653"/>
      <c r="DK108" s="632"/>
      <c r="DL108" s="632"/>
      <c r="DM108" s="696"/>
      <c r="DN108" s="498"/>
      <c r="DO108" s="636"/>
    </row>
    <row r="109" spans="1:119" s="26" customFormat="1" ht="15" customHeight="1">
      <c r="A109" s="28" t="str">
        <f t="shared" si="9"/>
        <v>3/100
地域 6人
　から
12人
　まで乳児</v>
      </c>
      <c r="B109" s="28" t="str">
        <f t="shared" si="15"/>
        <v>3/100
地域　 280人～　349人</v>
      </c>
      <c r="C109" s="28" t="str">
        <f>G105&amp;"13人～19人"</f>
        <v>3/100
地域13人～19人</v>
      </c>
      <c r="D109" s="28" t="str">
        <f t="shared" si="14"/>
        <v>3/100
地域</v>
      </c>
      <c r="E109" s="28" t="str">
        <f t="shared" si="14"/>
        <v xml:space="preserve"> 6人
　から
12人
　まで</v>
      </c>
      <c r="F109" s="30" t="str">
        <f>J109</f>
        <v>乳児</v>
      </c>
      <c r="G109" s="451"/>
      <c r="H109" s="454"/>
      <c r="I109" s="456"/>
      <c r="J109" s="512" t="s">
        <v>172</v>
      </c>
      <c r="K109" s="175"/>
      <c r="L109" s="513">
        <v>292170</v>
      </c>
      <c r="M109" s="515"/>
      <c r="N109" s="513">
        <v>287370</v>
      </c>
      <c r="O109" s="515"/>
      <c r="P109" s="498" t="s">
        <v>168</v>
      </c>
      <c r="Q109" s="504">
        <v>2800</v>
      </c>
      <c r="R109" s="507"/>
      <c r="S109" s="479" t="s">
        <v>194</v>
      </c>
      <c r="T109" s="474" t="s">
        <v>221</v>
      </c>
      <c r="U109" s="474" t="s">
        <v>168</v>
      </c>
      <c r="V109" s="488" t="s">
        <v>222</v>
      </c>
      <c r="W109" s="474" t="s">
        <v>168</v>
      </c>
      <c r="X109" s="501">
        <v>3.3</v>
      </c>
      <c r="Y109" s="502"/>
      <c r="Z109" s="504">
        <v>2750</v>
      </c>
      <c r="AA109" s="507"/>
      <c r="AB109" s="479" t="s">
        <v>194</v>
      </c>
      <c r="AC109" s="474" t="s">
        <v>221</v>
      </c>
      <c r="AD109" s="474" t="s">
        <v>168</v>
      </c>
      <c r="AE109" s="488" t="s">
        <v>222</v>
      </c>
      <c r="AF109" s="474" t="s">
        <v>168</v>
      </c>
      <c r="AG109" s="501">
        <v>3.2</v>
      </c>
      <c r="AH109" s="537"/>
      <c r="AI109" s="531" t="s">
        <v>168</v>
      </c>
      <c r="AJ109" s="629">
        <v>79530</v>
      </c>
      <c r="AK109" s="669"/>
      <c r="AL109" s="672">
        <v>790</v>
      </c>
      <c r="AM109" s="507"/>
      <c r="AN109" s="479" t="s">
        <v>194</v>
      </c>
      <c r="AO109" s="474" t="s">
        <v>221</v>
      </c>
      <c r="AP109" s="474" t="s">
        <v>168</v>
      </c>
      <c r="AQ109" s="488" t="s">
        <v>222</v>
      </c>
      <c r="AR109" s="474" t="s">
        <v>168</v>
      </c>
      <c r="AS109" s="501">
        <v>3.1</v>
      </c>
      <c r="AT109" s="537"/>
      <c r="AU109" s="194"/>
      <c r="AV109" s="194"/>
      <c r="AW109" s="194"/>
      <c r="AX109" s="194"/>
      <c r="AY109" s="194"/>
      <c r="AZ109" s="194"/>
      <c r="BA109" s="194"/>
      <c r="BB109" s="194"/>
      <c r="BC109" s="194"/>
      <c r="BD109" s="194"/>
      <c r="BE109" s="194"/>
      <c r="BF109" s="194"/>
      <c r="BG109" s="194"/>
      <c r="BH109" s="194"/>
      <c r="BI109" s="194"/>
      <c r="BJ109" s="194"/>
      <c r="BK109" s="194"/>
      <c r="BL109" s="194"/>
      <c r="BM109" s="194"/>
      <c r="BN109" s="194"/>
      <c r="BO109" s="534"/>
      <c r="BP109" s="176"/>
      <c r="BQ109" s="186" t="s">
        <v>110</v>
      </c>
      <c r="BR109" s="187">
        <v>327000</v>
      </c>
      <c r="BS109" s="498"/>
      <c r="BT109" s="217">
        <v>3270</v>
      </c>
      <c r="BU109" s="189" t="s">
        <v>194</v>
      </c>
      <c r="BV109" s="190" t="s">
        <v>221</v>
      </c>
      <c r="BW109" s="191" t="s">
        <v>168</v>
      </c>
      <c r="BX109" s="192" t="s">
        <v>222</v>
      </c>
      <c r="BY109" s="189" t="s">
        <v>168</v>
      </c>
      <c r="BZ109" s="218">
        <v>2</v>
      </c>
      <c r="CA109" s="210"/>
      <c r="CB109" s="531"/>
      <c r="CC109" s="185"/>
      <c r="CD109" s="498"/>
      <c r="CE109" s="655"/>
      <c r="CF109" s="498"/>
      <c r="CG109" s="657"/>
      <c r="CH109" s="474"/>
      <c r="CI109" s="474"/>
      <c r="CJ109" s="474"/>
      <c r="CK109" s="488"/>
      <c r="CL109" s="474"/>
      <c r="CM109" s="650"/>
      <c r="CN109" s="674"/>
      <c r="CO109" s="497"/>
      <c r="CP109" s="639"/>
      <c r="CQ109" s="674"/>
      <c r="CR109" s="637" t="s">
        <v>281</v>
      </c>
      <c r="CS109" s="638">
        <v>9700</v>
      </c>
      <c r="CT109" s="639">
        <v>10800</v>
      </c>
      <c r="CU109" s="498"/>
      <c r="CV109" s="655"/>
      <c r="CW109" s="498"/>
      <c r="CX109" s="640">
        <v>0.09</v>
      </c>
      <c r="CY109" s="498"/>
      <c r="CZ109" s="655"/>
      <c r="DA109" s="498"/>
      <c r="DB109" s="657"/>
      <c r="DC109" s="645"/>
      <c r="DD109" s="474"/>
      <c r="DE109" s="645"/>
      <c r="DF109" s="488"/>
      <c r="DG109" s="645"/>
      <c r="DH109" s="650"/>
      <c r="DI109" s="498"/>
      <c r="DJ109" s="642">
        <v>0.02</v>
      </c>
      <c r="DK109" s="662">
        <v>0.03</v>
      </c>
      <c r="DL109" s="662">
        <v>0.05</v>
      </c>
      <c r="DM109" s="699">
        <v>0.06</v>
      </c>
      <c r="DN109" s="498"/>
      <c r="DO109" s="640">
        <v>0.81</v>
      </c>
    </row>
    <row r="110" spans="1:119" s="26" customFormat="1" ht="15" customHeight="1">
      <c r="A110" s="28" t="str">
        <f t="shared" si="9"/>
        <v>3/100
地域 6人
　から
12人
　まで乳児</v>
      </c>
      <c r="B110" s="28" t="str">
        <f t="shared" si="15"/>
        <v>3/100
地域 　350人～　419人</v>
      </c>
      <c r="C110" s="28"/>
      <c r="D110" s="28" t="str">
        <f t="shared" si="14"/>
        <v>3/100
地域</v>
      </c>
      <c r="E110" s="28" t="str">
        <f t="shared" si="14"/>
        <v xml:space="preserve"> 6人
　から
12人
　まで</v>
      </c>
      <c r="F110" s="30" t="str">
        <f>F109</f>
        <v>乳児</v>
      </c>
      <c r="G110" s="451"/>
      <c r="H110" s="454"/>
      <c r="I110" s="456"/>
      <c r="J110" s="458"/>
      <c r="K110" s="175"/>
      <c r="L110" s="514"/>
      <c r="M110" s="516"/>
      <c r="N110" s="514"/>
      <c r="O110" s="516"/>
      <c r="P110" s="498"/>
      <c r="Q110" s="505"/>
      <c r="R110" s="508"/>
      <c r="S110" s="479"/>
      <c r="T110" s="474"/>
      <c r="U110" s="474"/>
      <c r="V110" s="488"/>
      <c r="W110" s="474"/>
      <c r="X110" s="502"/>
      <c r="Y110" s="502"/>
      <c r="Z110" s="505"/>
      <c r="AA110" s="508"/>
      <c r="AB110" s="479"/>
      <c r="AC110" s="474"/>
      <c r="AD110" s="474"/>
      <c r="AE110" s="488"/>
      <c r="AF110" s="474"/>
      <c r="AG110" s="502"/>
      <c r="AH110" s="537"/>
      <c r="AI110" s="531"/>
      <c r="AJ110" s="630"/>
      <c r="AK110" s="670"/>
      <c r="AL110" s="673"/>
      <c r="AM110" s="508"/>
      <c r="AN110" s="479"/>
      <c r="AO110" s="474"/>
      <c r="AP110" s="474"/>
      <c r="AQ110" s="488"/>
      <c r="AR110" s="474"/>
      <c r="AS110" s="502"/>
      <c r="AT110" s="537"/>
      <c r="AU110" s="194"/>
      <c r="AV110" s="194"/>
      <c r="AW110" s="194"/>
      <c r="AX110" s="194"/>
      <c r="AY110" s="194"/>
      <c r="AZ110" s="194"/>
      <c r="BA110" s="194"/>
      <c r="BB110" s="194"/>
      <c r="BC110" s="194"/>
      <c r="BD110" s="194"/>
      <c r="BE110" s="194"/>
      <c r="BF110" s="194"/>
      <c r="BG110" s="194"/>
      <c r="BH110" s="194"/>
      <c r="BI110" s="194"/>
      <c r="BJ110" s="194"/>
      <c r="BK110" s="194"/>
      <c r="BL110" s="194"/>
      <c r="BM110" s="194"/>
      <c r="BN110" s="194"/>
      <c r="BO110" s="534"/>
      <c r="BP110" s="176"/>
      <c r="BQ110" s="186" t="s">
        <v>111</v>
      </c>
      <c r="BR110" s="187">
        <v>365500</v>
      </c>
      <c r="BS110" s="498"/>
      <c r="BT110" s="217">
        <v>3650</v>
      </c>
      <c r="BU110" s="189" t="s">
        <v>194</v>
      </c>
      <c r="BV110" s="190" t="s">
        <v>221</v>
      </c>
      <c r="BW110" s="191" t="s">
        <v>168</v>
      </c>
      <c r="BX110" s="192" t="s">
        <v>222</v>
      </c>
      <c r="BY110" s="189" t="s">
        <v>168</v>
      </c>
      <c r="BZ110" s="218">
        <v>2.1</v>
      </c>
      <c r="CA110" s="210"/>
      <c r="CB110" s="531"/>
      <c r="CC110" s="185"/>
      <c r="CD110" s="498"/>
      <c r="CE110" s="655"/>
      <c r="CF110" s="498"/>
      <c r="CG110" s="657"/>
      <c r="CH110" s="474"/>
      <c r="CI110" s="474"/>
      <c r="CJ110" s="474"/>
      <c r="CK110" s="488"/>
      <c r="CL110" s="474"/>
      <c r="CM110" s="650"/>
      <c r="CN110" s="674"/>
      <c r="CO110" s="497"/>
      <c r="CP110" s="639"/>
      <c r="CQ110" s="674"/>
      <c r="CR110" s="637"/>
      <c r="CS110" s="638"/>
      <c r="CT110" s="639"/>
      <c r="CU110" s="498"/>
      <c r="CV110" s="655"/>
      <c r="CW110" s="498"/>
      <c r="CX110" s="640"/>
      <c r="CY110" s="498"/>
      <c r="CZ110" s="655"/>
      <c r="DA110" s="498"/>
      <c r="DB110" s="657"/>
      <c r="DC110" s="645"/>
      <c r="DD110" s="474"/>
      <c r="DE110" s="645"/>
      <c r="DF110" s="488"/>
      <c r="DG110" s="645"/>
      <c r="DH110" s="650"/>
      <c r="DI110" s="498"/>
      <c r="DJ110" s="642"/>
      <c r="DK110" s="662"/>
      <c r="DL110" s="662"/>
      <c r="DM110" s="699"/>
      <c r="DN110" s="498"/>
      <c r="DO110" s="640"/>
    </row>
    <row r="111" spans="1:119" s="26" customFormat="1" ht="15" customHeight="1">
      <c r="A111" s="26" t="str">
        <f t="shared" si="9"/>
        <v>3/100
地域 6人
　から
12人
　まで乳児</v>
      </c>
      <c r="B111" s="26" t="str">
        <f t="shared" si="15"/>
        <v>3/100
地域　 420人～　489人</v>
      </c>
      <c r="D111" s="26" t="str">
        <f t="shared" si="14"/>
        <v>3/100
地域</v>
      </c>
      <c r="E111" s="26" t="str">
        <f t="shared" si="14"/>
        <v xml:space="preserve"> 6人
　から
12人
　まで</v>
      </c>
      <c r="F111" s="27" t="str">
        <f>F110</f>
        <v>乳児</v>
      </c>
      <c r="G111" s="451"/>
      <c r="H111" s="454"/>
      <c r="I111" s="456"/>
      <c r="J111" s="458"/>
      <c r="K111" s="175"/>
      <c r="L111" s="514"/>
      <c r="M111" s="516"/>
      <c r="N111" s="514"/>
      <c r="O111" s="516"/>
      <c r="P111" s="498"/>
      <c r="Q111" s="505"/>
      <c r="R111" s="508"/>
      <c r="S111" s="479"/>
      <c r="T111" s="474"/>
      <c r="U111" s="474"/>
      <c r="V111" s="488"/>
      <c r="W111" s="474"/>
      <c r="X111" s="502"/>
      <c r="Y111" s="502"/>
      <c r="Z111" s="505"/>
      <c r="AA111" s="508"/>
      <c r="AB111" s="479"/>
      <c r="AC111" s="474"/>
      <c r="AD111" s="474"/>
      <c r="AE111" s="488"/>
      <c r="AF111" s="474"/>
      <c r="AG111" s="502"/>
      <c r="AH111" s="537"/>
      <c r="AI111" s="531"/>
      <c r="AJ111" s="630"/>
      <c r="AK111" s="670"/>
      <c r="AL111" s="673"/>
      <c r="AM111" s="508"/>
      <c r="AN111" s="479"/>
      <c r="AO111" s="474"/>
      <c r="AP111" s="474"/>
      <c r="AQ111" s="488"/>
      <c r="AR111" s="474"/>
      <c r="AS111" s="502"/>
      <c r="AT111" s="537"/>
      <c r="AU111" s="194"/>
      <c r="AV111" s="194"/>
      <c r="AW111" s="194"/>
      <c r="AX111" s="194"/>
      <c r="AY111" s="194"/>
      <c r="AZ111" s="194"/>
      <c r="BA111" s="194"/>
      <c r="BB111" s="194"/>
      <c r="BC111" s="194"/>
      <c r="BD111" s="194"/>
      <c r="BE111" s="194"/>
      <c r="BF111" s="194"/>
      <c r="BG111" s="194"/>
      <c r="BH111" s="194"/>
      <c r="BI111" s="194"/>
      <c r="BJ111" s="194"/>
      <c r="BK111" s="194"/>
      <c r="BL111" s="194"/>
      <c r="BM111" s="194"/>
      <c r="BN111" s="194"/>
      <c r="BO111" s="534"/>
      <c r="BP111" s="176"/>
      <c r="BQ111" s="186" t="s">
        <v>112</v>
      </c>
      <c r="BR111" s="187">
        <v>404000</v>
      </c>
      <c r="BS111" s="498"/>
      <c r="BT111" s="217">
        <v>4040</v>
      </c>
      <c r="BU111" s="189" t="s">
        <v>194</v>
      </c>
      <c r="BV111" s="190" t="s">
        <v>221</v>
      </c>
      <c r="BW111" s="191" t="s">
        <v>168</v>
      </c>
      <c r="BX111" s="192" t="s">
        <v>222</v>
      </c>
      <c r="BY111" s="189" t="s">
        <v>168</v>
      </c>
      <c r="BZ111" s="218">
        <v>2.2000000000000002</v>
      </c>
      <c r="CA111" s="210"/>
      <c r="CB111" s="531"/>
      <c r="CC111" s="185"/>
      <c r="CD111" s="498"/>
      <c r="CE111" s="655"/>
      <c r="CF111" s="498"/>
      <c r="CG111" s="657"/>
      <c r="CH111" s="474"/>
      <c r="CI111" s="474"/>
      <c r="CJ111" s="474"/>
      <c r="CK111" s="488"/>
      <c r="CL111" s="474"/>
      <c r="CM111" s="650"/>
      <c r="CN111" s="674"/>
      <c r="CO111" s="497"/>
      <c r="CP111" s="639"/>
      <c r="CQ111" s="674"/>
      <c r="CR111" s="637" t="s">
        <v>282</v>
      </c>
      <c r="CS111" s="638">
        <v>8700</v>
      </c>
      <c r="CT111" s="639">
        <v>9700</v>
      </c>
      <c r="CU111" s="498"/>
      <c r="CV111" s="655"/>
      <c r="CW111" s="498"/>
      <c r="CX111" s="640"/>
      <c r="CY111" s="498"/>
      <c r="CZ111" s="655"/>
      <c r="DA111" s="498"/>
      <c r="DB111" s="657"/>
      <c r="DC111" s="645"/>
      <c r="DD111" s="474"/>
      <c r="DE111" s="645"/>
      <c r="DF111" s="488"/>
      <c r="DG111" s="645"/>
      <c r="DH111" s="650"/>
      <c r="DI111" s="498"/>
      <c r="DJ111" s="642"/>
      <c r="DK111" s="662"/>
      <c r="DL111" s="662"/>
      <c r="DM111" s="699"/>
      <c r="DN111" s="498"/>
      <c r="DO111" s="640"/>
    </row>
    <row r="112" spans="1:119" s="26" customFormat="1" ht="15" customHeight="1">
      <c r="A112" s="26" t="str">
        <f t="shared" si="9"/>
        <v>3/100
地域 6人
　から
12人
　まで乳児</v>
      </c>
      <c r="B112" s="26" t="str">
        <f t="shared" si="15"/>
        <v>3/100
地域 　490人～　559人</v>
      </c>
      <c r="D112" s="26" t="str">
        <f t="shared" si="14"/>
        <v>3/100
地域</v>
      </c>
      <c r="E112" s="26" t="str">
        <f t="shared" si="14"/>
        <v xml:space="preserve"> 6人
　から
12人
　まで</v>
      </c>
      <c r="F112" s="27" t="str">
        <f>F111</f>
        <v>乳児</v>
      </c>
      <c r="G112" s="451"/>
      <c r="H112" s="545"/>
      <c r="I112" s="471"/>
      <c r="J112" s="518"/>
      <c r="K112" s="175"/>
      <c r="L112" s="536"/>
      <c r="M112" s="517"/>
      <c r="N112" s="536"/>
      <c r="O112" s="517"/>
      <c r="P112" s="498"/>
      <c r="Q112" s="506"/>
      <c r="R112" s="509"/>
      <c r="S112" s="510"/>
      <c r="T112" s="475"/>
      <c r="U112" s="475"/>
      <c r="V112" s="511"/>
      <c r="W112" s="475"/>
      <c r="X112" s="503"/>
      <c r="Y112" s="503"/>
      <c r="Z112" s="506"/>
      <c r="AA112" s="509"/>
      <c r="AB112" s="510"/>
      <c r="AC112" s="475"/>
      <c r="AD112" s="475"/>
      <c r="AE112" s="511"/>
      <c r="AF112" s="475"/>
      <c r="AG112" s="503"/>
      <c r="AH112" s="538"/>
      <c r="AI112" s="531"/>
      <c r="AJ112" s="630"/>
      <c r="AK112" s="670"/>
      <c r="AL112" s="673"/>
      <c r="AM112" s="508"/>
      <c r="AN112" s="479"/>
      <c r="AO112" s="474"/>
      <c r="AP112" s="474"/>
      <c r="AQ112" s="488"/>
      <c r="AR112" s="474"/>
      <c r="AS112" s="502"/>
      <c r="AT112" s="538"/>
      <c r="AU112" s="194"/>
      <c r="AV112" s="194"/>
      <c r="AW112" s="194"/>
      <c r="AX112" s="194"/>
      <c r="AY112" s="194"/>
      <c r="AZ112" s="194"/>
      <c r="BA112" s="194"/>
      <c r="BB112" s="194"/>
      <c r="BC112" s="194"/>
      <c r="BD112" s="194"/>
      <c r="BE112" s="194"/>
      <c r="BF112" s="194"/>
      <c r="BG112" s="194"/>
      <c r="BH112" s="194"/>
      <c r="BI112" s="194"/>
      <c r="BJ112" s="194"/>
      <c r="BK112" s="194"/>
      <c r="BL112" s="194"/>
      <c r="BM112" s="194"/>
      <c r="BN112" s="194"/>
      <c r="BO112" s="534"/>
      <c r="BP112" s="176"/>
      <c r="BQ112" s="186" t="s">
        <v>113</v>
      </c>
      <c r="BR112" s="187">
        <v>442500</v>
      </c>
      <c r="BS112" s="498"/>
      <c r="BT112" s="217">
        <v>4420</v>
      </c>
      <c r="BU112" s="189" t="s">
        <v>194</v>
      </c>
      <c r="BV112" s="190" t="s">
        <v>221</v>
      </c>
      <c r="BW112" s="191" t="s">
        <v>168</v>
      </c>
      <c r="BX112" s="192" t="s">
        <v>222</v>
      </c>
      <c r="BY112" s="189" t="s">
        <v>168</v>
      </c>
      <c r="BZ112" s="218">
        <v>2</v>
      </c>
      <c r="CA112" s="210"/>
      <c r="CB112" s="531"/>
      <c r="CC112" s="185" t="s">
        <v>175</v>
      </c>
      <c r="CD112" s="498"/>
      <c r="CE112" s="661"/>
      <c r="CF112" s="498"/>
      <c r="CG112" s="658"/>
      <c r="CH112" s="547"/>
      <c r="CI112" s="547"/>
      <c r="CJ112" s="547"/>
      <c r="CK112" s="648"/>
      <c r="CL112" s="547"/>
      <c r="CM112" s="651"/>
      <c r="CN112" s="674"/>
      <c r="CO112" s="675"/>
      <c r="CP112" s="668"/>
      <c r="CQ112" s="674"/>
      <c r="CR112" s="666"/>
      <c r="CS112" s="667"/>
      <c r="CT112" s="668"/>
      <c r="CU112" s="498"/>
      <c r="CV112" s="661"/>
      <c r="CW112" s="498"/>
      <c r="CX112" s="641"/>
      <c r="CY112" s="498"/>
      <c r="CZ112" s="661"/>
      <c r="DA112" s="498"/>
      <c r="DB112" s="658"/>
      <c r="DC112" s="646"/>
      <c r="DD112" s="547"/>
      <c r="DE112" s="646"/>
      <c r="DF112" s="648"/>
      <c r="DG112" s="646"/>
      <c r="DH112" s="651"/>
      <c r="DI112" s="498"/>
      <c r="DJ112" s="643"/>
      <c r="DK112" s="663"/>
      <c r="DL112" s="663"/>
      <c r="DM112" s="700"/>
      <c r="DN112" s="498"/>
      <c r="DO112" s="641"/>
    </row>
    <row r="113" spans="1:119" s="26" customFormat="1" ht="15" customHeight="1">
      <c r="A113" s="26" t="str">
        <f t="shared" si="9"/>
        <v>3/100
地域13人
　から
19人
　まで１､２歳児</v>
      </c>
      <c r="B113" s="26" t="str">
        <f t="shared" si="15"/>
        <v>3/100
地域　 560人～　629人</v>
      </c>
      <c r="D113" s="26" t="str">
        <f t="shared" si="14"/>
        <v>3/100
地域</v>
      </c>
      <c r="E113" s="26" t="str">
        <f>H113</f>
        <v>13人
　から
19人
　まで</v>
      </c>
      <c r="F113" s="27" t="str">
        <f>J113</f>
        <v>１､２歳児</v>
      </c>
      <c r="G113" s="451"/>
      <c r="H113" s="468" t="s">
        <v>283</v>
      </c>
      <c r="I113" s="455" t="s">
        <v>171</v>
      </c>
      <c r="J113" s="457" t="s">
        <v>277</v>
      </c>
      <c r="K113" s="175"/>
      <c r="L113" s="459">
        <v>167930</v>
      </c>
      <c r="M113" s="461">
        <v>247460</v>
      </c>
      <c r="N113" s="459">
        <v>164900</v>
      </c>
      <c r="O113" s="461">
        <v>244430</v>
      </c>
      <c r="P113" s="498" t="s">
        <v>168</v>
      </c>
      <c r="Q113" s="496">
        <v>1560</v>
      </c>
      <c r="R113" s="476">
        <v>2350</v>
      </c>
      <c r="S113" s="478" t="s">
        <v>194</v>
      </c>
      <c r="T113" s="481" t="s">
        <v>221</v>
      </c>
      <c r="U113" s="481" t="s">
        <v>168</v>
      </c>
      <c r="V113" s="487" t="s">
        <v>222</v>
      </c>
      <c r="W113" s="481" t="s">
        <v>168</v>
      </c>
      <c r="X113" s="490">
        <v>3.3</v>
      </c>
      <c r="Y113" s="493">
        <v>3.2</v>
      </c>
      <c r="Z113" s="496">
        <v>1530</v>
      </c>
      <c r="AA113" s="476">
        <v>2320</v>
      </c>
      <c r="AB113" s="478" t="s">
        <v>194</v>
      </c>
      <c r="AC113" s="481" t="s">
        <v>221</v>
      </c>
      <c r="AD113" s="481" t="s">
        <v>168</v>
      </c>
      <c r="AE113" s="487" t="s">
        <v>222</v>
      </c>
      <c r="AF113" s="481" t="s">
        <v>168</v>
      </c>
      <c r="AG113" s="490">
        <v>3.2</v>
      </c>
      <c r="AH113" s="528">
        <v>3.2</v>
      </c>
      <c r="AI113" s="534" t="s">
        <v>168</v>
      </c>
      <c r="AJ113" s="702">
        <v>159070</v>
      </c>
      <c r="AK113" s="706">
        <v>79530</v>
      </c>
      <c r="AL113" s="707">
        <v>1590</v>
      </c>
      <c r="AM113" s="708">
        <v>790</v>
      </c>
      <c r="AN113" s="709" t="s">
        <v>194</v>
      </c>
      <c r="AO113" s="546" t="s">
        <v>221</v>
      </c>
      <c r="AP113" s="546" t="s">
        <v>168</v>
      </c>
      <c r="AQ113" s="647" t="s">
        <v>222</v>
      </c>
      <c r="AR113" s="546" t="s">
        <v>168</v>
      </c>
      <c r="AS113" s="705">
        <v>3</v>
      </c>
      <c r="AT113" s="528">
        <v>3.1</v>
      </c>
      <c r="AU113" s="526" t="s">
        <v>168</v>
      </c>
      <c r="AV113" s="523">
        <v>143160</v>
      </c>
      <c r="AW113" s="526" t="s">
        <v>168</v>
      </c>
      <c r="AX113" s="519">
        <v>1430</v>
      </c>
      <c r="AY113" s="481" t="s">
        <v>194</v>
      </c>
      <c r="AZ113" s="481" t="s">
        <v>221</v>
      </c>
      <c r="BA113" s="481" t="s">
        <v>168</v>
      </c>
      <c r="BB113" s="487" t="s">
        <v>222</v>
      </c>
      <c r="BC113" s="481" t="s">
        <v>168</v>
      </c>
      <c r="BD113" s="544">
        <v>3</v>
      </c>
      <c r="BE113" s="526" t="s">
        <v>168</v>
      </c>
      <c r="BF113" s="523">
        <v>15900</v>
      </c>
      <c r="BG113" s="526" t="s">
        <v>168</v>
      </c>
      <c r="BH113" s="519">
        <v>150</v>
      </c>
      <c r="BI113" s="481" t="s">
        <v>194</v>
      </c>
      <c r="BJ113" s="481" t="s">
        <v>221</v>
      </c>
      <c r="BK113" s="481" t="s">
        <v>168</v>
      </c>
      <c r="BL113" s="487" t="s">
        <v>222</v>
      </c>
      <c r="BM113" s="481" t="s">
        <v>168</v>
      </c>
      <c r="BN113" s="544">
        <v>2.9</v>
      </c>
      <c r="BO113" s="548"/>
      <c r="BP113" s="176"/>
      <c r="BQ113" s="186" t="s">
        <v>114</v>
      </c>
      <c r="BR113" s="187">
        <v>481000</v>
      </c>
      <c r="BS113" s="498"/>
      <c r="BT113" s="217">
        <v>4810</v>
      </c>
      <c r="BU113" s="189" t="s">
        <v>194</v>
      </c>
      <c r="BV113" s="190" t="s">
        <v>221</v>
      </c>
      <c r="BW113" s="191" t="s">
        <v>168</v>
      </c>
      <c r="BX113" s="192" t="s">
        <v>222</v>
      </c>
      <c r="BY113" s="189" t="s">
        <v>168</v>
      </c>
      <c r="BZ113" s="218">
        <v>2.1</v>
      </c>
      <c r="CA113" s="210"/>
      <c r="CB113" s="531"/>
      <c r="CC113" s="198" t="s">
        <v>176</v>
      </c>
      <c r="CD113" s="498" t="s">
        <v>168</v>
      </c>
      <c r="CE113" s="654">
        <v>30590</v>
      </c>
      <c r="CF113" s="498" t="s">
        <v>168</v>
      </c>
      <c r="CG113" s="656">
        <v>240</v>
      </c>
      <c r="CH113" s="546" t="s">
        <v>194</v>
      </c>
      <c r="CI113" s="546" t="s">
        <v>221</v>
      </c>
      <c r="CJ113" s="546" t="s">
        <v>168</v>
      </c>
      <c r="CK113" s="647" t="s">
        <v>222</v>
      </c>
      <c r="CL113" s="546" t="s">
        <v>168</v>
      </c>
      <c r="CM113" s="649">
        <v>6.5</v>
      </c>
      <c r="CN113" s="674" t="s">
        <v>168</v>
      </c>
      <c r="CO113" s="496">
        <v>2100</v>
      </c>
      <c r="CP113" s="660">
        <v>2300</v>
      </c>
      <c r="CQ113" s="674" t="s">
        <v>168</v>
      </c>
      <c r="CR113" s="676" t="s">
        <v>278</v>
      </c>
      <c r="CS113" s="659">
        <v>25700</v>
      </c>
      <c r="CT113" s="660">
        <v>28600</v>
      </c>
      <c r="CU113" s="498" t="s">
        <v>170</v>
      </c>
      <c r="CV113" s="654">
        <v>1330</v>
      </c>
      <c r="CW113" s="498" t="s">
        <v>170</v>
      </c>
      <c r="CX113" s="635" t="s">
        <v>300</v>
      </c>
      <c r="CY113" s="498" t="s">
        <v>170</v>
      </c>
      <c r="CZ113" s="654">
        <v>23390</v>
      </c>
      <c r="DA113" s="498" t="s">
        <v>3</v>
      </c>
      <c r="DB113" s="656">
        <v>230</v>
      </c>
      <c r="DC113" s="644" t="s">
        <v>194</v>
      </c>
      <c r="DD113" s="546" t="s">
        <v>221</v>
      </c>
      <c r="DE113" s="644" t="s">
        <v>168</v>
      </c>
      <c r="DF113" s="647" t="s">
        <v>222</v>
      </c>
      <c r="DG113" s="644" t="s">
        <v>168</v>
      </c>
      <c r="DH113" s="649">
        <v>1</v>
      </c>
      <c r="DI113" s="498" t="s">
        <v>170</v>
      </c>
      <c r="DJ113" s="652" t="s">
        <v>298</v>
      </c>
      <c r="DK113" s="631" t="s">
        <v>298</v>
      </c>
      <c r="DL113" s="631" t="s">
        <v>298</v>
      </c>
      <c r="DM113" s="701" t="s">
        <v>298</v>
      </c>
      <c r="DN113" s="199"/>
      <c r="DO113" s="678" t="s">
        <v>284</v>
      </c>
    </row>
    <row r="114" spans="1:119" s="26" customFormat="1" ht="15" customHeight="1">
      <c r="A114" s="26" t="str">
        <f t="shared" si="9"/>
        <v>3/100
地域13人
　から
19人
　まで１､２歳児</v>
      </c>
      <c r="B114" s="26" t="str">
        <f t="shared" si="15"/>
        <v>3/100
地域　 630人～　699人</v>
      </c>
      <c r="D114" s="26" t="str">
        <f t="shared" si="14"/>
        <v>3/100
地域</v>
      </c>
      <c r="E114" s="26" t="str">
        <f>E113</f>
        <v>13人
　から
19人
　まで</v>
      </c>
      <c r="F114" s="27" t="str">
        <f>F113</f>
        <v>１､２歳児</v>
      </c>
      <c r="G114" s="451"/>
      <c r="H114" s="469"/>
      <c r="I114" s="456"/>
      <c r="J114" s="458"/>
      <c r="K114" s="175"/>
      <c r="L114" s="460"/>
      <c r="M114" s="462"/>
      <c r="N114" s="460"/>
      <c r="O114" s="462"/>
      <c r="P114" s="498"/>
      <c r="Q114" s="497"/>
      <c r="R114" s="477"/>
      <c r="S114" s="479"/>
      <c r="T114" s="474"/>
      <c r="U114" s="474"/>
      <c r="V114" s="488"/>
      <c r="W114" s="474"/>
      <c r="X114" s="491"/>
      <c r="Y114" s="494"/>
      <c r="Z114" s="497"/>
      <c r="AA114" s="477"/>
      <c r="AB114" s="479"/>
      <c r="AC114" s="474"/>
      <c r="AD114" s="474"/>
      <c r="AE114" s="488"/>
      <c r="AF114" s="474"/>
      <c r="AG114" s="491"/>
      <c r="AH114" s="529"/>
      <c r="AI114" s="534"/>
      <c r="AJ114" s="703"/>
      <c r="AK114" s="484"/>
      <c r="AL114" s="486"/>
      <c r="AM114" s="477"/>
      <c r="AN114" s="479"/>
      <c r="AO114" s="474"/>
      <c r="AP114" s="474"/>
      <c r="AQ114" s="488"/>
      <c r="AR114" s="474"/>
      <c r="AS114" s="491"/>
      <c r="AT114" s="529"/>
      <c r="AU114" s="526"/>
      <c r="AV114" s="524"/>
      <c r="AW114" s="526"/>
      <c r="AX114" s="520"/>
      <c r="AY114" s="474"/>
      <c r="AZ114" s="474"/>
      <c r="BA114" s="474"/>
      <c r="BB114" s="488"/>
      <c r="BC114" s="474"/>
      <c r="BD114" s="537"/>
      <c r="BE114" s="526"/>
      <c r="BF114" s="524"/>
      <c r="BG114" s="526"/>
      <c r="BH114" s="520"/>
      <c r="BI114" s="474"/>
      <c r="BJ114" s="474"/>
      <c r="BK114" s="474"/>
      <c r="BL114" s="488"/>
      <c r="BM114" s="474"/>
      <c r="BN114" s="537"/>
      <c r="BO114" s="548"/>
      <c r="BP114" s="176"/>
      <c r="BQ114" s="186" t="s">
        <v>115</v>
      </c>
      <c r="BR114" s="187">
        <v>519500</v>
      </c>
      <c r="BS114" s="498"/>
      <c r="BT114" s="217">
        <v>5190</v>
      </c>
      <c r="BU114" s="189" t="s">
        <v>194</v>
      </c>
      <c r="BV114" s="190" t="s">
        <v>221</v>
      </c>
      <c r="BW114" s="191" t="s">
        <v>168</v>
      </c>
      <c r="BX114" s="192" t="s">
        <v>222</v>
      </c>
      <c r="BY114" s="189" t="s">
        <v>168</v>
      </c>
      <c r="BZ114" s="218">
        <v>2.1</v>
      </c>
      <c r="CA114" s="210"/>
      <c r="CB114" s="531"/>
      <c r="CC114" s="185"/>
      <c r="CD114" s="498"/>
      <c r="CE114" s="655"/>
      <c r="CF114" s="498"/>
      <c r="CG114" s="657"/>
      <c r="CH114" s="474"/>
      <c r="CI114" s="474"/>
      <c r="CJ114" s="474"/>
      <c r="CK114" s="488"/>
      <c r="CL114" s="474"/>
      <c r="CM114" s="650"/>
      <c r="CN114" s="674"/>
      <c r="CO114" s="497"/>
      <c r="CP114" s="639"/>
      <c r="CQ114" s="674"/>
      <c r="CR114" s="637"/>
      <c r="CS114" s="638"/>
      <c r="CT114" s="639"/>
      <c r="CU114" s="498"/>
      <c r="CV114" s="655"/>
      <c r="CW114" s="498"/>
      <c r="CX114" s="636"/>
      <c r="CY114" s="498"/>
      <c r="CZ114" s="655"/>
      <c r="DA114" s="498"/>
      <c r="DB114" s="657"/>
      <c r="DC114" s="645"/>
      <c r="DD114" s="474"/>
      <c r="DE114" s="645"/>
      <c r="DF114" s="488"/>
      <c r="DG114" s="645"/>
      <c r="DH114" s="650"/>
      <c r="DI114" s="498"/>
      <c r="DJ114" s="653"/>
      <c r="DK114" s="632"/>
      <c r="DL114" s="632"/>
      <c r="DM114" s="696"/>
      <c r="DN114" s="199"/>
      <c r="DO114" s="679"/>
    </row>
    <row r="115" spans="1:119" s="26" customFormat="1" ht="15" customHeight="1">
      <c r="A115" s="26" t="str">
        <f t="shared" si="9"/>
        <v>3/100
地域13人
　から
19人
　まで１､２歳児</v>
      </c>
      <c r="B115" s="26" t="str">
        <f t="shared" si="15"/>
        <v>3/100
地域 　700人～　769人</v>
      </c>
      <c r="D115" s="26" t="str">
        <f t="shared" si="14"/>
        <v>3/100
地域</v>
      </c>
      <c r="E115" s="26" t="str">
        <f t="shared" si="14"/>
        <v>13人
　から
19人
　まで</v>
      </c>
      <c r="F115" s="27" t="str">
        <f>F114</f>
        <v>１､２歳児</v>
      </c>
      <c r="G115" s="451"/>
      <c r="H115" s="469"/>
      <c r="I115" s="456"/>
      <c r="J115" s="458"/>
      <c r="K115" s="175"/>
      <c r="L115" s="460"/>
      <c r="M115" s="462"/>
      <c r="N115" s="460"/>
      <c r="O115" s="462"/>
      <c r="P115" s="498"/>
      <c r="Q115" s="497"/>
      <c r="R115" s="477"/>
      <c r="S115" s="479"/>
      <c r="T115" s="474"/>
      <c r="U115" s="474"/>
      <c r="V115" s="488"/>
      <c r="W115" s="474"/>
      <c r="X115" s="491"/>
      <c r="Y115" s="494"/>
      <c r="Z115" s="497"/>
      <c r="AA115" s="477"/>
      <c r="AB115" s="479"/>
      <c r="AC115" s="474"/>
      <c r="AD115" s="474"/>
      <c r="AE115" s="488"/>
      <c r="AF115" s="474"/>
      <c r="AG115" s="491"/>
      <c r="AH115" s="529"/>
      <c r="AI115" s="534"/>
      <c r="AJ115" s="703"/>
      <c r="AK115" s="484"/>
      <c r="AL115" s="486"/>
      <c r="AM115" s="477"/>
      <c r="AN115" s="479"/>
      <c r="AO115" s="474"/>
      <c r="AP115" s="474"/>
      <c r="AQ115" s="488"/>
      <c r="AR115" s="474"/>
      <c r="AS115" s="491"/>
      <c r="AT115" s="529"/>
      <c r="AU115" s="526"/>
      <c r="AV115" s="524"/>
      <c r="AW115" s="526"/>
      <c r="AX115" s="520"/>
      <c r="AY115" s="474"/>
      <c r="AZ115" s="474"/>
      <c r="BA115" s="474"/>
      <c r="BB115" s="488"/>
      <c r="BC115" s="474"/>
      <c r="BD115" s="537"/>
      <c r="BE115" s="526"/>
      <c r="BF115" s="524"/>
      <c r="BG115" s="526"/>
      <c r="BH115" s="520"/>
      <c r="BI115" s="474"/>
      <c r="BJ115" s="474"/>
      <c r="BK115" s="474"/>
      <c r="BL115" s="488"/>
      <c r="BM115" s="474"/>
      <c r="BN115" s="537"/>
      <c r="BO115" s="548"/>
      <c r="BP115" s="176"/>
      <c r="BQ115" s="186" t="s">
        <v>116</v>
      </c>
      <c r="BR115" s="187">
        <v>558000</v>
      </c>
      <c r="BS115" s="498"/>
      <c r="BT115" s="217">
        <v>5580</v>
      </c>
      <c r="BU115" s="189" t="s">
        <v>194</v>
      </c>
      <c r="BV115" s="190" t="s">
        <v>221</v>
      </c>
      <c r="BW115" s="191" t="s">
        <v>168</v>
      </c>
      <c r="BX115" s="192" t="s">
        <v>222</v>
      </c>
      <c r="BY115" s="189" t="s">
        <v>168</v>
      </c>
      <c r="BZ115" s="218">
        <v>2.2000000000000002</v>
      </c>
      <c r="CA115" s="210"/>
      <c r="CB115" s="531"/>
      <c r="CC115" s="185"/>
      <c r="CD115" s="498"/>
      <c r="CE115" s="655"/>
      <c r="CF115" s="498"/>
      <c r="CG115" s="657"/>
      <c r="CH115" s="474"/>
      <c r="CI115" s="474"/>
      <c r="CJ115" s="474"/>
      <c r="CK115" s="488"/>
      <c r="CL115" s="474"/>
      <c r="CM115" s="650"/>
      <c r="CN115" s="674"/>
      <c r="CO115" s="497"/>
      <c r="CP115" s="639"/>
      <c r="CQ115" s="674"/>
      <c r="CR115" s="637" t="s">
        <v>279</v>
      </c>
      <c r="CS115" s="638">
        <v>14200</v>
      </c>
      <c r="CT115" s="639">
        <v>15700</v>
      </c>
      <c r="CU115" s="498"/>
      <c r="CV115" s="655"/>
      <c r="CW115" s="498"/>
      <c r="CX115" s="636"/>
      <c r="CY115" s="498"/>
      <c r="CZ115" s="655"/>
      <c r="DA115" s="498"/>
      <c r="DB115" s="657"/>
      <c r="DC115" s="645"/>
      <c r="DD115" s="474"/>
      <c r="DE115" s="645"/>
      <c r="DF115" s="488"/>
      <c r="DG115" s="645"/>
      <c r="DH115" s="650"/>
      <c r="DI115" s="498"/>
      <c r="DJ115" s="653"/>
      <c r="DK115" s="632"/>
      <c r="DL115" s="632"/>
      <c r="DM115" s="696"/>
      <c r="DN115" s="199"/>
      <c r="DO115" s="200" t="s">
        <v>267</v>
      </c>
    </row>
    <row r="116" spans="1:119" s="26" customFormat="1" ht="15" customHeight="1">
      <c r="A116" s="26" t="str">
        <f t="shared" si="9"/>
        <v>3/100
地域13人
　から
19人
　まで１､２歳児</v>
      </c>
      <c r="B116" s="26" t="str">
        <f t="shared" si="15"/>
        <v>3/100
地域 　770人～　839人</v>
      </c>
      <c r="C116" s="26" t="str">
        <f>G105&amp;BK115</f>
        <v>3/100
地域</v>
      </c>
      <c r="D116" s="26" t="str">
        <f t="shared" si="14"/>
        <v>3/100
地域</v>
      </c>
      <c r="E116" s="26" t="str">
        <f t="shared" si="14"/>
        <v>13人
　から
19人
　まで</v>
      </c>
      <c r="F116" s="27" t="str">
        <f>F115</f>
        <v>１､２歳児</v>
      </c>
      <c r="G116" s="451"/>
      <c r="H116" s="469"/>
      <c r="I116" s="456"/>
      <c r="J116" s="543"/>
      <c r="K116" s="175"/>
      <c r="L116" s="539"/>
      <c r="M116" s="540"/>
      <c r="N116" s="539"/>
      <c r="O116" s="540"/>
      <c r="P116" s="498"/>
      <c r="Q116" s="541"/>
      <c r="R116" s="542"/>
      <c r="S116" s="480"/>
      <c r="T116" s="482"/>
      <c r="U116" s="482"/>
      <c r="V116" s="489"/>
      <c r="W116" s="482"/>
      <c r="X116" s="492"/>
      <c r="Y116" s="495"/>
      <c r="Z116" s="497"/>
      <c r="AA116" s="477"/>
      <c r="AB116" s="480"/>
      <c r="AC116" s="482"/>
      <c r="AD116" s="482"/>
      <c r="AE116" s="489"/>
      <c r="AF116" s="482"/>
      <c r="AG116" s="492"/>
      <c r="AH116" s="530"/>
      <c r="AI116" s="534"/>
      <c r="AJ116" s="704"/>
      <c r="AK116" s="550"/>
      <c r="AL116" s="551"/>
      <c r="AM116" s="542"/>
      <c r="AN116" s="480"/>
      <c r="AO116" s="482"/>
      <c r="AP116" s="482"/>
      <c r="AQ116" s="489"/>
      <c r="AR116" s="482"/>
      <c r="AS116" s="492"/>
      <c r="AT116" s="530"/>
      <c r="AU116" s="526"/>
      <c r="AV116" s="525"/>
      <c r="AW116" s="526"/>
      <c r="AX116" s="521"/>
      <c r="AY116" s="522"/>
      <c r="AZ116" s="522"/>
      <c r="BA116" s="522"/>
      <c r="BB116" s="527"/>
      <c r="BC116" s="522"/>
      <c r="BD116" s="538"/>
      <c r="BE116" s="526"/>
      <c r="BF116" s="525"/>
      <c r="BG116" s="526"/>
      <c r="BH116" s="521"/>
      <c r="BI116" s="522"/>
      <c r="BJ116" s="522"/>
      <c r="BK116" s="522"/>
      <c r="BL116" s="527"/>
      <c r="BM116" s="522"/>
      <c r="BN116" s="538"/>
      <c r="BO116" s="548"/>
      <c r="BP116" s="176"/>
      <c r="BQ116" s="186" t="s">
        <v>117</v>
      </c>
      <c r="BR116" s="187">
        <v>596500</v>
      </c>
      <c r="BS116" s="498"/>
      <c r="BT116" s="217">
        <v>5960</v>
      </c>
      <c r="BU116" s="189" t="s">
        <v>194</v>
      </c>
      <c r="BV116" s="190" t="s">
        <v>221</v>
      </c>
      <c r="BW116" s="191" t="s">
        <v>168</v>
      </c>
      <c r="BX116" s="192" t="s">
        <v>222</v>
      </c>
      <c r="BY116" s="189" t="s">
        <v>168</v>
      </c>
      <c r="BZ116" s="218">
        <v>2</v>
      </c>
      <c r="CA116" s="210"/>
      <c r="CB116" s="531"/>
      <c r="CC116" s="185"/>
      <c r="CD116" s="498"/>
      <c r="CE116" s="655"/>
      <c r="CF116" s="498"/>
      <c r="CG116" s="657"/>
      <c r="CH116" s="474"/>
      <c r="CI116" s="474"/>
      <c r="CJ116" s="474"/>
      <c r="CK116" s="488"/>
      <c r="CL116" s="474"/>
      <c r="CM116" s="650"/>
      <c r="CN116" s="674"/>
      <c r="CO116" s="497"/>
      <c r="CP116" s="639"/>
      <c r="CQ116" s="674"/>
      <c r="CR116" s="637"/>
      <c r="CS116" s="638"/>
      <c r="CT116" s="639"/>
      <c r="CU116" s="498"/>
      <c r="CV116" s="655"/>
      <c r="CW116" s="498"/>
      <c r="CX116" s="636"/>
      <c r="CY116" s="498"/>
      <c r="CZ116" s="655"/>
      <c r="DA116" s="498"/>
      <c r="DB116" s="657"/>
      <c r="DC116" s="645"/>
      <c r="DD116" s="474"/>
      <c r="DE116" s="645"/>
      <c r="DF116" s="488"/>
      <c r="DG116" s="645"/>
      <c r="DH116" s="650"/>
      <c r="DI116" s="498"/>
      <c r="DJ116" s="653"/>
      <c r="DK116" s="632"/>
      <c r="DL116" s="632"/>
      <c r="DM116" s="696"/>
      <c r="DN116" s="199"/>
      <c r="DO116" s="201">
        <v>0.8</v>
      </c>
    </row>
    <row r="117" spans="1:119" s="26" customFormat="1" ht="15" customHeight="1">
      <c r="A117" s="26" t="str">
        <f t="shared" si="9"/>
        <v>3/100
地域13人
　から
19人
　まで乳児</v>
      </c>
      <c r="B117" s="26" t="str">
        <f t="shared" si="15"/>
        <v>3/100
地域　 840人～　909人</v>
      </c>
      <c r="D117" s="26" t="str">
        <f t="shared" si="14"/>
        <v>3/100
地域</v>
      </c>
      <c r="E117" s="26" t="str">
        <f t="shared" si="14"/>
        <v>13人
　から
19人
　まで</v>
      </c>
      <c r="F117" s="27" t="str">
        <f>J117</f>
        <v>乳児</v>
      </c>
      <c r="G117" s="451"/>
      <c r="H117" s="469"/>
      <c r="I117" s="456"/>
      <c r="J117" s="512" t="s">
        <v>172</v>
      </c>
      <c r="K117" s="175"/>
      <c r="L117" s="513">
        <v>247460</v>
      </c>
      <c r="M117" s="515"/>
      <c r="N117" s="513">
        <v>244430</v>
      </c>
      <c r="O117" s="515"/>
      <c r="P117" s="498" t="s">
        <v>168</v>
      </c>
      <c r="Q117" s="504">
        <v>2350</v>
      </c>
      <c r="R117" s="507"/>
      <c r="S117" s="479" t="s">
        <v>194</v>
      </c>
      <c r="T117" s="474" t="s">
        <v>221</v>
      </c>
      <c r="U117" s="474" t="s">
        <v>168</v>
      </c>
      <c r="V117" s="488" t="s">
        <v>222</v>
      </c>
      <c r="W117" s="474" t="s">
        <v>168</v>
      </c>
      <c r="X117" s="501">
        <v>3.2</v>
      </c>
      <c r="Y117" s="502"/>
      <c r="Z117" s="504">
        <v>2320</v>
      </c>
      <c r="AA117" s="507"/>
      <c r="AB117" s="479" t="s">
        <v>194</v>
      </c>
      <c r="AC117" s="474" t="s">
        <v>221</v>
      </c>
      <c r="AD117" s="474" t="s">
        <v>168</v>
      </c>
      <c r="AE117" s="488" t="s">
        <v>222</v>
      </c>
      <c r="AF117" s="474" t="s">
        <v>168</v>
      </c>
      <c r="AG117" s="501">
        <v>3.2</v>
      </c>
      <c r="AH117" s="537"/>
      <c r="AI117" s="534" t="s">
        <v>168</v>
      </c>
      <c r="AJ117" s="712">
        <v>79530</v>
      </c>
      <c r="AK117" s="669"/>
      <c r="AL117" s="672">
        <v>790</v>
      </c>
      <c r="AM117" s="507"/>
      <c r="AN117" s="479" t="s">
        <v>194</v>
      </c>
      <c r="AO117" s="474" t="s">
        <v>221</v>
      </c>
      <c r="AP117" s="474" t="s">
        <v>168</v>
      </c>
      <c r="AQ117" s="488" t="s">
        <v>222</v>
      </c>
      <c r="AR117" s="474" t="s">
        <v>168</v>
      </c>
      <c r="AS117" s="501">
        <v>3.1</v>
      </c>
      <c r="AT117" s="537"/>
      <c r="AU117" s="194"/>
      <c r="AV117" s="194"/>
      <c r="AW117" s="194"/>
      <c r="AX117" s="194"/>
      <c r="AY117" s="194"/>
      <c r="AZ117" s="194"/>
      <c r="BA117" s="194"/>
      <c r="BB117" s="194"/>
      <c r="BC117" s="194"/>
      <c r="BD117" s="194"/>
      <c r="BE117" s="194"/>
      <c r="BF117" s="194"/>
      <c r="BG117" s="194"/>
      <c r="BH117" s="194"/>
      <c r="BI117" s="194"/>
      <c r="BJ117" s="194"/>
      <c r="BK117" s="194"/>
      <c r="BL117" s="194"/>
      <c r="BM117" s="194"/>
      <c r="BN117" s="194"/>
      <c r="BO117" s="534"/>
      <c r="BP117" s="176"/>
      <c r="BQ117" s="186" t="s">
        <v>285</v>
      </c>
      <c r="BR117" s="187">
        <v>635000</v>
      </c>
      <c r="BS117" s="498"/>
      <c r="BT117" s="217">
        <v>6350</v>
      </c>
      <c r="BU117" s="189" t="s">
        <v>194</v>
      </c>
      <c r="BV117" s="190" t="s">
        <v>221</v>
      </c>
      <c r="BW117" s="191" t="s">
        <v>168</v>
      </c>
      <c r="BX117" s="192" t="s">
        <v>222</v>
      </c>
      <c r="BY117" s="189" t="s">
        <v>168</v>
      </c>
      <c r="BZ117" s="218">
        <v>2.1</v>
      </c>
      <c r="CA117" s="210"/>
      <c r="CB117" s="531"/>
      <c r="CC117" s="185"/>
      <c r="CD117" s="498"/>
      <c r="CE117" s="655"/>
      <c r="CF117" s="498"/>
      <c r="CG117" s="657"/>
      <c r="CH117" s="474"/>
      <c r="CI117" s="474"/>
      <c r="CJ117" s="474"/>
      <c r="CK117" s="488"/>
      <c r="CL117" s="474"/>
      <c r="CM117" s="650"/>
      <c r="CN117" s="674"/>
      <c r="CO117" s="497"/>
      <c r="CP117" s="639"/>
      <c r="CQ117" s="674"/>
      <c r="CR117" s="637" t="s">
        <v>281</v>
      </c>
      <c r="CS117" s="638">
        <v>12300</v>
      </c>
      <c r="CT117" s="639">
        <v>13700</v>
      </c>
      <c r="CU117" s="498"/>
      <c r="CV117" s="655"/>
      <c r="CW117" s="498"/>
      <c r="CX117" s="640">
        <v>0.09</v>
      </c>
      <c r="CY117" s="498"/>
      <c r="CZ117" s="655"/>
      <c r="DA117" s="498"/>
      <c r="DB117" s="657"/>
      <c r="DC117" s="645"/>
      <c r="DD117" s="474"/>
      <c r="DE117" s="645"/>
      <c r="DF117" s="488"/>
      <c r="DG117" s="645"/>
      <c r="DH117" s="650"/>
      <c r="DI117" s="498"/>
      <c r="DJ117" s="642">
        <v>0.02</v>
      </c>
      <c r="DK117" s="662">
        <v>0.03</v>
      </c>
      <c r="DL117" s="662">
        <v>0.05</v>
      </c>
      <c r="DM117" s="699">
        <v>0.06</v>
      </c>
      <c r="DN117" s="199"/>
      <c r="DO117" s="200" t="s">
        <v>268</v>
      </c>
    </row>
    <row r="118" spans="1:119" s="26" customFormat="1" ht="15" customHeight="1">
      <c r="A118" s="26" t="str">
        <f t="shared" si="9"/>
        <v>3/100
地域13人
　から
19人
　まで乳児</v>
      </c>
      <c r="B118" s="26" t="str">
        <f t="shared" si="15"/>
        <v>3/100
地域 　910人～　979人</v>
      </c>
      <c r="C118" s="26" t="str">
        <f>G105&amp;BK117</f>
        <v>3/100
地域</v>
      </c>
      <c r="D118" s="26" t="str">
        <f t="shared" si="14"/>
        <v>3/100
地域</v>
      </c>
      <c r="E118" s="26" t="str">
        <f t="shared" si="14"/>
        <v>13人
　から
19人
　まで</v>
      </c>
      <c r="F118" s="27" t="str">
        <f>F117</f>
        <v>乳児</v>
      </c>
      <c r="G118" s="451"/>
      <c r="H118" s="469"/>
      <c r="I118" s="456"/>
      <c r="J118" s="458"/>
      <c r="K118" s="175"/>
      <c r="L118" s="514"/>
      <c r="M118" s="516"/>
      <c r="N118" s="514"/>
      <c r="O118" s="516"/>
      <c r="P118" s="498"/>
      <c r="Q118" s="505"/>
      <c r="R118" s="508"/>
      <c r="S118" s="479"/>
      <c r="T118" s="474"/>
      <c r="U118" s="474"/>
      <c r="V118" s="488"/>
      <c r="W118" s="474"/>
      <c r="X118" s="502"/>
      <c r="Y118" s="502"/>
      <c r="Z118" s="505"/>
      <c r="AA118" s="508"/>
      <c r="AB118" s="479"/>
      <c r="AC118" s="474"/>
      <c r="AD118" s="474"/>
      <c r="AE118" s="488"/>
      <c r="AF118" s="474"/>
      <c r="AG118" s="502"/>
      <c r="AH118" s="537"/>
      <c r="AI118" s="534"/>
      <c r="AJ118" s="713"/>
      <c r="AK118" s="670"/>
      <c r="AL118" s="673"/>
      <c r="AM118" s="508"/>
      <c r="AN118" s="479"/>
      <c r="AO118" s="474"/>
      <c r="AP118" s="474"/>
      <c r="AQ118" s="488"/>
      <c r="AR118" s="474"/>
      <c r="AS118" s="502"/>
      <c r="AT118" s="537"/>
      <c r="AU118" s="194"/>
      <c r="AV118" s="194"/>
      <c r="AW118" s="194"/>
      <c r="AX118" s="194"/>
      <c r="AY118" s="194"/>
      <c r="AZ118" s="194"/>
      <c r="BA118" s="194"/>
      <c r="BB118" s="194"/>
      <c r="BC118" s="194"/>
      <c r="BD118" s="194"/>
      <c r="BE118" s="194"/>
      <c r="BF118" s="194"/>
      <c r="BG118" s="194"/>
      <c r="BH118" s="194"/>
      <c r="BI118" s="194"/>
      <c r="BJ118" s="194"/>
      <c r="BK118" s="194"/>
      <c r="BL118" s="194"/>
      <c r="BM118" s="194"/>
      <c r="BN118" s="194"/>
      <c r="BO118" s="534"/>
      <c r="BP118" s="176"/>
      <c r="BQ118" s="186" t="s">
        <v>119</v>
      </c>
      <c r="BR118" s="187">
        <v>673500</v>
      </c>
      <c r="BS118" s="498"/>
      <c r="BT118" s="217">
        <v>6730</v>
      </c>
      <c r="BU118" s="189" t="s">
        <v>194</v>
      </c>
      <c r="BV118" s="190" t="s">
        <v>221</v>
      </c>
      <c r="BW118" s="191" t="s">
        <v>168</v>
      </c>
      <c r="BX118" s="192" t="s">
        <v>222</v>
      </c>
      <c r="BY118" s="189" t="s">
        <v>168</v>
      </c>
      <c r="BZ118" s="218">
        <v>2.1</v>
      </c>
      <c r="CA118" s="210"/>
      <c r="CB118" s="531"/>
      <c r="CC118" s="185"/>
      <c r="CD118" s="498"/>
      <c r="CE118" s="655"/>
      <c r="CF118" s="498"/>
      <c r="CG118" s="657"/>
      <c r="CH118" s="474"/>
      <c r="CI118" s="474"/>
      <c r="CJ118" s="474"/>
      <c r="CK118" s="488"/>
      <c r="CL118" s="474"/>
      <c r="CM118" s="650"/>
      <c r="CN118" s="674"/>
      <c r="CO118" s="497"/>
      <c r="CP118" s="639"/>
      <c r="CQ118" s="674"/>
      <c r="CR118" s="637"/>
      <c r="CS118" s="638"/>
      <c r="CT118" s="639"/>
      <c r="CU118" s="498"/>
      <c r="CV118" s="655"/>
      <c r="CW118" s="498"/>
      <c r="CX118" s="640"/>
      <c r="CY118" s="498"/>
      <c r="CZ118" s="655"/>
      <c r="DA118" s="498"/>
      <c r="DB118" s="657"/>
      <c r="DC118" s="645"/>
      <c r="DD118" s="474"/>
      <c r="DE118" s="645"/>
      <c r="DF118" s="488"/>
      <c r="DG118" s="645"/>
      <c r="DH118" s="650"/>
      <c r="DI118" s="498"/>
      <c r="DJ118" s="642"/>
      <c r="DK118" s="662"/>
      <c r="DL118" s="662"/>
      <c r="DM118" s="699"/>
      <c r="DN118" s="199"/>
      <c r="DO118" s="201">
        <v>0.75</v>
      </c>
    </row>
    <row r="119" spans="1:119" s="26" customFormat="1" ht="15" customHeight="1">
      <c r="A119" s="26" t="str">
        <f t="shared" si="9"/>
        <v>3/100
地域13人
　から
19人
　まで乳児</v>
      </c>
      <c r="B119" s="26" t="str">
        <f t="shared" si="15"/>
        <v>3/100
地域　 980人～1,049人</v>
      </c>
      <c r="D119" s="26" t="str">
        <f t="shared" si="14"/>
        <v>3/100
地域</v>
      </c>
      <c r="E119" s="26" t="str">
        <f t="shared" si="14"/>
        <v>13人
　から
19人
　まで</v>
      </c>
      <c r="F119" s="27" t="str">
        <f>F118</f>
        <v>乳児</v>
      </c>
      <c r="G119" s="451"/>
      <c r="H119" s="469"/>
      <c r="I119" s="456"/>
      <c r="J119" s="458"/>
      <c r="K119" s="175"/>
      <c r="L119" s="514"/>
      <c r="M119" s="516"/>
      <c r="N119" s="514"/>
      <c r="O119" s="516"/>
      <c r="P119" s="498"/>
      <c r="Q119" s="505"/>
      <c r="R119" s="508"/>
      <c r="S119" s="479"/>
      <c r="T119" s="474"/>
      <c r="U119" s="474"/>
      <c r="V119" s="488"/>
      <c r="W119" s="474"/>
      <c r="X119" s="502"/>
      <c r="Y119" s="502"/>
      <c r="Z119" s="505"/>
      <c r="AA119" s="508"/>
      <c r="AB119" s="479"/>
      <c r="AC119" s="474"/>
      <c r="AD119" s="474"/>
      <c r="AE119" s="488"/>
      <c r="AF119" s="474"/>
      <c r="AG119" s="502"/>
      <c r="AH119" s="537"/>
      <c r="AI119" s="534"/>
      <c r="AJ119" s="713"/>
      <c r="AK119" s="670"/>
      <c r="AL119" s="673"/>
      <c r="AM119" s="508"/>
      <c r="AN119" s="479"/>
      <c r="AO119" s="474"/>
      <c r="AP119" s="474"/>
      <c r="AQ119" s="488"/>
      <c r="AR119" s="474"/>
      <c r="AS119" s="502"/>
      <c r="AT119" s="537"/>
      <c r="AU119" s="194"/>
      <c r="AV119" s="194"/>
      <c r="AW119" s="194"/>
      <c r="AX119" s="194"/>
      <c r="AY119" s="194"/>
      <c r="AZ119" s="194"/>
      <c r="BA119" s="194"/>
      <c r="BB119" s="194"/>
      <c r="BC119" s="194"/>
      <c r="BD119" s="194"/>
      <c r="BE119" s="194"/>
      <c r="BF119" s="194"/>
      <c r="BG119" s="194"/>
      <c r="BH119" s="194"/>
      <c r="BI119" s="194"/>
      <c r="BJ119" s="194"/>
      <c r="BK119" s="194"/>
      <c r="BL119" s="194"/>
      <c r="BM119" s="194"/>
      <c r="BN119" s="194"/>
      <c r="BO119" s="534"/>
      <c r="BP119" s="176"/>
      <c r="BQ119" s="186" t="s">
        <v>120</v>
      </c>
      <c r="BR119" s="187">
        <v>712000</v>
      </c>
      <c r="BS119" s="498"/>
      <c r="BT119" s="217">
        <v>7120</v>
      </c>
      <c r="BU119" s="189" t="s">
        <v>194</v>
      </c>
      <c r="BV119" s="190" t="s">
        <v>221</v>
      </c>
      <c r="BW119" s="191" t="s">
        <v>168</v>
      </c>
      <c r="BX119" s="192" t="s">
        <v>222</v>
      </c>
      <c r="BY119" s="189" t="s">
        <v>168</v>
      </c>
      <c r="BZ119" s="218">
        <v>2.2000000000000002</v>
      </c>
      <c r="CA119" s="210"/>
      <c r="CB119" s="531"/>
      <c r="CC119" s="185"/>
      <c r="CD119" s="498"/>
      <c r="CE119" s="655"/>
      <c r="CF119" s="498"/>
      <c r="CG119" s="657"/>
      <c r="CH119" s="474"/>
      <c r="CI119" s="474"/>
      <c r="CJ119" s="474"/>
      <c r="CK119" s="488"/>
      <c r="CL119" s="474"/>
      <c r="CM119" s="650"/>
      <c r="CN119" s="674"/>
      <c r="CO119" s="497"/>
      <c r="CP119" s="639"/>
      <c r="CQ119" s="674"/>
      <c r="CR119" s="637" t="s">
        <v>282</v>
      </c>
      <c r="CS119" s="638">
        <v>11000</v>
      </c>
      <c r="CT119" s="639">
        <v>12300</v>
      </c>
      <c r="CU119" s="498"/>
      <c r="CV119" s="655"/>
      <c r="CW119" s="498"/>
      <c r="CX119" s="640"/>
      <c r="CY119" s="498"/>
      <c r="CZ119" s="655"/>
      <c r="DA119" s="498"/>
      <c r="DB119" s="657"/>
      <c r="DC119" s="645"/>
      <c r="DD119" s="474"/>
      <c r="DE119" s="645"/>
      <c r="DF119" s="488"/>
      <c r="DG119" s="645"/>
      <c r="DH119" s="650"/>
      <c r="DI119" s="498"/>
      <c r="DJ119" s="642"/>
      <c r="DK119" s="662"/>
      <c r="DL119" s="662"/>
      <c r="DM119" s="699"/>
      <c r="DN119" s="199"/>
      <c r="DO119" s="200" t="s">
        <v>269</v>
      </c>
    </row>
    <row r="120" spans="1:119" s="26" customFormat="1" ht="15" customHeight="1">
      <c r="A120" s="26" t="str">
        <f t="shared" si="9"/>
        <v>3/100
地域13人
　から
19人
　まで乳児</v>
      </c>
      <c r="B120" s="26" t="str">
        <f t="shared" si="15"/>
        <v>3/100
地域 1,050人～</v>
      </c>
      <c r="C120" s="26" t="str">
        <f>G105&amp;BK119</f>
        <v>3/100
地域</v>
      </c>
      <c r="D120" s="26" t="str">
        <f t="shared" si="14"/>
        <v>3/100
地域</v>
      </c>
      <c r="E120" s="26" t="str">
        <f t="shared" si="14"/>
        <v>13人
　から
19人
　まで</v>
      </c>
      <c r="F120" s="27" t="str">
        <f>F119</f>
        <v>乳児</v>
      </c>
      <c r="G120" s="452"/>
      <c r="H120" s="470"/>
      <c r="I120" s="471"/>
      <c r="J120" s="518"/>
      <c r="K120" s="175"/>
      <c r="L120" s="536"/>
      <c r="M120" s="517"/>
      <c r="N120" s="536"/>
      <c r="O120" s="517"/>
      <c r="P120" s="498"/>
      <c r="Q120" s="506"/>
      <c r="R120" s="509"/>
      <c r="S120" s="510"/>
      <c r="T120" s="475"/>
      <c r="U120" s="475"/>
      <c r="V120" s="511"/>
      <c r="W120" s="475"/>
      <c r="X120" s="503"/>
      <c r="Y120" s="503"/>
      <c r="Z120" s="506"/>
      <c r="AA120" s="509"/>
      <c r="AB120" s="510"/>
      <c r="AC120" s="475"/>
      <c r="AD120" s="475"/>
      <c r="AE120" s="511"/>
      <c r="AF120" s="475"/>
      <c r="AG120" s="503"/>
      <c r="AH120" s="538"/>
      <c r="AI120" s="534"/>
      <c r="AJ120" s="714"/>
      <c r="AK120" s="715"/>
      <c r="AL120" s="716"/>
      <c r="AM120" s="717"/>
      <c r="AN120" s="710"/>
      <c r="AO120" s="547"/>
      <c r="AP120" s="547"/>
      <c r="AQ120" s="648"/>
      <c r="AR120" s="547"/>
      <c r="AS120" s="711"/>
      <c r="AT120" s="538"/>
      <c r="AU120" s="194"/>
      <c r="AV120" s="194"/>
      <c r="AW120" s="194"/>
      <c r="AX120" s="194"/>
      <c r="AY120" s="194"/>
      <c r="AZ120" s="194"/>
      <c r="BA120" s="194"/>
      <c r="BB120" s="194"/>
      <c r="BC120" s="194"/>
      <c r="BD120" s="194"/>
      <c r="BE120" s="194"/>
      <c r="BF120" s="194"/>
      <c r="BG120" s="194"/>
      <c r="BH120" s="194"/>
      <c r="BI120" s="194"/>
      <c r="BJ120" s="194"/>
      <c r="BK120" s="194"/>
      <c r="BL120" s="194"/>
      <c r="BM120" s="194"/>
      <c r="BN120" s="194"/>
      <c r="BO120" s="534"/>
      <c r="BP120" s="176"/>
      <c r="BQ120" s="202" t="s">
        <v>121</v>
      </c>
      <c r="BR120" s="203">
        <v>750500</v>
      </c>
      <c r="BS120" s="498"/>
      <c r="BT120" s="221">
        <v>7500</v>
      </c>
      <c r="BU120" s="222" t="s">
        <v>194</v>
      </c>
      <c r="BV120" s="223" t="s">
        <v>221</v>
      </c>
      <c r="BW120" s="224" t="s">
        <v>168</v>
      </c>
      <c r="BX120" s="225" t="s">
        <v>222</v>
      </c>
      <c r="BY120" s="222" t="s">
        <v>168</v>
      </c>
      <c r="BZ120" s="226">
        <v>2.2000000000000002</v>
      </c>
      <c r="CA120" s="210"/>
      <c r="CB120" s="531"/>
      <c r="CC120" s="227"/>
      <c r="CD120" s="498"/>
      <c r="CE120" s="661"/>
      <c r="CF120" s="498"/>
      <c r="CG120" s="658"/>
      <c r="CH120" s="547"/>
      <c r="CI120" s="547"/>
      <c r="CJ120" s="547"/>
      <c r="CK120" s="648"/>
      <c r="CL120" s="547"/>
      <c r="CM120" s="651"/>
      <c r="CN120" s="674"/>
      <c r="CO120" s="675"/>
      <c r="CP120" s="668"/>
      <c r="CQ120" s="674"/>
      <c r="CR120" s="666"/>
      <c r="CS120" s="667"/>
      <c r="CT120" s="668"/>
      <c r="CU120" s="498"/>
      <c r="CV120" s="661"/>
      <c r="CW120" s="498"/>
      <c r="CX120" s="641"/>
      <c r="CY120" s="498"/>
      <c r="CZ120" s="661"/>
      <c r="DA120" s="498"/>
      <c r="DB120" s="658"/>
      <c r="DC120" s="646"/>
      <c r="DD120" s="547"/>
      <c r="DE120" s="646"/>
      <c r="DF120" s="648"/>
      <c r="DG120" s="646"/>
      <c r="DH120" s="651"/>
      <c r="DI120" s="498"/>
      <c r="DJ120" s="643"/>
      <c r="DK120" s="663"/>
      <c r="DL120" s="663"/>
      <c r="DM120" s="700"/>
      <c r="DN120" s="199"/>
      <c r="DO120" s="201">
        <v>0.7</v>
      </c>
    </row>
    <row r="121" spans="1:119" s="26" customFormat="1" ht="15" customHeight="1">
      <c r="A121" s="26" t="str">
        <f t="shared" si="9"/>
        <v>その他
地域 6人
　から
12人
　まで１､２歳児</v>
      </c>
      <c r="D121" s="26" t="str">
        <f>G121</f>
        <v>その他
地域</v>
      </c>
      <c r="E121" s="26" t="str">
        <f>H121</f>
        <v xml:space="preserve"> 6人
　から
12人
　まで</v>
      </c>
      <c r="F121" s="27" t="str">
        <f>J121</f>
        <v>１､２歳児</v>
      </c>
      <c r="G121" s="450" t="s">
        <v>183</v>
      </c>
      <c r="H121" s="453" t="s">
        <v>262</v>
      </c>
      <c r="I121" s="455" t="s">
        <v>171</v>
      </c>
      <c r="J121" s="457" t="s">
        <v>277</v>
      </c>
      <c r="K121" s="175"/>
      <c r="L121" s="459">
        <v>208130</v>
      </c>
      <c r="M121" s="461">
        <v>285590</v>
      </c>
      <c r="N121" s="459">
        <v>203320</v>
      </c>
      <c r="O121" s="461">
        <v>280780</v>
      </c>
      <c r="P121" s="548" t="s">
        <v>168</v>
      </c>
      <c r="Q121" s="496">
        <v>1960</v>
      </c>
      <c r="R121" s="476">
        <v>2730</v>
      </c>
      <c r="S121" s="478" t="s">
        <v>194</v>
      </c>
      <c r="T121" s="481" t="s">
        <v>221</v>
      </c>
      <c r="U121" s="481" t="s">
        <v>168</v>
      </c>
      <c r="V121" s="487" t="s">
        <v>222</v>
      </c>
      <c r="W121" s="481" t="s">
        <v>168</v>
      </c>
      <c r="X121" s="490">
        <v>3.5</v>
      </c>
      <c r="Y121" s="493">
        <v>3.4</v>
      </c>
      <c r="Z121" s="496">
        <v>1910</v>
      </c>
      <c r="AA121" s="476">
        <v>2680</v>
      </c>
      <c r="AB121" s="478" t="s">
        <v>194</v>
      </c>
      <c r="AC121" s="481" t="s">
        <v>221</v>
      </c>
      <c r="AD121" s="481" t="s">
        <v>168</v>
      </c>
      <c r="AE121" s="487" t="s">
        <v>222</v>
      </c>
      <c r="AF121" s="481" t="s">
        <v>168</v>
      </c>
      <c r="AG121" s="490">
        <v>3.4</v>
      </c>
      <c r="AH121" s="528">
        <v>3.3</v>
      </c>
      <c r="AI121" s="531" t="s">
        <v>168</v>
      </c>
      <c r="AJ121" s="533">
        <v>154920</v>
      </c>
      <c r="AK121" s="484">
        <v>77460</v>
      </c>
      <c r="AL121" s="486">
        <v>1540</v>
      </c>
      <c r="AM121" s="477">
        <v>770</v>
      </c>
      <c r="AN121" s="479" t="s">
        <v>194</v>
      </c>
      <c r="AO121" s="474" t="s">
        <v>221</v>
      </c>
      <c r="AP121" s="474" t="s">
        <v>168</v>
      </c>
      <c r="AQ121" s="488" t="s">
        <v>222</v>
      </c>
      <c r="AR121" s="474" t="s">
        <v>168</v>
      </c>
      <c r="AS121" s="491">
        <v>3.1</v>
      </c>
      <c r="AT121" s="528">
        <v>3.2</v>
      </c>
      <c r="AU121" s="526" t="s">
        <v>168</v>
      </c>
      <c r="AV121" s="523">
        <v>139430</v>
      </c>
      <c r="AW121" s="526" t="s">
        <v>168</v>
      </c>
      <c r="AX121" s="519">
        <v>1390</v>
      </c>
      <c r="AY121" s="481" t="s">
        <v>194</v>
      </c>
      <c r="AZ121" s="481" t="s">
        <v>221</v>
      </c>
      <c r="BA121" s="481" t="s">
        <v>168</v>
      </c>
      <c r="BB121" s="487" t="s">
        <v>222</v>
      </c>
      <c r="BC121" s="481" t="s">
        <v>168</v>
      </c>
      <c r="BD121" s="544">
        <v>3.1</v>
      </c>
      <c r="BE121" s="526" t="s">
        <v>168</v>
      </c>
      <c r="BF121" s="523">
        <v>15490</v>
      </c>
      <c r="BG121" s="526" t="s">
        <v>168</v>
      </c>
      <c r="BH121" s="519">
        <v>150</v>
      </c>
      <c r="BI121" s="481" t="s">
        <v>194</v>
      </c>
      <c r="BJ121" s="481" t="s">
        <v>221</v>
      </c>
      <c r="BK121" s="481" t="s">
        <v>168</v>
      </c>
      <c r="BL121" s="487" t="s">
        <v>222</v>
      </c>
      <c r="BM121" s="481" t="s">
        <v>168</v>
      </c>
      <c r="BN121" s="544">
        <v>2.9</v>
      </c>
      <c r="BO121" s="548" t="s">
        <v>3</v>
      </c>
      <c r="BP121" s="176"/>
      <c r="BQ121" s="625" t="s">
        <v>173</v>
      </c>
      <c r="BR121" s="626"/>
      <c r="BS121" s="498" t="s">
        <v>168</v>
      </c>
      <c r="BT121" s="212"/>
      <c r="BU121" s="213"/>
      <c r="BV121" s="213"/>
      <c r="BW121" s="213"/>
      <c r="BX121" s="213"/>
      <c r="BY121" s="213"/>
      <c r="BZ121" s="214"/>
      <c r="CA121" s="210"/>
      <c r="CB121" s="531" t="s">
        <v>169</v>
      </c>
      <c r="CC121" s="181"/>
      <c r="CD121" s="498" t="s">
        <v>168</v>
      </c>
      <c r="CE121" s="654">
        <v>45150</v>
      </c>
      <c r="CF121" s="498" t="s">
        <v>168</v>
      </c>
      <c r="CG121" s="656">
        <v>390</v>
      </c>
      <c r="CH121" s="546" t="s">
        <v>194</v>
      </c>
      <c r="CI121" s="546" t="s">
        <v>221</v>
      </c>
      <c r="CJ121" s="546" t="s">
        <v>168</v>
      </c>
      <c r="CK121" s="647" t="s">
        <v>222</v>
      </c>
      <c r="CL121" s="546" t="s">
        <v>168</v>
      </c>
      <c r="CM121" s="649">
        <v>6.4</v>
      </c>
      <c r="CN121" s="674" t="s">
        <v>168</v>
      </c>
      <c r="CO121" s="496">
        <v>3400</v>
      </c>
      <c r="CP121" s="660">
        <v>3700</v>
      </c>
      <c r="CQ121" s="674" t="s">
        <v>168</v>
      </c>
      <c r="CR121" s="676" t="s">
        <v>278</v>
      </c>
      <c r="CS121" s="659">
        <v>20300</v>
      </c>
      <c r="CT121" s="660">
        <v>22600</v>
      </c>
      <c r="CU121" s="498" t="s">
        <v>170</v>
      </c>
      <c r="CV121" s="654">
        <v>2110</v>
      </c>
      <c r="CW121" s="498" t="s">
        <v>170</v>
      </c>
      <c r="CX121" s="635" t="s">
        <v>300</v>
      </c>
      <c r="CY121" s="498" t="s">
        <v>170</v>
      </c>
      <c r="CZ121" s="654">
        <v>35780</v>
      </c>
      <c r="DA121" s="498" t="s">
        <v>3</v>
      </c>
      <c r="DB121" s="656">
        <v>350</v>
      </c>
      <c r="DC121" s="644" t="s">
        <v>194</v>
      </c>
      <c r="DD121" s="546" t="s">
        <v>221</v>
      </c>
      <c r="DE121" s="644" t="s">
        <v>168</v>
      </c>
      <c r="DF121" s="647" t="s">
        <v>222</v>
      </c>
      <c r="DG121" s="644" t="s">
        <v>168</v>
      </c>
      <c r="DH121" s="649">
        <v>1.1000000000000001</v>
      </c>
      <c r="DI121" s="498" t="s">
        <v>170</v>
      </c>
      <c r="DJ121" s="652" t="s">
        <v>298</v>
      </c>
      <c r="DK121" s="631" t="s">
        <v>298</v>
      </c>
      <c r="DL121" s="631" t="s">
        <v>298</v>
      </c>
      <c r="DM121" s="701" t="s">
        <v>298</v>
      </c>
      <c r="DN121" s="498"/>
      <c r="DO121" s="635" t="s">
        <v>301</v>
      </c>
    </row>
    <row r="122" spans="1:119" s="26" customFormat="1" ht="15" customHeight="1">
      <c r="A122" s="26" t="str">
        <f t="shared" si="9"/>
        <v>その他
地域 6人
　から
12人
　まで１､２歳児</v>
      </c>
      <c r="D122" s="26" t="str">
        <f t="shared" ref="D122:E136" si="16">D121</f>
        <v>その他
地域</v>
      </c>
      <c r="E122" s="26" t="str">
        <f t="shared" si="16"/>
        <v xml:space="preserve"> 6人
　から
12人
　まで</v>
      </c>
      <c r="F122" s="27" t="str">
        <f>F121</f>
        <v>１､２歳児</v>
      </c>
      <c r="G122" s="451"/>
      <c r="H122" s="454"/>
      <c r="I122" s="456"/>
      <c r="J122" s="458"/>
      <c r="K122" s="175"/>
      <c r="L122" s="460"/>
      <c r="M122" s="462"/>
      <c r="N122" s="460"/>
      <c r="O122" s="462"/>
      <c r="P122" s="548"/>
      <c r="Q122" s="497"/>
      <c r="R122" s="477"/>
      <c r="S122" s="479"/>
      <c r="T122" s="474"/>
      <c r="U122" s="474"/>
      <c r="V122" s="488"/>
      <c r="W122" s="474"/>
      <c r="X122" s="491"/>
      <c r="Y122" s="494"/>
      <c r="Z122" s="497"/>
      <c r="AA122" s="477"/>
      <c r="AB122" s="479"/>
      <c r="AC122" s="474"/>
      <c r="AD122" s="474"/>
      <c r="AE122" s="488"/>
      <c r="AF122" s="474"/>
      <c r="AG122" s="491"/>
      <c r="AH122" s="529"/>
      <c r="AI122" s="531"/>
      <c r="AJ122" s="533"/>
      <c r="AK122" s="484"/>
      <c r="AL122" s="486"/>
      <c r="AM122" s="477"/>
      <c r="AN122" s="479"/>
      <c r="AO122" s="474"/>
      <c r="AP122" s="474"/>
      <c r="AQ122" s="488"/>
      <c r="AR122" s="474"/>
      <c r="AS122" s="491"/>
      <c r="AT122" s="529"/>
      <c r="AU122" s="526"/>
      <c r="AV122" s="524"/>
      <c r="AW122" s="526"/>
      <c r="AX122" s="520"/>
      <c r="AY122" s="474"/>
      <c r="AZ122" s="474"/>
      <c r="BA122" s="474"/>
      <c r="BB122" s="488"/>
      <c r="BC122" s="474"/>
      <c r="BD122" s="537"/>
      <c r="BE122" s="526"/>
      <c r="BF122" s="524"/>
      <c r="BG122" s="526"/>
      <c r="BH122" s="520"/>
      <c r="BI122" s="474"/>
      <c r="BJ122" s="474"/>
      <c r="BK122" s="474"/>
      <c r="BL122" s="488"/>
      <c r="BM122" s="474"/>
      <c r="BN122" s="537"/>
      <c r="BO122" s="548"/>
      <c r="BP122" s="176"/>
      <c r="BQ122" s="505"/>
      <c r="BR122" s="627"/>
      <c r="BS122" s="498"/>
      <c r="BT122" s="215"/>
      <c r="BU122" s="183"/>
      <c r="BV122" s="183"/>
      <c r="BW122" s="183"/>
      <c r="BX122" s="183"/>
      <c r="BY122" s="183"/>
      <c r="BZ122" s="216"/>
      <c r="CA122" s="210"/>
      <c r="CB122" s="531"/>
      <c r="CC122" s="185"/>
      <c r="CD122" s="498"/>
      <c r="CE122" s="655"/>
      <c r="CF122" s="498"/>
      <c r="CG122" s="657"/>
      <c r="CH122" s="474"/>
      <c r="CI122" s="474"/>
      <c r="CJ122" s="474"/>
      <c r="CK122" s="488"/>
      <c r="CL122" s="474"/>
      <c r="CM122" s="650"/>
      <c r="CN122" s="674"/>
      <c r="CO122" s="497"/>
      <c r="CP122" s="639"/>
      <c r="CQ122" s="674"/>
      <c r="CR122" s="637"/>
      <c r="CS122" s="638"/>
      <c r="CT122" s="639"/>
      <c r="CU122" s="498"/>
      <c r="CV122" s="655"/>
      <c r="CW122" s="498"/>
      <c r="CX122" s="636"/>
      <c r="CY122" s="498"/>
      <c r="CZ122" s="655"/>
      <c r="DA122" s="498"/>
      <c r="DB122" s="657"/>
      <c r="DC122" s="645"/>
      <c r="DD122" s="474"/>
      <c r="DE122" s="645"/>
      <c r="DF122" s="488"/>
      <c r="DG122" s="645"/>
      <c r="DH122" s="650"/>
      <c r="DI122" s="498"/>
      <c r="DJ122" s="653"/>
      <c r="DK122" s="632"/>
      <c r="DL122" s="632"/>
      <c r="DM122" s="696"/>
      <c r="DN122" s="498"/>
      <c r="DO122" s="636"/>
    </row>
    <row r="123" spans="1:119" s="26" customFormat="1" ht="15" customHeight="1">
      <c r="A123" s="28" t="str">
        <f t="shared" si="9"/>
        <v>その他
地域 6人
　から
12人
　まで１､２歳児</v>
      </c>
      <c r="B123" s="28" t="str">
        <f t="shared" ref="B123:B136" si="17">D123&amp;BQ123</f>
        <v>その他
地域　 　　 ～　210人</v>
      </c>
      <c r="C123" s="28"/>
      <c r="D123" s="28" t="str">
        <f t="shared" si="16"/>
        <v>その他
地域</v>
      </c>
      <c r="E123" s="28" t="str">
        <f t="shared" si="16"/>
        <v xml:space="preserve"> 6人
　から
12人
　まで</v>
      </c>
      <c r="F123" s="30" t="str">
        <f>F122</f>
        <v>１､２歳児</v>
      </c>
      <c r="G123" s="451"/>
      <c r="H123" s="454"/>
      <c r="I123" s="456"/>
      <c r="J123" s="458"/>
      <c r="K123" s="175"/>
      <c r="L123" s="460"/>
      <c r="M123" s="462"/>
      <c r="N123" s="460"/>
      <c r="O123" s="462"/>
      <c r="P123" s="548"/>
      <c r="Q123" s="497"/>
      <c r="R123" s="477"/>
      <c r="S123" s="479"/>
      <c r="T123" s="474"/>
      <c r="U123" s="474"/>
      <c r="V123" s="488"/>
      <c r="W123" s="474"/>
      <c r="X123" s="491"/>
      <c r="Y123" s="494"/>
      <c r="Z123" s="497"/>
      <c r="AA123" s="477"/>
      <c r="AB123" s="479"/>
      <c r="AC123" s="474"/>
      <c r="AD123" s="474"/>
      <c r="AE123" s="488"/>
      <c r="AF123" s="474"/>
      <c r="AG123" s="491"/>
      <c r="AH123" s="529"/>
      <c r="AI123" s="531"/>
      <c r="AJ123" s="533"/>
      <c r="AK123" s="484"/>
      <c r="AL123" s="486"/>
      <c r="AM123" s="477"/>
      <c r="AN123" s="479"/>
      <c r="AO123" s="474"/>
      <c r="AP123" s="474"/>
      <c r="AQ123" s="488"/>
      <c r="AR123" s="474"/>
      <c r="AS123" s="491"/>
      <c r="AT123" s="529"/>
      <c r="AU123" s="526"/>
      <c r="AV123" s="524"/>
      <c r="AW123" s="526"/>
      <c r="AX123" s="520"/>
      <c r="AY123" s="474"/>
      <c r="AZ123" s="474"/>
      <c r="BA123" s="474"/>
      <c r="BB123" s="488"/>
      <c r="BC123" s="474"/>
      <c r="BD123" s="537"/>
      <c r="BE123" s="526"/>
      <c r="BF123" s="524"/>
      <c r="BG123" s="526"/>
      <c r="BH123" s="520"/>
      <c r="BI123" s="474"/>
      <c r="BJ123" s="474"/>
      <c r="BK123" s="474"/>
      <c r="BL123" s="488"/>
      <c r="BM123" s="474"/>
      <c r="BN123" s="537"/>
      <c r="BO123" s="548"/>
      <c r="BP123" s="176"/>
      <c r="BQ123" s="186" t="s">
        <v>174</v>
      </c>
      <c r="BR123" s="187">
        <v>263300</v>
      </c>
      <c r="BS123" s="498"/>
      <c r="BT123" s="217">
        <v>2630</v>
      </c>
      <c r="BU123" s="189" t="s">
        <v>194</v>
      </c>
      <c r="BV123" s="190" t="s">
        <v>221</v>
      </c>
      <c r="BW123" s="191" t="s">
        <v>168</v>
      </c>
      <c r="BX123" s="192" t="s">
        <v>222</v>
      </c>
      <c r="BY123" s="189" t="s">
        <v>168</v>
      </c>
      <c r="BZ123" s="218">
        <v>2.1</v>
      </c>
      <c r="CA123" s="210"/>
      <c r="CB123" s="531"/>
      <c r="CC123" s="185"/>
      <c r="CD123" s="498"/>
      <c r="CE123" s="655"/>
      <c r="CF123" s="498"/>
      <c r="CG123" s="657"/>
      <c r="CH123" s="474"/>
      <c r="CI123" s="474"/>
      <c r="CJ123" s="474"/>
      <c r="CK123" s="488"/>
      <c r="CL123" s="474"/>
      <c r="CM123" s="650"/>
      <c r="CN123" s="674"/>
      <c r="CO123" s="497"/>
      <c r="CP123" s="639"/>
      <c r="CQ123" s="674"/>
      <c r="CR123" s="637" t="s">
        <v>279</v>
      </c>
      <c r="CS123" s="638">
        <v>11200</v>
      </c>
      <c r="CT123" s="639">
        <v>12400</v>
      </c>
      <c r="CU123" s="498"/>
      <c r="CV123" s="655"/>
      <c r="CW123" s="498"/>
      <c r="CX123" s="636"/>
      <c r="CY123" s="498"/>
      <c r="CZ123" s="655"/>
      <c r="DA123" s="498"/>
      <c r="DB123" s="657"/>
      <c r="DC123" s="645"/>
      <c r="DD123" s="474"/>
      <c r="DE123" s="645"/>
      <c r="DF123" s="488"/>
      <c r="DG123" s="645"/>
      <c r="DH123" s="650"/>
      <c r="DI123" s="498"/>
      <c r="DJ123" s="653"/>
      <c r="DK123" s="632"/>
      <c r="DL123" s="632"/>
      <c r="DM123" s="696"/>
      <c r="DN123" s="498"/>
      <c r="DO123" s="636"/>
    </row>
    <row r="124" spans="1:119" s="26" customFormat="1" ht="15" customHeight="1">
      <c r="A124" s="28" t="str">
        <f t="shared" si="9"/>
        <v>その他
地域 6人
　から
12人
　まで１､２歳児</v>
      </c>
      <c r="B124" s="28" t="str">
        <f t="shared" si="17"/>
        <v>その他
地域　 211人～　279人</v>
      </c>
      <c r="C124" s="28"/>
      <c r="D124" s="28" t="str">
        <f t="shared" si="16"/>
        <v>その他
地域</v>
      </c>
      <c r="E124" s="28" t="str">
        <f t="shared" si="16"/>
        <v xml:space="preserve"> 6人
　から
12人
　まで</v>
      </c>
      <c r="F124" s="30" t="str">
        <f>F123</f>
        <v>１､２歳児</v>
      </c>
      <c r="G124" s="451"/>
      <c r="H124" s="454"/>
      <c r="I124" s="456"/>
      <c r="J124" s="543"/>
      <c r="K124" s="175"/>
      <c r="L124" s="539"/>
      <c r="M124" s="540"/>
      <c r="N124" s="539"/>
      <c r="O124" s="540"/>
      <c r="P124" s="548"/>
      <c r="Q124" s="541"/>
      <c r="R124" s="542"/>
      <c r="S124" s="480"/>
      <c r="T124" s="482"/>
      <c r="U124" s="482"/>
      <c r="V124" s="489"/>
      <c r="W124" s="482"/>
      <c r="X124" s="492"/>
      <c r="Y124" s="495"/>
      <c r="Z124" s="497"/>
      <c r="AA124" s="477"/>
      <c r="AB124" s="480"/>
      <c r="AC124" s="482"/>
      <c r="AD124" s="482"/>
      <c r="AE124" s="489"/>
      <c r="AF124" s="482"/>
      <c r="AG124" s="492"/>
      <c r="AH124" s="530"/>
      <c r="AI124" s="531"/>
      <c r="AJ124" s="549"/>
      <c r="AK124" s="550"/>
      <c r="AL124" s="551"/>
      <c r="AM124" s="542"/>
      <c r="AN124" s="480"/>
      <c r="AO124" s="482"/>
      <c r="AP124" s="482"/>
      <c r="AQ124" s="489"/>
      <c r="AR124" s="482"/>
      <c r="AS124" s="492"/>
      <c r="AT124" s="530"/>
      <c r="AU124" s="526"/>
      <c r="AV124" s="525"/>
      <c r="AW124" s="526"/>
      <c r="AX124" s="521"/>
      <c r="AY124" s="522"/>
      <c r="AZ124" s="522"/>
      <c r="BA124" s="522"/>
      <c r="BB124" s="527"/>
      <c r="BC124" s="522"/>
      <c r="BD124" s="538"/>
      <c r="BE124" s="526"/>
      <c r="BF124" s="525"/>
      <c r="BG124" s="526"/>
      <c r="BH124" s="521"/>
      <c r="BI124" s="522"/>
      <c r="BJ124" s="522"/>
      <c r="BK124" s="522"/>
      <c r="BL124" s="527"/>
      <c r="BM124" s="522"/>
      <c r="BN124" s="538"/>
      <c r="BO124" s="548"/>
      <c r="BP124" s="176"/>
      <c r="BQ124" s="186" t="s">
        <v>280</v>
      </c>
      <c r="BR124" s="187">
        <v>281900</v>
      </c>
      <c r="BS124" s="498"/>
      <c r="BT124" s="217">
        <v>2810</v>
      </c>
      <c r="BU124" s="189" t="s">
        <v>194</v>
      </c>
      <c r="BV124" s="190" t="s">
        <v>221</v>
      </c>
      <c r="BW124" s="191" t="s">
        <v>168</v>
      </c>
      <c r="BX124" s="192" t="s">
        <v>222</v>
      </c>
      <c r="BY124" s="189" t="s">
        <v>168</v>
      </c>
      <c r="BZ124" s="218">
        <v>2</v>
      </c>
      <c r="CA124" s="210"/>
      <c r="CB124" s="531"/>
      <c r="CC124" s="185"/>
      <c r="CD124" s="498"/>
      <c r="CE124" s="655"/>
      <c r="CF124" s="498"/>
      <c r="CG124" s="657"/>
      <c r="CH124" s="474"/>
      <c r="CI124" s="474"/>
      <c r="CJ124" s="474"/>
      <c r="CK124" s="488"/>
      <c r="CL124" s="474"/>
      <c r="CM124" s="650"/>
      <c r="CN124" s="674"/>
      <c r="CO124" s="497"/>
      <c r="CP124" s="639"/>
      <c r="CQ124" s="674"/>
      <c r="CR124" s="637"/>
      <c r="CS124" s="638"/>
      <c r="CT124" s="639"/>
      <c r="CU124" s="498"/>
      <c r="CV124" s="655"/>
      <c r="CW124" s="498"/>
      <c r="CX124" s="636"/>
      <c r="CY124" s="498"/>
      <c r="CZ124" s="655"/>
      <c r="DA124" s="498"/>
      <c r="DB124" s="657"/>
      <c r="DC124" s="645"/>
      <c r="DD124" s="474"/>
      <c r="DE124" s="645"/>
      <c r="DF124" s="488"/>
      <c r="DG124" s="645"/>
      <c r="DH124" s="650"/>
      <c r="DI124" s="498"/>
      <c r="DJ124" s="653"/>
      <c r="DK124" s="632"/>
      <c r="DL124" s="632"/>
      <c r="DM124" s="696"/>
      <c r="DN124" s="498"/>
      <c r="DO124" s="636"/>
    </row>
    <row r="125" spans="1:119" s="26" customFormat="1" ht="15" customHeight="1">
      <c r="A125" s="28" t="str">
        <f t="shared" si="9"/>
        <v>その他
地域 6人
　から
12人
　まで乳児</v>
      </c>
      <c r="B125" s="28" t="str">
        <f t="shared" si="17"/>
        <v>その他
地域　 280人～　349人</v>
      </c>
      <c r="C125" s="28" t="str">
        <f>G121&amp;"13人～19人"</f>
        <v>その他
地域13人～19人</v>
      </c>
      <c r="D125" s="28" t="str">
        <f t="shared" si="16"/>
        <v>その他
地域</v>
      </c>
      <c r="E125" s="28" t="str">
        <f t="shared" si="16"/>
        <v xml:space="preserve"> 6人
　から
12人
　まで</v>
      </c>
      <c r="F125" s="30" t="str">
        <f>J125</f>
        <v>乳児</v>
      </c>
      <c r="G125" s="451"/>
      <c r="H125" s="454"/>
      <c r="I125" s="456"/>
      <c r="J125" s="512" t="s">
        <v>172</v>
      </c>
      <c r="K125" s="175"/>
      <c r="L125" s="513">
        <v>285590</v>
      </c>
      <c r="M125" s="515"/>
      <c r="N125" s="513">
        <v>280780</v>
      </c>
      <c r="O125" s="515"/>
      <c r="P125" s="548" t="s">
        <v>168</v>
      </c>
      <c r="Q125" s="504">
        <v>2730</v>
      </c>
      <c r="R125" s="507"/>
      <c r="S125" s="479" t="s">
        <v>194</v>
      </c>
      <c r="T125" s="474" t="s">
        <v>221</v>
      </c>
      <c r="U125" s="474" t="s">
        <v>168</v>
      </c>
      <c r="V125" s="488" t="s">
        <v>222</v>
      </c>
      <c r="W125" s="474" t="s">
        <v>168</v>
      </c>
      <c r="X125" s="501">
        <v>3.4</v>
      </c>
      <c r="Y125" s="502"/>
      <c r="Z125" s="504">
        <v>2680</v>
      </c>
      <c r="AA125" s="507"/>
      <c r="AB125" s="479" t="s">
        <v>194</v>
      </c>
      <c r="AC125" s="474" t="s">
        <v>221</v>
      </c>
      <c r="AD125" s="474" t="s">
        <v>168</v>
      </c>
      <c r="AE125" s="488" t="s">
        <v>222</v>
      </c>
      <c r="AF125" s="474" t="s">
        <v>168</v>
      </c>
      <c r="AG125" s="501">
        <v>3.3</v>
      </c>
      <c r="AH125" s="537"/>
      <c r="AI125" s="531" t="s">
        <v>168</v>
      </c>
      <c r="AJ125" s="629">
        <v>77460</v>
      </c>
      <c r="AK125" s="669"/>
      <c r="AL125" s="672">
        <v>770</v>
      </c>
      <c r="AM125" s="507"/>
      <c r="AN125" s="479" t="s">
        <v>194</v>
      </c>
      <c r="AO125" s="474" t="s">
        <v>221</v>
      </c>
      <c r="AP125" s="474" t="s">
        <v>168</v>
      </c>
      <c r="AQ125" s="488" t="s">
        <v>222</v>
      </c>
      <c r="AR125" s="474" t="s">
        <v>168</v>
      </c>
      <c r="AS125" s="501">
        <v>3.2</v>
      </c>
      <c r="AT125" s="537"/>
      <c r="AU125" s="194"/>
      <c r="AV125" s="194"/>
      <c r="AW125" s="194"/>
      <c r="AX125" s="194"/>
      <c r="AY125" s="194"/>
      <c r="AZ125" s="194"/>
      <c r="BA125" s="194"/>
      <c r="BB125" s="194"/>
      <c r="BC125" s="194"/>
      <c r="BD125" s="194"/>
      <c r="BE125" s="194"/>
      <c r="BF125" s="194"/>
      <c r="BG125" s="194"/>
      <c r="BH125" s="194"/>
      <c r="BI125" s="194"/>
      <c r="BJ125" s="194"/>
      <c r="BK125" s="194"/>
      <c r="BL125" s="194"/>
      <c r="BM125" s="194"/>
      <c r="BN125" s="194"/>
      <c r="BO125" s="534"/>
      <c r="BP125" s="176"/>
      <c r="BQ125" s="186" t="s">
        <v>110</v>
      </c>
      <c r="BR125" s="187">
        <v>319300</v>
      </c>
      <c r="BS125" s="498"/>
      <c r="BT125" s="217">
        <v>3190</v>
      </c>
      <c r="BU125" s="189" t="s">
        <v>194</v>
      </c>
      <c r="BV125" s="190" t="s">
        <v>221</v>
      </c>
      <c r="BW125" s="191" t="s">
        <v>168</v>
      </c>
      <c r="BX125" s="192" t="s">
        <v>222</v>
      </c>
      <c r="BY125" s="189" t="s">
        <v>168</v>
      </c>
      <c r="BZ125" s="218">
        <v>2.1</v>
      </c>
      <c r="CA125" s="210"/>
      <c r="CB125" s="531"/>
      <c r="CC125" s="185"/>
      <c r="CD125" s="498"/>
      <c r="CE125" s="655"/>
      <c r="CF125" s="498"/>
      <c r="CG125" s="657"/>
      <c r="CH125" s="474"/>
      <c r="CI125" s="474"/>
      <c r="CJ125" s="474"/>
      <c r="CK125" s="488"/>
      <c r="CL125" s="474"/>
      <c r="CM125" s="650"/>
      <c r="CN125" s="674"/>
      <c r="CO125" s="497"/>
      <c r="CP125" s="639"/>
      <c r="CQ125" s="674"/>
      <c r="CR125" s="637" t="s">
        <v>281</v>
      </c>
      <c r="CS125" s="638">
        <v>9700</v>
      </c>
      <c r="CT125" s="639">
        <v>10800</v>
      </c>
      <c r="CU125" s="498"/>
      <c r="CV125" s="655"/>
      <c r="CW125" s="498"/>
      <c r="CX125" s="640">
        <v>0.09</v>
      </c>
      <c r="CY125" s="498"/>
      <c r="CZ125" s="655"/>
      <c r="DA125" s="498"/>
      <c r="DB125" s="657"/>
      <c r="DC125" s="645"/>
      <c r="DD125" s="474"/>
      <c r="DE125" s="645"/>
      <c r="DF125" s="488"/>
      <c r="DG125" s="645"/>
      <c r="DH125" s="650"/>
      <c r="DI125" s="498"/>
      <c r="DJ125" s="642">
        <v>0.02</v>
      </c>
      <c r="DK125" s="662">
        <v>0.03</v>
      </c>
      <c r="DL125" s="662">
        <v>0.05</v>
      </c>
      <c r="DM125" s="699">
        <v>0.06</v>
      </c>
      <c r="DN125" s="498"/>
      <c r="DO125" s="640">
        <v>0.81</v>
      </c>
    </row>
    <row r="126" spans="1:119" s="26" customFormat="1" ht="15" customHeight="1">
      <c r="A126" s="28" t="str">
        <f t="shared" si="9"/>
        <v>その他
地域 6人
　から
12人
　まで乳児</v>
      </c>
      <c r="B126" s="28" t="str">
        <f t="shared" si="17"/>
        <v>その他
地域 　350人～　419人</v>
      </c>
      <c r="C126" s="28"/>
      <c r="D126" s="28" t="str">
        <f t="shared" si="16"/>
        <v>その他
地域</v>
      </c>
      <c r="E126" s="28" t="str">
        <f t="shared" si="16"/>
        <v xml:space="preserve"> 6人
　から
12人
　まで</v>
      </c>
      <c r="F126" s="30" t="str">
        <f>F125</f>
        <v>乳児</v>
      </c>
      <c r="G126" s="451"/>
      <c r="H126" s="454"/>
      <c r="I126" s="456"/>
      <c r="J126" s="458"/>
      <c r="K126" s="175"/>
      <c r="L126" s="514"/>
      <c r="M126" s="516"/>
      <c r="N126" s="514"/>
      <c r="O126" s="516"/>
      <c r="P126" s="548"/>
      <c r="Q126" s="505"/>
      <c r="R126" s="508"/>
      <c r="S126" s="479"/>
      <c r="T126" s="474"/>
      <c r="U126" s="474"/>
      <c r="V126" s="488"/>
      <c r="W126" s="474"/>
      <c r="X126" s="502"/>
      <c r="Y126" s="502"/>
      <c r="Z126" s="505"/>
      <c r="AA126" s="508"/>
      <c r="AB126" s="479"/>
      <c r="AC126" s="474"/>
      <c r="AD126" s="474"/>
      <c r="AE126" s="488"/>
      <c r="AF126" s="474"/>
      <c r="AG126" s="502"/>
      <c r="AH126" s="537"/>
      <c r="AI126" s="531"/>
      <c r="AJ126" s="630"/>
      <c r="AK126" s="670"/>
      <c r="AL126" s="673"/>
      <c r="AM126" s="508"/>
      <c r="AN126" s="479"/>
      <c r="AO126" s="474"/>
      <c r="AP126" s="474"/>
      <c r="AQ126" s="488"/>
      <c r="AR126" s="474"/>
      <c r="AS126" s="502"/>
      <c r="AT126" s="537"/>
      <c r="AU126" s="194"/>
      <c r="AV126" s="194"/>
      <c r="AW126" s="194"/>
      <c r="AX126" s="194"/>
      <c r="AY126" s="194"/>
      <c r="AZ126" s="194"/>
      <c r="BA126" s="194"/>
      <c r="BB126" s="194"/>
      <c r="BC126" s="194"/>
      <c r="BD126" s="194"/>
      <c r="BE126" s="194"/>
      <c r="BF126" s="194"/>
      <c r="BG126" s="194"/>
      <c r="BH126" s="194"/>
      <c r="BI126" s="194"/>
      <c r="BJ126" s="194"/>
      <c r="BK126" s="194"/>
      <c r="BL126" s="194"/>
      <c r="BM126" s="194"/>
      <c r="BN126" s="194"/>
      <c r="BO126" s="534"/>
      <c r="BP126" s="176"/>
      <c r="BQ126" s="186" t="s">
        <v>111</v>
      </c>
      <c r="BR126" s="187">
        <v>356600</v>
      </c>
      <c r="BS126" s="498"/>
      <c r="BT126" s="217">
        <v>3560</v>
      </c>
      <c r="BU126" s="189" t="s">
        <v>194</v>
      </c>
      <c r="BV126" s="190" t="s">
        <v>221</v>
      </c>
      <c r="BW126" s="191" t="s">
        <v>168</v>
      </c>
      <c r="BX126" s="192" t="s">
        <v>222</v>
      </c>
      <c r="BY126" s="189" t="s">
        <v>168</v>
      </c>
      <c r="BZ126" s="218">
        <v>2.2000000000000002</v>
      </c>
      <c r="CA126" s="210"/>
      <c r="CB126" s="531"/>
      <c r="CC126" s="185"/>
      <c r="CD126" s="498"/>
      <c r="CE126" s="655"/>
      <c r="CF126" s="498"/>
      <c r="CG126" s="657"/>
      <c r="CH126" s="474"/>
      <c r="CI126" s="474"/>
      <c r="CJ126" s="474"/>
      <c r="CK126" s="488"/>
      <c r="CL126" s="474"/>
      <c r="CM126" s="650"/>
      <c r="CN126" s="674"/>
      <c r="CO126" s="497"/>
      <c r="CP126" s="639"/>
      <c r="CQ126" s="674"/>
      <c r="CR126" s="637"/>
      <c r="CS126" s="638"/>
      <c r="CT126" s="639"/>
      <c r="CU126" s="498"/>
      <c r="CV126" s="655"/>
      <c r="CW126" s="498"/>
      <c r="CX126" s="640"/>
      <c r="CY126" s="498"/>
      <c r="CZ126" s="655"/>
      <c r="DA126" s="498"/>
      <c r="DB126" s="657"/>
      <c r="DC126" s="645"/>
      <c r="DD126" s="474"/>
      <c r="DE126" s="645"/>
      <c r="DF126" s="488"/>
      <c r="DG126" s="645"/>
      <c r="DH126" s="650"/>
      <c r="DI126" s="498"/>
      <c r="DJ126" s="642"/>
      <c r="DK126" s="662"/>
      <c r="DL126" s="662"/>
      <c r="DM126" s="699"/>
      <c r="DN126" s="498"/>
      <c r="DO126" s="640"/>
    </row>
    <row r="127" spans="1:119" s="26" customFormat="1" ht="15" customHeight="1">
      <c r="A127" s="28" t="str">
        <f t="shared" si="9"/>
        <v>その他
地域 6人
　から
12人
　まで乳児</v>
      </c>
      <c r="B127" s="28" t="str">
        <f t="shared" si="17"/>
        <v>その他
地域　 420人～　489人</v>
      </c>
      <c r="C127" s="28"/>
      <c r="D127" s="28" t="str">
        <f t="shared" si="16"/>
        <v>その他
地域</v>
      </c>
      <c r="E127" s="28" t="str">
        <f t="shared" si="16"/>
        <v xml:space="preserve"> 6人
　から
12人
　まで</v>
      </c>
      <c r="F127" s="30" t="str">
        <f>F126</f>
        <v>乳児</v>
      </c>
      <c r="G127" s="451"/>
      <c r="H127" s="454"/>
      <c r="I127" s="456"/>
      <c r="J127" s="458"/>
      <c r="K127" s="175"/>
      <c r="L127" s="514"/>
      <c r="M127" s="516"/>
      <c r="N127" s="514"/>
      <c r="O127" s="516"/>
      <c r="P127" s="548"/>
      <c r="Q127" s="505"/>
      <c r="R127" s="508"/>
      <c r="S127" s="479"/>
      <c r="T127" s="474"/>
      <c r="U127" s="474"/>
      <c r="V127" s="488"/>
      <c r="W127" s="474"/>
      <c r="X127" s="502"/>
      <c r="Y127" s="502"/>
      <c r="Z127" s="505"/>
      <c r="AA127" s="508"/>
      <c r="AB127" s="479"/>
      <c r="AC127" s="474"/>
      <c r="AD127" s="474"/>
      <c r="AE127" s="488"/>
      <c r="AF127" s="474"/>
      <c r="AG127" s="502"/>
      <c r="AH127" s="537"/>
      <c r="AI127" s="531"/>
      <c r="AJ127" s="630"/>
      <c r="AK127" s="670"/>
      <c r="AL127" s="673"/>
      <c r="AM127" s="508"/>
      <c r="AN127" s="479"/>
      <c r="AO127" s="474"/>
      <c r="AP127" s="474"/>
      <c r="AQ127" s="488"/>
      <c r="AR127" s="474"/>
      <c r="AS127" s="502"/>
      <c r="AT127" s="537"/>
      <c r="AU127" s="194"/>
      <c r="AV127" s="194"/>
      <c r="AW127" s="194"/>
      <c r="AX127" s="194"/>
      <c r="AY127" s="194"/>
      <c r="AZ127" s="194"/>
      <c r="BA127" s="194"/>
      <c r="BB127" s="194"/>
      <c r="BC127" s="194"/>
      <c r="BD127" s="194"/>
      <c r="BE127" s="194"/>
      <c r="BF127" s="194"/>
      <c r="BG127" s="194"/>
      <c r="BH127" s="194"/>
      <c r="BI127" s="194"/>
      <c r="BJ127" s="194"/>
      <c r="BK127" s="194"/>
      <c r="BL127" s="194"/>
      <c r="BM127" s="194"/>
      <c r="BN127" s="194"/>
      <c r="BO127" s="534"/>
      <c r="BP127" s="176"/>
      <c r="BQ127" s="186" t="s">
        <v>112</v>
      </c>
      <c r="BR127" s="187">
        <v>393900</v>
      </c>
      <c r="BS127" s="498"/>
      <c r="BT127" s="217">
        <v>3930</v>
      </c>
      <c r="BU127" s="189" t="s">
        <v>194</v>
      </c>
      <c r="BV127" s="190" t="s">
        <v>221</v>
      </c>
      <c r="BW127" s="191" t="s">
        <v>168</v>
      </c>
      <c r="BX127" s="192" t="s">
        <v>222</v>
      </c>
      <c r="BY127" s="189" t="s">
        <v>168</v>
      </c>
      <c r="BZ127" s="218">
        <v>2.2000000000000002</v>
      </c>
      <c r="CA127" s="210"/>
      <c r="CB127" s="531"/>
      <c r="CC127" s="185"/>
      <c r="CD127" s="498"/>
      <c r="CE127" s="655"/>
      <c r="CF127" s="498"/>
      <c r="CG127" s="657"/>
      <c r="CH127" s="474"/>
      <c r="CI127" s="474"/>
      <c r="CJ127" s="474"/>
      <c r="CK127" s="488"/>
      <c r="CL127" s="474"/>
      <c r="CM127" s="650"/>
      <c r="CN127" s="674"/>
      <c r="CO127" s="497"/>
      <c r="CP127" s="639"/>
      <c r="CQ127" s="674"/>
      <c r="CR127" s="637" t="s">
        <v>282</v>
      </c>
      <c r="CS127" s="638">
        <v>8700</v>
      </c>
      <c r="CT127" s="639">
        <v>9700</v>
      </c>
      <c r="CU127" s="498"/>
      <c r="CV127" s="655"/>
      <c r="CW127" s="498"/>
      <c r="CX127" s="640"/>
      <c r="CY127" s="498"/>
      <c r="CZ127" s="655"/>
      <c r="DA127" s="498"/>
      <c r="DB127" s="657"/>
      <c r="DC127" s="645"/>
      <c r="DD127" s="474"/>
      <c r="DE127" s="645"/>
      <c r="DF127" s="488"/>
      <c r="DG127" s="645"/>
      <c r="DH127" s="650"/>
      <c r="DI127" s="498"/>
      <c r="DJ127" s="642"/>
      <c r="DK127" s="662"/>
      <c r="DL127" s="662"/>
      <c r="DM127" s="699"/>
      <c r="DN127" s="498"/>
      <c r="DO127" s="640"/>
    </row>
    <row r="128" spans="1:119" s="26" customFormat="1" ht="15" customHeight="1">
      <c r="A128" s="28" t="str">
        <f t="shared" si="9"/>
        <v>その他
地域 6人
　から
12人
　まで乳児</v>
      </c>
      <c r="B128" s="28" t="str">
        <f t="shared" si="17"/>
        <v>その他
地域 　490人～　559人</v>
      </c>
      <c r="C128" s="28"/>
      <c r="D128" s="28" t="str">
        <f t="shared" si="16"/>
        <v>その他
地域</v>
      </c>
      <c r="E128" s="28" t="str">
        <f t="shared" si="16"/>
        <v xml:space="preserve"> 6人
　から
12人
　まで</v>
      </c>
      <c r="F128" s="30" t="str">
        <f>F127</f>
        <v>乳児</v>
      </c>
      <c r="G128" s="451"/>
      <c r="H128" s="545"/>
      <c r="I128" s="471"/>
      <c r="J128" s="518"/>
      <c r="K128" s="175"/>
      <c r="L128" s="536"/>
      <c r="M128" s="517"/>
      <c r="N128" s="536"/>
      <c r="O128" s="517"/>
      <c r="P128" s="548"/>
      <c r="Q128" s="506"/>
      <c r="R128" s="509"/>
      <c r="S128" s="535"/>
      <c r="T128" s="522"/>
      <c r="U128" s="522"/>
      <c r="V128" s="527"/>
      <c r="W128" s="522"/>
      <c r="X128" s="503"/>
      <c r="Y128" s="503"/>
      <c r="Z128" s="506"/>
      <c r="AA128" s="509"/>
      <c r="AB128" s="535"/>
      <c r="AC128" s="522"/>
      <c r="AD128" s="522"/>
      <c r="AE128" s="527"/>
      <c r="AF128" s="522"/>
      <c r="AG128" s="503"/>
      <c r="AH128" s="538"/>
      <c r="AI128" s="531"/>
      <c r="AJ128" s="630"/>
      <c r="AK128" s="670"/>
      <c r="AL128" s="673"/>
      <c r="AM128" s="508"/>
      <c r="AN128" s="479"/>
      <c r="AO128" s="474"/>
      <c r="AP128" s="474"/>
      <c r="AQ128" s="488"/>
      <c r="AR128" s="474"/>
      <c r="AS128" s="502"/>
      <c r="AT128" s="538"/>
      <c r="AU128" s="194"/>
      <c r="AV128" s="194"/>
      <c r="AW128" s="194"/>
      <c r="AX128" s="194"/>
      <c r="AY128" s="194"/>
      <c r="AZ128" s="194"/>
      <c r="BA128" s="194"/>
      <c r="BB128" s="194"/>
      <c r="BC128" s="194"/>
      <c r="BD128" s="194"/>
      <c r="BE128" s="194"/>
      <c r="BF128" s="194"/>
      <c r="BG128" s="194"/>
      <c r="BH128" s="194"/>
      <c r="BI128" s="194"/>
      <c r="BJ128" s="194"/>
      <c r="BK128" s="194"/>
      <c r="BL128" s="194"/>
      <c r="BM128" s="194"/>
      <c r="BN128" s="194"/>
      <c r="BO128" s="534"/>
      <c r="BP128" s="176"/>
      <c r="BQ128" s="186" t="s">
        <v>113</v>
      </c>
      <c r="BR128" s="187">
        <v>431300</v>
      </c>
      <c r="BS128" s="498"/>
      <c r="BT128" s="217">
        <v>4310</v>
      </c>
      <c r="BU128" s="189" t="s">
        <v>194</v>
      </c>
      <c r="BV128" s="190" t="s">
        <v>221</v>
      </c>
      <c r="BW128" s="191" t="s">
        <v>168</v>
      </c>
      <c r="BX128" s="192" t="s">
        <v>222</v>
      </c>
      <c r="BY128" s="189" t="s">
        <v>168</v>
      </c>
      <c r="BZ128" s="218">
        <v>2</v>
      </c>
      <c r="CA128" s="210"/>
      <c r="CB128" s="531"/>
      <c r="CC128" s="185" t="s">
        <v>175</v>
      </c>
      <c r="CD128" s="498"/>
      <c r="CE128" s="661"/>
      <c r="CF128" s="498"/>
      <c r="CG128" s="658"/>
      <c r="CH128" s="547"/>
      <c r="CI128" s="547"/>
      <c r="CJ128" s="547"/>
      <c r="CK128" s="648"/>
      <c r="CL128" s="547"/>
      <c r="CM128" s="651"/>
      <c r="CN128" s="674"/>
      <c r="CO128" s="675"/>
      <c r="CP128" s="668"/>
      <c r="CQ128" s="674"/>
      <c r="CR128" s="666"/>
      <c r="CS128" s="667"/>
      <c r="CT128" s="668"/>
      <c r="CU128" s="498"/>
      <c r="CV128" s="661"/>
      <c r="CW128" s="498"/>
      <c r="CX128" s="641"/>
      <c r="CY128" s="498"/>
      <c r="CZ128" s="661"/>
      <c r="DA128" s="498"/>
      <c r="DB128" s="658"/>
      <c r="DC128" s="646"/>
      <c r="DD128" s="547"/>
      <c r="DE128" s="646"/>
      <c r="DF128" s="648"/>
      <c r="DG128" s="646"/>
      <c r="DH128" s="651"/>
      <c r="DI128" s="498"/>
      <c r="DJ128" s="643"/>
      <c r="DK128" s="663"/>
      <c r="DL128" s="663"/>
      <c r="DM128" s="700"/>
      <c r="DN128" s="498"/>
      <c r="DO128" s="641"/>
    </row>
    <row r="129" spans="1:119" s="26" customFormat="1" ht="15" customHeight="1">
      <c r="A129" s="28" t="str">
        <f t="shared" si="9"/>
        <v>その他
地域13人
　から
19人
　まで１､２歳児</v>
      </c>
      <c r="B129" s="28" t="str">
        <f t="shared" si="17"/>
        <v>その他
地域　 560人～　629人</v>
      </c>
      <c r="C129" s="28"/>
      <c r="D129" s="28" t="str">
        <f t="shared" si="16"/>
        <v>その他
地域</v>
      </c>
      <c r="E129" s="28" t="str">
        <f>H129</f>
        <v>13人
　から
19人
　まで</v>
      </c>
      <c r="F129" s="30" t="str">
        <f>J129</f>
        <v>１､２歳児</v>
      </c>
      <c r="G129" s="451"/>
      <c r="H129" s="468" t="s">
        <v>283</v>
      </c>
      <c r="I129" s="455" t="s">
        <v>171</v>
      </c>
      <c r="J129" s="457" t="s">
        <v>277</v>
      </c>
      <c r="K129" s="175"/>
      <c r="L129" s="459">
        <v>164310</v>
      </c>
      <c r="M129" s="461">
        <v>241770</v>
      </c>
      <c r="N129" s="459">
        <v>161280</v>
      </c>
      <c r="O129" s="461">
        <v>238740</v>
      </c>
      <c r="P129" s="548" t="s">
        <v>168</v>
      </c>
      <c r="Q129" s="497">
        <v>1520</v>
      </c>
      <c r="R129" s="477">
        <v>2290</v>
      </c>
      <c r="S129" s="479" t="s">
        <v>194</v>
      </c>
      <c r="T129" s="474" t="s">
        <v>221</v>
      </c>
      <c r="U129" s="474" t="s">
        <v>168</v>
      </c>
      <c r="V129" s="488" t="s">
        <v>222</v>
      </c>
      <c r="W129" s="474" t="s">
        <v>168</v>
      </c>
      <c r="X129" s="491">
        <v>3.4</v>
      </c>
      <c r="Y129" s="494">
        <v>3.3</v>
      </c>
      <c r="Z129" s="497">
        <v>1490</v>
      </c>
      <c r="AA129" s="477">
        <v>2260</v>
      </c>
      <c r="AB129" s="479" t="s">
        <v>194</v>
      </c>
      <c r="AC129" s="474" t="s">
        <v>221</v>
      </c>
      <c r="AD129" s="474" t="s">
        <v>168</v>
      </c>
      <c r="AE129" s="488" t="s">
        <v>222</v>
      </c>
      <c r="AF129" s="474" t="s">
        <v>168</v>
      </c>
      <c r="AG129" s="491">
        <v>3.3</v>
      </c>
      <c r="AH129" s="529">
        <v>3.3</v>
      </c>
      <c r="AI129" s="534" t="s">
        <v>168</v>
      </c>
      <c r="AJ129" s="702">
        <v>154920</v>
      </c>
      <c r="AK129" s="706">
        <v>77460</v>
      </c>
      <c r="AL129" s="707">
        <v>1540</v>
      </c>
      <c r="AM129" s="708">
        <v>770</v>
      </c>
      <c r="AN129" s="709" t="s">
        <v>194</v>
      </c>
      <c r="AO129" s="546" t="s">
        <v>221</v>
      </c>
      <c r="AP129" s="546" t="s">
        <v>168</v>
      </c>
      <c r="AQ129" s="647" t="s">
        <v>222</v>
      </c>
      <c r="AR129" s="546" t="s">
        <v>168</v>
      </c>
      <c r="AS129" s="705">
        <v>3.1</v>
      </c>
      <c r="AT129" s="528">
        <v>3.2</v>
      </c>
      <c r="AU129" s="526" t="s">
        <v>168</v>
      </c>
      <c r="AV129" s="523">
        <v>139430</v>
      </c>
      <c r="AW129" s="526" t="s">
        <v>168</v>
      </c>
      <c r="AX129" s="519">
        <v>1390</v>
      </c>
      <c r="AY129" s="481" t="s">
        <v>194</v>
      </c>
      <c r="AZ129" s="481" t="s">
        <v>221</v>
      </c>
      <c r="BA129" s="481" t="s">
        <v>168</v>
      </c>
      <c r="BB129" s="487" t="s">
        <v>222</v>
      </c>
      <c r="BC129" s="481" t="s">
        <v>168</v>
      </c>
      <c r="BD129" s="544">
        <v>3.1</v>
      </c>
      <c r="BE129" s="526" t="s">
        <v>168</v>
      </c>
      <c r="BF129" s="523">
        <v>15490</v>
      </c>
      <c r="BG129" s="526" t="s">
        <v>168</v>
      </c>
      <c r="BH129" s="519">
        <v>150</v>
      </c>
      <c r="BI129" s="481" t="s">
        <v>194</v>
      </c>
      <c r="BJ129" s="481" t="s">
        <v>221</v>
      </c>
      <c r="BK129" s="481" t="s">
        <v>168</v>
      </c>
      <c r="BL129" s="487" t="s">
        <v>222</v>
      </c>
      <c r="BM129" s="481" t="s">
        <v>168</v>
      </c>
      <c r="BN129" s="544">
        <v>2.9</v>
      </c>
      <c r="BO129" s="548"/>
      <c r="BP129" s="176"/>
      <c r="BQ129" s="186" t="s">
        <v>114</v>
      </c>
      <c r="BR129" s="187">
        <v>468600</v>
      </c>
      <c r="BS129" s="498"/>
      <c r="BT129" s="217">
        <v>4680</v>
      </c>
      <c r="BU129" s="189" t="s">
        <v>194</v>
      </c>
      <c r="BV129" s="190" t="s">
        <v>221</v>
      </c>
      <c r="BW129" s="191" t="s">
        <v>168</v>
      </c>
      <c r="BX129" s="192" t="s">
        <v>222</v>
      </c>
      <c r="BY129" s="189" t="s">
        <v>168</v>
      </c>
      <c r="BZ129" s="218">
        <v>2.1</v>
      </c>
      <c r="CA129" s="210"/>
      <c r="CB129" s="531"/>
      <c r="CC129" s="198" t="s">
        <v>176</v>
      </c>
      <c r="CD129" s="548" t="s">
        <v>168</v>
      </c>
      <c r="CE129" s="654">
        <v>30590</v>
      </c>
      <c r="CF129" s="534" t="s">
        <v>168</v>
      </c>
      <c r="CG129" s="719">
        <v>240</v>
      </c>
      <c r="CH129" s="546" t="s">
        <v>194</v>
      </c>
      <c r="CI129" s="546" t="s">
        <v>221</v>
      </c>
      <c r="CJ129" s="546" t="s">
        <v>168</v>
      </c>
      <c r="CK129" s="647" t="s">
        <v>222</v>
      </c>
      <c r="CL129" s="546" t="s">
        <v>168</v>
      </c>
      <c r="CM129" s="718">
        <v>6.5</v>
      </c>
      <c r="CN129" s="684" t="s">
        <v>168</v>
      </c>
      <c r="CO129" s="496">
        <v>2100</v>
      </c>
      <c r="CP129" s="660">
        <v>2300</v>
      </c>
      <c r="CQ129" s="685" t="s">
        <v>168</v>
      </c>
      <c r="CR129" s="676" t="s">
        <v>278</v>
      </c>
      <c r="CS129" s="659">
        <v>25700</v>
      </c>
      <c r="CT129" s="660">
        <v>28600</v>
      </c>
      <c r="CU129" s="548" t="s">
        <v>170</v>
      </c>
      <c r="CV129" s="654">
        <v>1330</v>
      </c>
      <c r="CW129" s="531" t="s">
        <v>170</v>
      </c>
      <c r="CX129" s="635" t="s">
        <v>300</v>
      </c>
      <c r="CY129" s="548" t="s">
        <v>170</v>
      </c>
      <c r="CZ129" s="654">
        <v>22600</v>
      </c>
      <c r="DA129" s="534" t="s">
        <v>3</v>
      </c>
      <c r="DB129" s="719">
        <v>220</v>
      </c>
      <c r="DC129" s="644" t="s">
        <v>194</v>
      </c>
      <c r="DD129" s="546" t="s">
        <v>221</v>
      </c>
      <c r="DE129" s="644" t="s">
        <v>168</v>
      </c>
      <c r="DF129" s="647" t="s">
        <v>222</v>
      </c>
      <c r="DG129" s="644" t="s">
        <v>168</v>
      </c>
      <c r="DH129" s="718">
        <v>1.1000000000000001</v>
      </c>
      <c r="DI129" s="531" t="s">
        <v>170</v>
      </c>
      <c r="DJ129" s="652" t="s">
        <v>298</v>
      </c>
      <c r="DK129" s="631" t="s">
        <v>298</v>
      </c>
      <c r="DL129" s="631" t="s">
        <v>298</v>
      </c>
      <c r="DM129" s="701" t="s">
        <v>298</v>
      </c>
      <c r="DN129" s="199"/>
      <c r="DO129" s="678" t="s">
        <v>284</v>
      </c>
    </row>
    <row r="130" spans="1:119" s="26" customFormat="1" ht="15" customHeight="1">
      <c r="A130" s="28" t="str">
        <f t="shared" si="9"/>
        <v>その他
地域13人
　から
19人
　まで１､２歳児</v>
      </c>
      <c r="B130" s="28" t="str">
        <f t="shared" si="17"/>
        <v>その他
地域　 630人～　699人</v>
      </c>
      <c r="C130" s="28"/>
      <c r="D130" s="28" t="str">
        <f t="shared" si="16"/>
        <v>その他
地域</v>
      </c>
      <c r="E130" s="28" t="str">
        <f>E129</f>
        <v>13人
　から
19人
　まで</v>
      </c>
      <c r="F130" s="30" t="str">
        <f>F129</f>
        <v>１､２歳児</v>
      </c>
      <c r="G130" s="451"/>
      <c r="H130" s="469"/>
      <c r="I130" s="456"/>
      <c r="J130" s="458"/>
      <c r="K130" s="175"/>
      <c r="L130" s="460"/>
      <c r="M130" s="462"/>
      <c r="N130" s="460"/>
      <c r="O130" s="462"/>
      <c r="P130" s="548"/>
      <c r="Q130" s="497"/>
      <c r="R130" s="477"/>
      <c r="S130" s="479"/>
      <c r="T130" s="474"/>
      <c r="U130" s="474"/>
      <c r="V130" s="488"/>
      <c r="W130" s="474"/>
      <c r="X130" s="491"/>
      <c r="Y130" s="494"/>
      <c r="Z130" s="497"/>
      <c r="AA130" s="477"/>
      <c r="AB130" s="479"/>
      <c r="AC130" s="474"/>
      <c r="AD130" s="474"/>
      <c r="AE130" s="488"/>
      <c r="AF130" s="474"/>
      <c r="AG130" s="491"/>
      <c r="AH130" s="529"/>
      <c r="AI130" s="534"/>
      <c r="AJ130" s="703"/>
      <c r="AK130" s="484"/>
      <c r="AL130" s="486"/>
      <c r="AM130" s="477"/>
      <c r="AN130" s="479"/>
      <c r="AO130" s="474"/>
      <c r="AP130" s="474"/>
      <c r="AQ130" s="488"/>
      <c r="AR130" s="474"/>
      <c r="AS130" s="491"/>
      <c r="AT130" s="529"/>
      <c r="AU130" s="526"/>
      <c r="AV130" s="524"/>
      <c r="AW130" s="526"/>
      <c r="AX130" s="520"/>
      <c r="AY130" s="474"/>
      <c r="AZ130" s="474"/>
      <c r="BA130" s="474"/>
      <c r="BB130" s="488"/>
      <c r="BC130" s="474"/>
      <c r="BD130" s="537"/>
      <c r="BE130" s="526"/>
      <c r="BF130" s="524"/>
      <c r="BG130" s="526"/>
      <c r="BH130" s="520"/>
      <c r="BI130" s="474"/>
      <c r="BJ130" s="474"/>
      <c r="BK130" s="474"/>
      <c r="BL130" s="488"/>
      <c r="BM130" s="474"/>
      <c r="BN130" s="537"/>
      <c r="BO130" s="548"/>
      <c r="BP130" s="176"/>
      <c r="BQ130" s="186" t="s">
        <v>115</v>
      </c>
      <c r="BR130" s="187">
        <v>505900</v>
      </c>
      <c r="BS130" s="498"/>
      <c r="BT130" s="217">
        <v>5050</v>
      </c>
      <c r="BU130" s="189" t="s">
        <v>194</v>
      </c>
      <c r="BV130" s="190" t="s">
        <v>221</v>
      </c>
      <c r="BW130" s="191" t="s">
        <v>168</v>
      </c>
      <c r="BX130" s="192" t="s">
        <v>222</v>
      </c>
      <c r="BY130" s="189" t="s">
        <v>168</v>
      </c>
      <c r="BZ130" s="218">
        <v>2.2000000000000002</v>
      </c>
      <c r="CA130" s="210"/>
      <c r="CB130" s="531"/>
      <c r="CC130" s="185"/>
      <c r="CD130" s="548"/>
      <c r="CE130" s="655"/>
      <c r="CF130" s="534"/>
      <c r="CG130" s="687"/>
      <c r="CH130" s="474"/>
      <c r="CI130" s="474"/>
      <c r="CJ130" s="474"/>
      <c r="CK130" s="488"/>
      <c r="CL130" s="474"/>
      <c r="CM130" s="537"/>
      <c r="CN130" s="684"/>
      <c r="CO130" s="497"/>
      <c r="CP130" s="639"/>
      <c r="CQ130" s="685"/>
      <c r="CR130" s="637"/>
      <c r="CS130" s="638"/>
      <c r="CT130" s="639"/>
      <c r="CU130" s="548"/>
      <c r="CV130" s="655"/>
      <c r="CW130" s="531"/>
      <c r="CX130" s="636"/>
      <c r="CY130" s="548"/>
      <c r="CZ130" s="655"/>
      <c r="DA130" s="534"/>
      <c r="DB130" s="687"/>
      <c r="DC130" s="645"/>
      <c r="DD130" s="474"/>
      <c r="DE130" s="645"/>
      <c r="DF130" s="488"/>
      <c r="DG130" s="645"/>
      <c r="DH130" s="537"/>
      <c r="DI130" s="531"/>
      <c r="DJ130" s="653"/>
      <c r="DK130" s="632"/>
      <c r="DL130" s="632"/>
      <c r="DM130" s="696"/>
      <c r="DN130" s="199"/>
      <c r="DO130" s="679"/>
    </row>
    <row r="131" spans="1:119" s="26" customFormat="1" ht="15" customHeight="1">
      <c r="A131" s="28" t="str">
        <f t="shared" si="9"/>
        <v>その他
地域13人
　から
19人
　まで１､２歳児</v>
      </c>
      <c r="B131" s="28" t="str">
        <f t="shared" si="17"/>
        <v>その他
地域 　700人～　769人</v>
      </c>
      <c r="C131" s="28"/>
      <c r="D131" s="28" t="str">
        <f t="shared" si="16"/>
        <v>その他
地域</v>
      </c>
      <c r="E131" s="28" t="str">
        <f t="shared" si="16"/>
        <v>13人
　から
19人
　まで</v>
      </c>
      <c r="F131" s="30" t="str">
        <f>F130</f>
        <v>１､２歳児</v>
      </c>
      <c r="G131" s="451"/>
      <c r="H131" s="469"/>
      <c r="I131" s="456"/>
      <c r="J131" s="458"/>
      <c r="K131" s="175"/>
      <c r="L131" s="460"/>
      <c r="M131" s="462"/>
      <c r="N131" s="460"/>
      <c r="O131" s="462"/>
      <c r="P131" s="548"/>
      <c r="Q131" s="497"/>
      <c r="R131" s="477"/>
      <c r="S131" s="479"/>
      <c r="T131" s="474"/>
      <c r="U131" s="474"/>
      <c r="V131" s="488"/>
      <c r="W131" s="474"/>
      <c r="X131" s="491"/>
      <c r="Y131" s="494"/>
      <c r="Z131" s="497"/>
      <c r="AA131" s="477"/>
      <c r="AB131" s="479"/>
      <c r="AC131" s="474"/>
      <c r="AD131" s="474"/>
      <c r="AE131" s="488"/>
      <c r="AF131" s="474"/>
      <c r="AG131" s="491"/>
      <c r="AH131" s="529"/>
      <c r="AI131" s="534"/>
      <c r="AJ131" s="703"/>
      <c r="AK131" s="484"/>
      <c r="AL131" s="486"/>
      <c r="AM131" s="477"/>
      <c r="AN131" s="479"/>
      <c r="AO131" s="474"/>
      <c r="AP131" s="474"/>
      <c r="AQ131" s="488"/>
      <c r="AR131" s="474"/>
      <c r="AS131" s="491"/>
      <c r="AT131" s="529"/>
      <c r="AU131" s="526"/>
      <c r="AV131" s="524"/>
      <c r="AW131" s="526"/>
      <c r="AX131" s="520"/>
      <c r="AY131" s="474"/>
      <c r="AZ131" s="474"/>
      <c r="BA131" s="474"/>
      <c r="BB131" s="488"/>
      <c r="BC131" s="474"/>
      <c r="BD131" s="537"/>
      <c r="BE131" s="526"/>
      <c r="BF131" s="524"/>
      <c r="BG131" s="526"/>
      <c r="BH131" s="520"/>
      <c r="BI131" s="474"/>
      <c r="BJ131" s="474"/>
      <c r="BK131" s="474"/>
      <c r="BL131" s="488"/>
      <c r="BM131" s="474"/>
      <c r="BN131" s="537"/>
      <c r="BO131" s="548"/>
      <c r="BP131" s="176"/>
      <c r="BQ131" s="186" t="s">
        <v>116</v>
      </c>
      <c r="BR131" s="187">
        <v>543300</v>
      </c>
      <c r="BS131" s="498"/>
      <c r="BT131" s="217">
        <v>5430</v>
      </c>
      <c r="BU131" s="189" t="s">
        <v>194</v>
      </c>
      <c r="BV131" s="190" t="s">
        <v>221</v>
      </c>
      <c r="BW131" s="191" t="s">
        <v>168</v>
      </c>
      <c r="BX131" s="192" t="s">
        <v>222</v>
      </c>
      <c r="BY131" s="189" t="s">
        <v>168</v>
      </c>
      <c r="BZ131" s="218">
        <v>2.2000000000000002</v>
      </c>
      <c r="CA131" s="210"/>
      <c r="CB131" s="531"/>
      <c r="CC131" s="185"/>
      <c r="CD131" s="548"/>
      <c r="CE131" s="655"/>
      <c r="CF131" s="534"/>
      <c r="CG131" s="687"/>
      <c r="CH131" s="474"/>
      <c r="CI131" s="474"/>
      <c r="CJ131" s="474"/>
      <c r="CK131" s="488"/>
      <c r="CL131" s="474"/>
      <c r="CM131" s="537"/>
      <c r="CN131" s="684"/>
      <c r="CO131" s="497"/>
      <c r="CP131" s="639"/>
      <c r="CQ131" s="685"/>
      <c r="CR131" s="637" t="s">
        <v>279</v>
      </c>
      <c r="CS131" s="638">
        <v>14200</v>
      </c>
      <c r="CT131" s="639">
        <v>15700</v>
      </c>
      <c r="CU131" s="548"/>
      <c r="CV131" s="655"/>
      <c r="CW131" s="531"/>
      <c r="CX131" s="636"/>
      <c r="CY131" s="548"/>
      <c r="CZ131" s="655"/>
      <c r="DA131" s="534"/>
      <c r="DB131" s="687"/>
      <c r="DC131" s="645"/>
      <c r="DD131" s="474"/>
      <c r="DE131" s="645"/>
      <c r="DF131" s="488"/>
      <c r="DG131" s="645"/>
      <c r="DH131" s="537"/>
      <c r="DI131" s="531"/>
      <c r="DJ131" s="653"/>
      <c r="DK131" s="632"/>
      <c r="DL131" s="632"/>
      <c r="DM131" s="696"/>
      <c r="DN131" s="199"/>
      <c r="DO131" s="200" t="s">
        <v>267</v>
      </c>
    </row>
    <row r="132" spans="1:119" s="26" customFormat="1" ht="15" customHeight="1">
      <c r="A132" s="28" t="str">
        <f t="shared" si="9"/>
        <v>その他
地域13人
　から
19人
　まで１､２歳児</v>
      </c>
      <c r="B132" s="28" t="str">
        <f t="shared" si="17"/>
        <v>その他
地域 　770人～　839人</v>
      </c>
      <c r="C132" s="28" t="str">
        <f>G121&amp;BK131</f>
        <v>その他
地域</v>
      </c>
      <c r="D132" s="28" t="str">
        <f t="shared" si="16"/>
        <v>その他
地域</v>
      </c>
      <c r="E132" s="28" t="str">
        <f t="shared" si="16"/>
        <v>13人
　から
19人
　まで</v>
      </c>
      <c r="F132" s="30" t="str">
        <f>F131</f>
        <v>１､２歳児</v>
      </c>
      <c r="G132" s="451"/>
      <c r="H132" s="469"/>
      <c r="I132" s="456"/>
      <c r="J132" s="543"/>
      <c r="K132" s="175"/>
      <c r="L132" s="539"/>
      <c r="M132" s="540"/>
      <c r="N132" s="539"/>
      <c r="O132" s="540"/>
      <c r="P132" s="548"/>
      <c r="Q132" s="541"/>
      <c r="R132" s="542"/>
      <c r="S132" s="480"/>
      <c r="T132" s="482"/>
      <c r="U132" s="482"/>
      <c r="V132" s="489"/>
      <c r="W132" s="482"/>
      <c r="X132" s="492"/>
      <c r="Y132" s="495"/>
      <c r="Z132" s="497"/>
      <c r="AA132" s="477"/>
      <c r="AB132" s="480"/>
      <c r="AC132" s="482"/>
      <c r="AD132" s="482"/>
      <c r="AE132" s="489"/>
      <c r="AF132" s="482"/>
      <c r="AG132" s="492"/>
      <c r="AH132" s="530"/>
      <c r="AI132" s="534"/>
      <c r="AJ132" s="704"/>
      <c r="AK132" s="550"/>
      <c r="AL132" s="551"/>
      <c r="AM132" s="542"/>
      <c r="AN132" s="480"/>
      <c r="AO132" s="482"/>
      <c r="AP132" s="482"/>
      <c r="AQ132" s="489"/>
      <c r="AR132" s="482"/>
      <c r="AS132" s="492"/>
      <c r="AT132" s="530"/>
      <c r="AU132" s="526"/>
      <c r="AV132" s="525"/>
      <c r="AW132" s="526"/>
      <c r="AX132" s="521"/>
      <c r="AY132" s="522"/>
      <c r="AZ132" s="522"/>
      <c r="BA132" s="522"/>
      <c r="BB132" s="527"/>
      <c r="BC132" s="522"/>
      <c r="BD132" s="538"/>
      <c r="BE132" s="526"/>
      <c r="BF132" s="525"/>
      <c r="BG132" s="526"/>
      <c r="BH132" s="521"/>
      <c r="BI132" s="522"/>
      <c r="BJ132" s="522"/>
      <c r="BK132" s="522"/>
      <c r="BL132" s="527"/>
      <c r="BM132" s="522"/>
      <c r="BN132" s="538"/>
      <c r="BO132" s="548"/>
      <c r="BP132" s="176"/>
      <c r="BQ132" s="186" t="s">
        <v>117</v>
      </c>
      <c r="BR132" s="187">
        <v>580600</v>
      </c>
      <c r="BS132" s="498"/>
      <c r="BT132" s="217">
        <v>5800</v>
      </c>
      <c r="BU132" s="189" t="s">
        <v>194</v>
      </c>
      <c r="BV132" s="190" t="s">
        <v>221</v>
      </c>
      <c r="BW132" s="191" t="s">
        <v>168</v>
      </c>
      <c r="BX132" s="192" t="s">
        <v>222</v>
      </c>
      <c r="BY132" s="189" t="s">
        <v>168</v>
      </c>
      <c r="BZ132" s="218">
        <v>2.1</v>
      </c>
      <c r="CA132" s="210"/>
      <c r="CB132" s="531"/>
      <c r="CC132" s="185"/>
      <c r="CD132" s="548"/>
      <c r="CE132" s="655"/>
      <c r="CF132" s="534"/>
      <c r="CG132" s="687"/>
      <c r="CH132" s="474"/>
      <c r="CI132" s="474"/>
      <c r="CJ132" s="474"/>
      <c r="CK132" s="488"/>
      <c r="CL132" s="474"/>
      <c r="CM132" s="537"/>
      <c r="CN132" s="684"/>
      <c r="CO132" s="497"/>
      <c r="CP132" s="639"/>
      <c r="CQ132" s="685"/>
      <c r="CR132" s="637"/>
      <c r="CS132" s="638"/>
      <c r="CT132" s="639"/>
      <c r="CU132" s="548"/>
      <c r="CV132" s="655"/>
      <c r="CW132" s="531"/>
      <c r="CX132" s="636"/>
      <c r="CY132" s="548"/>
      <c r="CZ132" s="655"/>
      <c r="DA132" s="534"/>
      <c r="DB132" s="687"/>
      <c r="DC132" s="645"/>
      <c r="DD132" s="474"/>
      <c r="DE132" s="645"/>
      <c r="DF132" s="488"/>
      <c r="DG132" s="645"/>
      <c r="DH132" s="537"/>
      <c r="DI132" s="531"/>
      <c r="DJ132" s="653"/>
      <c r="DK132" s="632"/>
      <c r="DL132" s="632"/>
      <c r="DM132" s="696"/>
      <c r="DN132" s="199"/>
      <c r="DO132" s="201">
        <v>0.8</v>
      </c>
    </row>
    <row r="133" spans="1:119" s="26" customFormat="1" ht="15" customHeight="1">
      <c r="A133" s="28" t="str">
        <f t="shared" si="9"/>
        <v>その他
地域13人
　から
19人
　まで乳児</v>
      </c>
      <c r="B133" s="28" t="str">
        <f t="shared" si="17"/>
        <v>その他
地域　 840人～　909人</v>
      </c>
      <c r="C133" s="28"/>
      <c r="D133" s="28" t="str">
        <f t="shared" si="16"/>
        <v>その他
地域</v>
      </c>
      <c r="E133" s="28" t="str">
        <f t="shared" si="16"/>
        <v>13人
　から
19人
　まで</v>
      </c>
      <c r="F133" s="30" t="str">
        <f>J133</f>
        <v>乳児</v>
      </c>
      <c r="G133" s="451"/>
      <c r="H133" s="469"/>
      <c r="I133" s="456"/>
      <c r="J133" s="512" t="s">
        <v>172</v>
      </c>
      <c r="K133" s="175"/>
      <c r="L133" s="513">
        <v>241770</v>
      </c>
      <c r="M133" s="515"/>
      <c r="N133" s="513">
        <v>238740</v>
      </c>
      <c r="O133" s="515"/>
      <c r="P133" s="534" t="s">
        <v>168</v>
      </c>
      <c r="Q133" s="504">
        <v>2290</v>
      </c>
      <c r="R133" s="507"/>
      <c r="S133" s="479" t="s">
        <v>194</v>
      </c>
      <c r="T133" s="474" t="s">
        <v>221</v>
      </c>
      <c r="U133" s="474" t="s">
        <v>168</v>
      </c>
      <c r="V133" s="488" t="s">
        <v>222</v>
      </c>
      <c r="W133" s="474" t="s">
        <v>168</v>
      </c>
      <c r="X133" s="501">
        <v>3.3</v>
      </c>
      <c r="Y133" s="502"/>
      <c r="Z133" s="504">
        <v>2260</v>
      </c>
      <c r="AA133" s="507"/>
      <c r="AB133" s="479" t="s">
        <v>194</v>
      </c>
      <c r="AC133" s="474" t="s">
        <v>221</v>
      </c>
      <c r="AD133" s="474" t="s">
        <v>168</v>
      </c>
      <c r="AE133" s="488" t="s">
        <v>222</v>
      </c>
      <c r="AF133" s="474" t="s">
        <v>168</v>
      </c>
      <c r="AG133" s="501">
        <v>3.3</v>
      </c>
      <c r="AH133" s="537"/>
      <c r="AI133" s="534" t="s">
        <v>168</v>
      </c>
      <c r="AJ133" s="712">
        <v>77460</v>
      </c>
      <c r="AK133" s="669"/>
      <c r="AL133" s="672">
        <v>770</v>
      </c>
      <c r="AM133" s="507"/>
      <c r="AN133" s="479" t="s">
        <v>194</v>
      </c>
      <c r="AO133" s="474" t="s">
        <v>221</v>
      </c>
      <c r="AP133" s="474" t="s">
        <v>168</v>
      </c>
      <c r="AQ133" s="488" t="s">
        <v>222</v>
      </c>
      <c r="AR133" s="474" t="s">
        <v>168</v>
      </c>
      <c r="AS133" s="501">
        <v>3.2</v>
      </c>
      <c r="AT133" s="537"/>
      <c r="AU133" s="194"/>
      <c r="AV133" s="194"/>
      <c r="AW133" s="194"/>
      <c r="AX133" s="194"/>
      <c r="AY133" s="194"/>
      <c r="AZ133" s="194"/>
      <c r="BA133" s="194"/>
      <c r="BB133" s="194"/>
      <c r="BC133" s="194"/>
      <c r="BD133" s="194"/>
      <c r="BE133" s="194"/>
      <c r="BF133" s="194"/>
      <c r="BG133" s="194"/>
      <c r="BH133" s="194"/>
      <c r="BI133" s="194"/>
      <c r="BJ133" s="194"/>
      <c r="BK133" s="194"/>
      <c r="BL133" s="194"/>
      <c r="BM133" s="194"/>
      <c r="BN133" s="194"/>
      <c r="BO133" s="534"/>
      <c r="BP133" s="176"/>
      <c r="BQ133" s="186" t="s">
        <v>285</v>
      </c>
      <c r="BR133" s="187">
        <v>617900</v>
      </c>
      <c r="BS133" s="498"/>
      <c r="BT133" s="217">
        <v>6170</v>
      </c>
      <c r="BU133" s="189" t="s">
        <v>194</v>
      </c>
      <c r="BV133" s="190" t="s">
        <v>221</v>
      </c>
      <c r="BW133" s="191" t="s">
        <v>168</v>
      </c>
      <c r="BX133" s="192" t="s">
        <v>222</v>
      </c>
      <c r="BY133" s="189" t="s">
        <v>168</v>
      </c>
      <c r="BZ133" s="218">
        <v>2.1</v>
      </c>
      <c r="CA133" s="210"/>
      <c r="CB133" s="531"/>
      <c r="CC133" s="185"/>
      <c r="CD133" s="548"/>
      <c r="CE133" s="655"/>
      <c r="CF133" s="534"/>
      <c r="CG133" s="687"/>
      <c r="CH133" s="474"/>
      <c r="CI133" s="474"/>
      <c r="CJ133" s="474"/>
      <c r="CK133" s="488"/>
      <c r="CL133" s="474"/>
      <c r="CM133" s="537"/>
      <c r="CN133" s="684"/>
      <c r="CO133" s="497"/>
      <c r="CP133" s="639"/>
      <c r="CQ133" s="685"/>
      <c r="CR133" s="637" t="s">
        <v>281</v>
      </c>
      <c r="CS133" s="638">
        <v>12300</v>
      </c>
      <c r="CT133" s="639">
        <v>13700</v>
      </c>
      <c r="CU133" s="548"/>
      <c r="CV133" s="655"/>
      <c r="CW133" s="534"/>
      <c r="CX133" s="640">
        <v>0.09</v>
      </c>
      <c r="CY133" s="534"/>
      <c r="CZ133" s="655"/>
      <c r="DA133" s="534"/>
      <c r="DB133" s="687"/>
      <c r="DC133" s="645"/>
      <c r="DD133" s="474"/>
      <c r="DE133" s="645"/>
      <c r="DF133" s="488"/>
      <c r="DG133" s="645"/>
      <c r="DH133" s="537"/>
      <c r="DI133" s="534"/>
      <c r="DJ133" s="642">
        <v>0.02</v>
      </c>
      <c r="DK133" s="662">
        <v>0.03</v>
      </c>
      <c r="DL133" s="662">
        <v>0.05</v>
      </c>
      <c r="DM133" s="664">
        <v>7.0000000000000007E-2</v>
      </c>
      <c r="DN133" s="220"/>
      <c r="DO133" s="200" t="s">
        <v>268</v>
      </c>
    </row>
    <row r="134" spans="1:119" s="26" customFormat="1" ht="15" customHeight="1">
      <c r="A134" s="28" t="str">
        <f t="shared" si="9"/>
        <v>その他
地域13人
　から
19人
　まで乳児</v>
      </c>
      <c r="B134" s="28" t="str">
        <f t="shared" si="17"/>
        <v>その他
地域 　910人～　979人</v>
      </c>
      <c r="C134" s="28" t="str">
        <f>G121&amp;BK133</f>
        <v>その他
地域</v>
      </c>
      <c r="D134" s="28" t="str">
        <f t="shared" si="16"/>
        <v>その他
地域</v>
      </c>
      <c r="E134" s="28" t="str">
        <f t="shared" si="16"/>
        <v>13人
　から
19人
　まで</v>
      </c>
      <c r="F134" s="30" t="str">
        <f>F133</f>
        <v>乳児</v>
      </c>
      <c r="G134" s="451"/>
      <c r="H134" s="469"/>
      <c r="I134" s="456"/>
      <c r="J134" s="458"/>
      <c r="K134" s="175"/>
      <c r="L134" s="514"/>
      <c r="M134" s="516"/>
      <c r="N134" s="514"/>
      <c r="O134" s="516"/>
      <c r="P134" s="534"/>
      <c r="Q134" s="505"/>
      <c r="R134" s="508"/>
      <c r="S134" s="479"/>
      <c r="T134" s="474"/>
      <c r="U134" s="474"/>
      <c r="V134" s="488"/>
      <c r="W134" s="474"/>
      <c r="X134" s="502"/>
      <c r="Y134" s="502"/>
      <c r="Z134" s="505"/>
      <c r="AA134" s="508"/>
      <c r="AB134" s="479"/>
      <c r="AC134" s="474"/>
      <c r="AD134" s="474"/>
      <c r="AE134" s="488"/>
      <c r="AF134" s="474"/>
      <c r="AG134" s="502"/>
      <c r="AH134" s="537"/>
      <c r="AI134" s="534"/>
      <c r="AJ134" s="713"/>
      <c r="AK134" s="670"/>
      <c r="AL134" s="673"/>
      <c r="AM134" s="508"/>
      <c r="AN134" s="479"/>
      <c r="AO134" s="474"/>
      <c r="AP134" s="474"/>
      <c r="AQ134" s="488"/>
      <c r="AR134" s="474"/>
      <c r="AS134" s="502"/>
      <c r="AT134" s="537"/>
      <c r="AU134" s="194"/>
      <c r="AV134" s="194"/>
      <c r="AW134" s="194"/>
      <c r="AX134" s="194"/>
      <c r="AY134" s="194"/>
      <c r="AZ134" s="194"/>
      <c r="BA134" s="194"/>
      <c r="BB134" s="194"/>
      <c r="BC134" s="194"/>
      <c r="BD134" s="194"/>
      <c r="BE134" s="194"/>
      <c r="BF134" s="194"/>
      <c r="BG134" s="194"/>
      <c r="BH134" s="194"/>
      <c r="BI134" s="194"/>
      <c r="BJ134" s="194"/>
      <c r="BK134" s="194"/>
      <c r="BL134" s="194"/>
      <c r="BM134" s="194"/>
      <c r="BN134" s="194"/>
      <c r="BO134" s="534"/>
      <c r="BP134" s="176"/>
      <c r="BQ134" s="186" t="s">
        <v>119</v>
      </c>
      <c r="BR134" s="187">
        <v>655300</v>
      </c>
      <c r="BS134" s="498"/>
      <c r="BT134" s="217">
        <v>6550</v>
      </c>
      <c r="BU134" s="189" t="s">
        <v>194</v>
      </c>
      <c r="BV134" s="190" t="s">
        <v>221</v>
      </c>
      <c r="BW134" s="191" t="s">
        <v>168</v>
      </c>
      <c r="BX134" s="192" t="s">
        <v>222</v>
      </c>
      <c r="BY134" s="189" t="s">
        <v>168</v>
      </c>
      <c r="BZ134" s="218">
        <v>2.2000000000000002</v>
      </c>
      <c r="CA134" s="210"/>
      <c r="CB134" s="531"/>
      <c r="CC134" s="185"/>
      <c r="CD134" s="548"/>
      <c r="CE134" s="655"/>
      <c r="CF134" s="534"/>
      <c r="CG134" s="687"/>
      <c r="CH134" s="474"/>
      <c r="CI134" s="474"/>
      <c r="CJ134" s="474"/>
      <c r="CK134" s="488"/>
      <c r="CL134" s="474"/>
      <c r="CM134" s="537"/>
      <c r="CN134" s="684"/>
      <c r="CO134" s="497"/>
      <c r="CP134" s="639"/>
      <c r="CQ134" s="685"/>
      <c r="CR134" s="637"/>
      <c r="CS134" s="638"/>
      <c r="CT134" s="639"/>
      <c r="CU134" s="548"/>
      <c r="CV134" s="655"/>
      <c r="CW134" s="534"/>
      <c r="CX134" s="640"/>
      <c r="CY134" s="534"/>
      <c r="CZ134" s="655"/>
      <c r="DA134" s="534"/>
      <c r="DB134" s="687"/>
      <c r="DC134" s="645"/>
      <c r="DD134" s="474"/>
      <c r="DE134" s="645"/>
      <c r="DF134" s="488"/>
      <c r="DG134" s="645"/>
      <c r="DH134" s="537"/>
      <c r="DI134" s="534"/>
      <c r="DJ134" s="642"/>
      <c r="DK134" s="662"/>
      <c r="DL134" s="662"/>
      <c r="DM134" s="664"/>
      <c r="DN134" s="220"/>
      <c r="DO134" s="201">
        <v>0.75</v>
      </c>
    </row>
    <row r="135" spans="1:119" s="26" customFormat="1" ht="15" customHeight="1">
      <c r="A135" s="28" t="str">
        <f t="shared" si="9"/>
        <v>その他
地域13人
　から
19人
　まで乳児</v>
      </c>
      <c r="B135" s="28" t="str">
        <f t="shared" si="17"/>
        <v>その他
地域　 980人～1,049人</v>
      </c>
      <c r="C135" s="28"/>
      <c r="D135" s="28" t="str">
        <f t="shared" si="16"/>
        <v>その他
地域</v>
      </c>
      <c r="E135" s="28" t="str">
        <f t="shared" si="16"/>
        <v>13人
　から
19人
　まで</v>
      </c>
      <c r="F135" s="30" t="str">
        <f>F134</f>
        <v>乳児</v>
      </c>
      <c r="G135" s="451"/>
      <c r="H135" s="469"/>
      <c r="I135" s="456"/>
      <c r="J135" s="458"/>
      <c r="K135" s="175"/>
      <c r="L135" s="514"/>
      <c r="M135" s="516"/>
      <c r="N135" s="514"/>
      <c r="O135" s="516"/>
      <c r="P135" s="534"/>
      <c r="Q135" s="505"/>
      <c r="R135" s="508"/>
      <c r="S135" s="479"/>
      <c r="T135" s="474"/>
      <c r="U135" s="474"/>
      <c r="V135" s="488"/>
      <c r="W135" s="474"/>
      <c r="X135" s="502"/>
      <c r="Y135" s="502"/>
      <c r="Z135" s="505"/>
      <c r="AA135" s="508"/>
      <c r="AB135" s="479"/>
      <c r="AC135" s="474"/>
      <c r="AD135" s="474"/>
      <c r="AE135" s="488"/>
      <c r="AF135" s="474"/>
      <c r="AG135" s="502"/>
      <c r="AH135" s="537"/>
      <c r="AI135" s="534"/>
      <c r="AJ135" s="713"/>
      <c r="AK135" s="670"/>
      <c r="AL135" s="673"/>
      <c r="AM135" s="508"/>
      <c r="AN135" s="479"/>
      <c r="AO135" s="474"/>
      <c r="AP135" s="474"/>
      <c r="AQ135" s="488"/>
      <c r="AR135" s="474"/>
      <c r="AS135" s="502"/>
      <c r="AT135" s="537"/>
      <c r="AU135" s="194"/>
      <c r="AV135" s="194"/>
      <c r="AW135" s="194"/>
      <c r="AX135" s="194"/>
      <c r="AY135" s="194"/>
      <c r="AZ135" s="194"/>
      <c r="BA135" s="194"/>
      <c r="BB135" s="194"/>
      <c r="BC135" s="194"/>
      <c r="BD135" s="194"/>
      <c r="BE135" s="194"/>
      <c r="BF135" s="194"/>
      <c r="BG135" s="194"/>
      <c r="BH135" s="194"/>
      <c r="BI135" s="194"/>
      <c r="BJ135" s="194"/>
      <c r="BK135" s="194"/>
      <c r="BL135" s="194"/>
      <c r="BM135" s="194"/>
      <c r="BN135" s="194"/>
      <c r="BO135" s="534"/>
      <c r="BP135" s="176"/>
      <c r="BQ135" s="186" t="s">
        <v>120</v>
      </c>
      <c r="BR135" s="187">
        <v>692600</v>
      </c>
      <c r="BS135" s="498"/>
      <c r="BT135" s="217">
        <v>6920</v>
      </c>
      <c r="BU135" s="189" t="s">
        <v>194</v>
      </c>
      <c r="BV135" s="190" t="s">
        <v>221</v>
      </c>
      <c r="BW135" s="191" t="s">
        <v>168</v>
      </c>
      <c r="BX135" s="192" t="s">
        <v>222</v>
      </c>
      <c r="BY135" s="189" t="s">
        <v>168</v>
      </c>
      <c r="BZ135" s="218">
        <v>2.2000000000000002</v>
      </c>
      <c r="CA135" s="210"/>
      <c r="CB135" s="531"/>
      <c r="CC135" s="185"/>
      <c r="CD135" s="548"/>
      <c r="CE135" s="655"/>
      <c r="CF135" s="534"/>
      <c r="CG135" s="687"/>
      <c r="CH135" s="474"/>
      <c r="CI135" s="474"/>
      <c r="CJ135" s="474"/>
      <c r="CK135" s="488"/>
      <c r="CL135" s="474"/>
      <c r="CM135" s="537"/>
      <c r="CN135" s="684"/>
      <c r="CO135" s="497"/>
      <c r="CP135" s="639"/>
      <c r="CQ135" s="684"/>
      <c r="CR135" s="637" t="s">
        <v>282</v>
      </c>
      <c r="CS135" s="638">
        <v>11000</v>
      </c>
      <c r="CT135" s="639">
        <v>12300</v>
      </c>
      <c r="CU135" s="534"/>
      <c r="CV135" s="655"/>
      <c r="CW135" s="534"/>
      <c r="CX135" s="640"/>
      <c r="CY135" s="534"/>
      <c r="CZ135" s="655"/>
      <c r="DA135" s="534"/>
      <c r="DB135" s="687"/>
      <c r="DC135" s="645"/>
      <c r="DD135" s="474"/>
      <c r="DE135" s="645"/>
      <c r="DF135" s="488"/>
      <c r="DG135" s="645"/>
      <c r="DH135" s="537"/>
      <c r="DI135" s="534"/>
      <c r="DJ135" s="642"/>
      <c r="DK135" s="662"/>
      <c r="DL135" s="662"/>
      <c r="DM135" s="664"/>
      <c r="DN135" s="220"/>
      <c r="DO135" s="200" t="s">
        <v>269</v>
      </c>
    </row>
    <row r="136" spans="1:119" s="26" customFormat="1" ht="15" customHeight="1">
      <c r="A136" s="28" t="str">
        <f t="shared" si="9"/>
        <v>その他
地域13人
　から
19人
　まで乳児</v>
      </c>
      <c r="B136" s="28" t="str">
        <f t="shared" si="17"/>
        <v>その他
地域 1,050人～</v>
      </c>
      <c r="C136" s="28" t="str">
        <f>G121&amp;BK135</f>
        <v>その他
地域</v>
      </c>
      <c r="D136" s="28" t="str">
        <f t="shared" si="16"/>
        <v>その他
地域</v>
      </c>
      <c r="E136" s="28" t="str">
        <f t="shared" si="16"/>
        <v>13人
　から
19人
　まで</v>
      </c>
      <c r="F136" s="30" t="str">
        <f>F135</f>
        <v>乳児</v>
      </c>
      <c r="G136" s="452"/>
      <c r="H136" s="470"/>
      <c r="I136" s="471"/>
      <c r="J136" s="518"/>
      <c r="K136" s="175"/>
      <c r="L136" s="536"/>
      <c r="M136" s="517"/>
      <c r="N136" s="536"/>
      <c r="O136" s="517"/>
      <c r="P136" s="534"/>
      <c r="Q136" s="506"/>
      <c r="R136" s="509"/>
      <c r="S136" s="535"/>
      <c r="T136" s="522"/>
      <c r="U136" s="522"/>
      <c r="V136" s="527"/>
      <c r="W136" s="522"/>
      <c r="X136" s="503"/>
      <c r="Y136" s="503"/>
      <c r="Z136" s="506"/>
      <c r="AA136" s="509"/>
      <c r="AB136" s="535"/>
      <c r="AC136" s="522"/>
      <c r="AD136" s="522"/>
      <c r="AE136" s="527"/>
      <c r="AF136" s="522"/>
      <c r="AG136" s="503"/>
      <c r="AH136" s="538"/>
      <c r="AI136" s="534"/>
      <c r="AJ136" s="720"/>
      <c r="AK136" s="671"/>
      <c r="AL136" s="692"/>
      <c r="AM136" s="509"/>
      <c r="AN136" s="535"/>
      <c r="AO136" s="522"/>
      <c r="AP136" s="522"/>
      <c r="AQ136" s="527"/>
      <c r="AR136" s="522"/>
      <c r="AS136" s="503"/>
      <c r="AT136" s="538"/>
      <c r="AU136" s="194"/>
      <c r="AV136" s="194"/>
      <c r="AW136" s="194"/>
      <c r="AX136" s="194"/>
      <c r="AY136" s="194"/>
      <c r="AZ136" s="194"/>
      <c r="BA136" s="194"/>
      <c r="BB136" s="194"/>
      <c r="BC136" s="194"/>
      <c r="BD136" s="194"/>
      <c r="BE136" s="194"/>
      <c r="BF136" s="194"/>
      <c r="BG136" s="194"/>
      <c r="BH136" s="194"/>
      <c r="BI136" s="194"/>
      <c r="BJ136" s="194"/>
      <c r="BK136" s="194"/>
      <c r="BL136" s="194"/>
      <c r="BM136" s="194"/>
      <c r="BN136" s="194"/>
      <c r="BO136" s="534"/>
      <c r="BP136" s="176"/>
      <c r="BQ136" s="202" t="s">
        <v>121</v>
      </c>
      <c r="BR136" s="203">
        <v>729900</v>
      </c>
      <c r="BS136" s="534"/>
      <c r="BT136" s="221">
        <v>7290</v>
      </c>
      <c r="BU136" s="222" t="s">
        <v>194</v>
      </c>
      <c r="BV136" s="223" t="s">
        <v>221</v>
      </c>
      <c r="BW136" s="224" t="s">
        <v>168</v>
      </c>
      <c r="BX136" s="225" t="s">
        <v>222</v>
      </c>
      <c r="BY136" s="222" t="s">
        <v>168</v>
      </c>
      <c r="BZ136" s="226">
        <v>2.2999999999999998</v>
      </c>
      <c r="CA136" s="180"/>
      <c r="CB136" s="534"/>
      <c r="CC136" s="227"/>
      <c r="CD136" s="534"/>
      <c r="CE136" s="661"/>
      <c r="CF136" s="534"/>
      <c r="CG136" s="688"/>
      <c r="CH136" s="522"/>
      <c r="CI136" s="522"/>
      <c r="CJ136" s="522"/>
      <c r="CK136" s="527"/>
      <c r="CL136" s="522"/>
      <c r="CM136" s="538"/>
      <c r="CN136" s="684"/>
      <c r="CO136" s="675"/>
      <c r="CP136" s="668"/>
      <c r="CQ136" s="684"/>
      <c r="CR136" s="666"/>
      <c r="CS136" s="667"/>
      <c r="CT136" s="668"/>
      <c r="CU136" s="534"/>
      <c r="CV136" s="661"/>
      <c r="CW136" s="534"/>
      <c r="CX136" s="641"/>
      <c r="CY136" s="534"/>
      <c r="CZ136" s="661"/>
      <c r="DA136" s="534"/>
      <c r="DB136" s="688"/>
      <c r="DC136" s="690"/>
      <c r="DD136" s="522"/>
      <c r="DE136" s="690"/>
      <c r="DF136" s="527"/>
      <c r="DG136" s="690"/>
      <c r="DH136" s="538"/>
      <c r="DI136" s="534"/>
      <c r="DJ136" s="643"/>
      <c r="DK136" s="663"/>
      <c r="DL136" s="663"/>
      <c r="DM136" s="665"/>
      <c r="DN136" s="220"/>
      <c r="DO136" s="229">
        <v>0.7</v>
      </c>
    </row>
    <row r="140" spans="1:119" ht="13.5" customHeight="1"/>
    <row r="148" ht="13.5" customHeight="1"/>
  </sheetData>
  <autoFilter ref="G6:WXO117" xr:uid="{00000000-0009-0000-0000-000014000000}"/>
  <mergeCells count="2449">
    <mergeCell ref="CR133:CR134"/>
    <mergeCell ref="CR135:CR136"/>
    <mergeCell ref="AI133:AI136"/>
    <mergeCell ref="AJ133:AJ136"/>
    <mergeCell ref="AK133:AK136"/>
    <mergeCell ref="AL133:AL136"/>
    <mergeCell ref="AM133:AM136"/>
    <mergeCell ref="AN133:AN136"/>
    <mergeCell ref="DO129:DO130"/>
    <mergeCell ref="CR131:CR132"/>
    <mergeCell ref="CS131:CS132"/>
    <mergeCell ref="CT131:CT132"/>
    <mergeCell ref="CS129:CS130"/>
    <mergeCell ref="CT129:CT130"/>
    <mergeCell ref="CU129:CU136"/>
    <mergeCell ref="CS133:CS134"/>
    <mergeCell ref="CT133:CT134"/>
    <mergeCell ref="CS135:CS136"/>
    <mergeCell ref="CT135:CT136"/>
    <mergeCell ref="CJ129:CJ136"/>
    <mergeCell ref="CK129:CK136"/>
    <mergeCell ref="CL129:CL136"/>
    <mergeCell ref="CM129:CM136"/>
    <mergeCell ref="CN129:CN136"/>
    <mergeCell ref="CO129:CO136"/>
    <mergeCell ref="CD129:CD136"/>
    <mergeCell ref="CE129:CE136"/>
    <mergeCell ref="CF129:CF136"/>
    <mergeCell ref="CG129:CG136"/>
    <mergeCell ref="CH129:CH136"/>
    <mergeCell ref="CI129:CI136"/>
    <mergeCell ref="BE129:BE132"/>
    <mergeCell ref="AC133:AC136"/>
    <mergeCell ref="AD133:AD136"/>
    <mergeCell ref="AE133:AE136"/>
    <mergeCell ref="AF133:AF136"/>
    <mergeCell ref="AG133:AG136"/>
    <mergeCell ref="AH133:AH136"/>
    <mergeCell ref="DH129:DH136"/>
    <mergeCell ref="DI129:DI136"/>
    <mergeCell ref="DJ129:DJ132"/>
    <mergeCell ref="DK129:DK132"/>
    <mergeCell ref="DL129:DL132"/>
    <mergeCell ref="DM129:DM132"/>
    <mergeCell ref="DJ133:DJ136"/>
    <mergeCell ref="DK133:DK136"/>
    <mergeCell ref="DL133:DL136"/>
    <mergeCell ref="DM133:DM136"/>
    <mergeCell ref="DB129:DB136"/>
    <mergeCell ref="DC129:DC136"/>
    <mergeCell ref="DD129:DD136"/>
    <mergeCell ref="DE129:DE136"/>
    <mergeCell ref="DF129:DF136"/>
    <mergeCell ref="DG129:DG136"/>
    <mergeCell ref="CV129:CV136"/>
    <mergeCell ref="CW129:CW136"/>
    <mergeCell ref="CX129:CX132"/>
    <mergeCell ref="CY129:CY136"/>
    <mergeCell ref="CZ129:CZ136"/>
    <mergeCell ref="DA129:DA136"/>
    <mergeCell ref="CX133:CX136"/>
    <mergeCell ref="CP129:CP136"/>
    <mergeCell ref="CQ129:CQ136"/>
    <mergeCell ref="CR129:CR130"/>
    <mergeCell ref="BJ129:BJ132"/>
    <mergeCell ref="BK129:BK132"/>
    <mergeCell ref="BL129:BL132"/>
    <mergeCell ref="BM129:BM132"/>
    <mergeCell ref="BN129:BN132"/>
    <mergeCell ref="AR129:AR132"/>
    <mergeCell ref="AS129:AS132"/>
    <mergeCell ref="AT129:AT132"/>
    <mergeCell ref="AU129:AU132"/>
    <mergeCell ref="AV129:AV132"/>
    <mergeCell ref="AW129:AW132"/>
    <mergeCell ref="AI129:AI132"/>
    <mergeCell ref="AJ129:AJ132"/>
    <mergeCell ref="AK129:AK132"/>
    <mergeCell ref="AL129:AL132"/>
    <mergeCell ref="AM129:AM132"/>
    <mergeCell ref="AN129:AN132"/>
    <mergeCell ref="AO129:AO132"/>
    <mergeCell ref="AO133:AO136"/>
    <mergeCell ref="AP133:AP136"/>
    <mergeCell ref="AQ133:AQ136"/>
    <mergeCell ref="AR133:AR136"/>
    <mergeCell ref="AS133:AS136"/>
    <mergeCell ref="AT133:AT136"/>
    <mergeCell ref="DO125:DO128"/>
    <mergeCell ref="CR127:CR128"/>
    <mergeCell ref="CS127:CS128"/>
    <mergeCell ref="CT127:CT128"/>
    <mergeCell ref="AC129:AC132"/>
    <mergeCell ref="AD129:AD132"/>
    <mergeCell ref="AE129:AE132"/>
    <mergeCell ref="AF129:AF132"/>
    <mergeCell ref="AG129:AG132"/>
    <mergeCell ref="AH129:AH132"/>
    <mergeCell ref="AN125:AN128"/>
    <mergeCell ref="AP125:AP128"/>
    <mergeCell ref="AQ125:AQ128"/>
    <mergeCell ref="AR125:AR128"/>
    <mergeCell ref="AS125:AS128"/>
    <mergeCell ref="AT125:AT128"/>
    <mergeCell ref="AH125:AH128"/>
    <mergeCell ref="AI125:AI128"/>
    <mergeCell ref="AJ125:AJ128"/>
    <mergeCell ref="AK125:AK128"/>
    <mergeCell ref="AL125:AL128"/>
    <mergeCell ref="AM125:AM128"/>
    <mergeCell ref="DN121:DN128"/>
    <mergeCell ref="DO121:DO124"/>
    <mergeCell ref="CR123:CR124"/>
    <mergeCell ref="CS123:CS124"/>
    <mergeCell ref="DH121:DH128"/>
    <mergeCell ref="DI121:DI128"/>
    <mergeCell ref="DJ121:DJ124"/>
    <mergeCell ref="DK121:DK124"/>
    <mergeCell ref="DL121:DL124"/>
    <mergeCell ref="DM121:DM124"/>
    <mergeCell ref="DJ125:DJ128"/>
    <mergeCell ref="DK125:DK128"/>
    <mergeCell ref="DL125:DL128"/>
    <mergeCell ref="DM125:DM128"/>
    <mergeCell ref="DB121:DB128"/>
    <mergeCell ref="DC121:DC128"/>
    <mergeCell ref="DD121:DD128"/>
    <mergeCell ref="DE121:DE128"/>
    <mergeCell ref="DF121:DF128"/>
    <mergeCell ref="DG121:DG128"/>
    <mergeCell ref="CV121:CV128"/>
    <mergeCell ref="CW121:CW128"/>
    <mergeCell ref="CX121:CX124"/>
    <mergeCell ref="CY121:CY128"/>
    <mergeCell ref="CZ121:CZ128"/>
    <mergeCell ref="DA121:DA128"/>
    <mergeCell ref="CX125:CX128"/>
    <mergeCell ref="CT121:CT122"/>
    <mergeCell ref="CU121:CU128"/>
    <mergeCell ref="CR125:CR126"/>
    <mergeCell ref="CS125:CS126"/>
    <mergeCell ref="CT125:CT126"/>
    <mergeCell ref="CJ121:CJ128"/>
    <mergeCell ref="CK121:CK128"/>
    <mergeCell ref="CL121:CL128"/>
    <mergeCell ref="CM121:CM128"/>
    <mergeCell ref="CN121:CN128"/>
    <mergeCell ref="CO121:CO128"/>
    <mergeCell ref="CD121:CD128"/>
    <mergeCell ref="CE121:CE128"/>
    <mergeCell ref="CF121:CF128"/>
    <mergeCell ref="CG121:CG128"/>
    <mergeCell ref="CH121:CH128"/>
    <mergeCell ref="CI121:CI128"/>
    <mergeCell ref="CT123:CT124"/>
    <mergeCell ref="CP121:CP128"/>
    <mergeCell ref="CQ121:CQ128"/>
    <mergeCell ref="CR121:CR122"/>
    <mergeCell ref="CS121:CS122"/>
    <mergeCell ref="BL121:BL124"/>
    <mergeCell ref="AP121:AP124"/>
    <mergeCell ref="AQ121:AQ124"/>
    <mergeCell ref="AR121:AR124"/>
    <mergeCell ref="AS121:AS124"/>
    <mergeCell ref="AT121:AT124"/>
    <mergeCell ref="AU121:AU124"/>
    <mergeCell ref="BG129:BG132"/>
    <mergeCell ref="BH129:BH132"/>
    <mergeCell ref="BI129:BI132"/>
    <mergeCell ref="AX129:AX132"/>
    <mergeCell ref="AY129:AY132"/>
    <mergeCell ref="BA129:BA132"/>
    <mergeCell ref="BF129:BF132"/>
    <mergeCell ref="BB129:BB132"/>
    <mergeCell ref="BC129:BC132"/>
    <mergeCell ref="BD129:BD132"/>
    <mergeCell ref="AZ129:AZ132"/>
    <mergeCell ref="AP129:AP132"/>
    <mergeCell ref="AQ129:AQ132"/>
    <mergeCell ref="BI121:BI124"/>
    <mergeCell ref="BK121:BK124"/>
    <mergeCell ref="BF121:BF124"/>
    <mergeCell ref="BG121:BG124"/>
    <mergeCell ref="BH121:BH124"/>
    <mergeCell ref="AZ121:AZ124"/>
    <mergeCell ref="AW121:AW124"/>
    <mergeCell ref="AX121:AX124"/>
    <mergeCell ref="AY121:AY124"/>
    <mergeCell ref="BA121:BA124"/>
    <mergeCell ref="AV121:AV124"/>
    <mergeCell ref="BB121:BB124"/>
    <mergeCell ref="DM117:DM120"/>
    <mergeCell ref="CR119:CR120"/>
    <mergeCell ref="CS119:CS120"/>
    <mergeCell ref="CT119:CT120"/>
    <mergeCell ref="AC121:AC124"/>
    <mergeCell ref="AD121:AD124"/>
    <mergeCell ref="AE121:AE124"/>
    <mergeCell ref="AF121:AF124"/>
    <mergeCell ref="AG121:AG124"/>
    <mergeCell ref="AH121:AH124"/>
    <mergeCell ref="AN117:AN120"/>
    <mergeCell ref="AP117:AP120"/>
    <mergeCell ref="AQ117:AQ120"/>
    <mergeCell ref="AR117:AR120"/>
    <mergeCell ref="AS117:AS120"/>
    <mergeCell ref="AT117:AT120"/>
    <mergeCell ref="AH117:AH120"/>
    <mergeCell ref="AI117:AI120"/>
    <mergeCell ref="AJ117:AJ120"/>
    <mergeCell ref="AK117:AK120"/>
    <mergeCell ref="AL117:AL120"/>
    <mergeCell ref="AM117:AM120"/>
    <mergeCell ref="CO113:CO120"/>
    <mergeCell ref="CP113:CP120"/>
    <mergeCell ref="CQ113:CQ120"/>
    <mergeCell ref="CR113:CR114"/>
    <mergeCell ref="BM121:BM124"/>
    <mergeCell ref="BN121:BN124"/>
    <mergeCell ref="BO121:BO136"/>
    <mergeCell ref="BQ121:BR122"/>
    <mergeCell ref="BS121:BS136"/>
    <mergeCell ref="CB121:CB136"/>
    <mergeCell ref="DM113:DM116"/>
    <mergeCell ref="DO113:DO114"/>
    <mergeCell ref="CR115:CR116"/>
    <mergeCell ref="CS115:CS116"/>
    <mergeCell ref="CT115:CT116"/>
    <mergeCell ref="AC117:AC120"/>
    <mergeCell ref="AD117:AD120"/>
    <mergeCell ref="AE117:AE120"/>
    <mergeCell ref="AF117:AF120"/>
    <mergeCell ref="AG117:AG120"/>
    <mergeCell ref="DG113:DG120"/>
    <mergeCell ref="DH113:DH120"/>
    <mergeCell ref="DI113:DI120"/>
    <mergeCell ref="DJ113:DJ116"/>
    <mergeCell ref="DK113:DK116"/>
    <mergeCell ref="DL113:DL116"/>
    <mergeCell ref="DJ117:DJ120"/>
    <mergeCell ref="DK117:DK120"/>
    <mergeCell ref="DL117:DL120"/>
    <mergeCell ref="DA113:DA120"/>
    <mergeCell ref="DB113:DB120"/>
    <mergeCell ref="DC113:DC120"/>
    <mergeCell ref="DD113:DD120"/>
    <mergeCell ref="DE113:DE120"/>
    <mergeCell ref="DF113:DF120"/>
    <mergeCell ref="CU113:CU120"/>
    <mergeCell ref="CV113:CV120"/>
    <mergeCell ref="CW113:CW120"/>
    <mergeCell ref="CX113:CX116"/>
    <mergeCell ref="CY113:CY120"/>
    <mergeCell ref="CZ113:CZ120"/>
    <mergeCell ref="CX117:CX120"/>
    <mergeCell ref="CS113:CS114"/>
    <mergeCell ref="CT113:CT114"/>
    <mergeCell ref="CR117:CR118"/>
    <mergeCell ref="CS117:CS118"/>
    <mergeCell ref="CT117:CT118"/>
    <mergeCell ref="CI113:CI120"/>
    <mergeCell ref="CJ113:CJ120"/>
    <mergeCell ref="CK113:CK120"/>
    <mergeCell ref="CL113:CL120"/>
    <mergeCell ref="CM113:CM120"/>
    <mergeCell ref="CN113:CN120"/>
    <mergeCell ref="BN113:BN116"/>
    <mergeCell ref="CD113:CD120"/>
    <mergeCell ref="CE113:CE120"/>
    <mergeCell ref="CF113:CF120"/>
    <mergeCell ref="CG113:CG120"/>
    <mergeCell ref="CH113:CH120"/>
    <mergeCell ref="BS105:BS120"/>
    <mergeCell ref="CB105:CB120"/>
    <mergeCell ref="CR105:CR106"/>
    <mergeCell ref="CS105:CS106"/>
    <mergeCell ref="CT105:CT106"/>
    <mergeCell ref="CD105:CD112"/>
    <mergeCell ref="CE105:CE112"/>
    <mergeCell ref="DJ105:DJ108"/>
    <mergeCell ref="DK105:DK108"/>
    <mergeCell ref="DL105:DL108"/>
    <mergeCell ref="DM105:DM108"/>
    <mergeCell ref="DN105:DN112"/>
    <mergeCell ref="DO105:DO108"/>
    <mergeCell ref="DJ109:DJ112"/>
    <mergeCell ref="DK109:DK112"/>
    <mergeCell ref="DL109:DL112"/>
    <mergeCell ref="DM109:DM112"/>
    <mergeCell ref="DD105:DD112"/>
    <mergeCell ref="DE105:DE112"/>
    <mergeCell ref="DF105:DF112"/>
    <mergeCell ref="DG105:DG112"/>
    <mergeCell ref="DH105:DH112"/>
    <mergeCell ref="DI105:DI112"/>
    <mergeCell ref="CX105:CX108"/>
    <mergeCell ref="CY105:CY112"/>
    <mergeCell ref="CZ105:CZ112"/>
    <mergeCell ref="DA105:DA112"/>
    <mergeCell ref="DB105:DB112"/>
    <mergeCell ref="DC105:DC112"/>
    <mergeCell ref="CX109:CX112"/>
    <mergeCell ref="DO109:DO112"/>
    <mergeCell ref="CW105:CW112"/>
    <mergeCell ref="CR107:CR108"/>
    <mergeCell ref="CS107:CS108"/>
    <mergeCell ref="CT107:CT108"/>
    <mergeCell ref="CT109:CT110"/>
    <mergeCell ref="CL105:CL112"/>
    <mergeCell ref="CM105:CM112"/>
    <mergeCell ref="CN105:CN112"/>
    <mergeCell ref="CO105:CO112"/>
    <mergeCell ref="CP105:CP112"/>
    <mergeCell ref="CQ105:CQ112"/>
    <mergeCell ref="CF105:CF112"/>
    <mergeCell ref="CG105:CG112"/>
    <mergeCell ref="CH105:CH112"/>
    <mergeCell ref="CI105:CI112"/>
    <mergeCell ref="CJ105:CJ112"/>
    <mergeCell ref="CK105:CK112"/>
    <mergeCell ref="CR111:CR112"/>
    <mergeCell ref="CS111:CS112"/>
    <mergeCell ref="CT111:CT112"/>
    <mergeCell ref="CR109:CR110"/>
    <mergeCell ref="CS109:CS110"/>
    <mergeCell ref="CU105:CU112"/>
    <mergeCell ref="AQ109:AQ112"/>
    <mergeCell ref="AR109:AR112"/>
    <mergeCell ref="AS109:AS112"/>
    <mergeCell ref="AT109:AT112"/>
    <mergeCell ref="AI109:AI112"/>
    <mergeCell ref="AJ109:AJ112"/>
    <mergeCell ref="AK109:AK112"/>
    <mergeCell ref="AL109:AL112"/>
    <mergeCell ref="AM109:AM112"/>
    <mergeCell ref="AN109:AN112"/>
    <mergeCell ref="BO105:BO120"/>
    <mergeCell ref="BQ105:BR106"/>
    <mergeCell ref="AT105:AT108"/>
    <mergeCell ref="AO105:AO108"/>
    <mergeCell ref="AO109:AO112"/>
    <mergeCell ref="CV105:CV112"/>
    <mergeCell ref="BK113:BK116"/>
    <mergeCell ref="BL113:BL116"/>
    <mergeCell ref="BM113:BM116"/>
    <mergeCell ref="AS113:AS116"/>
    <mergeCell ref="AT113:AT116"/>
    <mergeCell ref="AU113:AU116"/>
    <mergeCell ref="AV113:AV116"/>
    <mergeCell ref="AW113:AW116"/>
    <mergeCell ref="AX113:AX116"/>
    <mergeCell ref="AK113:AK116"/>
    <mergeCell ref="AL113:AL116"/>
    <mergeCell ref="AM113:AM116"/>
    <mergeCell ref="AN113:AN116"/>
    <mergeCell ref="AP113:AP116"/>
    <mergeCell ref="AQ113:AQ116"/>
    <mergeCell ref="BK105:BK108"/>
    <mergeCell ref="BF105:BF108"/>
    <mergeCell ref="BG105:BG108"/>
    <mergeCell ref="BH105:BH108"/>
    <mergeCell ref="BC105:BC108"/>
    <mergeCell ref="AZ105:AZ108"/>
    <mergeCell ref="BB105:BB108"/>
    <mergeCell ref="AQ105:AQ108"/>
    <mergeCell ref="AR105:AR108"/>
    <mergeCell ref="AS105:AS108"/>
    <mergeCell ref="BJ105:BJ108"/>
    <mergeCell ref="BL105:BL108"/>
    <mergeCell ref="BM105:BM108"/>
    <mergeCell ref="BN105:BN108"/>
    <mergeCell ref="AU105:AU108"/>
    <mergeCell ref="AV105:AV108"/>
    <mergeCell ref="AW105:AW108"/>
    <mergeCell ref="AX105:AX108"/>
    <mergeCell ref="AY105:AY108"/>
    <mergeCell ref="BA105:BA108"/>
    <mergeCell ref="BI113:BI116"/>
    <mergeCell ref="AO101:AO104"/>
    <mergeCell ref="AP97:AP100"/>
    <mergeCell ref="AQ97:AQ100"/>
    <mergeCell ref="AI97:AI100"/>
    <mergeCell ref="AJ97:AJ100"/>
    <mergeCell ref="AK97:AK100"/>
    <mergeCell ref="AL97:AL100"/>
    <mergeCell ref="AM97:AM100"/>
    <mergeCell ref="AN97:AN100"/>
    <mergeCell ref="AY97:AY100"/>
    <mergeCell ref="BA97:BA100"/>
    <mergeCell ref="AZ97:AZ100"/>
    <mergeCell ref="BD105:BD108"/>
    <mergeCell ref="BE105:BE108"/>
    <mergeCell ref="AJ113:AJ116"/>
    <mergeCell ref="BI105:BI108"/>
    <mergeCell ref="AI105:AI108"/>
    <mergeCell ref="AJ105:AJ108"/>
    <mergeCell ref="AK105:AK108"/>
    <mergeCell ref="AL105:AL108"/>
    <mergeCell ref="AM105:AM108"/>
    <mergeCell ref="AN105:AN108"/>
    <mergeCell ref="BE113:BE116"/>
    <mergeCell ref="BF113:BF116"/>
    <mergeCell ref="BG113:BG116"/>
    <mergeCell ref="BH113:BH116"/>
    <mergeCell ref="BC113:BC116"/>
    <mergeCell ref="AZ113:AZ116"/>
    <mergeCell ref="AY113:AY116"/>
    <mergeCell ref="BA113:BA116"/>
    <mergeCell ref="BB113:BB116"/>
    <mergeCell ref="DO97:DO98"/>
    <mergeCell ref="CR99:CR100"/>
    <mergeCell ref="CS99:CS100"/>
    <mergeCell ref="CT99:CT100"/>
    <mergeCell ref="AC101:AC104"/>
    <mergeCell ref="AD101:AD104"/>
    <mergeCell ref="AE101:AE104"/>
    <mergeCell ref="AF101:AF104"/>
    <mergeCell ref="AG101:AG104"/>
    <mergeCell ref="AH101:AH104"/>
    <mergeCell ref="DH97:DH104"/>
    <mergeCell ref="DI97:DI104"/>
    <mergeCell ref="DJ97:DJ100"/>
    <mergeCell ref="DK97:DK100"/>
    <mergeCell ref="DL97:DL100"/>
    <mergeCell ref="DM97:DM100"/>
    <mergeCell ref="DJ101:DJ104"/>
    <mergeCell ref="DK101:DK104"/>
    <mergeCell ref="DL101:DL104"/>
    <mergeCell ref="DM101:DM104"/>
    <mergeCell ref="AK101:AK104"/>
    <mergeCell ref="AL101:AL104"/>
    <mergeCell ref="AM101:AM104"/>
    <mergeCell ref="AN101:AN104"/>
    <mergeCell ref="CD97:CD104"/>
    <mergeCell ref="CN97:CN104"/>
    <mergeCell ref="CO97:CO104"/>
    <mergeCell ref="AP101:AP104"/>
    <mergeCell ref="AQ101:AQ104"/>
    <mergeCell ref="AR101:AR104"/>
    <mergeCell ref="AS101:AS104"/>
    <mergeCell ref="AT101:AT104"/>
    <mergeCell ref="AH93:AH96"/>
    <mergeCell ref="AI93:AI96"/>
    <mergeCell ref="AJ93:AJ96"/>
    <mergeCell ref="AK93:AK96"/>
    <mergeCell ref="AL93:AL96"/>
    <mergeCell ref="CX101:CX104"/>
    <mergeCell ref="CP97:CP104"/>
    <mergeCell ref="CQ97:CQ104"/>
    <mergeCell ref="CR97:CR98"/>
    <mergeCell ref="CS97:CS98"/>
    <mergeCell ref="CT97:CT98"/>
    <mergeCell ref="CU97:CU104"/>
    <mergeCell ref="CS101:CS102"/>
    <mergeCell ref="CT101:CT102"/>
    <mergeCell ref="CS103:CS104"/>
    <mergeCell ref="CT103:CT104"/>
    <mergeCell ref="CJ97:CJ104"/>
    <mergeCell ref="CK97:CK104"/>
    <mergeCell ref="CL97:CL104"/>
    <mergeCell ref="CE97:CE104"/>
    <mergeCell ref="CF97:CF104"/>
    <mergeCell ref="CG97:CG104"/>
    <mergeCell ref="CH97:CH104"/>
    <mergeCell ref="CI97:CI104"/>
    <mergeCell ref="BE97:BE100"/>
    <mergeCell ref="BJ97:BJ100"/>
    <mergeCell ref="BK97:BK100"/>
    <mergeCell ref="BL97:BL100"/>
    <mergeCell ref="BM97:BM100"/>
    <mergeCell ref="BN97:BN100"/>
    <mergeCell ref="AR97:AR100"/>
    <mergeCell ref="CM97:CM104"/>
    <mergeCell ref="DO89:DO92"/>
    <mergeCell ref="CR91:CR92"/>
    <mergeCell ref="CS91:CS92"/>
    <mergeCell ref="CT91:CT92"/>
    <mergeCell ref="DO93:DO96"/>
    <mergeCell ref="CT89:CT90"/>
    <mergeCell ref="CU89:CU96"/>
    <mergeCell ref="CR93:CR94"/>
    <mergeCell ref="CS93:CS94"/>
    <mergeCell ref="CT93:CT94"/>
    <mergeCell ref="CJ89:CJ96"/>
    <mergeCell ref="CK89:CK96"/>
    <mergeCell ref="CL89:CL96"/>
    <mergeCell ref="CM89:CM96"/>
    <mergeCell ref="CN89:CN96"/>
    <mergeCell ref="CO89:CO96"/>
    <mergeCell ref="CR95:CR96"/>
    <mergeCell ref="CS95:CS96"/>
    <mergeCell ref="CT95:CT96"/>
    <mergeCell ref="CP89:CP96"/>
    <mergeCell ref="CQ89:CQ96"/>
    <mergeCell ref="CR89:CR90"/>
    <mergeCell ref="CS89:CS90"/>
    <mergeCell ref="DF89:DF96"/>
    <mergeCell ref="DG89:DG96"/>
    <mergeCell ref="CV89:CV96"/>
    <mergeCell ref="CW89:CW96"/>
    <mergeCell ref="CX89:CX92"/>
    <mergeCell ref="CY89:CY96"/>
    <mergeCell ref="CZ89:CZ96"/>
    <mergeCell ref="DA89:DA96"/>
    <mergeCell ref="CX93:CX96"/>
    <mergeCell ref="CR101:CR102"/>
    <mergeCell ref="CR103:CR104"/>
    <mergeCell ref="AI101:AI104"/>
    <mergeCell ref="AJ101:AJ104"/>
    <mergeCell ref="DN89:DN96"/>
    <mergeCell ref="DB97:DB104"/>
    <mergeCell ref="DC97:DC104"/>
    <mergeCell ref="DD97:DD104"/>
    <mergeCell ref="DE97:DE104"/>
    <mergeCell ref="DF97:DF104"/>
    <mergeCell ref="DG97:DG104"/>
    <mergeCell ref="CV97:CV104"/>
    <mergeCell ref="CW97:CW104"/>
    <mergeCell ref="CX97:CX100"/>
    <mergeCell ref="CY97:CY104"/>
    <mergeCell ref="CZ97:CZ104"/>
    <mergeCell ref="DA97:DA104"/>
    <mergeCell ref="AT93:AT96"/>
    <mergeCell ref="DH89:DH96"/>
    <mergeCell ref="DI89:DI96"/>
    <mergeCell ref="DJ89:DJ92"/>
    <mergeCell ref="DK89:DK92"/>
    <mergeCell ref="DL89:DL92"/>
    <mergeCell ref="DM89:DM92"/>
    <mergeCell ref="DJ93:DJ96"/>
    <mergeCell ref="DK93:DK96"/>
    <mergeCell ref="DL93:DL96"/>
    <mergeCell ref="DM93:DM96"/>
    <mergeCell ref="DB89:DB96"/>
    <mergeCell ref="DC89:DC96"/>
    <mergeCell ref="DD89:DD96"/>
    <mergeCell ref="DE89:DE96"/>
    <mergeCell ref="BM89:BM92"/>
    <mergeCell ref="BN89:BN92"/>
    <mergeCell ref="BO89:BO104"/>
    <mergeCell ref="BQ89:BR90"/>
    <mergeCell ref="BS89:BS104"/>
    <mergeCell ref="CB89:CB104"/>
    <mergeCell ref="BB89:BB92"/>
    <mergeCell ref="BC89:BC92"/>
    <mergeCell ref="BD89:BD92"/>
    <mergeCell ref="BE89:BE92"/>
    <mergeCell ref="BJ89:BJ92"/>
    <mergeCell ref="BL89:BL92"/>
    <mergeCell ref="BG97:BG100"/>
    <mergeCell ref="BH97:BH100"/>
    <mergeCell ref="BI97:BI100"/>
    <mergeCell ref="BI89:BI92"/>
    <mergeCell ref="BK89:BK92"/>
    <mergeCell ref="BF89:BF92"/>
    <mergeCell ref="BG89:BG92"/>
    <mergeCell ref="BH89:BH92"/>
    <mergeCell ref="BF97:BF100"/>
    <mergeCell ref="BB97:BB100"/>
    <mergeCell ref="BC97:BC100"/>
    <mergeCell ref="BD97:BD100"/>
    <mergeCell ref="AI89:AI92"/>
    <mergeCell ref="AJ89:AJ92"/>
    <mergeCell ref="AK89:AK92"/>
    <mergeCell ref="AL89:AL92"/>
    <mergeCell ref="AM89:AM92"/>
    <mergeCell ref="AN89:AN92"/>
    <mergeCell ref="DM85:DM88"/>
    <mergeCell ref="CR87:CR88"/>
    <mergeCell ref="CS87:CS88"/>
    <mergeCell ref="CT87:CT88"/>
    <mergeCell ref="AC89:AC92"/>
    <mergeCell ref="AD89:AD92"/>
    <mergeCell ref="AE89:AE92"/>
    <mergeCell ref="AF89:AF92"/>
    <mergeCell ref="AG89:AG92"/>
    <mergeCell ref="AH89:AH92"/>
    <mergeCell ref="AN85:AN88"/>
    <mergeCell ref="AP85:AP88"/>
    <mergeCell ref="AQ85:AQ88"/>
    <mergeCell ref="AR85:AR88"/>
    <mergeCell ref="AS85:AS88"/>
    <mergeCell ref="AT85:AT88"/>
    <mergeCell ref="AH85:AH88"/>
    <mergeCell ref="AI85:AI88"/>
    <mergeCell ref="AJ85:AJ88"/>
    <mergeCell ref="AK85:AK88"/>
    <mergeCell ref="CD89:CD96"/>
    <mergeCell ref="CE89:CE96"/>
    <mergeCell ref="CF89:CF96"/>
    <mergeCell ref="CG89:CG96"/>
    <mergeCell ref="CH89:CH96"/>
    <mergeCell ref="CI89:CI96"/>
    <mergeCell ref="AL85:AL88"/>
    <mergeCell ref="AM85:AM88"/>
    <mergeCell ref="DM81:DM84"/>
    <mergeCell ref="DO81:DO82"/>
    <mergeCell ref="CR83:CR84"/>
    <mergeCell ref="CS83:CS84"/>
    <mergeCell ref="CT83:CT84"/>
    <mergeCell ref="AC85:AC88"/>
    <mergeCell ref="AD85:AD88"/>
    <mergeCell ref="AE85:AE88"/>
    <mergeCell ref="AF85:AF88"/>
    <mergeCell ref="AG85:AG88"/>
    <mergeCell ref="DG81:DG88"/>
    <mergeCell ref="DH81:DH88"/>
    <mergeCell ref="DI81:DI88"/>
    <mergeCell ref="DJ81:DJ84"/>
    <mergeCell ref="DK81:DK84"/>
    <mergeCell ref="DL81:DL84"/>
    <mergeCell ref="DJ85:DJ88"/>
    <mergeCell ref="DK85:DK88"/>
    <mergeCell ref="DL85:DL88"/>
    <mergeCell ref="DA81:DA88"/>
    <mergeCell ref="DB81:DB88"/>
    <mergeCell ref="DC81:DC88"/>
    <mergeCell ref="DD81:DD88"/>
    <mergeCell ref="DE81:DE88"/>
    <mergeCell ref="DF81:DF88"/>
    <mergeCell ref="CU81:CU88"/>
    <mergeCell ref="CV81:CV88"/>
    <mergeCell ref="CW81:CW88"/>
    <mergeCell ref="CX81:CX84"/>
    <mergeCell ref="CY81:CY88"/>
    <mergeCell ref="CZ81:CZ88"/>
    <mergeCell ref="CX85:CX88"/>
    <mergeCell ref="CO81:CO88"/>
    <mergeCell ref="CP81:CP88"/>
    <mergeCell ref="CQ81:CQ88"/>
    <mergeCell ref="CR81:CR82"/>
    <mergeCell ref="CS81:CS82"/>
    <mergeCell ref="CT81:CT82"/>
    <mergeCell ref="CR85:CR86"/>
    <mergeCell ref="CS85:CS86"/>
    <mergeCell ref="CT85:CT86"/>
    <mergeCell ref="CI81:CI88"/>
    <mergeCell ref="CJ81:CJ88"/>
    <mergeCell ref="CK81:CK88"/>
    <mergeCell ref="CL81:CL88"/>
    <mergeCell ref="CM81:CM88"/>
    <mergeCell ref="CN81:CN88"/>
    <mergeCell ref="BN81:BN84"/>
    <mergeCell ref="CD81:CD88"/>
    <mergeCell ref="CE81:CE88"/>
    <mergeCell ref="CF81:CF88"/>
    <mergeCell ref="CG81:CG88"/>
    <mergeCell ref="CH81:CH88"/>
    <mergeCell ref="BD81:BD84"/>
    <mergeCell ref="BE81:BE84"/>
    <mergeCell ref="BJ81:BJ84"/>
    <mergeCell ref="BK81:BK84"/>
    <mergeCell ref="BL81:BL84"/>
    <mergeCell ref="BM81:BM84"/>
    <mergeCell ref="AS81:AS84"/>
    <mergeCell ref="AT81:AT84"/>
    <mergeCell ref="AU81:AU84"/>
    <mergeCell ref="AV81:AV84"/>
    <mergeCell ref="AW81:AW84"/>
    <mergeCell ref="AX81:AX84"/>
    <mergeCell ref="AK81:AK84"/>
    <mergeCell ref="AL81:AL84"/>
    <mergeCell ref="AM81:AM84"/>
    <mergeCell ref="AN81:AN84"/>
    <mergeCell ref="AP81:AP84"/>
    <mergeCell ref="AQ81:AQ84"/>
    <mergeCell ref="DO77:DO80"/>
    <mergeCell ref="CR79:CR80"/>
    <mergeCell ref="CS79:CS80"/>
    <mergeCell ref="CT79:CT80"/>
    <mergeCell ref="AC81:AC84"/>
    <mergeCell ref="AD81:AD84"/>
    <mergeCell ref="AE81:AE84"/>
    <mergeCell ref="AF81:AF84"/>
    <mergeCell ref="AG81:AG84"/>
    <mergeCell ref="AH81:AH84"/>
    <mergeCell ref="AQ77:AQ80"/>
    <mergeCell ref="AR77:AR80"/>
    <mergeCell ref="AS77:AS80"/>
    <mergeCell ref="AT77:AT80"/>
    <mergeCell ref="CR77:CR78"/>
    <mergeCell ref="CS77:CS78"/>
    <mergeCell ref="AI77:AI80"/>
    <mergeCell ref="AJ77:AJ80"/>
    <mergeCell ref="AK77:AK80"/>
    <mergeCell ref="AL77:AL80"/>
    <mergeCell ref="AM77:AM80"/>
    <mergeCell ref="AN77:AN80"/>
    <mergeCell ref="AC77:AC80"/>
    <mergeCell ref="AD77:AD80"/>
    <mergeCell ref="AE77:AE80"/>
    <mergeCell ref="AF77:AF80"/>
    <mergeCell ref="AG77:AG80"/>
    <mergeCell ref="AH77:AH80"/>
    <mergeCell ref="DJ73:DJ76"/>
    <mergeCell ref="DK73:DK76"/>
    <mergeCell ref="DL73:DL76"/>
    <mergeCell ref="DM73:DM76"/>
    <mergeCell ref="DN73:DN80"/>
    <mergeCell ref="DO73:DO76"/>
    <mergeCell ref="DJ77:DJ80"/>
    <mergeCell ref="DK77:DK80"/>
    <mergeCell ref="DL77:DL80"/>
    <mergeCell ref="DM77:DM80"/>
    <mergeCell ref="DD73:DD80"/>
    <mergeCell ref="DE73:DE80"/>
    <mergeCell ref="DF73:DF80"/>
    <mergeCell ref="DG73:DG80"/>
    <mergeCell ref="DH73:DH80"/>
    <mergeCell ref="DI73:DI80"/>
    <mergeCell ref="CX73:CX76"/>
    <mergeCell ref="CY73:CY80"/>
    <mergeCell ref="CZ73:CZ80"/>
    <mergeCell ref="DA73:DA80"/>
    <mergeCell ref="DB73:DB80"/>
    <mergeCell ref="DC73:DC80"/>
    <mergeCell ref="CX77:CX80"/>
    <mergeCell ref="CR73:CR74"/>
    <mergeCell ref="CS73:CS74"/>
    <mergeCell ref="CT73:CT74"/>
    <mergeCell ref="CU73:CU80"/>
    <mergeCell ref="CV73:CV80"/>
    <mergeCell ref="CW73:CW80"/>
    <mergeCell ref="CR75:CR76"/>
    <mergeCell ref="CS75:CS76"/>
    <mergeCell ref="CT75:CT76"/>
    <mergeCell ref="CT77:CT78"/>
    <mergeCell ref="CL73:CL80"/>
    <mergeCell ref="CM73:CM80"/>
    <mergeCell ref="CN73:CN80"/>
    <mergeCell ref="CO73:CO80"/>
    <mergeCell ref="CP73:CP80"/>
    <mergeCell ref="CQ73:CQ80"/>
    <mergeCell ref="CF73:CF80"/>
    <mergeCell ref="CG73:CG80"/>
    <mergeCell ref="CH73:CH80"/>
    <mergeCell ref="CI73:CI80"/>
    <mergeCell ref="CJ73:CJ80"/>
    <mergeCell ref="CK73:CK80"/>
    <mergeCell ref="BO73:BO88"/>
    <mergeCell ref="BQ73:BR74"/>
    <mergeCell ref="BS73:BS88"/>
    <mergeCell ref="CB73:CB88"/>
    <mergeCell ref="CD73:CD80"/>
    <mergeCell ref="CE73:CE80"/>
    <mergeCell ref="BE73:BE76"/>
    <mergeCell ref="BJ73:BJ76"/>
    <mergeCell ref="BL73:BL76"/>
    <mergeCell ref="BM73:BM76"/>
    <mergeCell ref="BN73:BN76"/>
    <mergeCell ref="AU73:AU76"/>
    <mergeCell ref="AV73:AV76"/>
    <mergeCell ref="AW73:AW76"/>
    <mergeCell ref="AX73:AX76"/>
    <mergeCell ref="AY73:AY76"/>
    <mergeCell ref="BA73:BA76"/>
    <mergeCell ref="AI73:AI76"/>
    <mergeCell ref="AJ73:AJ76"/>
    <mergeCell ref="AK73:AK76"/>
    <mergeCell ref="AL73:AL76"/>
    <mergeCell ref="AM73:AM76"/>
    <mergeCell ref="AN73:AN76"/>
    <mergeCell ref="BI73:BI76"/>
    <mergeCell ref="BK73:BK76"/>
    <mergeCell ref="BF73:BF76"/>
    <mergeCell ref="BG73:BG76"/>
    <mergeCell ref="BH73:BH76"/>
    <mergeCell ref="BC73:BC76"/>
    <mergeCell ref="AZ73:AZ76"/>
    <mergeCell ref="BB73:BB76"/>
    <mergeCell ref="AQ73:AQ76"/>
    <mergeCell ref="AR73:AR76"/>
    <mergeCell ref="AS73:AS76"/>
    <mergeCell ref="AT73:AT76"/>
    <mergeCell ref="AO73:AO76"/>
    <mergeCell ref="AD73:AD76"/>
    <mergeCell ref="AE73:AE76"/>
    <mergeCell ref="AF73:AF76"/>
    <mergeCell ref="AG73:AG76"/>
    <mergeCell ref="AH73:AH76"/>
    <mergeCell ref="AP69:AP72"/>
    <mergeCell ref="AQ69:AQ72"/>
    <mergeCell ref="AR69:AR72"/>
    <mergeCell ref="AS69:AS72"/>
    <mergeCell ref="AT69:AT72"/>
    <mergeCell ref="CR69:CR70"/>
    <mergeCell ref="CR71:CR72"/>
    <mergeCell ref="AI69:AI72"/>
    <mergeCell ref="AJ69:AJ72"/>
    <mergeCell ref="AK69:AK72"/>
    <mergeCell ref="AL69:AL72"/>
    <mergeCell ref="AM69:AM72"/>
    <mergeCell ref="AN69:AN72"/>
    <mergeCell ref="CD65:CD72"/>
    <mergeCell ref="CE65:CE72"/>
    <mergeCell ref="CF65:CF72"/>
    <mergeCell ref="CG65:CG72"/>
    <mergeCell ref="CH65:CH72"/>
    <mergeCell ref="CI65:CI72"/>
    <mergeCell ref="BE65:BE68"/>
    <mergeCell ref="BJ65:BJ68"/>
    <mergeCell ref="BK65:BK68"/>
    <mergeCell ref="BL65:BL68"/>
    <mergeCell ref="BM65:BM68"/>
    <mergeCell ref="BN65:BN68"/>
    <mergeCell ref="AR65:AR68"/>
    <mergeCell ref="BD73:BD76"/>
    <mergeCell ref="DH65:DH72"/>
    <mergeCell ref="DI65:DI72"/>
    <mergeCell ref="DJ65:DJ68"/>
    <mergeCell ref="DK65:DK68"/>
    <mergeCell ref="DL65:DL68"/>
    <mergeCell ref="DM65:DM68"/>
    <mergeCell ref="DJ69:DJ72"/>
    <mergeCell ref="DK69:DK72"/>
    <mergeCell ref="DL69:DL72"/>
    <mergeCell ref="DM69:DM72"/>
    <mergeCell ref="DB65:DB72"/>
    <mergeCell ref="DC65:DC72"/>
    <mergeCell ref="DD65:DD72"/>
    <mergeCell ref="DE65:DE72"/>
    <mergeCell ref="DF65:DF72"/>
    <mergeCell ref="DG65:DG72"/>
    <mergeCell ref="CV65:CV72"/>
    <mergeCell ref="CW65:CW72"/>
    <mergeCell ref="CX65:CX68"/>
    <mergeCell ref="CY65:CY72"/>
    <mergeCell ref="CZ65:CZ72"/>
    <mergeCell ref="DA65:DA72"/>
    <mergeCell ref="CX69:CX72"/>
    <mergeCell ref="CU65:CU72"/>
    <mergeCell ref="CS69:CS70"/>
    <mergeCell ref="CT69:CT70"/>
    <mergeCell ref="CS71:CS72"/>
    <mergeCell ref="CT71:CT72"/>
    <mergeCell ref="CJ65:CJ72"/>
    <mergeCell ref="CK65:CK72"/>
    <mergeCell ref="CL65:CL72"/>
    <mergeCell ref="CM65:CM72"/>
    <mergeCell ref="CN65:CN72"/>
    <mergeCell ref="CO65:CO72"/>
    <mergeCell ref="CR67:CR68"/>
    <mergeCell ref="CS67:CS68"/>
    <mergeCell ref="CT67:CT68"/>
    <mergeCell ref="AL65:AL68"/>
    <mergeCell ref="AM65:AM68"/>
    <mergeCell ref="AN65:AN68"/>
    <mergeCell ref="AZ65:AZ68"/>
    <mergeCell ref="AO65:AO68"/>
    <mergeCell ref="AO69:AO72"/>
    <mergeCell ref="AP65:AP68"/>
    <mergeCell ref="AQ65:AQ68"/>
    <mergeCell ref="AU65:AU68"/>
    <mergeCell ref="AV65:AV68"/>
    <mergeCell ref="AW65:AW68"/>
    <mergeCell ref="CP65:CP72"/>
    <mergeCell ref="CQ65:CQ72"/>
    <mergeCell ref="CR65:CR66"/>
    <mergeCell ref="DO61:DO64"/>
    <mergeCell ref="CR63:CR64"/>
    <mergeCell ref="CS63:CS64"/>
    <mergeCell ref="CT63:CT64"/>
    <mergeCell ref="AC65:AC68"/>
    <mergeCell ref="AD65:AD68"/>
    <mergeCell ref="AE65:AE68"/>
    <mergeCell ref="AF65:AF68"/>
    <mergeCell ref="AG65:AG68"/>
    <mergeCell ref="AH65:AH68"/>
    <mergeCell ref="AN61:AN64"/>
    <mergeCell ref="AP61:AP64"/>
    <mergeCell ref="AQ61:AQ64"/>
    <mergeCell ref="AR61:AR64"/>
    <mergeCell ref="AS61:AS64"/>
    <mergeCell ref="AT61:AT64"/>
    <mergeCell ref="AH61:AH64"/>
    <mergeCell ref="AI61:AI64"/>
    <mergeCell ref="AJ61:AJ64"/>
    <mergeCell ref="AK61:AK64"/>
    <mergeCell ref="AL61:AL64"/>
    <mergeCell ref="DO65:DO66"/>
    <mergeCell ref="AM61:AM64"/>
    <mergeCell ref="DN57:DN64"/>
    <mergeCell ref="DO57:DO60"/>
    <mergeCell ref="CR59:CR60"/>
    <mergeCell ref="CS59:CS60"/>
    <mergeCell ref="CT59:CT60"/>
    <mergeCell ref="AC61:AC64"/>
    <mergeCell ref="AD61:AD64"/>
    <mergeCell ref="AE61:AE64"/>
    <mergeCell ref="AF61:AF64"/>
    <mergeCell ref="AG61:AG64"/>
    <mergeCell ref="DH57:DH64"/>
    <mergeCell ref="DI57:DI64"/>
    <mergeCell ref="DJ57:DJ60"/>
    <mergeCell ref="DK57:DK60"/>
    <mergeCell ref="DL57:DL60"/>
    <mergeCell ref="DM57:DM60"/>
    <mergeCell ref="DJ61:DJ64"/>
    <mergeCell ref="DK61:DK64"/>
    <mergeCell ref="DL61:DL64"/>
    <mergeCell ref="DM61:DM64"/>
    <mergeCell ref="DB57:DB64"/>
    <mergeCell ref="DC57:DC64"/>
    <mergeCell ref="DD57:DD64"/>
    <mergeCell ref="DE57:DE64"/>
    <mergeCell ref="DF57:DF64"/>
    <mergeCell ref="DG57:DG64"/>
    <mergeCell ref="CV57:CV64"/>
    <mergeCell ref="CW57:CW64"/>
    <mergeCell ref="CX57:CX60"/>
    <mergeCell ref="CY57:CY64"/>
    <mergeCell ref="CZ57:CZ64"/>
    <mergeCell ref="DA57:DA64"/>
    <mergeCell ref="CX61:CX64"/>
    <mergeCell ref="CP57:CP64"/>
    <mergeCell ref="CQ57:CQ64"/>
    <mergeCell ref="CR57:CR58"/>
    <mergeCell ref="CS57:CS58"/>
    <mergeCell ref="CT57:CT58"/>
    <mergeCell ref="CU57:CU64"/>
    <mergeCell ref="CR61:CR62"/>
    <mergeCell ref="CS61:CS62"/>
    <mergeCell ref="CT61:CT62"/>
    <mergeCell ref="CJ57:CJ64"/>
    <mergeCell ref="CK57:CK64"/>
    <mergeCell ref="CL57:CL64"/>
    <mergeCell ref="CM57:CM64"/>
    <mergeCell ref="CN57:CN64"/>
    <mergeCell ref="CO57:CO64"/>
    <mergeCell ref="BQ57:BR58"/>
    <mergeCell ref="BS57:BS72"/>
    <mergeCell ref="CB57:CB72"/>
    <mergeCell ref="BB57:BB60"/>
    <mergeCell ref="BC57:BC60"/>
    <mergeCell ref="BD57:BD60"/>
    <mergeCell ref="BE57:BE60"/>
    <mergeCell ref="BJ57:BJ60"/>
    <mergeCell ref="BL57:BL60"/>
    <mergeCell ref="BG65:BG68"/>
    <mergeCell ref="BH65:BH68"/>
    <mergeCell ref="BI65:BI68"/>
    <mergeCell ref="BI57:BI60"/>
    <mergeCell ref="BK57:BK60"/>
    <mergeCell ref="BF57:BF60"/>
    <mergeCell ref="BG57:BG60"/>
    <mergeCell ref="BH57:BH60"/>
    <mergeCell ref="BF65:BF68"/>
    <mergeCell ref="BB65:BB68"/>
    <mergeCell ref="BC65:BC68"/>
    <mergeCell ref="BD65:BD68"/>
    <mergeCell ref="CS65:CS66"/>
    <mergeCell ref="CT65:CT66"/>
    <mergeCell ref="AL57:AL60"/>
    <mergeCell ref="AM57:AM60"/>
    <mergeCell ref="AN57:AN60"/>
    <mergeCell ref="DM53:DM56"/>
    <mergeCell ref="CR55:CR56"/>
    <mergeCell ref="CS55:CS56"/>
    <mergeCell ref="CT55:CT56"/>
    <mergeCell ref="AC57:AC60"/>
    <mergeCell ref="AD57:AD60"/>
    <mergeCell ref="AE57:AE60"/>
    <mergeCell ref="AF57:AF60"/>
    <mergeCell ref="AG57:AG60"/>
    <mergeCell ref="AH57:AH60"/>
    <mergeCell ref="AN53:AN56"/>
    <mergeCell ref="AP53:AP56"/>
    <mergeCell ref="AQ53:AQ56"/>
    <mergeCell ref="AR53:AR56"/>
    <mergeCell ref="AS53:AS56"/>
    <mergeCell ref="AT53:AT56"/>
    <mergeCell ref="AH53:AH56"/>
    <mergeCell ref="AI53:AI56"/>
    <mergeCell ref="AJ53:AJ56"/>
    <mergeCell ref="AK53:AK56"/>
    <mergeCell ref="CD57:CD64"/>
    <mergeCell ref="CE57:CE64"/>
    <mergeCell ref="CF57:CF64"/>
    <mergeCell ref="CG57:CG64"/>
    <mergeCell ref="CH57:CH64"/>
    <mergeCell ref="CI57:CI64"/>
    <mergeCell ref="BM57:BM60"/>
    <mergeCell ref="BN57:BN60"/>
    <mergeCell ref="BO57:BO72"/>
    <mergeCell ref="AL53:AL56"/>
    <mergeCell ref="AM53:AM56"/>
    <mergeCell ref="DM49:DM52"/>
    <mergeCell ref="DO49:DO50"/>
    <mergeCell ref="CR51:CR52"/>
    <mergeCell ref="CS51:CS52"/>
    <mergeCell ref="CT51:CT52"/>
    <mergeCell ref="AC53:AC56"/>
    <mergeCell ref="AD53:AD56"/>
    <mergeCell ref="AE53:AE56"/>
    <mergeCell ref="AF53:AF56"/>
    <mergeCell ref="AG53:AG56"/>
    <mergeCell ref="DG49:DG56"/>
    <mergeCell ref="DH49:DH56"/>
    <mergeCell ref="DI49:DI56"/>
    <mergeCell ref="DJ49:DJ52"/>
    <mergeCell ref="DK49:DK52"/>
    <mergeCell ref="DL49:DL52"/>
    <mergeCell ref="DJ53:DJ56"/>
    <mergeCell ref="DK53:DK56"/>
    <mergeCell ref="DL53:DL56"/>
    <mergeCell ref="DA49:DA56"/>
    <mergeCell ref="DB49:DB56"/>
    <mergeCell ref="DC49:DC56"/>
    <mergeCell ref="DD49:DD56"/>
    <mergeCell ref="DE49:DE56"/>
    <mergeCell ref="DF49:DF56"/>
    <mergeCell ref="CU49:CU56"/>
    <mergeCell ref="CV49:CV56"/>
    <mergeCell ref="CW49:CW56"/>
    <mergeCell ref="CX49:CX52"/>
    <mergeCell ref="CY49:CY56"/>
    <mergeCell ref="BK49:BK52"/>
    <mergeCell ref="BL49:BL52"/>
    <mergeCell ref="BM49:BM52"/>
    <mergeCell ref="AS49:AS52"/>
    <mergeCell ref="AT49:AT52"/>
    <mergeCell ref="AU49:AU52"/>
    <mergeCell ref="AV49:AV52"/>
    <mergeCell ref="AW49:AW52"/>
    <mergeCell ref="AX49:AX52"/>
    <mergeCell ref="CZ49:CZ56"/>
    <mergeCell ref="CX53:CX56"/>
    <mergeCell ref="CO49:CO56"/>
    <mergeCell ref="CP49:CP56"/>
    <mergeCell ref="CQ49:CQ56"/>
    <mergeCell ref="CR49:CR50"/>
    <mergeCell ref="CS49:CS50"/>
    <mergeCell ref="CT49:CT50"/>
    <mergeCell ref="CR53:CR54"/>
    <mergeCell ref="CS53:CS54"/>
    <mergeCell ref="CT53:CT54"/>
    <mergeCell ref="CI49:CI56"/>
    <mergeCell ref="CJ49:CJ56"/>
    <mergeCell ref="CK49:CK56"/>
    <mergeCell ref="CL49:CL56"/>
    <mergeCell ref="CM49:CM56"/>
    <mergeCell ref="CN49:CN56"/>
    <mergeCell ref="AK49:AK52"/>
    <mergeCell ref="AL49:AL52"/>
    <mergeCell ref="AM49:AM52"/>
    <mergeCell ref="AN49:AN52"/>
    <mergeCell ref="AP49:AP52"/>
    <mergeCell ref="AQ49:AQ52"/>
    <mergeCell ref="DO45:DO48"/>
    <mergeCell ref="CR47:CR48"/>
    <mergeCell ref="CS47:CS48"/>
    <mergeCell ref="CT47:CT48"/>
    <mergeCell ref="AC49:AC52"/>
    <mergeCell ref="AD49:AD52"/>
    <mergeCell ref="AE49:AE52"/>
    <mergeCell ref="AF49:AF52"/>
    <mergeCell ref="AG49:AG52"/>
    <mergeCell ref="AH49:AH52"/>
    <mergeCell ref="AQ45:AQ48"/>
    <mergeCell ref="AR45:AR48"/>
    <mergeCell ref="AS45:AS48"/>
    <mergeCell ref="AT45:AT48"/>
    <mergeCell ref="CR45:CR46"/>
    <mergeCell ref="CS45:CS46"/>
    <mergeCell ref="AI45:AI48"/>
    <mergeCell ref="AJ45:AJ48"/>
    <mergeCell ref="AK45:AK48"/>
    <mergeCell ref="AL45:AL48"/>
    <mergeCell ref="AM45:AM48"/>
    <mergeCell ref="AN45:AN48"/>
    <mergeCell ref="AC45:AC48"/>
    <mergeCell ref="AD45:AD48"/>
    <mergeCell ref="AE45:AE48"/>
    <mergeCell ref="AF45:AF48"/>
    <mergeCell ref="AG45:AG48"/>
    <mergeCell ref="AH45:AH48"/>
    <mergeCell ref="DJ41:DJ44"/>
    <mergeCell ref="DK41:DK44"/>
    <mergeCell ref="DL41:DL44"/>
    <mergeCell ref="DM41:DM44"/>
    <mergeCell ref="DN41:DN48"/>
    <mergeCell ref="DO41:DO44"/>
    <mergeCell ref="DJ45:DJ48"/>
    <mergeCell ref="DK45:DK48"/>
    <mergeCell ref="DL45:DL48"/>
    <mergeCell ref="DM45:DM48"/>
    <mergeCell ref="DD41:DD48"/>
    <mergeCell ref="DE41:DE48"/>
    <mergeCell ref="DF41:DF48"/>
    <mergeCell ref="DG41:DG48"/>
    <mergeCell ref="DH41:DH48"/>
    <mergeCell ref="DI41:DI48"/>
    <mergeCell ref="CX41:CX44"/>
    <mergeCell ref="CY41:CY48"/>
    <mergeCell ref="CZ41:CZ48"/>
    <mergeCell ref="DA41:DA48"/>
    <mergeCell ref="DB41:DB48"/>
    <mergeCell ref="DC41:DC48"/>
    <mergeCell ref="CX45:CX48"/>
    <mergeCell ref="CR41:CR42"/>
    <mergeCell ref="CS41:CS42"/>
    <mergeCell ref="CT41:CT42"/>
    <mergeCell ref="CU41:CU48"/>
    <mergeCell ref="CV41:CV48"/>
    <mergeCell ref="CW41:CW48"/>
    <mergeCell ref="CR43:CR44"/>
    <mergeCell ref="AT41:AT44"/>
    <mergeCell ref="AO41:AO44"/>
    <mergeCell ref="CS43:CS44"/>
    <mergeCell ref="CT43:CT44"/>
    <mergeCell ref="CT45:CT46"/>
    <mergeCell ref="CL41:CL48"/>
    <mergeCell ref="CM41:CM48"/>
    <mergeCell ref="CN41:CN48"/>
    <mergeCell ref="CO41:CO48"/>
    <mergeCell ref="CP41:CP48"/>
    <mergeCell ref="CQ41:CQ48"/>
    <mergeCell ref="CF41:CF48"/>
    <mergeCell ref="CG41:CG48"/>
    <mergeCell ref="CH41:CH48"/>
    <mergeCell ref="CI41:CI48"/>
    <mergeCell ref="CJ41:CJ48"/>
    <mergeCell ref="CK41:CK48"/>
    <mergeCell ref="BO41:BO56"/>
    <mergeCell ref="BQ41:BR42"/>
    <mergeCell ref="BS41:BS56"/>
    <mergeCell ref="CB41:CB56"/>
    <mergeCell ref="CD41:CD48"/>
    <mergeCell ref="CE41:CE48"/>
    <mergeCell ref="BN49:BN52"/>
    <mergeCell ref="CD49:CD56"/>
    <mergeCell ref="CE49:CE56"/>
    <mergeCell ref="CF49:CF56"/>
    <mergeCell ref="CG49:CG56"/>
    <mergeCell ref="CH49:CH56"/>
    <mergeCell ref="BD49:BD52"/>
    <mergeCell ref="BE49:BE52"/>
    <mergeCell ref="BJ49:BJ52"/>
    <mergeCell ref="AG37:AG40"/>
    <mergeCell ref="AH37:AH40"/>
    <mergeCell ref="CL33:CL40"/>
    <mergeCell ref="BD41:BD44"/>
    <mergeCell ref="BE41:BE44"/>
    <mergeCell ref="BJ41:BJ44"/>
    <mergeCell ref="BL41:BL44"/>
    <mergeCell ref="BM41:BM44"/>
    <mergeCell ref="BN41:BN44"/>
    <mergeCell ref="AU41:AU44"/>
    <mergeCell ref="AV41:AV44"/>
    <mergeCell ref="AW41:AW44"/>
    <mergeCell ref="AX41:AX44"/>
    <mergeCell ref="AY41:AY44"/>
    <mergeCell ref="BA41:BA44"/>
    <mergeCell ref="AI41:AI44"/>
    <mergeCell ref="AJ41:AJ44"/>
    <mergeCell ref="AK41:AK44"/>
    <mergeCell ref="AL41:AL44"/>
    <mergeCell ref="AM41:AM44"/>
    <mergeCell ref="AN41:AN44"/>
    <mergeCell ref="BI41:BI44"/>
    <mergeCell ref="BK41:BK44"/>
    <mergeCell ref="BF41:BF44"/>
    <mergeCell ref="BG41:BG44"/>
    <mergeCell ref="BH41:BH44"/>
    <mergeCell ref="BC41:BC44"/>
    <mergeCell ref="AZ41:AZ44"/>
    <mergeCell ref="BB41:BB44"/>
    <mergeCell ref="AQ41:AQ44"/>
    <mergeCell ref="AR41:AR44"/>
    <mergeCell ref="AS41:AS44"/>
    <mergeCell ref="AP37:AP40"/>
    <mergeCell ref="AQ37:AQ40"/>
    <mergeCell ref="AR37:AR40"/>
    <mergeCell ref="AS37:AS40"/>
    <mergeCell ref="AT37:AT40"/>
    <mergeCell ref="CR37:CR38"/>
    <mergeCell ref="AI37:AI40"/>
    <mergeCell ref="AJ37:AJ40"/>
    <mergeCell ref="AK37:AK40"/>
    <mergeCell ref="AL37:AL40"/>
    <mergeCell ref="AM37:AM40"/>
    <mergeCell ref="AN37:AN40"/>
    <mergeCell ref="CD33:CD40"/>
    <mergeCell ref="DJ33:DJ36"/>
    <mergeCell ref="DK33:DK36"/>
    <mergeCell ref="DL33:DL36"/>
    <mergeCell ref="DM33:DM36"/>
    <mergeCell ref="DO33:DO34"/>
    <mergeCell ref="CR35:CR36"/>
    <mergeCell ref="CS35:CS36"/>
    <mergeCell ref="CT35:CT36"/>
    <mergeCell ref="DD33:DD40"/>
    <mergeCell ref="DE33:DE40"/>
    <mergeCell ref="DF33:DF40"/>
    <mergeCell ref="DG33:DG40"/>
    <mergeCell ref="DH33:DH40"/>
    <mergeCell ref="DI33:DI40"/>
    <mergeCell ref="CX33:CX36"/>
    <mergeCell ref="CY33:CY40"/>
    <mergeCell ref="CZ33:CZ40"/>
    <mergeCell ref="DA33:DA40"/>
    <mergeCell ref="DB33:DB40"/>
    <mergeCell ref="DC33:DC40"/>
    <mergeCell ref="CX37:CX40"/>
    <mergeCell ref="CR33:CR34"/>
    <mergeCell ref="CS33:CS34"/>
    <mergeCell ref="CT33:CT34"/>
    <mergeCell ref="CU33:CU40"/>
    <mergeCell ref="CV33:CV40"/>
    <mergeCell ref="CW33:CW40"/>
    <mergeCell ref="CS37:CS38"/>
    <mergeCell ref="CT37:CT38"/>
    <mergeCell ref="DJ37:DJ40"/>
    <mergeCell ref="DK37:DK40"/>
    <mergeCell ref="DL37:DL40"/>
    <mergeCell ref="DM37:DM40"/>
    <mergeCell ref="CR39:CR40"/>
    <mergeCell ref="CS39:CS40"/>
    <mergeCell ref="CT39:CT40"/>
    <mergeCell ref="CS31:CS32"/>
    <mergeCell ref="CT31:CT32"/>
    <mergeCell ref="AC33:AC36"/>
    <mergeCell ref="AD33:AD36"/>
    <mergeCell ref="AE33:AE36"/>
    <mergeCell ref="AF33:AF36"/>
    <mergeCell ref="AG33:AG36"/>
    <mergeCell ref="AH33:AH36"/>
    <mergeCell ref="AI33:AI36"/>
    <mergeCell ref="AJ33:AJ36"/>
    <mergeCell ref="AC29:AC32"/>
    <mergeCell ref="AD29:AD32"/>
    <mergeCell ref="AE29:AE32"/>
    <mergeCell ref="AF29:AF32"/>
    <mergeCell ref="AG29:AG32"/>
    <mergeCell ref="AH29:AH32"/>
    <mergeCell ref="CM33:CM40"/>
    <mergeCell ref="CN33:CN40"/>
    <mergeCell ref="CO33:CO40"/>
    <mergeCell ref="CP33:CP40"/>
    <mergeCell ref="CQ33:CQ40"/>
    <mergeCell ref="CF33:CF40"/>
    <mergeCell ref="CG33:CG40"/>
    <mergeCell ref="CH33:CH40"/>
    <mergeCell ref="CI33:CI40"/>
    <mergeCell ref="CJ33:CJ40"/>
    <mergeCell ref="CK33:CK40"/>
    <mergeCell ref="BJ33:BJ36"/>
    <mergeCell ref="BK33:BK36"/>
    <mergeCell ref="BL33:BL36"/>
    <mergeCell ref="BM33:BM36"/>
    <mergeCell ref="BN33:BN36"/>
    <mergeCell ref="AQ29:AQ32"/>
    <mergeCell ref="AR29:AR32"/>
    <mergeCell ref="AS29:AS32"/>
    <mergeCell ref="AT29:AT32"/>
    <mergeCell ref="CR29:CR30"/>
    <mergeCell ref="CR31:CR32"/>
    <mergeCell ref="AI29:AI32"/>
    <mergeCell ref="AJ29:AJ32"/>
    <mergeCell ref="AK29:AK32"/>
    <mergeCell ref="AL29:AL32"/>
    <mergeCell ref="AM29:AM32"/>
    <mergeCell ref="AN29:AN32"/>
    <mergeCell ref="BO25:BO40"/>
    <mergeCell ref="BQ25:BR26"/>
    <mergeCell ref="BS25:BS40"/>
    <mergeCell ref="CB25:CB40"/>
    <mergeCell ref="CD25:CD32"/>
    <mergeCell ref="CE25:CE32"/>
    <mergeCell ref="CE33:CE40"/>
    <mergeCell ref="BD25:BD28"/>
    <mergeCell ref="BE25:BE28"/>
    <mergeCell ref="BJ25:BJ28"/>
    <mergeCell ref="BL25:BL28"/>
    <mergeCell ref="BM25:BM28"/>
    <mergeCell ref="BN25:BN28"/>
    <mergeCell ref="AX33:AX36"/>
    <mergeCell ref="AY33:AY36"/>
    <mergeCell ref="BA33:BA36"/>
    <mergeCell ref="BB33:BB36"/>
    <mergeCell ref="BC33:BC36"/>
    <mergeCell ref="BD33:BD36"/>
    <mergeCell ref="AQ33:AQ36"/>
    <mergeCell ref="DJ25:DJ28"/>
    <mergeCell ref="DK25:DK28"/>
    <mergeCell ref="DL25:DL28"/>
    <mergeCell ref="DM25:DM28"/>
    <mergeCell ref="DN25:DN32"/>
    <mergeCell ref="DO25:DO28"/>
    <mergeCell ref="DO29:DO32"/>
    <mergeCell ref="DD25:DD32"/>
    <mergeCell ref="DE25:DE32"/>
    <mergeCell ref="DF25:DF32"/>
    <mergeCell ref="DG25:DG32"/>
    <mergeCell ref="DH25:DH32"/>
    <mergeCell ref="DI25:DI32"/>
    <mergeCell ref="CX25:CX28"/>
    <mergeCell ref="CY25:CY32"/>
    <mergeCell ref="CZ25:CZ32"/>
    <mergeCell ref="DA25:DA32"/>
    <mergeCell ref="DB25:DB32"/>
    <mergeCell ref="DC25:DC32"/>
    <mergeCell ref="CX29:CX32"/>
    <mergeCell ref="DJ29:DJ32"/>
    <mergeCell ref="DK29:DK32"/>
    <mergeCell ref="DL29:DL32"/>
    <mergeCell ref="DM29:DM32"/>
    <mergeCell ref="AM25:AM28"/>
    <mergeCell ref="AN25:AN28"/>
    <mergeCell ref="AC25:AC28"/>
    <mergeCell ref="AD25:AD28"/>
    <mergeCell ref="AE25:AE28"/>
    <mergeCell ref="AF25:AF28"/>
    <mergeCell ref="AG25:AG28"/>
    <mergeCell ref="AH25:AH28"/>
    <mergeCell ref="CR25:CR26"/>
    <mergeCell ref="CS25:CS26"/>
    <mergeCell ref="CT25:CT26"/>
    <mergeCell ref="CU25:CU32"/>
    <mergeCell ref="CV25:CV32"/>
    <mergeCell ref="CW25:CW32"/>
    <mergeCell ref="CR27:CR28"/>
    <mergeCell ref="CS27:CS28"/>
    <mergeCell ref="CT27:CT28"/>
    <mergeCell ref="CS29:CS30"/>
    <mergeCell ref="CL25:CL32"/>
    <mergeCell ref="CM25:CM32"/>
    <mergeCell ref="CN25:CN32"/>
    <mergeCell ref="CO25:CO32"/>
    <mergeCell ref="CP25:CP32"/>
    <mergeCell ref="CQ25:CQ32"/>
    <mergeCell ref="CF25:CF32"/>
    <mergeCell ref="CG25:CG32"/>
    <mergeCell ref="CH25:CH32"/>
    <mergeCell ref="CI25:CI32"/>
    <mergeCell ref="CJ25:CJ32"/>
    <mergeCell ref="CK25:CK32"/>
    <mergeCell ref="CT29:CT30"/>
    <mergeCell ref="AP29:AP32"/>
    <mergeCell ref="DK21:DK24"/>
    <mergeCell ref="DL21:DL24"/>
    <mergeCell ref="DM21:DM24"/>
    <mergeCell ref="CR23:CR24"/>
    <mergeCell ref="CS23:CS24"/>
    <mergeCell ref="CT23:CT24"/>
    <mergeCell ref="AQ21:AQ24"/>
    <mergeCell ref="AR21:AR24"/>
    <mergeCell ref="AS21:AS24"/>
    <mergeCell ref="AT21:AT24"/>
    <mergeCell ref="CR21:CR22"/>
    <mergeCell ref="CS21:CS22"/>
    <mergeCell ref="AI21:AI24"/>
    <mergeCell ref="AJ21:AJ24"/>
    <mergeCell ref="AK21:AK24"/>
    <mergeCell ref="AL21:AL24"/>
    <mergeCell ref="AM21:AM24"/>
    <mergeCell ref="AN21:AN24"/>
    <mergeCell ref="CT21:CT22"/>
    <mergeCell ref="CX21:CX24"/>
    <mergeCell ref="CM17:CM24"/>
    <mergeCell ref="CN17:CN24"/>
    <mergeCell ref="CO17:CO24"/>
    <mergeCell ref="CP17:CP24"/>
    <mergeCell ref="CQ17:CQ24"/>
    <mergeCell ref="CR17:CR18"/>
    <mergeCell ref="CG17:CG24"/>
    <mergeCell ref="CH17:CH24"/>
    <mergeCell ref="CI17:CI24"/>
    <mergeCell ref="CJ17:CJ24"/>
    <mergeCell ref="CK17:CK24"/>
    <mergeCell ref="CL17:CL24"/>
    <mergeCell ref="AC21:AC24"/>
    <mergeCell ref="AD21:AD24"/>
    <mergeCell ref="AE21:AE24"/>
    <mergeCell ref="AF21:AF24"/>
    <mergeCell ref="AG21:AG24"/>
    <mergeCell ref="AH21:AH24"/>
    <mergeCell ref="DK17:DK20"/>
    <mergeCell ref="DL17:DL20"/>
    <mergeCell ref="DM17:DM20"/>
    <mergeCell ref="DO17:DO18"/>
    <mergeCell ref="CR19:CR20"/>
    <mergeCell ref="CS19:CS20"/>
    <mergeCell ref="CT19:CT20"/>
    <mergeCell ref="DE17:DE24"/>
    <mergeCell ref="DF17:DF24"/>
    <mergeCell ref="DG17:DG24"/>
    <mergeCell ref="DH17:DH24"/>
    <mergeCell ref="DI17:DI24"/>
    <mergeCell ref="DJ17:DJ20"/>
    <mergeCell ref="DJ21:DJ24"/>
    <mergeCell ref="CY17:CY24"/>
    <mergeCell ref="CZ17:CZ24"/>
    <mergeCell ref="DA17:DA24"/>
    <mergeCell ref="DB17:DB24"/>
    <mergeCell ref="DC17:DC24"/>
    <mergeCell ref="DD17:DD24"/>
    <mergeCell ref="CS17:CS18"/>
    <mergeCell ref="CT17:CT18"/>
    <mergeCell ref="CU17:CU24"/>
    <mergeCell ref="CV17:CV24"/>
    <mergeCell ref="CW17:CW24"/>
    <mergeCell ref="CX17:CX20"/>
    <mergeCell ref="BA17:BA20"/>
    <mergeCell ref="BB17:BB20"/>
    <mergeCell ref="BC17:BC20"/>
    <mergeCell ref="BD17:BD20"/>
    <mergeCell ref="BE17:BE20"/>
    <mergeCell ref="BJ17:BJ20"/>
    <mergeCell ref="AL17:AL20"/>
    <mergeCell ref="AM17:AM20"/>
    <mergeCell ref="AN17:AN20"/>
    <mergeCell ref="AP17:AP20"/>
    <mergeCell ref="AQ17:AQ20"/>
    <mergeCell ref="AR17:AR20"/>
    <mergeCell ref="AF17:AF20"/>
    <mergeCell ref="AG17:AG20"/>
    <mergeCell ref="AH17:AH20"/>
    <mergeCell ref="AI17:AI20"/>
    <mergeCell ref="AJ17:AJ20"/>
    <mergeCell ref="AK17:AK20"/>
    <mergeCell ref="AT17:AT20"/>
    <mergeCell ref="AU17:AU20"/>
    <mergeCell ref="AV17:AV20"/>
    <mergeCell ref="AW17:AW20"/>
    <mergeCell ref="AZ17:AZ20"/>
    <mergeCell ref="AX17:AX20"/>
    <mergeCell ref="AY17:AY20"/>
    <mergeCell ref="AS17:AS20"/>
    <mergeCell ref="DK13:DK16"/>
    <mergeCell ref="DL13:DL16"/>
    <mergeCell ref="DM13:DM16"/>
    <mergeCell ref="DO13:DO16"/>
    <mergeCell ref="CR15:CR16"/>
    <mergeCell ref="CS15:CS16"/>
    <mergeCell ref="CT15:CT16"/>
    <mergeCell ref="AR13:AR16"/>
    <mergeCell ref="AS13:AS16"/>
    <mergeCell ref="AT13:AT16"/>
    <mergeCell ref="CR13:CR14"/>
    <mergeCell ref="CS13:CS14"/>
    <mergeCell ref="CT13:CT14"/>
    <mergeCell ref="AK13:AK16"/>
    <mergeCell ref="AL13:AL16"/>
    <mergeCell ref="AM13:AM16"/>
    <mergeCell ref="AN13:AN16"/>
    <mergeCell ref="AP13:AP16"/>
    <mergeCell ref="AQ13:AQ16"/>
    <mergeCell ref="CW9:CW16"/>
    <mergeCell ref="CX9:CX12"/>
    <mergeCell ref="CM9:CM16"/>
    <mergeCell ref="CN9:CN16"/>
    <mergeCell ref="CO9:CO16"/>
    <mergeCell ref="CP9:CP16"/>
    <mergeCell ref="CQ9:CQ16"/>
    <mergeCell ref="CR9:CR10"/>
    <mergeCell ref="CG9:CG16"/>
    <mergeCell ref="CH9:CH16"/>
    <mergeCell ref="CI9:CI16"/>
    <mergeCell ref="CJ9:CJ16"/>
    <mergeCell ref="CK9:CK16"/>
    <mergeCell ref="AE13:AE16"/>
    <mergeCell ref="AF13:AF16"/>
    <mergeCell ref="AG13:AG16"/>
    <mergeCell ref="AH13:AH16"/>
    <mergeCell ref="AI13:AI16"/>
    <mergeCell ref="AJ13:AJ16"/>
    <mergeCell ref="DK9:DK12"/>
    <mergeCell ref="DL9:DL12"/>
    <mergeCell ref="DM9:DM12"/>
    <mergeCell ref="DN9:DN16"/>
    <mergeCell ref="DO9:DO12"/>
    <mergeCell ref="CR11:CR12"/>
    <mergeCell ref="CS11:CS12"/>
    <mergeCell ref="CT11:CT12"/>
    <mergeCell ref="CX13:CX16"/>
    <mergeCell ref="DJ13:DJ16"/>
    <mergeCell ref="DE9:DE16"/>
    <mergeCell ref="DF9:DF16"/>
    <mergeCell ref="DG9:DG16"/>
    <mergeCell ref="DH9:DH16"/>
    <mergeCell ref="DI9:DI16"/>
    <mergeCell ref="DJ9:DJ12"/>
    <mergeCell ref="CY9:CY16"/>
    <mergeCell ref="CZ9:CZ16"/>
    <mergeCell ref="DA9:DA16"/>
    <mergeCell ref="DB9:DB16"/>
    <mergeCell ref="DC9:DC16"/>
    <mergeCell ref="DD9:DD16"/>
    <mergeCell ref="CS9:CS10"/>
    <mergeCell ref="CT9:CT10"/>
    <mergeCell ref="CU9:CU16"/>
    <mergeCell ref="CV9:CV16"/>
    <mergeCell ref="BS9:BS24"/>
    <mergeCell ref="CB9:CB24"/>
    <mergeCell ref="CD9:CD16"/>
    <mergeCell ref="CE9:CE16"/>
    <mergeCell ref="CF9:CF16"/>
    <mergeCell ref="CD17:CD24"/>
    <mergeCell ref="CE17:CE24"/>
    <mergeCell ref="CF17:CF24"/>
    <mergeCell ref="BE9:BE12"/>
    <mergeCell ref="BJ9:BJ12"/>
    <mergeCell ref="BL9:BL12"/>
    <mergeCell ref="BM9:BM12"/>
    <mergeCell ref="BN9:BN12"/>
    <mergeCell ref="BO9:BO24"/>
    <mergeCell ref="BK17:BK20"/>
    <mergeCell ref="BL17:BL20"/>
    <mergeCell ref="BM17:BM20"/>
    <mergeCell ref="BN17:BN20"/>
    <mergeCell ref="BH17:BH20"/>
    <mergeCell ref="BI17:BI20"/>
    <mergeCell ref="BF17:BF20"/>
    <mergeCell ref="BG17:BG20"/>
    <mergeCell ref="AX9:AX12"/>
    <mergeCell ref="AY9:AY12"/>
    <mergeCell ref="BA9:BA12"/>
    <mergeCell ref="BB9:BB12"/>
    <mergeCell ref="BC9:BC12"/>
    <mergeCell ref="BD9:BD12"/>
    <mergeCell ref="AQ9:AQ12"/>
    <mergeCell ref="AR9:AR12"/>
    <mergeCell ref="AS9:AS12"/>
    <mergeCell ref="AT9:AT12"/>
    <mergeCell ref="AU9:AU12"/>
    <mergeCell ref="AV9:AV12"/>
    <mergeCell ref="CZ7:DH7"/>
    <mergeCell ref="DJ7:DM7"/>
    <mergeCell ref="AC9:AC12"/>
    <mergeCell ref="AD9:AD12"/>
    <mergeCell ref="AE9:AE12"/>
    <mergeCell ref="AF9:AF12"/>
    <mergeCell ref="AG9:AG12"/>
    <mergeCell ref="AH9:AH12"/>
    <mergeCell ref="AI9:AI12"/>
    <mergeCell ref="AJ9:AJ12"/>
    <mergeCell ref="BK9:BK12"/>
    <mergeCell ref="BF9:BF12"/>
    <mergeCell ref="BG9:BG12"/>
    <mergeCell ref="BH9:BH12"/>
    <mergeCell ref="BI9:BI12"/>
    <mergeCell ref="AZ9:AZ12"/>
    <mergeCell ref="AW9:AW12"/>
    <mergeCell ref="AO9:AO12"/>
    <mergeCell ref="CL9:CL16"/>
    <mergeCell ref="BQ9:BR10"/>
    <mergeCell ref="DO2:DO6"/>
    <mergeCell ref="Q3:Y3"/>
    <mergeCell ref="Z3:AH3"/>
    <mergeCell ref="AL3:AT3"/>
    <mergeCell ref="DJ3:DJ6"/>
    <mergeCell ref="DK3:DK6"/>
    <mergeCell ref="DL3:DL6"/>
    <mergeCell ref="BF2:BN3"/>
    <mergeCell ref="BQ2:CC3"/>
    <mergeCell ref="CE2:CM3"/>
    <mergeCell ref="CO2:CP3"/>
    <mergeCell ref="CR2:CT3"/>
    <mergeCell ref="CV2:CV6"/>
    <mergeCell ref="CO5:CP5"/>
    <mergeCell ref="CS5:CT5"/>
    <mergeCell ref="DD5:DH5"/>
    <mergeCell ref="Q7:Y7"/>
    <mergeCell ref="Z7:AH7"/>
    <mergeCell ref="AJ7:AT7"/>
    <mergeCell ref="AV7:BD7"/>
    <mergeCell ref="BF7:BN7"/>
    <mergeCell ref="BQ7:CC7"/>
    <mergeCell ref="CE7:CM7"/>
    <mergeCell ref="CO7:CP7"/>
    <mergeCell ref="CR7:CT7"/>
    <mergeCell ref="AS5:AT5"/>
    <mergeCell ref="AZ5:BD5"/>
    <mergeCell ref="BJ5:BN5"/>
    <mergeCell ref="BV5:BZ5"/>
    <mergeCell ref="CC5:CC6"/>
    <mergeCell ref="CI5:CM5"/>
    <mergeCell ref="X5:Y5"/>
    <mergeCell ref="DM3:DM6"/>
    <mergeCell ref="T4:Y4"/>
    <mergeCell ref="AC4:AH4"/>
    <mergeCell ref="AO4:AT4"/>
    <mergeCell ref="AX4:BD4"/>
    <mergeCell ref="BH4:BN4"/>
    <mergeCell ref="BT4:BZ4"/>
    <mergeCell ref="CG4:CM4"/>
    <mergeCell ref="DB4:DH4"/>
    <mergeCell ref="T5:T6"/>
    <mergeCell ref="CX2:CX6"/>
    <mergeCell ref="CZ2:DH3"/>
    <mergeCell ref="DJ2:DM2"/>
    <mergeCell ref="AC5:AC6"/>
    <mergeCell ref="AE5:AE6"/>
    <mergeCell ref="AG5:AH5"/>
    <mergeCell ref="AO5:AO6"/>
    <mergeCell ref="AQ5:AQ6"/>
    <mergeCell ref="Q2:AH2"/>
    <mergeCell ref="AJ2:AT2"/>
    <mergeCell ref="AV2:BD3"/>
    <mergeCell ref="V5:V6"/>
    <mergeCell ref="AG125:AG128"/>
    <mergeCell ref="H129:H136"/>
    <mergeCell ref="I129:I136"/>
    <mergeCell ref="J129:J132"/>
    <mergeCell ref="L129:L132"/>
    <mergeCell ref="M129:M132"/>
    <mergeCell ref="W133:W136"/>
    <mergeCell ref="X133:X136"/>
    <mergeCell ref="Y133:Y136"/>
    <mergeCell ref="L125:L128"/>
    <mergeCell ref="M125:M128"/>
    <mergeCell ref="N125:N128"/>
    <mergeCell ref="O125:O128"/>
    <mergeCell ref="Z133:Z136"/>
    <mergeCell ref="AA133:AA136"/>
    <mergeCell ref="AB133:AB136"/>
    <mergeCell ref="Q133:Q136"/>
    <mergeCell ref="R133:R136"/>
    <mergeCell ref="S133:S136"/>
    <mergeCell ref="T133:T136"/>
    <mergeCell ref="U133:U136"/>
    <mergeCell ref="V133:V136"/>
    <mergeCell ref="J133:J136"/>
    <mergeCell ref="L133:L136"/>
    <mergeCell ref="M133:M136"/>
    <mergeCell ref="N133:N136"/>
    <mergeCell ref="O133:O136"/>
    <mergeCell ref="P133:P136"/>
    <mergeCell ref="AB129:AB132"/>
    <mergeCell ref="Z125:Z128"/>
    <mergeCell ref="AA125:AA128"/>
    <mergeCell ref="AB125:AB128"/>
    <mergeCell ref="P125:P128"/>
    <mergeCell ref="T129:T132"/>
    <mergeCell ref="U129:U132"/>
    <mergeCell ref="V129:V132"/>
    <mergeCell ref="W129:W132"/>
    <mergeCell ref="X129:X132"/>
    <mergeCell ref="Y129:Y132"/>
    <mergeCell ref="N129:N132"/>
    <mergeCell ref="O129:O132"/>
    <mergeCell ref="P129:P132"/>
    <mergeCell ref="Q129:Q132"/>
    <mergeCell ref="R129:R132"/>
    <mergeCell ref="S129:S132"/>
    <mergeCell ref="AC125:AC128"/>
    <mergeCell ref="AD125:AD128"/>
    <mergeCell ref="AE125:AE128"/>
    <mergeCell ref="AF125:AF128"/>
    <mergeCell ref="BJ113:BJ116"/>
    <mergeCell ref="AA117:AA120"/>
    <mergeCell ref="P117:P120"/>
    <mergeCell ref="Q117:Q120"/>
    <mergeCell ref="R117:R120"/>
    <mergeCell ref="S117:S120"/>
    <mergeCell ref="T117:T120"/>
    <mergeCell ref="U117:U120"/>
    <mergeCell ref="G121:G136"/>
    <mergeCell ref="H121:H128"/>
    <mergeCell ref="I121:I128"/>
    <mergeCell ref="J121:J124"/>
    <mergeCell ref="L121:L124"/>
    <mergeCell ref="M121:M124"/>
    <mergeCell ref="W125:W128"/>
    <mergeCell ref="X125:X128"/>
    <mergeCell ref="Y125:Y128"/>
    <mergeCell ref="Q125:Q128"/>
    <mergeCell ref="R125:R128"/>
    <mergeCell ref="S125:S128"/>
    <mergeCell ref="T125:T128"/>
    <mergeCell ref="U125:U128"/>
    <mergeCell ref="V125:V128"/>
    <mergeCell ref="J125:J128"/>
    <mergeCell ref="AO121:AO124"/>
    <mergeCell ref="AO125:AO128"/>
    <mergeCell ref="Z121:Z124"/>
    <mergeCell ref="AA121:AA124"/>
    <mergeCell ref="AB121:AB124"/>
    <mergeCell ref="Z129:Z132"/>
    <mergeCell ref="AA129:AA132"/>
    <mergeCell ref="BC121:BC124"/>
    <mergeCell ref="BD121:BD124"/>
    <mergeCell ref="BE121:BE124"/>
    <mergeCell ref="BJ121:BJ124"/>
    <mergeCell ref="T121:T124"/>
    <mergeCell ref="U121:U124"/>
    <mergeCell ref="V121:V124"/>
    <mergeCell ref="W121:W124"/>
    <mergeCell ref="X121:X124"/>
    <mergeCell ref="Y121:Y124"/>
    <mergeCell ref="N121:N124"/>
    <mergeCell ref="O121:O124"/>
    <mergeCell ref="P121:P124"/>
    <mergeCell ref="Q121:Q124"/>
    <mergeCell ref="R121:R124"/>
    <mergeCell ref="S121:S124"/>
    <mergeCell ref="AN121:AN124"/>
    <mergeCell ref="J117:J120"/>
    <mergeCell ref="L117:L120"/>
    <mergeCell ref="M117:M120"/>
    <mergeCell ref="N117:N120"/>
    <mergeCell ref="O117:O120"/>
    <mergeCell ref="AI121:AI124"/>
    <mergeCell ref="AJ121:AJ124"/>
    <mergeCell ref="AK121:AK124"/>
    <mergeCell ref="AL121:AL124"/>
    <mergeCell ref="AM121:AM124"/>
    <mergeCell ref="AR113:AR116"/>
    <mergeCell ref="AA113:AA116"/>
    <mergeCell ref="AB113:AB116"/>
    <mergeCell ref="AO113:AO116"/>
    <mergeCell ref="AB117:AB120"/>
    <mergeCell ref="AO117:AO120"/>
    <mergeCell ref="AC113:AC116"/>
    <mergeCell ref="AD113:AD116"/>
    <mergeCell ref="AE113:AE116"/>
    <mergeCell ref="AF113:AF116"/>
    <mergeCell ref="AG113:AG116"/>
    <mergeCell ref="AH113:AH116"/>
    <mergeCell ref="AI113:AI116"/>
    <mergeCell ref="T113:T116"/>
    <mergeCell ref="U113:U116"/>
    <mergeCell ref="V113:V116"/>
    <mergeCell ref="W113:W116"/>
    <mergeCell ref="X113:X116"/>
    <mergeCell ref="Z117:Z120"/>
    <mergeCell ref="BD113:BD116"/>
    <mergeCell ref="AP105:AP108"/>
    <mergeCell ref="AP109:AP112"/>
    <mergeCell ref="Z105:Z108"/>
    <mergeCell ref="AA105:AA108"/>
    <mergeCell ref="AB105:AB108"/>
    <mergeCell ref="Z109:Z112"/>
    <mergeCell ref="AC105:AC108"/>
    <mergeCell ref="AD105:AD108"/>
    <mergeCell ref="AE105:AE108"/>
    <mergeCell ref="AF105:AF108"/>
    <mergeCell ref="AG105:AG108"/>
    <mergeCell ref="G105:G120"/>
    <mergeCell ref="H105:H112"/>
    <mergeCell ref="I105:I112"/>
    <mergeCell ref="J105:J108"/>
    <mergeCell ref="L105:L108"/>
    <mergeCell ref="M105:M108"/>
    <mergeCell ref="J109:J112"/>
    <mergeCell ref="L109:L112"/>
    <mergeCell ref="M109:M112"/>
    <mergeCell ref="T109:T112"/>
    <mergeCell ref="U109:U112"/>
    <mergeCell ref="V109:V112"/>
    <mergeCell ref="W109:W112"/>
    <mergeCell ref="X109:X112"/>
    <mergeCell ref="Y109:Y112"/>
    <mergeCell ref="N109:N112"/>
    <mergeCell ref="O109:O112"/>
    <mergeCell ref="P109:P112"/>
    <mergeCell ref="Q109:Q112"/>
    <mergeCell ref="R109:R112"/>
    <mergeCell ref="S109:S112"/>
    <mergeCell ref="Y113:Y116"/>
    <mergeCell ref="N113:N116"/>
    <mergeCell ref="O113:O116"/>
    <mergeCell ref="P113:P116"/>
    <mergeCell ref="Q113:Q116"/>
    <mergeCell ref="R113:R116"/>
    <mergeCell ref="S113:S116"/>
    <mergeCell ref="H113:H120"/>
    <mergeCell ref="I113:I120"/>
    <mergeCell ref="J113:J116"/>
    <mergeCell ref="L113:L116"/>
    <mergeCell ref="AA109:AA112"/>
    <mergeCell ref="AB109:AB112"/>
    <mergeCell ref="Z113:Z116"/>
    <mergeCell ref="T105:T108"/>
    <mergeCell ref="U105:U108"/>
    <mergeCell ref="V105:V108"/>
    <mergeCell ref="W105:W108"/>
    <mergeCell ref="X105:X108"/>
    <mergeCell ref="Y105:Y108"/>
    <mergeCell ref="N105:N108"/>
    <mergeCell ref="O105:O108"/>
    <mergeCell ref="P105:P108"/>
    <mergeCell ref="Q105:Q108"/>
    <mergeCell ref="R105:R108"/>
    <mergeCell ref="S105:S108"/>
    <mergeCell ref="M113:M116"/>
    <mergeCell ref="V117:V120"/>
    <mergeCell ref="W117:W120"/>
    <mergeCell ref="X117:X120"/>
    <mergeCell ref="Y117:Y120"/>
    <mergeCell ref="AH105:AH108"/>
    <mergeCell ref="AC109:AC112"/>
    <mergeCell ref="AD109:AD112"/>
    <mergeCell ref="AE109:AE112"/>
    <mergeCell ref="AF109:AF112"/>
    <mergeCell ref="AG109:AG112"/>
    <mergeCell ref="AH109:AH112"/>
    <mergeCell ref="V97:V100"/>
    <mergeCell ref="W97:W100"/>
    <mergeCell ref="X97:X100"/>
    <mergeCell ref="Y97:Y100"/>
    <mergeCell ref="W101:W104"/>
    <mergeCell ref="X101:X104"/>
    <mergeCell ref="Y101:Y104"/>
    <mergeCell ref="Z101:Z104"/>
    <mergeCell ref="AA101:AA104"/>
    <mergeCell ref="AB101:AB104"/>
    <mergeCell ref="Q101:Q104"/>
    <mergeCell ref="R101:R104"/>
    <mergeCell ref="S101:S104"/>
    <mergeCell ref="T101:T104"/>
    <mergeCell ref="U101:U104"/>
    <mergeCell ref="V101:V104"/>
    <mergeCell ref="J101:J104"/>
    <mergeCell ref="L101:L104"/>
    <mergeCell ref="M101:M104"/>
    <mergeCell ref="N101:N104"/>
    <mergeCell ref="O101:O104"/>
    <mergeCell ref="P101:P104"/>
    <mergeCell ref="AC97:AC100"/>
    <mergeCell ref="AD97:AD100"/>
    <mergeCell ref="AE97:AE100"/>
    <mergeCell ref="AF97:AF100"/>
    <mergeCell ref="AG97:AG100"/>
    <mergeCell ref="R93:R96"/>
    <mergeCell ref="S93:S96"/>
    <mergeCell ref="T93:T96"/>
    <mergeCell ref="U93:U96"/>
    <mergeCell ref="V93:V96"/>
    <mergeCell ref="J93:J96"/>
    <mergeCell ref="L93:L96"/>
    <mergeCell ref="M93:M96"/>
    <mergeCell ref="N93:N96"/>
    <mergeCell ref="O93:O96"/>
    <mergeCell ref="P93:P96"/>
    <mergeCell ref="AX97:AX100"/>
    <mergeCell ref="AO97:AO100"/>
    <mergeCell ref="AM93:AM96"/>
    <mergeCell ref="AS97:AS100"/>
    <mergeCell ref="AT97:AT100"/>
    <mergeCell ref="AU97:AU100"/>
    <mergeCell ref="AV97:AV100"/>
    <mergeCell ref="AW97:AW100"/>
    <mergeCell ref="AH97:AH100"/>
    <mergeCell ref="AN93:AN96"/>
    <mergeCell ref="AP93:AP96"/>
    <mergeCell ref="AQ93:AQ96"/>
    <mergeCell ref="AR93:AR96"/>
    <mergeCell ref="AS93:AS96"/>
    <mergeCell ref="T97:T100"/>
    <mergeCell ref="U97:U100"/>
    <mergeCell ref="AC93:AC96"/>
    <mergeCell ref="AD93:AD96"/>
    <mergeCell ref="AE93:AE96"/>
    <mergeCell ref="AF93:AF96"/>
    <mergeCell ref="AG93:AG96"/>
    <mergeCell ref="AZ89:AZ92"/>
    <mergeCell ref="AW89:AW92"/>
    <mergeCell ref="AX89:AX92"/>
    <mergeCell ref="AY89:AY92"/>
    <mergeCell ref="BA89:BA92"/>
    <mergeCell ref="AV89:AV92"/>
    <mergeCell ref="AO89:AO92"/>
    <mergeCell ref="AO93:AO96"/>
    <mergeCell ref="Z89:Z92"/>
    <mergeCell ref="AA89:AA92"/>
    <mergeCell ref="AB89:AB92"/>
    <mergeCell ref="Z97:Z100"/>
    <mergeCell ref="AA97:AA100"/>
    <mergeCell ref="AB97:AB100"/>
    <mergeCell ref="T89:T92"/>
    <mergeCell ref="U89:U92"/>
    <mergeCell ref="V89:V92"/>
    <mergeCell ref="W89:W92"/>
    <mergeCell ref="X89:X92"/>
    <mergeCell ref="Y89:Y92"/>
    <mergeCell ref="W93:W96"/>
    <mergeCell ref="X93:X96"/>
    <mergeCell ref="Y93:Y96"/>
    <mergeCell ref="Z93:Z96"/>
    <mergeCell ref="AA93:AA96"/>
    <mergeCell ref="AB93:AB96"/>
    <mergeCell ref="AP89:AP92"/>
    <mergeCell ref="AQ89:AQ92"/>
    <mergeCell ref="AR89:AR92"/>
    <mergeCell ref="AS89:AS92"/>
    <mergeCell ref="AT89:AT92"/>
    <mergeCell ref="AU89:AU92"/>
    <mergeCell ref="N89:N92"/>
    <mergeCell ref="O89:O92"/>
    <mergeCell ref="P89:P92"/>
    <mergeCell ref="Q89:Q92"/>
    <mergeCell ref="R89:R92"/>
    <mergeCell ref="S89:S92"/>
    <mergeCell ref="G89:G104"/>
    <mergeCell ref="H89:H96"/>
    <mergeCell ref="I89:I96"/>
    <mergeCell ref="J89:J92"/>
    <mergeCell ref="L89:L92"/>
    <mergeCell ref="M89:M92"/>
    <mergeCell ref="V85:V88"/>
    <mergeCell ref="W85:W88"/>
    <mergeCell ref="X85:X88"/>
    <mergeCell ref="Y85:Y88"/>
    <mergeCell ref="Z85:Z88"/>
    <mergeCell ref="G73:G88"/>
    <mergeCell ref="L77:L80"/>
    <mergeCell ref="M77:M80"/>
    <mergeCell ref="N97:N100"/>
    <mergeCell ref="O97:O100"/>
    <mergeCell ref="P97:P100"/>
    <mergeCell ref="Q97:Q100"/>
    <mergeCell ref="R97:R100"/>
    <mergeCell ref="S97:S100"/>
    <mergeCell ref="H97:H104"/>
    <mergeCell ref="I97:I104"/>
    <mergeCell ref="J97:J100"/>
    <mergeCell ref="L97:L100"/>
    <mergeCell ref="M97:M100"/>
    <mergeCell ref="Q93:Q96"/>
    <mergeCell ref="AA85:AA88"/>
    <mergeCell ref="P85:P88"/>
    <mergeCell ref="Q85:Q88"/>
    <mergeCell ref="R85:R88"/>
    <mergeCell ref="S85:S88"/>
    <mergeCell ref="T85:T88"/>
    <mergeCell ref="U85:U88"/>
    <mergeCell ref="BI81:BI84"/>
    <mergeCell ref="J85:J88"/>
    <mergeCell ref="L85:L88"/>
    <mergeCell ref="M85:M88"/>
    <mergeCell ref="N85:N88"/>
    <mergeCell ref="O85:O88"/>
    <mergeCell ref="BF81:BF84"/>
    <mergeCell ref="BG81:BG84"/>
    <mergeCell ref="BH81:BH84"/>
    <mergeCell ref="BC81:BC84"/>
    <mergeCell ref="AZ81:AZ84"/>
    <mergeCell ref="AY81:AY84"/>
    <mergeCell ref="BA81:BA84"/>
    <mergeCell ref="BB81:BB84"/>
    <mergeCell ref="AR81:AR84"/>
    <mergeCell ref="AA81:AA84"/>
    <mergeCell ref="AB81:AB84"/>
    <mergeCell ref="AO81:AO84"/>
    <mergeCell ref="AB85:AB88"/>
    <mergeCell ref="AO85:AO88"/>
    <mergeCell ref="AI81:AI84"/>
    <mergeCell ref="AJ81:AJ84"/>
    <mergeCell ref="T81:T84"/>
    <mergeCell ref="U81:U84"/>
    <mergeCell ref="V81:V84"/>
    <mergeCell ref="H81:H88"/>
    <mergeCell ref="I81:I88"/>
    <mergeCell ref="J81:J84"/>
    <mergeCell ref="L81:L84"/>
    <mergeCell ref="M81:M84"/>
    <mergeCell ref="T77:T80"/>
    <mergeCell ref="U77:U80"/>
    <mergeCell ref="V77:V80"/>
    <mergeCell ref="W77:W80"/>
    <mergeCell ref="X77:X80"/>
    <mergeCell ref="Y77:Y80"/>
    <mergeCell ref="N77:N80"/>
    <mergeCell ref="O77:O80"/>
    <mergeCell ref="P77:P80"/>
    <mergeCell ref="Q77:Q80"/>
    <mergeCell ref="R77:R80"/>
    <mergeCell ref="S77:S80"/>
    <mergeCell ref="H73:H80"/>
    <mergeCell ref="I73:I80"/>
    <mergeCell ref="J73:J76"/>
    <mergeCell ref="L73:L76"/>
    <mergeCell ref="M73:M76"/>
    <mergeCell ref="J77:J80"/>
    <mergeCell ref="AO77:AO80"/>
    <mergeCell ref="AP73:AP76"/>
    <mergeCell ref="AP77:AP80"/>
    <mergeCell ref="Z73:Z76"/>
    <mergeCell ref="AA73:AA76"/>
    <mergeCell ref="AB73:AB76"/>
    <mergeCell ref="Z77:Z80"/>
    <mergeCell ref="AA77:AA80"/>
    <mergeCell ref="AB77:AB80"/>
    <mergeCell ref="Z81:Z84"/>
    <mergeCell ref="T73:T76"/>
    <mergeCell ref="U73:U76"/>
    <mergeCell ref="V73:V76"/>
    <mergeCell ref="W73:W76"/>
    <mergeCell ref="X73:X76"/>
    <mergeCell ref="Y73:Y76"/>
    <mergeCell ref="N73:N76"/>
    <mergeCell ref="O73:O76"/>
    <mergeCell ref="P73:P76"/>
    <mergeCell ref="Q73:Q76"/>
    <mergeCell ref="R73:R76"/>
    <mergeCell ref="S73:S76"/>
    <mergeCell ref="W81:W84"/>
    <mergeCell ref="X81:X84"/>
    <mergeCell ref="Y81:Y84"/>
    <mergeCell ref="N81:N84"/>
    <mergeCell ref="O81:O84"/>
    <mergeCell ref="P81:P84"/>
    <mergeCell ref="Q81:Q84"/>
    <mergeCell ref="R81:R84"/>
    <mergeCell ref="S81:S84"/>
    <mergeCell ref="AC73:AC76"/>
    <mergeCell ref="T65:T68"/>
    <mergeCell ref="U65:U68"/>
    <mergeCell ref="V65:V68"/>
    <mergeCell ref="W65:W68"/>
    <mergeCell ref="X65:X68"/>
    <mergeCell ref="Y65:Y68"/>
    <mergeCell ref="W69:W72"/>
    <mergeCell ref="X69:X72"/>
    <mergeCell ref="Y69:Y72"/>
    <mergeCell ref="Z69:Z72"/>
    <mergeCell ref="AA69:AA72"/>
    <mergeCell ref="AB69:AB72"/>
    <mergeCell ref="T69:T72"/>
    <mergeCell ref="U69:U72"/>
    <mergeCell ref="V69:V72"/>
    <mergeCell ref="AS65:AS68"/>
    <mergeCell ref="AT65:AT68"/>
    <mergeCell ref="AI65:AI68"/>
    <mergeCell ref="AJ65:AJ68"/>
    <mergeCell ref="AK65:AK68"/>
    <mergeCell ref="AC69:AC72"/>
    <mergeCell ref="AD69:AD72"/>
    <mergeCell ref="AE69:AE72"/>
    <mergeCell ref="AF69:AF72"/>
    <mergeCell ref="AG69:AG72"/>
    <mergeCell ref="AH69:AH72"/>
    <mergeCell ref="H65:H72"/>
    <mergeCell ref="I65:I72"/>
    <mergeCell ref="J65:J68"/>
    <mergeCell ref="L65:L68"/>
    <mergeCell ref="M65:M68"/>
    <mergeCell ref="W61:W64"/>
    <mergeCell ref="X61:X64"/>
    <mergeCell ref="Y61:Y64"/>
    <mergeCell ref="Z61:Z64"/>
    <mergeCell ref="AA61:AA64"/>
    <mergeCell ref="AB61:AB64"/>
    <mergeCell ref="Q61:Q64"/>
    <mergeCell ref="R61:R64"/>
    <mergeCell ref="S61:S64"/>
    <mergeCell ref="T61:T64"/>
    <mergeCell ref="U61:U64"/>
    <mergeCell ref="V61:V64"/>
    <mergeCell ref="J61:J64"/>
    <mergeCell ref="L61:L64"/>
    <mergeCell ref="M61:M64"/>
    <mergeCell ref="N61:N64"/>
    <mergeCell ref="O61:O64"/>
    <mergeCell ref="P61:P64"/>
    <mergeCell ref="Q69:Q72"/>
    <mergeCell ref="R69:R72"/>
    <mergeCell ref="S69:S72"/>
    <mergeCell ref="J69:J72"/>
    <mergeCell ref="L69:L72"/>
    <mergeCell ref="M69:M72"/>
    <mergeCell ref="N69:N72"/>
    <mergeCell ref="O69:O72"/>
    <mergeCell ref="P69:P72"/>
    <mergeCell ref="AZ57:AZ60"/>
    <mergeCell ref="AW57:AW60"/>
    <mergeCell ref="AX57:AX60"/>
    <mergeCell ref="AY57:AY60"/>
    <mergeCell ref="BA57:BA60"/>
    <mergeCell ref="AV57:AV60"/>
    <mergeCell ref="AO57:AO60"/>
    <mergeCell ref="AO61:AO64"/>
    <mergeCell ref="Z57:Z60"/>
    <mergeCell ref="AA57:AA60"/>
    <mergeCell ref="AB57:AB60"/>
    <mergeCell ref="Z65:Z68"/>
    <mergeCell ref="AA65:AA68"/>
    <mergeCell ref="AB65:AB68"/>
    <mergeCell ref="T57:T60"/>
    <mergeCell ref="U57:U60"/>
    <mergeCell ref="V57:V60"/>
    <mergeCell ref="W57:W60"/>
    <mergeCell ref="X57:X60"/>
    <mergeCell ref="Y57:Y60"/>
    <mergeCell ref="AX65:AX68"/>
    <mergeCell ref="AY65:AY68"/>
    <mergeCell ref="BA65:BA68"/>
    <mergeCell ref="AP57:AP60"/>
    <mergeCell ref="AQ57:AQ60"/>
    <mergeCell ref="AR57:AR60"/>
    <mergeCell ref="AS57:AS60"/>
    <mergeCell ref="AT57:AT60"/>
    <mergeCell ref="AU57:AU60"/>
    <mergeCell ref="AI57:AI60"/>
    <mergeCell ref="AJ57:AJ60"/>
    <mergeCell ref="AK57:AK60"/>
    <mergeCell ref="AO53:AO56"/>
    <mergeCell ref="AI49:AI52"/>
    <mergeCell ref="AJ49:AJ52"/>
    <mergeCell ref="T49:T52"/>
    <mergeCell ref="U49:U52"/>
    <mergeCell ref="V49:V52"/>
    <mergeCell ref="N57:N60"/>
    <mergeCell ref="O57:O60"/>
    <mergeCell ref="P57:P60"/>
    <mergeCell ref="Q57:Q60"/>
    <mergeCell ref="R57:R60"/>
    <mergeCell ref="S57:S60"/>
    <mergeCell ref="G57:G72"/>
    <mergeCell ref="H57:H64"/>
    <mergeCell ref="I57:I64"/>
    <mergeCell ref="J57:J60"/>
    <mergeCell ref="L57:L60"/>
    <mergeCell ref="M57:M60"/>
    <mergeCell ref="V53:V56"/>
    <mergeCell ref="W53:W56"/>
    <mergeCell ref="X53:X56"/>
    <mergeCell ref="Y53:Y56"/>
    <mergeCell ref="Z53:Z56"/>
    <mergeCell ref="G41:G56"/>
    <mergeCell ref="L45:L48"/>
    <mergeCell ref="M45:M48"/>
    <mergeCell ref="N65:N68"/>
    <mergeCell ref="O65:O68"/>
    <mergeCell ref="P65:P68"/>
    <mergeCell ref="Q65:Q68"/>
    <mergeCell ref="R65:R68"/>
    <mergeCell ref="S65:S68"/>
    <mergeCell ref="H41:H48"/>
    <mergeCell ref="I41:I48"/>
    <mergeCell ref="J41:J44"/>
    <mergeCell ref="L41:L44"/>
    <mergeCell ref="M41:M44"/>
    <mergeCell ref="J45:J48"/>
    <mergeCell ref="AA53:AA56"/>
    <mergeCell ref="P53:P56"/>
    <mergeCell ref="Q53:Q56"/>
    <mergeCell ref="R53:R56"/>
    <mergeCell ref="S53:S56"/>
    <mergeCell ref="T53:T56"/>
    <mergeCell ref="U53:U56"/>
    <mergeCell ref="BI49:BI52"/>
    <mergeCell ref="J53:J56"/>
    <mergeCell ref="L53:L56"/>
    <mergeCell ref="M53:M56"/>
    <mergeCell ref="N53:N56"/>
    <mergeCell ref="O53:O56"/>
    <mergeCell ref="BF49:BF52"/>
    <mergeCell ref="BG49:BG52"/>
    <mergeCell ref="BH49:BH52"/>
    <mergeCell ref="BC49:BC52"/>
    <mergeCell ref="AZ49:AZ52"/>
    <mergeCell ref="AY49:AY52"/>
    <mergeCell ref="BA49:BA52"/>
    <mergeCell ref="BB49:BB52"/>
    <mergeCell ref="AR49:AR52"/>
    <mergeCell ref="AA49:AA52"/>
    <mergeCell ref="AB49:AB52"/>
    <mergeCell ref="AO49:AO52"/>
    <mergeCell ref="AB53:AB56"/>
    <mergeCell ref="N41:N44"/>
    <mergeCell ref="O41:O44"/>
    <mergeCell ref="P41:P44"/>
    <mergeCell ref="Q41:Q44"/>
    <mergeCell ref="R41:R44"/>
    <mergeCell ref="S41:S44"/>
    <mergeCell ref="W49:W52"/>
    <mergeCell ref="X49:X52"/>
    <mergeCell ref="Y49:Y52"/>
    <mergeCell ref="N49:N52"/>
    <mergeCell ref="O49:O52"/>
    <mergeCell ref="P49:P52"/>
    <mergeCell ref="Q49:Q52"/>
    <mergeCell ref="R49:R52"/>
    <mergeCell ref="S49:S52"/>
    <mergeCell ref="H49:H56"/>
    <mergeCell ref="I49:I56"/>
    <mergeCell ref="J49:J52"/>
    <mergeCell ref="L49:L52"/>
    <mergeCell ref="M49:M52"/>
    <mergeCell ref="T45:T48"/>
    <mergeCell ref="U45:U48"/>
    <mergeCell ref="V45:V48"/>
    <mergeCell ref="W45:W48"/>
    <mergeCell ref="X45:X48"/>
    <mergeCell ref="Y45:Y48"/>
    <mergeCell ref="N45:N48"/>
    <mergeCell ref="O45:O48"/>
    <mergeCell ref="P45:P48"/>
    <mergeCell ref="Q45:Q48"/>
    <mergeCell ref="R45:R48"/>
    <mergeCell ref="S45:S48"/>
    <mergeCell ref="Z33:Z36"/>
    <mergeCell ref="AO45:AO48"/>
    <mergeCell ref="AP41:AP44"/>
    <mergeCell ref="AP45:AP48"/>
    <mergeCell ref="Z41:Z44"/>
    <mergeCell ref="AA41:AA44"/>
    <mergeCell ref="AB41:AB44"/>
    <mergeCell ref="Z45:Z48"/>
    <mergeCell ref="AA45:AA48"/>
    <mergeCell ref="AB45:AB48"/>
    <mergeCell ref="Z49:Z52"/>
    <mergeCell ref="T41:T44"/>
    <mergeCell ref="U41:U44"/>
    <mergeCell ref="V41:V44"/>
    <mergeCell ref="W41:W44"/>
    <mergeCell ref="X41:X44"/>
    <mergeCell ref="Y41:Y44"/>
    <mergeCell ref="AK33:AK36"/>
    <mergeCell ref="AL33:AL36"/>
    <mergeCell ref="AM33:AM36"/>
    <mergeCell ref="AN33:AN36"/>
    <mergeCell ref="AP33:AP36"/>
    <mergeCell ref="AC41:AC44"/>
    <mergeCell ref="AD41:AD44"/>
    <mergeCell ref="AE41:AE44"/>
    <mergeCell ref="AF41:AF44"/>
    <mergeCell ref="AG41:AG44"/>
    <mergeCell ref="AH41:AH44"/>
    <mergeCell ref="AC37:AC40"/>
    <mergeCell ref="AD37:AD40"/>
    <mergeCell ref="AE37:AE40"/>
    <mergeCell ref="AF37:AF40"/>
    <mergeCell ref="W29:W32"/>
    <mergeCell ref="U37:U40"/>
    <mergeCell ref="V37:V40"/>
    <mergeCell ref="W37:W40"/>
    <mergeCell ref="X37:X40"/>
    <mergeCell ref="Y37:Y40"/>
    <mergeCell ref="Z37:Z40"/>
    <mergeCell ref="O37:O40"/>
    <mergeCell ref="P37:P40"/>
    <mergeCell ref="Q37:Q40"/>
    <mergeCell ref="R37:R40"/>
    <mergeCell ref="S37:S40"/>
    <mergeCell ref="T37:T40"/>
    <mergeCell ref="BG33:BG36"/>
    <mergeCell ref="BH33:BH36"/>
    <mergeCell ref="BI33:BI36"/>
    <mergeCell ref="AT33:AT36"/>
    <mergeCell ref="AU33:AU36"/>
    <mergeCell ref="AV33:AV36"/>
    <mergeCell ref="BF33:BF36"/>
    <mergeCell ref="BE33:BE36"/>
    <mergeCell ref="AZ33:AZ36"/>
    <mergeCell ref="AW33:AW36"/>
    <mergeCell ref="AO33:AO36"/>
    <mergeCell ref="AO37:AO40"/>
    <mergeCell ref="AR33:AR36"/>
    <mergeCell ref="AS33:AS36"/>
    <mergeCell ref="U33:U36"/>
    <mergeCell ref="V33:V36"/>
    <mergeCell ref="W33:W36"/>
    <mergeCell ref="X33:X36"/>
    <mergeCell ref="Y33:Y36"/>
    <mergeCell ref="BI25:BI28"/>
    <mergeCell ref="BK25:BK28"/>
    <mergeCell ref="BF25:BF28"/>
    <mergeCell ref="BG25:BG28"/>
    <mergeCell ref="BB25:BB28"/>
    <mergeCell ref="BC25:BC28"/>
    <mergeCell ref="AZ25:AZ28"/>
    <mergeCell ref="BA25:BA28"/>
    <mergeCell ref="AP25:AP28"/>
    <mergeCell ref="AQ25:AQ28"/>
    <mergeCell ref="AR25:AR28"/>
    <mergeCell ref="AS25:AS28"/>
    <mergeCell ref="AO25:AO28"/>
    <mergeCell ref="AO29:AO32"/>
    <mergeCell ref="Y25:Y28"/>
    <mergeCell ref="Z25:Z28"/>
    <mergeCell ref="AA25:AA28"/>
    <mergeCell ref="AB25:AB28"/>
    <mergeCell ref="Y29:Y32"/>
    <mergeCell ref="Z29:Z32"/>
    <mergeCell ref="AA29:AA32"/>
    <mergeCell ref="AB29:AB32"/>
    <mergeCell ref="AT25:AT28"/>
    <mergeCell ref="AU25:AU28"/>
    <mergeCell ref="AV25:AV28"/>
    <mergeCell ref="AW25:AW28"/>
    <mergeCell ref="AX25:AX28"/>
    <mergeCell ref="AY25:AY28"/>
    <mergeCell ref="AI25:AI28"/>
    <mergeCell ref="AJ25:AJ28"/>
    <mergeCell ref="AK25:AK28"/>
    <mergeCell ref="AL25:AL28"/>
    <mergeCell ref="G25:G40"/>
    <mergeCell ref="H25:H32"/>
    <mergeCell ref="I25:I32"/>
    <mergeCell ref="J25:J28"/>
    <mergeCell ref="L25:L28"/>
    <mergeCell ref="X29:X32"/>
    <mergeCell ref="Q29:Q32"/>
    <mergeCell ref="R29:R32"/>
    <mergeCell ref="S29:S32"/>
    <mergeCell ref="T29:T32"/>
    <mergeCell ref="U29:U32"/>
    <mergeCell ref="V29:V32"/>
    <mergeCell ref="J29:J32"/>
    <mergeCell ref="L29:L32"/>
    <mergeCell ref="M29:M32"/>
    <mergeCell ref="N29:N32"/>
    <mergeCell ref="BH25:BH28"/>
    <mergeCell ref="O29:O32"/>
    <mergeCell ref="P29:P32"/>
    <mergeCell ref="O33:O36"/>
    <mergeCell ref="P33:P36"/>
    <mergeCell ref="Q33:Q36"/>
    <mergeCell ref="R33:R36"/>
    <mergeCell ref="S33:S36"/>
    <mergeCell ref="T33:T36"/>
    <mergeCell ref="H33:H40"/>
    <mergeCell ref="I33:I40"/>
    <mergeCell ref="J33:J36"/>
    <mergeCell ref="L33:L36"/>
    <mergeCell ref="M33:M36"/>
    <mergeCell ref="N33:N36"/>
    <mergeCell ref="J37:J40"/>
    <mergeCell ref="AB21:AB24"/>
    <mergeCell ref="Q21:Q24"/>
    <mergeCell ref="R21:R24"/>
    <mergeCell ref="S21:S24"/>
    <mergeCell ref="T21:T24"/>
    <mergeCell ref="U21:U24"/>
    <mergeCell ref="V21:V24"/>
    <mergeCell ref="J21:J24"/>
    <mergeCell ref="L21:L24"/>
    <mergeCell ref="M21:M24"/>
    <mergeCell ref="N21:N24"/>
    <mergeCell ref="O21:O24"/>
    <mergeCell ref="P21:P24"/>
    <mergeCell ref="AA33:AA36"/>
    <mergeCell ref="AB33:AB36"/>
    <mergeCell ref="AA37:AA40"/>
    <mergeCell ref="AB37:AB40"/>
    <mergeCell ref="S25:S28"/>
    <mergeCell ref="T25:T28"/>
    <mergeCell ref="U25:U28"/>
    <mergeCell ref="V25:V28"/>
    <mergeCell ref="W25:W28"/>
    <mergeCell ref="X25:X28"/>
    <mergeCell ref="M25:M28"/>
    <mergeCell ref="N25:N28"/>
    <mergeCell ref="O25:O28"/>
    <mergeCell ref="P25:P28"/>
    <mergeCell ref="Q25:Q28"/>
    <mergeCell ref="R25:R28"/>
    <mergeCell ref="L37:L40"/>
    <mergeCell ref="M37:M40"/>
    <mergeCell ref="N37:N40"/>
    <mergeCell ref="V13:V16"/>
    <mergeCell ref="J13:J16"/>
    <mergeCell ref="L13:L16"/>
    <mergeCell ref="M13:M16"/>
    <mergeCell ref="N13:N16"/>
    <mergeCell ref="O13:O16"/>
    <mergeCell ref="P13:P16"/>
    <mergeCell ref="AP21:AP24"/>
    <mergeCell ref="AA17:AA20"/>
    <mergeCell ref="AB17:AB20"/>
    <mergeCell ref="AO17:AO20"/>
    <mergeCell ref="AO21:AO24"/>
    <mergeCell ref="AC17:AC20"/>
    <mergeCell ref="AD17:AD20"/>
    <mergeCell ref="AE17:AE20"/>
    <mergeCell ref="U17:U20"/>
    <mergeCell ref="V17:V20"/>
    <mergeCell ref="W17:W20"/>
    <mergeCell ref="X17:X20"/>
    <mergeCell ref="Y17:Y20"/>
    <mergeCell ref="Z17:Z20"/>
    <mergeCell ref="O17:O20"/>
    <mergeCell ref="P17:P20"/>
    <mergeCell ref="Q17:Q20"/>
    <mergeCell ref="R17:R20"/>
    <mergeCell ref="S17:S20"/>
    <mergeCell ref="T17:T20"/>
    <mergeCell ref="W21:W24"/>
    <mergeCell ref="X21:X24"/>
    <mergeCell ref="Y21:Y24"/>
    <mergeCell ref="Z21:Z24"/>
    <mergeCell ref="AA21:AA24"/>
    <mergeCell ref="AO13:AO16"/>
    <mergeCell ref="AM9:AM12"/>
    <mergeCell ref="AN9:AN12"/>
    <mergeCell ref="AP9:AP12"/>
    <mergeCell ref="AB9:AB12"/>
    <mergeCell ref="AK9:AK12"/>
    <mergeCell ref="AL9:AL12"/>
    <mergeCell ref="AC13:AC16"/>
    <mergeCell ref="AD13:AD16"/>
    <mergeCell ref="V9:V12"/>
    <mergeCell ref="W9:W12"/>
    <mergeCell ref="X9:X12"/>
    <mergeCell ref="Y9:Y12"/>
    <mergeCell ref="Z9:Z12"/>
    <mergeCell ref="AA9:AA12"/>
    <mergeCell ref="P9:P12"/>
    <mergeCell ref="Q9:Q12"/>
    <mergeCell ref="R9:R12"/>
    <mergeCell ref="S9:S12"/>
    <mergeCell ref="T9:T12"/>
    <mergeCell ref="U9:U12"/>
    <mergeCell ref="W13:W16"/>
    <mergeCell ref="X13:X16"/>
    <mergeCell ref="Y13:Y16"/>
    <mergeCell ref="Z13:Z16"/>
    <mergeCell ref="AA13:AA16"/>
    <mergeCell ref="AB13:AB16"/>
    <mergeCell ref="Q13:Q16"/>
    <mergeCell ref="R13:R16"/>
    <mergeCell ref="S13:S16"/>
    <mergeCell ref="T13:T16"/>
    <mergeCell ref="U13:U16"/>
    <mergeCell ref="A2:A6"/>
    <mergeCell ref="B2:B6"/>
    <mergeCell ref="C2:C6"/>
    <mergeCell ref="D2:D6"/>
    <mergeCell ref="E2:E6"/>
    <mergeCell ref="F2:F6"/>
    <mergeCell ref="G9:G24"/>
    <mergeCell ref="H9:H16"/>
    <mergeCell ref="I9:I16"/>
    <mergeCell ref="J9:J12"/>
    <mergeCell ref="L9:L12"/>
    <mergeCell ref="M9:M12"/>
    <mergeCell ref="N9:N12"/>
    <mergeCell ref="O9:O12"/>
    <mergeCell ref="L7:M7"/>
    <mergeCell ref="N7:O7"/>
    <mergeCell ref="L4:M4"/>
    <mergeCell ref="N4:O4"/>
    <mergeCell ref="L3:M3"/>
    <mergeCell ref="N3:O3"/>
    <mergeCell ref="H17:H24"/>
    <mergeCell ref="I17:I24"/>
    <mergeCell ref="J17:J20"/>
    <mergeCell ref="L17:L20"/>
    <mergeCell ref="M17:M20"/>
    <mergeCell ref="N17:N20"/>
    <mergeCell ref="G2:G6"/>
    <mergeCell ref="H2:H6"/>
    <mergeCell ref="I2:I6"/>
    <mergeCell ref="J2:J6"/>
    <mergeCell ref="L2:O2"/>
  </mergeCells>
  <phoneticPr fontId="7"/>
  <pageMargins left="0.39370078740157483" right="0.39370078740157483" top="0.78740157480314965" bottom="0.39370078740157483" header="0.39370078740157483" footer="0.15748031496062992"/>
  <pageSetup paperSize="9" scale="76" pageOrder="overThenDown" orientation="portrait" r:id="rId1"/>
  <headerFooter differentFirst="1">
    <firstHeader>&amp;L&amp;"ＤＦ特太ゴシック体,標準"&amp;18別表第３　小規模保育事業（Ａ型）（保育認定）</firstHeader>
  </headerFooter>
  <rowBreaks count="1" manualBreakCount="1">
    <brk id="72" max="118" man="1"/>
  </rowBreaks>
  <colBreaks count="3" manualBreakCount="3">
    <brk id="22" min="1" max="135" man="1"/>
    <brk id="37" min="1" max="135" man="1"/>
    <brk id="56" min="1" max="13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1"/>
  </sheetPr>
  <dimension ref="A1:DI79"/>
  <sheetViews>
    <sheetView view="pageBreakPreview" topLeftCell="A6" zoomScale="90" zoomScaleNormal="100" zoomScaleSheetLayoutView="90" workbookViewId="0">
      <selection activeCell="R4" sqref="R4:W4"/>
    </sheetView>
  </sheetViews>
  <sheetFormatPr defaultColWidth="2.453125" defaultRowHeight="25.5" customHeight="1"/>
  <cols>
    <col min="1" max="1" width="25" style="231" customWidth="1"/>
    <col min="2" max="2" width="2.453125" style="231" customWidth="1"/>
    <col min="3" max="14" width="3.08984375" style="231" customWidth="1"/>
    <col min="15" max="18" width="4.36328125" style="231" customWidth="1"/>
    <col min="19" max="27" width="3.08984375" style="231" customWidth="1"/>
    <col min="28" max="29" width="1.90625" style="231" customWidth="1"/>
    <col min="30" max="30" width="72.08984375" style="236" customWidth="1"/>
    <col min="31" max="16384" width="2.453125" style="231"/>
  </cols>
  <sheetData>
    <row r="1" spans="1:45" ht="25.5" customHeight="1">
      <c r="A1" s="230" t="s">
        <v>184</v>
      </c>
      <c r="AD1" s="231"/>
      <c r="AS1" s="232"/>
    </row>
    <row r="3" spans="1:45" ht="27" customHeight="1">
      <c r="A3" s="721" t="s">
        <v>302</v>
      </c>
      <c r="B3" s="724" t="s">
        <v>220</v>
      </c>
      <c r="C3" s="721" t="s">
        <v>190</v>
      </c>
      <c r="D3" s="750"/>
      <c r="E3" s="750"/>
      <c r="F3" s="750"/>
      <c r="G3" s="750"/>
      <c r="H3" s="750"/>
      <c r="I3" s="750"/>
      <c r="J3" s="750"/>
      <c r="K3" s="750"/>
      <c r="L3" s="750"/>
      <c r="M3" s="750"/>
      <c r="N3" s="750"/>
      <c r="O3" s="750"/>
      <c r="P3" s="750"/>
      <c r="Q3" s="750"/>
      <c r="R3" s="750"/>
      <c r="S3" s="750"/>
      <c r="T3" s="750"/>
      <c r="U3" s="750"/>
      <c r="V3" s="750"/>
      <c r="W3" s="750"/>
      <c r="X3" s="750"/>
      <c r="Y3" s="750"/>
      <c r="Z3" s="750"/>
      <c r="AA3" s="750"/>
      <c r="AB3" s="750"/>
      <c r="AC3" s="751"/>
      <c r="AD3" s="739" t="s">
        <v>226</v>
      </c>
    </row>
    <row r="4" spans="1:45" ht="27" customHeight="1">
      <c r="A4" s="722"/>
      <c r="B4" s="725"/>
      <c r="C4" s="742" t="s">
        <v>303</v>
      </c>
      <c r="D4" s="743"/>
      <c r="E4" s="743"/>
      <c r="F4" s="743"/>
      <c r="G4" s="743"/>
      <c r="H4" s="743"/>
      <c r="I4" s="743"/>
      <c r="J4" s="743"/>
      <c r="K4" s="743"/>
      <c r="L4" s="743"/>
      <c r="M4" s="743"/>
      <c r="N4" s="743"/>
      <c r="O4" s="743"/>
      <c r="P4" s="743"/>
      <c r="Q4" s="233"/>
      <c r="R4" s="744">
        <v>49020</v>
      </c>
      <c r="S4" s="744"/>
      <c r="T4" s="744"/>
      <c r="U4" s="744"/>
      <c r="V4" s="744"/>
      <c r="W4" s="743" t="s">
        <v>191</v>
      </c>
      <c r="X4" s="743"/>
      <c r="Y4" s="743"/>
      <c r="Z4" s="743"/>
      <c r="AA4" s="743"/>
      <c r="AB4" s="743"/>
      <c r="AC4" s="745"/>
      <c r="AD4" s="740"/>
    </row>
    <row r="5" spans="1:45" ht="27" customHeight="1">
      <c r="A5" s="723"/>
      <c r="B5" s="726"/>
      <c r="C5" s="746" t="s">
        <v>304</v>
      </c>
      <c r="D5" s="747"/>
      <c r="E5" s="747"/>
      <c r="F5" s="747"/>
      <c r="G5" s="747"/>
      <c r="H5" s="747"/>
      <c r="I5" s="747"/>
      <c r="J5" s="747"/>
      <c r="K5" s="747"/>
      <c r="L5" s="747"/>
      <c r="M5" s="747"/>
      <c r="N5" s="747"/>
      <c r="O5" s="747"/>
      <c r="P5" s="747"/>
      <c r="Q5" s="234"/>
      <c r="R5" s="748">
        <v>6130</v>
      </c>
      <c r="S5" s="748"/>
      <c r="T5" s="748"/>
      <c r="U5" s="748"/>
      <c r="V5" s="748"/>
      <c r="W5" s="747" t="s">
        <v>192</v>
      </c>
      <c r="X5" s="747"/>
      <c r="Y5" s="747"/>
      <c r="Z5" s="747"/>
      <c r="AA5" s="747"/>
      <c r="AB5" s="747"/>
      <c r="AC5" s="749"/>
      <c r="AD5" s="741"/>
    </row>
    <row r="6" spans="1:45" ht="25.5" customHeight="1">
      <c r="B6" s="235"/>
    </row>
    <row r="7" spans="1:45" ht="41.5" customHeight="1">
      <c r="A7" s="721" t="s">
        <v>195</v>
      </c>
      <c r="B7" s="724" t="s">
        <v>286</v>
      </c>
      <c r="C7" s="731" t="s">
        <v>196</v>
      </c>
      <c r="D7" s="731"/>
      <c r="E7" s="731"/>
      <c r="F7" s="731"/>
      <c r="G7" s="731"/>
      <c r="H7" s="731"/>
      <c r="I7" s="731"/>
      <c r="J7" s="734">
        <v>1950</v>
      </c>
      <c r="K7" s="734"/>
      <c r="L7" s="734"/>
      <c r="M7" s="734"/>
      <c r="N7" s="734"/>
      <c r="O7" s="734"/>
      <c r="P7" s="731" t="s">
        <v>197</v>
      </c>
      <c r="Q7" s="731"/>
      <c r="R7" s="731"/>
      <c r="S7" s="731"/>
      <c r="T7" s="731"/>
      <c r="U7" s="731"/>
      <c r="V7" s="734">
        <v>1350</v>
      </c>
      <c r="W7" s="734"/>
      <c r="X7" s="734"/>
      <c r="Y7" s="734"/>
      <c r="Z7" s="734"/>
      <c r="AA7" s="734"/>
      <c r="AB7" s="734"/>
      <c r="AC7" s="734"/>
      <c r="AD7" s="752" t="s">
        <v>305</v>
      </c>
    </row>
    <row r="8" spans="1:45" ht="41.5" customHeight="1">
      <c r="A8" s="727"/>
      <c r="B8" s="729"/>
      <c r="C8" s="731" t="s">
        <v>198</v>
      </c>
      <c r="D8" s="731"/>
      <c r="E8" s="731"/>
      <c r="F8" s="731"/>
      <c r="G8" s="731"/>
      <c r="H8" s="731"/>
      <c r="I8" s="731"/>
      <c r="J8" s="734">
        <v>1740</v>
      </c>
      <c r="K8" s="734"/>
      <c r="L8" s="734"/>
      <c r="M8" s="734"/>
      <c r="N8" s="734"/>
      <c r="O8" s="734"/>
      <c r="P8" s="753" t="s">
        <v>306</v>
      </c>
      <c r="Q8" s="753"/>
      <c r="R8" s="753"/>
      <c r="S8" s="753"/>
      <c r="T8" s="753"/>
      <c r="U8" s="753"/>
      <c r="V8" s="754">
        <v>1020</v>
      </c>
      <c r="W8" s="754"/>
      <c r="X8" s="754"/>
      <c r="Y8" s="754"/>
      <c r="Z8" s="754"/>
      <c r="AA8" s="754"/>
      <c r="AB8" s="754"/>
      <c r="AC8" s="754"/>
      <c r="AD8" s="752"/>
    </row>
    <row r="9" spans="1:45" ht="41.5" customHeight="1">
      <c r="A9" s="728"/>
      <c r="B9" s="730"/>
      <c r="C9" s="731" t="s">
        <v>200</v>
      </c>
      <c r="D9" s="731"/>
      <c r="E9" s="731"/>
      <c r="F9" s="731"/>
      <c r="G9" s="731"/>
      <c r="H9" s="731"/>
      <c r="I9" s="731"/>
      <c r="J9" s="734">
        <v>1710</v>
      </c>
      <c r="K9" s="734"/>
      <c r="L9" s="734"/>
      <c r="M9" s="734"/>
      <c r="N9" s="734"/>
      <c r="O9" s="734"/>
      <c r="P9" s="731" t="s">
        <v>199</v>
      </c>
      <c r="Q9" s="731"/>
      <c r="R9" s="731"/>
      <c r="S9" s="731"/>
      <c r="T9" s="731"/>
      <c r="U9" s="731"/>
      <c r="V9" s="734">
        <v>120</v>
      </c>
      <c r="W9" s="734"/>
      <c r="X9" s="734"/>
      <c r="Y9" s="734"/>
      <c r="Z9" s="734"/>
      <c r="AA9" s="734"/>
      <c r="AB9" s="734"/>
      <c r="AC9" s="734"/>
      <c r="AD9" s="752"/>
    </row>
    <row r="10" spans="1:45" ht="25.5" customHeight="1">
      <c r="A10" s="5"/>
      <c r="B10" s="5"/>
      <c r="C10" s="5"/>
      <c r="D10" s="2"/>
      <c r="E10" s="2"/>
      <c r="F10" s="2"/>
      <c r="G10" s="2"/>
      <c r="H10" s="4"/>
      <c r="I10" s="4"/>
      <c r="J10" s="4"/>
      <c r="K10" s="4"/>
      <c r="L10" s="4"/>
      <c r="M10" s="4"/>
      <c r="N10" s="5"/>
      <c r="O10" s="5"/>
      <c r="P10" s="5"/>
      <c r="Q10" s="4"/>
      <c r="R10" s="4"/>
      <c r="S10" s="4"/>
      <c r="T10" s="4"/>
      <c r="U10" s="3"/>
      <c r="V10" s="3"/>
      <c r="W10" s="3"/>
      <c r="X10" s="3"/>
      <c r="Y10" s="3"/>
      <c r="Z10" s="3"/>
      <c r="AA10" s="3"/>
      <c r="AB10" s="3"/>
      <c r="AC10" s="3"/>
      <c r="AD10" s="32" t="s">
        <v>307</v>
      </c>
    </row>
    <row r="11" spans="1:45" ht="30" customHeight="1">
      <c r="A11" s="237" t="s">
        <v>201</v>
      </c>
      <c r="B11" s="238" t="s">
        <v>287</v>
      </c>
      <c r="C11" s="732">
        <v>6510</v>
      </c>
      <c r="D11" s="732"/>
      <c r="E11" s="732"/>
      <c r="F11" s="732"/>
      <c r="G11" s="732"/>
      <c r="H11" s="732"/>
      <c r="I11" s="732"/>
      <c r="J11" s="732"/>
      <c r="K11" s="732"/>
      <c r="L11" s="732"/>
      <c r="M11" s="732"/>
      <c r="N11" s="732"/>
      <c r="O11" s="732"/>
      <c r="P11" s="732"/>
      <c r="Q11" s="732"/>
      <c r="R11" s="732"/>
      <c r="S11" s="732"/>
      <c r="T11" s="732"/>
      <c r="U11" s="732"/>
      <c r="V11" s="732"/>
      <c r="W11" s="732"/>
      <c r="X11" s="732"/>
      <c r="Y11" s="732"/>
      <c r="Z11" s="732"/>
      <c r="AA11" s="732"/>
      <c r="AB11" s="732"/>
      <c r="AC11" s="733"/>
      <c r="AD11" s="33" t="s">
        <v>202</v>
      </c>
    </row>
    <row r="12" spans="1:45" ht="25.5" customHeight="1">
      <c r="A12" s="5"/>
      <c r="B12" s="5"/>
      <c r="C12" s="5"/>
      <c r="D12" s="2"/>
      <c r="E12" s="2"/>
      <c r="F12" s="2"/>
      <c r="G12" s="2"/>
      <c r="H12" s="4"/>
      <c r="I12" s="4"/>
      <c r="J12" s="4"/>
      <c r="K12" s="4"/>
      <c r="L12" s="4"/>
      <c r="M12" s="4"/>
      <c r="N12" s="5"/>
      <c r="O12" s="5"/>
      <c r="P12" s="5"/>
      <c r="Q12" s="4"/>
      <c r="R12" s="4"/>
      <c r="S12" s="4"/>
      <c r="T12" s="4"/>
      <c r="U12" s="3"/>
      <c r="V12" s="3"/>
      <c r="W12" s="3"/>
      <c r="X12" s="3"/>
      <c r="Y12" s="3"/>
      <c r="Z12" s="3"/>
      <c r="AA12" s="3"/>
      <c r="AB12" s="3"/>
      <c r="AC12" s="3"/>
      <c r="AD12" s="34"/>
    </row>
    <row r="13" spans="1:45" ht="30" customHeight="1">
      <c r="A13" s="237" t="s">
        <v>203</v>
      </c>
      <c r="B13" s="238" t="s">
        <v>288</v>
      </c>
      <c r="C13" s="735">
        <v>164780</v>
      </c>
      <c r="D13" s="735"/>
      <c r="E13" s="735"/>
      <c r="F13" s="735"/>
      <c r="G13" s="735"/>
      <c r="H13" s="735"/>
      <c r="I13" s="735"/>
      <c r="J13" s="735"/>
      <c r="K13" s="735"/>
      <c r="L13" s="735"/>
      <c r="M13" s="735"/>
      <c r="N13" s="735"/>
      <c r="O13" s="735"/>
      <c r="P13" s="735"/>
      <c r="Q13" s="735"/>
      <c r="R13" s="735"/>
      <c r="S13" s="735"/>
      <c r="T13" s="735"/>
      <c r="U13" s="735"/>
      <c r="V13" s="735"/>
      <c r="W13" s="735"/>
      <c r="X13" s="735"/>
      <c r="Y13" s="735"/>
      <c r="Z13" s="735"/>
      <c r="AA13" s="735"/>
      <c r="AB13" s="735"/>
      <c r="AC13" s="736"/>
      <c r="AD13" s="33" t="s">
        <v>202</v>
      </c>
    </row>
    <row r="14" spans="1:45" ht="25.5" customHeight="1">
      <c r="A14" s="5"/>
      <c r="B14" s="5"/>
      <c r="C14" s="5"/>
      <c r="D14" s="2"/>
      <c r="E14" s="2"/>
      <c r="F14" s="2"/>
      <c r="G14" s="2"/>
      <c r="H14" s="4"/>
      <c r="I14" s="4"/>
      <c r="J14" s="4"/>
      <c r="K14" s="4"/>
      <c r="L14" s="4"/>
      <c r="M14" s="4"/>
      <c r="N14" s="5"/>
      <c r="O14" s="5"/>
      <c r="P14" s="5"/>
      <c r="Q14" s="3"/>
      <c r="R14" s="4"/>
      <c r="S14" s="4"/>
      <c r="T14" s="4"/>
      <c r="U14" s="3"/>
      <c r="V14" s="3"/>
      <c r="W14" s="3"/>
      <c r="X14" s="3"/>
      <c r="Y14" s="3"/>
      <c r="Z14" s="3"/>
      <c r="AA14" s="3"/>
      <c r="AB14" s="3"/>
      <c r="AC14" s="3"/>
      <c r="AD14" s="34"/>
    </row>
    <row r="15" spans="1:45" ht="30" customHeight="1">
      <c r="A15" s="237" t="s">
        <v>204</v>
      </c>
      <c r="B15" s="238" t="s">
        <v>193</v>
      </c>
      <c r="C15" s="737">
        <v>160000</v>
      </c>
      <c r="D15" s="737"/>
      <c r="E15" s="737"/>
      <c r="F15" s="737"/>
      <c r="G15" s="737"/>
      <c r="H15" s="737"/>
      <c r="I15" s="737"/>
      <c r="J15" s="737"/>
      <c r="K15" s="737"/>
      <c r="L15" s="737"/>
      <c r="M15" s="737"/>
      <c r="N15" s="737"/>
      <c r="O15" s="737"/>
      <c r="P15" s="737"/>
      <c r="Q15" s="737"/>
      <c r="R15" s="737"/>
      <c r="S15" s="737"/>
      <c r="T15" s="737"/>
      <c r="U15" s="737"/>
      <c r="V15" s="737"/>
      <c r="W15" s="737"/>
      <c r="X15" s="737"/>
      <c r="Y15" s="737"/>
      <c r="Z15" s="737"/>
      <c r="AA15" s="737"/>
      <c r="AB15" s="737"/>
      <c r="AC15" s="738"/>
      <c r="AD15" s="33" t="s">
        <v>202</v>
      </c>
    </row>
    <row r="16" spans="1:45" s="241" customFormat="1" ht="30" customHeight="1">
      <c r="A16" s="239"/>
      <c r="B16" s="233"/>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c r="AC16" s="240"/>
      <c r="AD16" s="35"/>
    </row>
    <row r="17" spans="1:30" s="241" customFormat="1" ht="20.25" customHeight="1">
      <c r="A17" s="721" t="s">
        <v>205</v>
      </c>
      <c r="B17" s="777" t="s">
        <v>289</v>
      </c>
      <c r="C17" s="755" t="s">
        <v>189</v>
      </c>
      <c r="D17" s="242"/>
      <c r="E17" s="758" t="s">
        <v>185</v>
      </c>
      <c r="F17" s="758"/>
      <c r="G17" s="758"/>
      <c r="H17" s="758"/>
      <c r="I17" s="758"/>
      <c r="J17" s="243"/>
      <c r="K17" s="759" t="s">
        <v>227</v>
      </c>
      <c r="L17" s="759"/>
      <c r="M17" s="759"/>
      <c r="N17" s="759"/>
      <c r="O17" s="759"/>
      <c r="P17" s="759"/>
      <c r="Q17" s="759"/>
      <c r="R17" s="759"/>
      <c r="S17" s="759"/>
      <c r="T17" s="759"/>
      <c r="U17" s="759"/>
      <c r="V17" s="759"/>
      <c r="W17" s="759"/>
      <c r="X17" s="759"/>
      <c r="Y17" s="759"/>
      <c r="Z17" s="759"/>
      <c r="AA17" s="759"/>
      <c r="AB17" s="759"/>
      <c r="AC17" s="244"/>
      <c r="AD17" s="768" t="s">
        <v>308</v>
      </c>
    </row>
    <row r="18" spans="1:30" s="241" customFormat="1" ht="30" customHeight="1">
      <c r="A18" s="722"/>
      <c r="B18" s="778"/>
      <c r="C18" s="756"/>
      <c r="D18" s="245" t="s">
        <v>186</v>
      </c>
      <c r="E18" s="765">
        <v>79950</v>
      </c>
      <c r="F18" s="765"/>
      <c r="G18" s="765"/>
      <c r="H18" s="765"/>
      <c r="I18" s="765"/>
      <c r="J18" s="241" t="s">
        <v>4</v>
      </c>
      <c r="K18" s="765">
        <v>790</v>
      </c>
      <c r="L18" s="765"/>
      <c r="M18" s="765"/>
      <c r="N18" s="31" t="s">
        <v>194</v>
      </c>
      <c r="O18" s="771" t="s">
        <v>225</v>
      </c>
      <c r="P18" s="771"/>
      <c r="Q18" s="771"/>
      <c r="R18" s="771"/>
      <c r="S18" s="31" t="s">
        <v>168</v>
      </c>
      <c r="T18" s="772" t="s">
        <v>223</v>
      </c>
      <c r="U18" s="772"/>
      <c r="V18" s="772"/>
      <c r="W18" s="772"/>
      <c r="X18" s="31" t="s">
        <v>168</v>
      </c>
      <c r="Y18" s="773">
        <v>8.4</v>
      </c>
      <c r="Z18" s="773"/>
      <c r="AA18" s="773"/>
      <c r="AB18" s="36" t="s">
        <v>187</v>
      </c>
      <c r="AC18" s="246" t="s">
        <v>187</v>
      </c>
      <c r="AD18" s="769"/>
    </row>
    <row r="19" spans="1:30" s="241" customFormat="1" ht="30" customHeight="1">
      <c r="A19" s="722"/>
      <c r="B19" s="778"/>
      <c r="C19" s="757"/>
      <c r="D19" s="247"/>
      <c r="E19" s="6"/>
      <c r="F19" s="6"/>
      <c r="G19" s="6"/>
      <c r="H19" s="6"/>
      <c r="I19" s="774" t="s">
        <v>188</v>
      </c>
      <c r="J19" s="774"/>
      <c r="K19" s="774"/>
      <c r="L19" s="774"/>
      <c r="M19" s="774"/>
      <c r="N19" s="774"/>
      <c r="O19" s="774"/>
      <c r="P19" s="774"/>
      <c r="Q19" s="774"/>
      <c r="R19" s="774"/>
      <c r="S19" s="774"/>
      <c r="T19" s="774"/>
      <c r="U19" s="774"/>
      <c r="V19" s="774"/>
      <c r="W19" s="774"/>
      <c r="X19" s="774"/>
      <c r="Y19" s="774"/>
      <c r="Z19" s="774"/>
      <c r="AA19" s="774"/>
      <c r="AB19" s="774"/>
      <c r="AC19" s="775"/>
      <c r="AD19" s="769"/>
    </row>
    <row r="20" spans="1:30" s="241" customFormat="1" ht="20.25" customHeight="1">
      <c r="A20" s="722"/>
      <c r="B20" s="778"/>
      <c r="C20" s="755" t="s">
        <v>206</v>
      </c>
      <c r="D20" s="248"/>
      <c r="E20" s="758" t="s">
        <v>185</v>
      </c>
      <c r="F20" s="758"/>
      <c r="G20" s="758"/>
      <c r="H20" s="758"/>
      <c r="I20" s="758"/>
      <c r="J20" s="243"/>
      <c r="K20" s="243"/>
      <c r="L20" s="243"/>
      <c r="M20" s="759" t="s">
        <v>227</v>
      </c>
      <c r="N20" s="759"/>
      <c r="O20" s="759"/>
      <c r="P20" s="759"/>
      <c r="Q20" s="759"/>
      <c r="R20" s="759"/>
      <c r="S20" s="759"/>
      <c r="T20" s="759"/>
      <c r="U20" s="759"/>
      <c r="V20" s="759"/>
      <c r="W20" s="759"/>
      <c r="X20" s="759"/>
      <c r="Y20" s="249"/>
      <c r="Z20" s="248"/>
      <c r="AA20" s="243"/>
      <c r="AB20" s="243"/>
      <c r="AC20" s="244"/>
      <c r="AD20" s="769"/>
    </row>
    <row r="21" spans="1:30" s="241" customFormat="1" ht="30" customHeight="1">
      <c r="A21" s="722"/>
      <c r="B21" s="778"/>
      <c r="C21" s="756"/>
      <c r="D21" s="241" t="s">
        <v>186</v>
      </c>
      <c r="E21" s="765">
        <v>50000</v>
      </c>
      <c r="F21" s="765"/>
      <c r="G21" s="765"/>
      <c r="H21" s="765"/>
      <c r="I21" s="765"/>
      <c r="J21" s="241" t="s">
        <v>4</v>
      </c>
      <c r="M21" s="776">
        <v>500</v>
      </c>
      <c r="N21" s="776"/>
      <c r="O21" s="776"/>
      <c r="P21" s="776"/>
      <c r="Q21" s="776"/>
      <c r="R21" s="776"/>
      <c r="S21" s="776"/>
      <c r="T21" s="776"/>
      <c r="U21" s="776"/>
      <c r="V21" s="776"/>
      <c r="W21" s="776"/>
      <c r="X21" s="776"/>
      <c r="Y21" s="250"/>
      <c r="Z21" s="251" t="s">
        <v>187</v>
      </c>
      <c r="AC21" s="252"/>
      <c r="AD21" s="769"/>
    </row>
    <row r="22" spans="1:30" s="241" customFormat="1" ht="30" customHeight="1">
      <c r="A22" s="722"/>
      <c r="B22" s="778"/>
      <c r="C22" s="757"/>
      <c r="D22" s="253"/>
      <c r="E22" s="6"/>
      <c r="F22" s="6"/>
      <c r="G22" s="6"/>
      <c r="H22" s="6"/>
      <c r="I22" s="774" t="s">
        <v>188</v>
      </c>
      <c r="J22" s="774"/>
      <c r="K22" s="774"/>
      <c r="L22" s="774"/>
      <c r="M22" s="774"/>
      <c r="N22" s="774"/>
      <c r="O22" s="774"/>
      <c r="P22" s="774"/>
      <c r="Q22" s="774"/>
      <c r="R22" s="774"/>
      <c r="S22" s="774"/>
      <c r="T22" s="774"/>
      <c r="U22" s="774"/>
      <c r="V22" s="774"/>
      <c r="W22" s="774"/>
      <c r="X22" s="774"/>
      <c r="Y22" s="774"/>
      <c r="Z22" s="774"/>
      <c r="AA22" s="774"/>
      <c r="AB22" s="774"/>
      <c r="AC22" s="775"/>
      <c r="AD22" s="769"/>
    </row>
    <row r="23" spans="1:30" s="241" customFormat="1" ht="20.25" customHeight="1">
      <c r="A23" s="722"/>
      <c r="B23" s="778"/>
      <c r="C23" s="755" t="s">
        <v>207</v>
      </c>
      <c r="D23" s="760" t="s">
        <v>185</v>
      </c>
      <c r="E23" s="758"/>
      <c r="F23" s="758"/>
      <c r="G23" s="758"/>
      <c r="H23" s="758"/>
      <c r="I23" s="758"/>
      <c r="J23" s="758"/>
      <c r="K23" s="758"/>
      <c r="L23" s="758"/>
      <c r="M23" s="254"/>
      <c r="N23" s="254"/>
      <c r="O23" s="255"/>
      <c r="P23" s="255"/>
      <c r="Q23" s="256"/>
      <c r="R23" s="256"/>
      <c r="S23" s="256"/>
      <c r="T23" s="256"/>
      <c r="U23" s="256"/>
      <c r="V23" s="256"/>
      <c r="W23" s="256"/>
      <c r="X23" s="256"/>
      <c r="Y23" s="256"/>
      <c r="Z23" s="256"/>
      <c r="AA23" s="256"/>
      <c r="AB23" s="256"/>
      <c r="AC23" s="257"/>
      <c r="AD23" s="769"/>
    </row>
    <row r="24" spans="1:30" s="241" customFormat="1" ht="30" customHeight="1">
      <c r="A24" s="723"/>
      <c r="B24" s="779"/>
      <c r="C24" s="757"/>
      <c r="D24" s="761">
        <v>10000</v>
      </c>
      <c r="E24" s="762"/>
      <c r="F24" s="762"/>
      <c r="G24" s="762"/>
      <c r="H24" s="762"/>
      <c r="I24" s="762"/>
      <c r="J24" s="763" t="s">
        <v>208</v>
      </c>
      <c r="K24" s="763"/>
      <c r="L24" s="763"/>
      <c r="M24" s="763"/>
      <c r="N24" s="763"/>
      <c r="O24" s="763"/>
      <c r="P24" s="763"/>
      <c r="Q24" s="763"/>
      <c r="R24" s="763"/>
      <c r="S24" s="763"/>
      <c r="T24" s="763"/>
      <c r="U24" s="763"/>
      <c r="V24" s="763"/>
      <c r="W24" s="763"/>
      <c r="X24" s="763"/>
      <c r="Y24" s="763"/>
      <c r="Z24" s="763"/>
      <c r="AA24" s="763"/>
      <c r="AB24" s="763"/>
      <c r="AC24" s="764"/>
      <c r="AD24" s="770"/>
    </row>
    <row r="25" spans="1:30" ht="25.5" customHeight="1">
      <c r="A25" s="5"/>
      <c r="B25" s="5"/>
      <c r="C25" s="5"/>
      <c r="D25" s="2"/>
      <c r="E25" s="2"/>
      <c r="F25" s="2"/>
      <c r="G25" s="2"/>
      <c r="H25" s="4"/>
      <c r="I25" s="4"/>
      <c r="J25" s="4"/>
      <c r="K25" s="4"/>
      <c r="L25" s="4"/>
      <c r="M25" s="4"/>
      <c r="N25" s="5"/>
      <c r="O25" s="5"/>
      <c r="P25" s="5"/>
      <c r="Q25" s="3"/>
      <c r="R25" s="4"/>
      <c r="S25" s="4"/>
      <c r="T25" s="4"/>
      <c r="U25" s="3"/>
      <c r="V25" s="3"/>
      <c r="W25" s="3"/>
      <c r="X25" s="3"/>
      <c r="Y25" s="3"/>
      <c r="Z25" s="3"/>
      <c r="AA25" s="3"/>
      <c r="AB25" s="3"/>
      <c r="AC25" s="3"/>
      <c r="AD25" s="1" t="s">
        <v>209</v>
      </c>
    </row>
    <row r="26" spans="1:30" ht="30" customHeight="1">
      <c r="A26" s="237" t="s">
        <v>210</v>
      </c>
      <c r="B26" s="238" t="s">
        <v>290</v>
      </c>
      <c r="C26" s="735">
        <v>150000</v>
      </c>
      <c r="D26" s="735"/>
      <c r="E26" s="735"/>
      <c r="F26" s="735"/>
      <c r="G26" s="735"/>
      <c r="H26" s="735"/>
      <c r="I26" s="735"/>
      <c r="J26" s="735"/>
      <c r="K26" s="735"/>
      <c r="L26" s="735"/>
      <c r="M26" s="735"/>
      <c r="N26" s="735"/>
      <c r="O26" s="735"/>
      <c r="P26" s="735"/>
      <c r="Q26" s="735"/>
      <c r="R26" s="735"/>
      <c r="S26" s="735"/>
      <c r="T26" s="735"/>
      <c r="U26" s="735"/>
      <c r="V26" s="735"/>
      <c r="W26" s="735"/>
      <c r="X26" s="735"/>
      <c r="Y26" s="735"/>
      <c r="Z26" s="735"/>
      <c r="AA26" s="735"/>
      <c r="AB26" s="735"/>
      <c r="AC26" s="736"/>
      <c r="AD26" s="258" t="s">
        <v>202</v>
      </c>
    </row>
    <row r="27" spans="1:30" ht="25.5" customHeight="1">
      <c r="A27" s="766"/>
      <c r="B27" s="766"/>
      <c r="C27" s="766"/>
      <c r="D27" s="766"/>
      <c r="E27" s="766"/>
      <c r="F27" s="766"/>
      <c r="G27" s="766"/>
      <c r="H27" s="766"/>
      <c r="I27" s="766"/>
      <c r="J27" s="766"/>
      <c r="K27" s="766"/>
      <c r="L27" s="766"/>
      <c r="M27" s="766"/>
      <c r="N27" s="766"/>
      <c r="O27" s="766"/>
      <c r="P27" s="766"/>
      <c r="Q27" s="766"/>
      <c r="R27" s="766"/>
      <c r="S27" s="766"/>
      <c r="T27" s="766"/>
      <c r="U27" s="766"/>
      <c r="V27" s="766"/>
      <c r="W27" s="766"/>
      <c r="X27" s="766"/>
      <c r="Y27" s="766"/>
      <c r="Z27" s="766"/>
      <c r="AA27" s="766"/>
      <c r="AB27" s="766"/>
      <c r="AC27" s="766"/>
      <c r="AD27" s="766"/>
    </row>
    <row r="28" spans="1:30" ht="25.5" customHeight="1">
      <c r="A28" s="766" t="s">
        <v>309</v>
      </c>
      <c r="B28" s="766"/>
      <c r="C28" s="766"/>
      <c r="D28" s="766"/>
      <c r="E28" s="766"/>
      <c r="F28" s="766"/>
      <c r="G28" s="766"/>
      <c r="H28" s="766"/>
      <c r="I28" s="766"/>
      <c r="J28" s="766"/>
      <c r="K28" s="766"/>
      <c r="L28" s="766"/>
      <c r="M28" s="766"/>
      <c r="N28" s="766"/>
      <c r="O28" s="766"/>
      <c r="P28" s="766"/>
      <c r="Q28" s="766"/>
      <c r="R28" s="766"/>
      <c r="S28" s="766"/>
      <c r="T28" s="766"/>
      <c r="U28" s="766"/>
      <c r="V28" s="766"/>
      <c r="W28" s="766"/>
      <c r="X28" s="766"/>
      <c r="Y28" s="766"/>
      <c r="Z28" s="766"/>
      <c r="AA28" s="766"/>
      <c r="AB28" s="766"/>
      <c r="AC28" s="766"/>
      <c r="AD28" s="766"/>
    </row>
    <row r="29" spans="1:30" ht="75.650000000000006" customHeight="1">
      <c r="A29" s="767" t="s">
        <v>228</v>
      </c>
      <c r="B29" s="767"/>
      <c r="C29" s="767"/>
      <c r="D29" s="767"/>
      <c r="E29" s="767"/>
      <c r="F29" s="767"/>
      <c r="G29" s="767"/>
      <c r="H29" s="767"/>
      <c r="I29" s="767"/>
      <c r="J29" s="767"/>
      <c r="K29" s="767"/>
      <c r="L29" s="767"/>
      <c r="M29" s="767"/>
      <c r="N29" s="767"/>
      <c r="O29" s="767"/>
      <c r="P29" s="767"/>
      <c r="Q29" s="767"/>
      <c r="R29" s="767"/>
      <c r="S29" s="767"/>
      <c r="T29" s="767"/>
      <c r="U29" s="767"/>
      <c r="V29" s="767"/>
      <c r="W29" s="767"/>
      <c r="X29" s="767"/>
      <c r="Y29" s="767"/>
      <c r="Z29" s="767"/>
      <c r="AA29" s="767"/>
      <c r="AB29" s="767"/>
      <c r="AC29" s="767"/>
      <c r="AD29" s="767"/>
    </row>
    <row r="64" spans="81:108" ht="25.5" customHeight="1">
      <c r="CC64" s="259"/>
      <c r="CD64" s="260"/>
      <c r="CE64" s="260"/>
      <c r="CF64" s="260"/>
      <c r="CG64" s="260"/>
      <c r="CH64" s="260"/>
      <c r="CI64" s="261"/>
      <c r="CX64" s="259">
        <v>0</v>
      </c>
      <c r="CY64" s="260"/>
      <c r="CZ64" s="260"/>
      <c r="DA64" s="260"/>
      <c r="DB64" s="260"/>
      <c r="DC64" s="260"/>
      <c r="DD64" s="261"/>
    </row>
    <row r="65" spans="81:113" ht="25.5" customHeight="1">
      <c r="CC65" s="262"/>
      <c r="CI65" s="263"/>
      <c r="CX65" s="262"/>
      <c r="DD65" s="263"/>
    </row>
    <row r="66" spans="81:113" ht="25.5" customHeight="1">
      <c r="CC66" s="262"/>
      <c r="CI66" s="263"/>
      <c r="CX66" s="262"/>
      <c r="DD66" s="263"/>
    </row>
    <row r="67" spans="81:113" ht="25.5" customHeight="1">
      <c r="CC67" s="262"/>
      <c r="CI67" s="263"/>
      <c r="CX67" s="262"/>
      <c r="DD67" s="263"/>
    </row>
    <row r="68" spans="81:113" ht="25.5" customHeight="1">
      <c r="CC68" s="262"/>
      <c r="CI68" s="263"/>
      <c r="CX68" s="262"/>
      <c r="DD68" s="263"/>
    </row>
    <row r="69" spans="81:113" ht="25.5" customHeight="1">
      <c r="CC69" s="262"/>
      <c r="CI69" s="263"/>
      <c r="CX69" s="262"/>
      <c r="DD69" s="263"/>
    </row>
    <row r="70" spans="81:113" ht="25.5" customHeight="1">
      <c r="CC70" s="262"/>
      <c r="CI70" s="263"/>
      <c r="CX70" s="262"/>
      <c r="DD70" s="263"/>
    </row>
    <row r="71" spans="81:113" ht="25.5" customHeight="1">
      <c r="CC71" s="264"/>
      <c r="CD71" s="265"/>
      <c r="CE71" s="265"/>
      <c r="CF71" s="265"/>
      <c r="CG71" s="265"/>
      <c r="CH71" s="265"/>
      <c r="CI71" s="266"/>
      <c r="CX71" s="264"/>
      <c r="CY71" s="265"/>
      <c r="CZ71" s="265"/>
      <c r="DA71" s="265"/>
      <c r="DB71" s="265"/>
      <c r="DC71" s="265"/>
      <c r="DD71" s="266"/>
    </row>
    <row r="72" spans="81:113" ht="25.5" customHeight="1">
      <c r="DF72" s="259"/>
      <c r="DG72" s="260"/>
      <c r="DH72" s="260"/>
      <c r="DI72" s="261"/>
    </row>
    <row r="73" spans="81:113" ht="25.5" customHeight="1">
      <c r="DF73" s="262"/>
      <c r="DI73" s="263"/>
    </row>
    <row r="74" spans="81:113" ht="25.5" customHeight="1">
      <c r="DF74" s="262"/>
      <c r="DI74" s="263"/>
    </row>
    <row r="75" spans="81:113" ht="25.5" customHeight="1">
      <c r="DF75" s="262"/>
      <c r="DI75" s="263"/>
    </row>
    <row r="76" spans="81:113" ht="25.5" customHeight="1">
      <c r="DF76" s="262"/>
      <c r="DI76" s="263"/>
    </row>
    <row r="77" spans="81:113" ht="25.5" customHeight="1">
      <c r="DF77" s="262"/>
      <c r="DI77" s="263"/>
    </row>
    <row r="78" spans="81:113" ht="25.5" customHeight="1">
      <c r="DF78" s="262"/>
      <c r="DI78" s="263"/>
    </row>
    <row r="79" spans="81:113" ht="25.5" customHeight="1">
      <c r="DF79" s="264"/>
      <c r="DG79" s="265"/>
      <c r="DH79" s="265"/>
      <c r="DI79" s="266"/>
    </row>
  </sheetData>
  <mergeCells count="54">
    <mergeCell ref="C26:AC26"/>
    <mergeCell ref="A27:AD27"/>
    <mergeCell ref="A28:AD28"/>
    <mergeCell ref="A29:AD29"/>
    <mergeCell ref="AD17:AD24"/>
    <mergeCell ref="E18:I18"/>
    <mergeCell ref="K18:M18"/>
    <mergeCell ref="O18:R18"/>
    <mergeCell ref="T18:W18"/>
    <mergeCell ref="Y18:AA18"/>
    <mergeCell ref="I19:AC19"/>
    <mergeCell ref="M20:X20"/>
    <mergeCell ref="M21:X21"/>
    <mergeCell ref="I22:AC22"/>
    <mergeCell ref="A17:A24"/>
    <mergeCell ref="B17:B24"/>
    <mergeCell ref="C17:C19"/>
    <mergeCell ref="E17:I17"/>
    <mergeCell ref="K17:AB17"/>
    <mergeCell ref="C23:C24"/>
    <mergeCell ref="D23:L23"/>
    <mergeCell ref="D24:I24"/>
    <mergeCell ref="J24:AC24"/>
    <mergeCell ref="E21:I21"/>
    <mergeCell ref="C20:C22"/>
    <mergeCell ref="E20:I20"/>
    <mergeCell ref="AD7:AD9"/>
    <mergeCell ref="C8:I8"/>
    <mergeCell ref="J8:O8"/>
    <mergeCell ref="P8:U8"/>
    <mergeCell ref="V8:AC8"/>
    <mergeCell ref="C9:I9"/>
    <mergeCell ref="J9:O9"/>
    <mergeCell ref="P9:U9"/>
    <mergeCell ref="V9:AC9"/>
    <mergeCell ref="J7:O7"/>
    <mergeCell ref="AD3:AD5"/>
    <mergeCell ref="C4:P4"/>
    <mergeCell ref="R4:V4"/>
    <mergeCell ref="W4:AC4"/>
    <mergeCell ref="C5:P5"/>
    <mergeCell ref="R5:V5"/>
    <mergeCell ref="W5:AC5"/>
    <mergeCell ref="C3:AC3"/>
    <mergeCell ref="C11:AC11"/>
    <mergeCell ref="P7:U7"/>
    <mergeCell ref="V7:AC7"/>
    <mergeCell ref="C13:AC13"/>
    <mergeCell ref="C15:AC15"/>
    <mergeCell ref="A3:A5"/>
    <mergeCell ref="B3:B5"/>
    <mergeCell ref="A7:A9"/>
    <mergeCell ref="B7:B9"/>
    <mergeCell ref="C7:I7"/>
  </mergeCells>
  <phoneticPr fontId="7"/>
  <conditionalFormatting sqref="AD7:AD9">
    <cfRule type="expression" dxfId="1" priority="1">
      <formula>AD7&lt;#REF!</formula>
    </cfRule>
    <cfRule type="expression" dxfId="0" priority="2">
      <formula>AD7&gt;#REF!</formula>
    </cfRule>
  </conditionalFormatting>
  <printOptions horizontalCentered="1"/>
  <pageMargins left="0.39370078740157483" right="0.39370078740157483" top="0.39370078740157483" bottom="0.39370078740157483" header="0.31496062992125984" footer="0.15748031496062992"/>
  <pageSetup paperSize="9" scale="71"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82AB0E-5754-4B29-9143-6F2B33EFFC29}">
  <ds:schemaRefs>
    <ds:schemaRef ds:uri="7f1e29f5-1aa2-4ed7-a4c5-0f459278da93"/>
    <ds:schemaRef ds:uri="http://schemas.microsoft.com/office/2006/metadata/properties"/>
    <ds:schemaRef ds:uri="http://purl.org/dc/elements/1.1/"/>
    <ds:schemaRef ds:uri="e02656ad-25e1-4290-9c54-4f92fcdcad21"/>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www.w3.org/XML/1998/namespace"/>
    <ds:schemaRef ds:uri="http://purl.org/dc/dcmitype/"/>
  </ds:schemaRefs>
</ds:datastoreItem>
</file>

<file path=customXml/itemProps2.xml><?xml version="1.0" encoding="utf-8"?>
<ds:datastoreItem xmlns:ds="http://schemas.openxmlformats.org/officeDocument/2006/customXml" ds:itemID="{E1B9AB56-949B-4915-A997-3BC9F154A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017C904-477B-4C48-9782-17CCC5BE70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【様式４別添３】加算見込額計算シート</vt:lpstr>
      <vt:lpstr>【BD】小A１</vt:lpstr>
      <vt:lpstr>【BD】小A２</vt:lpstr>
      <vt:lpstr>【BD】小A１!Print_Area</vt:lpstr>
      <vt:lpstr>【BD】小A２!Print_Area</vt:lpstr>
      <vt:lpstr>【様式４別添３】加算見込額計算シート!Print_Area</vt:lpstr>
      <vt:lpstr>【BD】小A１!Print_Titles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2023-06-06T04:10:14Z</dcterms:created>
  <dcterms:modified xsi:type="dcterms:W3CDTF">2025-09-05T04:33:53Z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15714600</vt:r8>
  </property>
  <property fmtid="{D5CDD505-2E9C-101B-9397-08002B2CF9AE}" pid="3" name="MediaServiceImageTags">
    <vt:lpwstr/>
  </property>
  <property fmtid="{D5CDD505-2E9C-101B-9397-08002B2CF9AE}" pid="4" name="ContentTypeId">
    <vt:lpwstr>0x010100A2349EC1B8497D47AF2D8CE59E582157</vt:lpwstr>
  </property>
</Properties>
</file>