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filterPrivacy="1" defaultThemeVersion="124226"/>
  <xr:revisionPtr revIDLastSave="0" documentId="13_ncr:1_{F654740D-4886-4A8D-831D-2858D514A2A9}" xr6:coauthVersionLast="47" xr6:coauthVersionMax="47" xr10:uidLastSave="{00000000-0000-0000-0000-000000000000}"/>
  <bookViews>
    <workbookView xWindow="45" yWindow="-16320" windowWidth="29040" windowHeight="15720" tabRatio="840" xr2:uid="{00000000-000D-0000-FFFF-FFFF00000000}"/>
  </bookViews>
  <sheets>
    <sheet name="【様式４別添３】加算見込額計算シート" sheetId="84" r:id="rId1"/>
    <sheet name="【BD】小C１" sheetId="85" state="hidden" r:id="rId2"/>
    <sheet name="【BD】小C２" sheetId="86" state="hidden" r:id="rId3"/>
  </sheets>
  <externalReferences>
    <externalReference r:id="rId4"/>
  </externalReferences>
  <definedNames>
    <definedName name="_xlnm._FilterDatabase" localSheetId="1" hidden="1">【BD】小C１!$F$6:$WWV$64</definedName>
    <definedName name="_xlnm.Print_Area" localSheetId="1">【BD】小C１!$A$2:$BT$72</definedName>
    <definedName name="_xlnm.Print_Area" localSheetId="0">【様式４別添３】加算見込額計算シート!$A$1:$W$38</definedName>
    <definedName name="_xlnm.Print_Titles" localSheetId="1">【BD】小C１!$F:$H,【BD】小C１!$2:$8</definedName>
    <definedName name="あり" localSheetId="0">#REF!</definedName>
    <definedName name="あり">#REF!</definedName>
    <definedName name="なし" localSheetId="0">#REF!</definedName>
    <definedName name="なし">#REF!</definedName>
    <definedName name="引上率">[1]単価引上率!$B$2</definedName>
    <definedName name="保育所別民改費担当者一覧" localSheetId="0">#REF!</definedName>
    <definedName name="保育所別民改費担当者一覧">#REF!</definedName>
    <definedName name="有無" localSheetId="0">#REF!</definedName>
    <definedName name="有無">#REF!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 i="84" l="1"/>
  <c r="AH103" i="84"/>
  <c r="AH95" i="84"/>
  <c r="AJ85" i="84"/>
  <c r="AJ86" i="84" s="1"/>
  <c r="AJ87" i="84" s="1"/>
  <c r="AI85" i="84"/>
  <c r="AH85" i="84"/>
  <c r="AI86" i="84" l="1"/>
  <c r="AI87" i="84" s="1"/>
  <c r="AH86" i="84"/>
  <c r="AH87" i="84" s="1"/>
  <c r="M95" i="84"/>
  <c r="G72" i="84"/>
  <c r="P61" i="84" l="1"/>
  <c r="N61" i="84"/>
  <c r="L61" i="84"/>
  <c r="O78" i="84" s="1"/>
  <c r="C11" i="85"/>
  <c r="B71" i="85"/>
  <c r="B70" i="85"/>
  <c r="B69" i="85"/>
  <c r="B66" i="85"/>
  <c r="B65" i="85"/>
  <c r="B63" i="85"/>
  <c r="B62" i="85"/>
  <c r="B61" i="85"/>
  <c r="B58" i="85"/>
  <c r="B57" i="85"/>
  <c r="B55" i="85"/>
  <c r="B54" i="85"/>
  <c r="B53" i="85"/>
  <c r="B50" i="85"/>
  <c r="B49" i="85"/>
  <c r="B47" i="85"/>
  <c r="B46" i="85"/>
  <c r="B45" i="85"/>
  <c r="B42" i="85"/>
  <c r="B41" i="85"/>
  <c r="B39" i="85"/>
  <c r="B38" i="85"/>
  <c r="B37" i="85"/>
  <c r="B34" i="85"/>
  <c r="B33" i="85"/>
  <c r="B31" i="85"/>
  <c r="B30" i="85"/>
  <c r="B29" i="85"/>
  <c r="B26" i="85"/>
  <c r="B25" i="85"/>
  <c r="B23" i="85"/>
  <c r="B22" i="85"/>
  <c r="B21" i="85"/>
  <c r="B18" i="85"/>
  <c r="B17" i="85"/>
  <c r="B10" i="85"/>
  <c r="B9" i="85"/>
  <c r="B15" i="85"/>
  <c r="B14" i="85"/>
  <c r="B13" i="85"/>
  <c r="H53" i="84"/>
  <c r="F53" i="84"/>
  <c r="F10" i="84" l="1"/>
  <c r="C71" i="85"/>
  <c r="E69" i="85"/>
  <c r="E70" i="85" s="1"/>
  <c r="E71" i="85" s="1"/>
  <c r="E72" i="85" s="1"/>
  <c r="A69" i="85"/>
  <c r="C67" i="85"/>
  <c r="E65" i="85"/>
  <c r="E66" i="85" s="1"/>
  <c r="E67" i="85" s="1"/>
  <c r="E68" i="85" s="1"/>
  <c r="D65" i="85"/>
  <c r="C63" i="85"/>
  <c r="E61" i="85"/>
  <c r="E62" i="85" s="1"/>
  <c r="E63" i="85" s="1"/>
  <c r="E64" i="85" s="1"/>
  <c r="A61" i="85"/>
  <c r="C59" i="85"/>
  <c r="E57" i="85"/>
  <c r="E58" i="85" s="1"/>
  <c r="E59" i="85" s="1"/>
  <c r="E60" i="85" s="1"/>
  <c r="D57" i="85"/>
  <c r="C55" i="85"/>
  <c r="E53" i="85"/>
  <c r="E54" i="85" s="1"/>
  <c r="E55" i="85" s="1"/>
  <c r="E56" i="85" s="1"/>
  <c r="A53" i="85"/>
  <c r="C51" i="85"/>
  <c r="E49" i="85"/>
  <c r="E50" i="85" s="1"/>
  <c r="E51" i="85" s="1"/>
  <c r="E52" i="85" s="1"/>
  <c r="D49" i="85"/>
  <c r="C47" i="85"/>
  <c r="E45" i="85"/>
  <c r="E46" i="85" s="1"/>
  <c r="E47" i="85" s="1"/>
  <c r="E48" i="85" s="1"/>
  <c r="A45" i="85"/>
  <c r="C43" i="85"/>
  <c r="E41" i="85"/>
  <c r="E42" i="85" s="1"/>
  <c r="E43" i="85" s="1"/>
  <c r="E44" i="85" s="1"/>
  <c r="D41" i="85"/>
  <c r="C39" i="85"/>
  <c r="E37" i="85"/>
  <c r="E38" i="85" s="1"/>
  <c r="E39" i="85" s="1"/>
  <c r="E40" i="85" s="1"/>
  <c r="A37" i="85"/>
  <c r="C35" i="85"/>
  <c r="E33" i="85"/>
  <c r="D33" i="85"/>
  <c r="D34" i="85" s="1"/>
  <c r="D35" i="85" s="1"/>
  <c r="D36" i="85" s="1"/>
  <c r="D37" i="85" s="1"/>
  <c r="D38" i="85" s="1"/>
  <c r="D39" i="85" s="1"/>
  <c r="D40" i="85" s="1"/>
  <c r="C31" i="85"/>
  <c r="E29" i="85"/>
  <c r="E30" i="85" s="1"/>
  <c r="E31" i="85" s="1"/>
  <c r="E32" i="85" s="1"/>
  <c r="A29" i="85"/>
  <c r="C27" i="85"/>
  <c r="E25" i="85"/>
  <c r="E26" i="85" s="1"/>
  <c r="E27" i="85" s="1"/>
  <c r="E28" i="85" s="1"/>
  <c r="D25" i="85"/>
  <c r="C23" i="85"/>
  <c r="E21" i="85"/>
  <c r="E22" i="85" s="1"/>
  <c r="E23" i="85" s="1"/>
  <c r="E24" i="85" s="1"/>
  <c r="A21" i="85"/>
  <c r="C19" i="85"/>
  <c r="E17" i="85"/>
  <c r="E18" i="85" s="1"/>
  <c r="E19" i="85" s="1"/>
  <c r="E20" i="85" s="1"/>
  <c r="D17" i="85"/>
  <c r="D18" i="85" s="1"/>
  <c r="D19" i="85" s="1"/>
  <c r="D20" i="85" s="1"/>
  <c r="D21" i="85" s="1"/>
  <c r="D22" i="85" s="1"/>
  <c r="D23" i="85" s="1"/>
  <c r="D24" i="85" s="1"/>
  <c r="C15" i="85"/>
  <c r="E13" i="85"/>
  <c r="E14" i="85" s="1"/>
  <c r="E15" i="85" s="1"/>
  <c r="E16" i="85" s="1"/>
  <c r="A13" i="85"/>
  <c r="E9" i="85"/>
  <c r="E10" i="85" s="1"/>
  <c r="E11" i="85" s="1"/>
  <c r="E12" i="85" s="1"/>
  <c r="D9" i="85"/>
  <c r="D10" i="85" s="1"/>
  <c r="D11" i="85" s="1"/>
  <c r="D12" i="85" s="1"/>
  <c r="D13" i="85" s="1"/>
  <c r="D14" i="85" s="1"/>
  <c r="D15" i="85" s="1"/>
  <c r="D16" i="85" s="1"/>
  <c r="M103" i="84"/>
  <c r="N79" i="84"/>
  <c r="E87" i="84"/>
  <c r="K62" i="84"/>
  <c r="S78" i="84"/>
  <c r="Q78" i="84"/>
  <c r="F23" i="84"/>
  <c r="F22" i="84"/>
  <c r="F17" i="84"/>
  <c r="F16" i="84"/>
  <c r="AF96" i="84" l="1"/>
  <c r="G95" i="84"/>
  <c r="AF95" i="84"/>
  <c r="G103" i="84"/>
  <c r="AF103" i="84"/>
  <c r="G104" i="84"/>
  <c r="AF104" i="84"/>
  <c r="G96" i="84"/>
  <c r="A25" i="85"/>
  <c r="A49" i="85"/>
  <c r="A33" i="85"/>
  <c r="D50" i="85"/>
  <c r="D51" i="85" s="1"/>
  <c r="D52" i="85" s="1"/>
  <c r="D53" i="85" s="1"/>
  <c r="D54" i="85" s="1"/>
  <c r="D55" i="85" s="1"/>
  <c r="D56" i="85" s="1"/>
  <c r="A9" i="85"/>
  <c r="A41" i="85"/>
  <c r="D26" i="85"/>
  <c r="D27" i="85" s="1"/>
  <c r="D28" i="85" s="1"/>
  <c r="D29" i="85" s="1"/>
  <c r="D30" i="85" s="1"/>
  <c r="D31" i="85" s="1"/>
  <c r="D32" i="85" s="1"/>
  <c r="E34" i="85"/>
  <c r="E35" i="85" s="1"/>
  <c r="E36" i="85" s="1"/>
  <c r="A65" i="85"/>
  <c r="D42" i="85"/>
  <c r="D43" i="85" s="1"/>
  <c r="D44" i="85" s="1"/>
  <c r="D45" i="85" s="1"/>
  <c r="D46" i="85" s="1"/>
  <c r="D47" i="85" s="1"/>
  <c r="D48" i="85" s="1"/>
  <c r="A57" i="85"/>
  <c r="A17" i="85"/>
  <c r="D58" i="85"/>
  <c r="D59" i="85" s="1"/>
  <c r="D60" i="85" s="1"/>
  <c r="D61" i="85" s="1"/>
  <c r="D62" i="85" s="1"/>
  <c r="D63" i="85" s="1"/>
  <c r="D64" i="85" s="1"/>
  <c r="D66" i="85"/>
  <c r="D67" i="85" s="1"/>
  <c r="D68" i="85" s="1"/>
  <c r="D69" i="85" s="1"/>
  <c r="D70" i="85" s="1"/>
  <c r="D71" i="85" s="1"/>
  <c r="D72" i="85" s="1"/>
  <c r="F18" i="84"/>
  <c r="AF85" i="84" s="1"/>
  <c r="F24" i="84"/>
  <c r="F11" i="84"/>
  <c r="AD86" i="84" l="1"/>
  <c r="AG85" i="84"/>
  <c r="AE85" i="84"/>
  <c r="AD85" i="84"/>
  <c r="AF86" i="84"/>
  <c r="AF87" i="84" s="1"/>
  <c r="J62" i="84"/>
  <c r="J63" i="84" s="1"/>
  <c r="H79" i="84"/>
  <c r="H80" i="84" s="1"/>
  <c r="H61" i="84"/>
  <c r="K78" i="84" s="1"/>
  <c r="R61" i="84"/>
  <c r="U78" i="84" s="1"/>
  <c r="F45" i="84"/>
  <c r="F46" i="84"/>
  <c r="H45" i="84"/>
  <c r="H46" i="84" s="1"/>
  <c r="H54" i="84"/>
  <c r="H55" i="84" s="1"/>
  <c r="F54" i="84"/>
  <c r="AE86" i="84" l="1"/>
  <c r="AE87" i="84"/>
  <c r="AK85" i="84"/>
  <c r="AD87" i="84"/>
  <c r="AG86" i="84"/>
  <c r="AG87" i="84" s="1"/>
  <c r="M79" i="84"/>
  <c r="M80" i="84" s="1"/>
  <c r="U80" i="84"/>
  <c r="H63" i="84"/>
  <c r="K80" i="84"/>
  <c r="U79" i="84"/>
  <c r="O79" i="84"/>
  <c r="H62" i="84"/>
  <c r="K79" i="84"/>
  <c r="D45" i="84"/>
  <c r="P62" i="84"/>
  <c r="L62" i="84"/>
  <c r="S79" i="84"/>
  <c r="N62" i="84"/>
  <c r="Q79" i="84"/>
  <c r="R62" i="84"/>
  <c r="D54" i="84"/>
  <c r="F55" i="84"/>
  <c r="D55" i="84" s="1"/>
  <c r="N63" i="84"/>
  <c r="D46" i="84"/>
  <c r="L63" i="84"/>
  <c r="S80" i="84"/>
  <c r="Q80" i="84"/>
  <c r="O80" i="84"/>
  <c r="R63" i="84"/>
  <c r="P63" i="84"/>
  <c r="AK87" i="84" l="1"/>
  <c r="AK86" i="84"/>
  <c r="AD96" i="84" s="1"/>
  <c r="AJ96" i="84" s="1"/>
  <c r="AD95" i="84"/>
  <c r="AD103" i="84"/>
  <c r="E79" i="84"/>
  <c r="F62" i="84"/>
  <c r="D62" i="84" s="1"/>
  <c r="D71" i="84" s="1"/>
  <c r="D47" i="84"/>
  <c r="E80" i="84"/>
  <c r="H87" i="84" s="1"/>
  <c r="F63" i="84"/>
  <c r="D63" i="84" s="1"/>
  <c r="D72" i="84" s="1"/>
  <c r="J72" i="84" s="1"/>
  <c r="M72" i="84"/>
  <c r="K87" i="84"/>
  <c r="K86" i="84"/>
  <c r="K88" i="84" s="1"/>
  <c r="M71" i="84"/>
  <c r="M73" i="84" s="1"/>
  <c r="D56" i="84"/>
  <c r="AD104" i="84" l="1"/>
  <c r="AJ104" i="84" s="1"/>
  <c r="AD105" i="84"/>
  <c r="AJ103" i="84"/>
  <c r="AJ105" i="84" s="1"/>
  <c r="AJ95" i="84"/>
  <c r="AD97" i="84"/>
  <c r="AJ111" i="84"/>
  <c r="P72" i="84"/>
  <c r="D96" i="84" s="1"/>
  <c r="N87" i="84"/>
  <c r="D104" i="84" s="1"/>
  <c r="D73" i="84"/>
  <c r="J71" i="84"/>
  <c r="E81" i="84"/>
  <c r="H86" i="84"/>
  <c r="D64" i="84"/>
  <c r="AJ110" i="84" l="1"/>
  <c r="AJ97" i="84"/>
  <c r="AJ112" i="84" s="1"/>
  <c r="P71" i="84"/>
  <c r="J73" i="84"/>
  <c r="H88" i="84"/>
  <c r="N86" i="84"/>
  <c r="N88" i="84" l="1"/>
  <c r="D103" i="84"/>
  <c r="P73" i="84"/>
  <c r="D95" i="84"/>
  <c r="D105" i="84" l="1"/>
  <c r="D97" i="84"/>
  <c r="J95" i="84" l="1"/>
  <c r="P96" i="84" l="1"/>
  <c r="P95" i="84"/>
  <c r="P97" i="84" l="1"/>
  <c r="J103" i="84"/>
  <c r="P104" i="84" l="1"/>
  <c r="P111" i="84" s="1"/>
  <c r="P103" i="84"/>
  <c r="P105" i="84" l="1"/>
  <c r="P110" i="84"/>
  <c r="R6" i="84" s="1"/>
  <c r="R5" i="84" s="1"/>
  <c r="P112" i="8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R11" authorId="0" shapeId="0" xr:uid="{00000000-0006-0000-0C00-000001000000}">
      <text>
        <r>
          <rPr>
            <sz val="14"/>
            <color indexed="81"/>
            <rFont val="BIZ UDPゴシック"/>
            <family val="3"/>
            <charset val="128"/>
          </rPr>
          <t>　今年度新規に開所し、かつ、年度の途中から開所した施設・事業者のみ変更してください。</t>
        </r>
      </text>
    </comment>
    <comment ref="I32" authorId="0" shapeId="0" xr:uid="{00000000-0006-0000-0C00-000003000000}">
      <text>
        <r>
          <rPr>
            <sz val="14"/>
            <color indexed="81"/>
            <rFont val="BIZ UDPゴシック"/>
            <family val="3"/>
            <charset val="128"/>
          </rPr>
          <t>　Ａ：Ｂを除き、栄養士を雇用契約等により配置している施設
　Ｂ：基本分単価及び他の加算の認定に当たって求められる
　　　職員が、栄養士を兼務している施設
　Ｃ：Ａ又はＢを除き、栄養士を嘱託等している施設</t>
        </r>
      </text>
    </comment>
    <comment ref="Q35" authorId="0" shapeId="0" xr:uid="{00000000-0006-0000-0C00-000004000000}">
      <text>
        <r>
          <rPr>
            <sz val="14"/>
            <color indexed="81"/>
            <rFont val="BIZ UDPゴシック"/>
            <family val="3"/>
            <charset val="128"/>
          </rPr>
          <t>　毎月変動する場合にあっても、１年間を通じた見込みにより入力願います。</t>
        </r>
      </text>
    </comment>
  </commentList>
</comments>
</file>

<file path=xl/sharedStrings.xml><?xml version="1.0" encoding="utf-8"?>
<sst xmlns="http://schemas.openxmlformats.org/spreadsheetml/2006/main" count="1357" uniqueCount="297">
  <si>
    <t>地域区分</t>
    <rPh sb="0" eb="2">
      <t>チイキ</t>
    </rPh>
    <rPh sb="2" eb="4">
      <t>クブン</t>
    </rPh>
    <phoneticPr fontId="8"/>
  </si>
  <si>
    <t>施設・事業所名</t>
    <rPh sb="0" eb="2">
      <t>シセツ</t>
    </rPh>
    <rPh sb="3" eb="6">
      <t>ジギョウショ</t>
    </rPh>
    <rPh sb="6" eb="7">
      <t>メイ</t>
    </rPh>
    <phoneticPr fontId="8"/>
  </si>
  <si>
    <t>％</t>
    <phoneticPr fontId="8"/>
  </si>
  <si>
    <t>＋</t>
    <phoneticPr fontId="8"/>
  </si>
  <si>
    <t>＝</t>
    <phoneticPr fontId="8"/>
  </si>
  <si>
    <t>合計</t>
    <rPh sb="0" eb="2">
      <t>ゴウケイ</t>
    </rPh>
    <phoneticPr fontId="8"/>
  </si>
  <si>
    <t>石巻市</t>
  </si>
  <si>
    <t>塩竈市</t>
  </si>
  <si>
    <t>気仙沼市</t>
  </si>
  <si>
    <t>白石市</t>
  </si>
  <si>
    <t>名取市</t>
  </si>
  <si>
    <t>角田市</t>
  </si>
  <si>
    <t>多賀城市</t>
  </si>
  <si>
    <t>岩沼市</t>
  </si>
  <si>
    <t>登米市</t>
  </si>
  <si>
    <t>栗原市</t>
  </si>
  <si>
    <t>東松島市</t>
  </si>
  <si>
    <t>大崎市</t>
  </si>
  <si>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</si>
  <si>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</si>
  <si>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</si>
  <si>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</si>
  <si>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</si>
  <si>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</si>
  <si>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</si>
  <si>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</si>
  <si>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</si>
  <si>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</si>
  <si>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</si>
  <si>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</si>
  <si>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</si>
  <si>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</si>
  <si>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</si>
  <si>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</si>
  <si>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</si>
  <si>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</si>
  <si>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</si>
  <si>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</si>
  <si>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</si>
  <si>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t>
    <phoneticPr fontId="8"/>
  </si>
  <si>
    <t>○</t>
  </si>
  <si>
    <t>※端数切捨前</t>
    <rPh sb="1" eb="3">
      <t>ハスウ</t>
    </rPh>
    <rPh sb="3" eb="4">
      <t>キ</t>
    </rPh>
    <rPh sb="4" eb="5">
      <t>ス</t>
    </rPh>
    <rPh sb="5" eb="6">
      <t>マエ</t>
    </rPh>
    <phoneticPr fontId="16"/>
  </si>
  <si>
    <t>基本情報</t>
    <rPh sb="0" eb="2">
      <t>キホン</t>
    </rPh>
    <rPh sb="2" eb="4">
      <t>ジョウホウ</t>
    </rPh>
    <phoneticPr fontId="8"/>
  </si>
  <si>
    <t>施設の所在する市町村</t>
    <rPh sb="0" eb="2">
      <t>シセツ</t>
    </rPh>
    <rPh sb="3" eb="5">
      <t>ショザイ</t>
    </rPh>
    <rPh sb="7" eb="10">
      <t>シチョウソン</t>
    </rPh>
    <phoneticPr fontId="8"/>
  </si>
  <si>
    <t>利用定員</t>
    <rPh sb="0" eb="2">
      <t>リヨウ</t>
    </rPh>
    <rPh sb="2" eb="4">
      <t>テイイン</t>
    </rPh>
    <phoneticPr fontId="8"/>
  </si>
  <si>
    <t>人</t>
    <rPh sb="0" eb="1">
      <t>ニン</t>
    </rPh>
    <phoneticPr fontId="16"/>
  </si>
  <si>
    <t>←数式</t>
    <rPh sb="1" eb="3">
      <t>スウシキ</t>
    </rPh>
    <phoneticPr fontId="8"/>
  </si>
  <si>
    <t>利用定員区分</t>
  </si>
  <si>
    <t>今年度開所月数</t>
  </si>
  <si>
    <t>ヶ月</t>
    <rPh sb="1" eb="2">
      <t>ゲツ</t>
    </rPh>
    <phoneticPr fontId="16"/>
  </si>
  <si>
    <t>今年度平均利用子ども数の算出　　※実績または見込みにより入力</t>
    <rPh sb="0" eb="3">
      <t>コンネンド</t>
    </rPh>
    <rPh sb="3" eb="5">
      <t>ヘイキン</t>
    </rPh>
    <rPh sb="5" eb="7">
      <t>リヨウ</t>
    </rPh>
    <rPh sb="7" eb="8">
      <t>コ</t>
    </rPh>
    <rPh sb="10" eb="11">
      <t>スウ</t>
    </rPh>
    <rPh sb="12" eb="14">
      <t>サンシュツ</t>
    </rPh>
    <rPh sb="17" eb="19">
      <t>ジッセキ</t>
    </rPh>
    <rPh sb="22" eb="24">
      <t>ミコ</t>
    </rPh>
    <rPh sb="28" eb="30">
      <t>ニュウリョク</t>
    </rPh>
    <phoneticPr fontId="8"/>
  </si>
  <si>
    <t>平均利用子ども数</t>
    <phoneticPr fontId="8"/>
  </si>
  <si>
    <t>4月</t>
    <rPh sb="1" eb="2">
      <t>ガツ</t>
    </rPh>
    <phoneticPr fontId="8"/>
  </si>
  <si>
    <t>5月</t>
    <rPh sb="1" eb="2">
      <t>ガツ</t>
    </rPh>
    <phoneticPr fontId="8"/>
  </si>
  <si>
    <t>6月</t>
  </si>
  <si>
    <t>7月</t>
  </si>
  <si>
    <t>8月</t>
  </si>
  <si>
    <t>9月</t>
  </si>
  <si>
    <t>10月</t>
  </si>
  <si>
    <t>11月</t>
  </si>
  <si>
    <t>12月</t>
  </si>
  <si>
    <t>1月</t>
  </si>
  <si>
    <t>2月</t>
  </si>
  <si>
    <t>3月</t>
  </si>
  <si>
    <t>標準時間認定</t>
    <rPh sb="0" eb="2">
      <t>ヒョウジュン</t>
    </rPh>
    <rPh sb="2" eb="4">
      <t>ジカン</t>
    </rPh>
    <rPh sb="4" eb="6">
      <t>ニンテイ</t>
    </rPh>
    <phoneticPr fontId="28"/>
  </si>
  <si>
    <t>短時間認定</t>
    <rPh sb="0" eb="3">
      <t>タンジカン</t>
    </rPh>
    <rPh sb="3" eb="5">
      <t>ニンテイ</t>
    </rPh>
    <phoneticPr fontId="28"/>
  </si>
  <si>
    <t>今年度加算等適用見込み</t>
    <rPh sb="0" eb="3">
      <t>コンネンド</t>
    </rPh>
    <rPh sb="3" eb="5">
      <t>カサン</t>
    </rPh>
    <rPh sb="5" eb="6">
      <t>ナド</t>
    </rPh>
    <rPh sb="6" eb="8">
      <t>テキヨウ</t>
    </rPh>
    <rPh sb="8" eb="10">
      <t>ミコ</t>
    </rPh>
    <phoneticPr fontId="8"/>
  </si>
  <si>
    <t>加算等の名称</t>
    <rPh sb="0" eb="2">
      <t>カサン</t>
    </rPh>
    <rPh sb="2" eb="3">
      <t>ナド</t>
    </rPh>
    <rPh sb="4" eb="6">
      <t>メイショウ</t>
    </rPh>
    <phoneticPr fontId="16"/>
  </si>
  <si>
    <t>適用</t>
    <rPh sb="0" eb="2">
      <t>テキヨウ</t>
    </rPh>
    <phoneticPr fontId="16"/>
  </si>
  <si>
    <t>適用の詳細</t>
    <rPh sb="0" eb="2">
      <t>テキヨウ</t>
    </rPh>
    <rPh sb="3" eb="5">
      <t>ショウサイ</t>
    </rPh>
    <phoneticPr fontId="16"/>
  </si>
  <si>
    <t>栄養管理加算</t>
    <phoneticPr fontId="16"/>
  </si>
  <si>
    <t>土曜日の閉所頻度</t>
    <rPh sb="0" eb="3">
      <t>ドヨウビ</t>
    </rPh>
    <rPh sb="4" eb="6">
      <t>ヘイショ</t>
    </rPh>
    <rPh sb="6" eb="8">
      <t>ヒンド</t>
    </rPh>
    <phoneticPr fontId="16"/>
  </si>
  <si>
    <t>調整率</t>
    <rPh sb="0" eb="2">
      <t>チョウセイ</t>
    </rPh>
    <rPh sb="2" eb="3">
      <t>リツ</t>
    </rPh>
    <phoneticPr fontId="16"/>
  </si>
  <si>
    <t>／100</t>
    <phoneticPr fontId="16"/>
  </si>
  <si>
    <t>（基本加算部分の算出）</t>
    <rPh sb="1" eb="3">
      <t>キホン</t>
    </rPh>
    <rPh sb="3" eb="5">
      <t>カサン</t>
    </rPh>
    <rPh sb="5" eb="7">
      <t>ブブン</t>
    </rPh>
    <rPh sb="8" eb="10">
      <t>サンシュツ</t>
    </rPh>
    <phoneticPr fontId="8"/>
  </si>
  <si>
    <t>基準額</t>
    <rPh sb="0" eb="3">
      <t>キジュンガク</t>
    </rPh>
    <phoneticPr fontId="8"/>
  </si>
  <si>
    <t>合計</t>
    <rPh sb="0" eb="2">
      <t>ゴウケイ</t>
    </rPh>
    <phoneticPr fontId="28"/>
  </si>
  <si>
    <t>（特定加算部分の算出）</t>
    <rPh sb="8" eb="10">
      <t>サンシュツ</t>
    </rPh>
    <phoneticPr fontId="8"/>
  </si>
  <si>
    <t>栄養管理加算
(A)</t>
    <rPh sb="0" eb="2">
      <t>エイヨウ</t>
    </rPh>
    <rPh sb="2" eb="4">
      <t>カンリ</t>
    </rPh>
    <rPh sb="4" eb="6">
      <t>カサン</t>
    </rPh>
    <phoneticPr fontId="28"/>
  </si>
  <si>
    <t>栄養管理加算
(B)</t>
    <rPh sb="0" eb="2">
      <t>エイヨウ</t>
    </rPh>
    <rPh sb="2" eb="4">
      <t>カンリ</t>
    </rPh>
    <rPh sb="4" eb="6">
      <t>カサン</t>
    </rPh>
    <phoneticPr fontId="28"/>
  </si>
  <si>
    <t>（加減調整部分の算出）</t>
    <rPh sb="1" eb="3">
      <t>カゲン</t>
    </rPh>
    <rPh sb="3" eb="5">
      <t>チョウセイ</t>
    </rPh>
    <rPh sb="5" eb="7">
      <t>ブブン</t>
    </rPh>
    <rPh sb="8" eb="10">
      <t>サンシュツ</t>
    </rPh>
    <phoneticPr fontId="8"/>
  </si>
  <si>
    <t>土曜日を閉所する場合（月１日）</t>
    <rPh sb="11" eb="12">
      <t>ツキ</t>
    </rPh>
    <rPh sb="13" eb="14">
      <t>ニチ</t>
    </rPh>
    <phoneticPr fontId="8"/>
  </si>
  <si>
    <t>土曜日を閉所する場合（月２日）</t>
    <rPh sb="11" eb="12">
      <t>ツキ</t>
    </rPh>
    <rPh sb="13" eb="14">
      <t>ニチ</t>
    </rPh>
    <phoneticPr fontId="8"/>
  </si>
  <si>
    <t>土曜日を閉所する場合（月３日以上）</t>
    <rPh sb="11" eb="12">
      <t>ツキ</t>
    </rPh>
    <rPh sb="13" eb="14">
      <t>ニチ</t>
    </rPh>
    <rPh sb="14" eb="16">
      <t>イジョウ</t>
    </rPh>
    <phoneticPr fontId="8"/>
  </si>
  <si>
    <t>土曜日を閉所する場合（全日）</t>
    <rPh sb="11" eb="12">
      <t>ゼン</t>
    </rPh>
    <rPh sb="12" eb="13">
      <t>ニチ</t>
    </rPh>
    <phoneticPr fontId="8"/>
  </si>
  <si>
    <t>/100</t>
    <phoneticPr fontId="8"/>
  </si>
  <si>
    <t>定員を恒常的に超過する場合</t>
    <phoneticPr fontId="8"/>
  </si>
  <si>
    <t>（見込み額の算出）</t>
    <rPh sb="1" eb="3">
      <t>ミコ</t>
    </rPh>
    <rPh sb="4" eb="5">
      <t>ガク</t>
    </rPh>
    <rPh sb="6" eb="8">
      <t>サンシュツ</t>
    </rPh>
    <phoneticPr fontId="8"/>
  </si>
  <si>
    <t>見込み額</t>
    <rPh sb="0" eb="2">
      <t>ミコ</t>
    </rPh>
    <rPh sb="3" eb="4">
      <t>ガク</t>
    </rPh>
    <phoneticPr fontId="8"/>
  </si>
  <si>
    <t>※便宜上，「見込み額」の合計以外は，小数点以下第3位まで表示。</t>
    <rPh sb="6" eb="8">
      <t>ミコ</t>
    </rPh>
    <rPh sb="9" eb="10">
      <t>ガク</t>
    </rPh>
    <rPh sb="18" eb="20">
      <t>ショウスウ</t>
    </rPh>
    <rPh sb="21" eb="23">
      <t>イカ</t>
    </rPh>
    <phoneticPr fontId="8"/>
  </si>
  <si>
    <t>※（基本部分＋基本加算部分－加減調整部分）×乗除調整部分＋特定加算部分</t>
    <phoneticPr fontId="8"/>
  </si>
  <si>
    <t>※端数処理については，内閣府告示第４９号第１４条のとおり。</t>
    <rPh sb="1" eb="3">
      <t>ハスウ</t>
    </rPh>
    <rPh sb="3" eb="5">
      <t>ショリ</t>
    </rPh>
    <rPh sb="11" eb="13">
      <t>ナイカク</t>
    </rPh>
    <rPh sb="13" eb="14">
      <t>フ</t>
    </rPh>
    <rPh sb="14" eb="16">
      <t>コクジ</t>
    </rPh>
    <rPh sb="16" eb="17">
      <t>ダイ</t>
    </rPh>
    <rPh sb="19" eb="20">
      <t>ゴウ</t>
    </rPh>
    <rPh sb="20" eb="21">
      <t>ダイ</t>
    </rPh>
    <rPh sb="23" eb="24">
      <t>ジョウ</t>
    </rPh>
    <phoneticPr fontId="8"/>
  </si>
  <si>
    <t>●入力規制●</t>
    <rPh sb="1" eb="3">
      <t>ニュウリョク</t>
    </rPh>
    <rPh sb="3" eb="5">
      <t>キセイ</t>
    </rPh>
    <phoneticPr fontId="16"/>
  </si>
  <si>
    <t>その他
地域</t>
    <rPh sb="2" eb="3">
      <t>ホカ</t>
    </rPh>
    <rPh sb="4" eb="6">
      <t>チイキ</t>
    </rPh>
    <phoneticPr fontId="16"/>
  </si>
  <si>
    <t>定員</t>
    <rPh sb="0" eb="2">
      <t>テイイン</t>
    </rPh>
    <phoneticPr fontId="16"/>
  </si>
  <si>
    <t>区分</t>
    <rPh sb="0" eb="2">
      <t>クブン</t>
    </rPh>
    <phoneticPr fontId="16"/>
  </si>
  <si>
    <t>○(A)</t>
  </si>
  <si>
    <t>○(B)</t>
  </si>
  <si>
    <t>○(C)</t>
  </si>
  <si>
    <t>月に1日</t>
    <rPh sb="0" eb="1">
      <t>ツキ</t>
    </rPh>
    <rPh sb="3" eb="4">
      <t>ニチ</t>
    </rPh>
    <phoneticPr fontId="16"/>
  </si>
  <si>
    <t>月に2日</t>
    <rPh sb="3" eb="4">
      <t>ニチ</t>
    </rPh>
    <phoneticPr fontId="16"/>
  </si>
  <si>
    <t>月に3日以上</t>
    <rPh sb="3" eb="4">
      <t>ニチ</t>
    </rPh>
    <rPh sb="4" eb="6">
      <t>イジョウ</t>
    </rPh>
    <phoneticPr fontId="16"/>
  </si>
  <si>
    <t>全ての土曜日</t>
    <rPh sb="0" eb="1">
      <t>ゼン</t>
    </rPh>
    <rPh sb="3" eb="6">
      <t>ドヨウビ</t>
    </rPh>
    <phoneticPr fontId="16"/>
  </si>
  <si>
    <t>令和７年度　区分２　加算見込額計算シート</t>
    <rPh sb="0" eb="2">
      <t>レイワ</t>
    </rPh>
    <rPh sb="3" eb="5">
      <t>ネンド</t>
    </rPh>
    <rPh sb="6" eb="8">
      <t>クブン</t>
    </rPh>
    <rPh sb="10" eb="12">
      <t>カサン</t>
    </rPh>
    <rPh sb="12" eb="14">
      <t>ミコ</t>
    </rPh>
    <rPh sb="14" eb="15">
      <t>ガク</t>
    </rPh>
    <rPh sb="15" eb="17">
      <t>ケイサン</t>
    </rPh>
    <phoneticPr fontId="16"/>
  </si>
  <si>
    <t>検索用
地域区分</t>
    <rPh sb="0" eb="3">
      <t>ケンサクヨウ</t>
    </rPh>
    <phoneticPr fontId="16"/>
  </si>
  <si>
    <t xml:space="preserve">
検索用
定員区分</t>
    <rPh sb="1" eb="4">
      <t>ケンサクヨウ</t>
    </rPh>
    <phoneticPr fontId="16"/>
  </si>
  <si>
    <t>地域
区分</t>
    <rPh sb="0" eb="2">
      <t>チイキ</t>
    </rPh>
    <rPh sb="3" eb="5">
      <t>クブン</t>
    </rPh>
    <phoneticPr fontId="8"/>
  </si>
  <si>
    <t>認定
区分</t>
    <rPh sb="0" eb="2">
      <t>ニンテイ</t>
    </rPh>
    <rPh sb="3" eb="5">
      <t>クブン</t>
    </rPh>
    <phoneticPr fontId="28"/>
  </si>
  <si>
    <t>減価償却費加算</t>
    <rPh sb="0" eb="2">
      <t>ゲンカ</t>
    </rPh>
    <rPh sb="2" eb="5">
      <t>ショウキャクヒ</t>
    </rPh>
    <rPh sb="5" eb="7">
      <t>カサン</t>
    </rPh>
    <phoneticPr fontId="28"/>
  </si>
  <si>
    <t>賃借料加算</t>
    <rPh sb="0" eb="3">
      <t>チンシャクリョウ</t>
    </rPh>
    <rPh sb="3" eb="5">
      <t>カサン</t>
    </rPh>
    <phoneticPr fontId="28"/>
  </si>
  <si>
    <t>保育標準時間認定</t>
    <rPh sb="0" eb="2">
      <t>ホイク</t>
    </rPh>
    <rPh sb="2" eb="4">
      <t>ヒョウジュン</t>
    </rPh>
    <rPh sb="4" eb="6">
      <t>ジカン</t>
    </rPh>
    <rPh sb="6" eb="8">
      <t>ニンテイ</t>
    </rPh>
    <phoneticPr fontId="28"/>
  </si>
  <si>
    <t>保育短時間認定</t>
    <rPh sb="0" eb="2">
      <t>ホイク</t>
    </rPh>
    <rPh sb="2" eb="3">
      <t>タン</t>
    </rPh>
    <rPh sb="3" eb="5">
      <t>ジカン</t>
    </rPh>
    <rPh sb="5" eb="7">
      <t>ニンテイ</t>
    </rPh>
    <phoneticPr fontId="28"/>
  </si>
  <si>
    <t>月に１日土曜日を閉所する場合</t>
    <rPh sb="0" eb="1">
      <t>ツキ</t>
    </rPh>
    <rPh sb="3" eb="4">
      <t>ニチ</t>
    </rPh>
    <rPh sb="4" eb="7">
      <t>ドヨウビ</t>
    </rPh>
    <rPh sb="8" eb="10">
      <t>ヘイショ</t>
    </rPh>
    <rPh sb="12" eb="14">
      <t>バアイ</t>
    </rPh>
    <phoneticPr fontId="28"/>
  </si>
  <si>
    <t>月に２日土曜日を閉所する場合</t>
    <rPh sb="0" eb="1">
      <t>ツキ</t>
    </rPh>
    <rPh sb="3" eb="4">
      <t>ニチ</t>
    </rPh>
    <rPh sb="4" eb="7">
      <t>ドヨウビ</t>
    </rPh>
    <rPh sb="8" eb="10">
      <t>ヘイショ</t>
    </rPh>
    <rPh sb="12" eb="14">
      <t>バアイ</t>
    </rPh>
    <phoneticPr fontId="28"/>
  </si>
  <si>
    <t>基本分単価</t>
    <rPh sb="0" eb="2">
      <t>キホン</t>
    </rPh>
    <rPh sb="2" eb="3">
      <t>ブン</t>
    </rPh>
    <rPh sb="3" eb="4">
      <t>タン</t>
    </rPh>
    <rPh sb="4" eb="5">
      <t>アタイ</t>
    </rPh>
    <phoneticPr fontId="8"/>
  </si>
  <si>
    <t>加算額</t>
    <rPh sb="0" eb="3">
      <t>カサンガク</t>
    </rPh>
    <phoneticPr fontId="28"/>
  </si>
  <si>
    <t>標　準</t>
    <rPh sb="0" eb="1">
      <t>シルベ</t>
    </rPh>
    <rPh sb="2" eb="3">
      <t>ジュン</t>
    </rPh>
    <phoneticPr fontId="28"/>
  </si>
  <si>
    <t>都市部</t>
    <rPh sb="0" eb="3">
      <t>トシブ</t>
    </rPh>
    <phoneticPr fontId="28"/>
  </si>
  <si>
    <t>①</t>
    <phoneticPr fontId="28"/>
  </si>
  <si>
    <t>②</t>
    <phoneticPr fontId="28"/>
  </si>
  <si>
    <t>③</t>
    <phoneticPr fontId="28"/>
  </si>
  <si>
    <t>⑥</t>
    <phoneticPr fontId="28"/>
  </si>
  <si>
    <t>⑦</t>
    <phoneticPr fontId="28"/>
  </si>
  <si>
    <t>⑨</t>
    <phoneticPr fontId="28"/>
  </si>
  <si>
    <t>⑩</t>
    <phoneticPr fontId="28"/>
  </si>
  <si>
    <t>⑪</t>
    <phoneticPr fontId="28"/>
  </si>
  <si>
    <t>⑫</t>
    <phoneticPr fontId="28"/>
  </si>
  <si>
    <t>⑬</t>
    <phoneticPr fontId="28"/>
  </si>
  <si>
    <t>⑭</t>
    <phoneticPr fontId="28"/>
  </si>
  <si>
    <t>⑮</t>
    <phoneticPr fontId="28"/>
  </si>
  <si>
    <t>⑯</t>
    <phoneticPr fontId="28"/>
  </si>
  <si>
    <t>20/100
地域</t>
    <phoneticPr fontId="8"/>
  </si>
  <si>
    <t>＋</t>
    <phoneticPr fontId="28"/>
  </si>
  <si>
    <t>－</t>
    <phoneticPr fontId="28"/>
  </si>
  <si>
    <t>3号</t>
    <rPh sb="1" eb="2">
      <t>ゴウ</t>
    </rPh>
    <phoneticPr fontId="28"/>
  </si>
  <si>
    <t>16/100
地域</t>
    <phoneticPr fontId="8"/>
  </si>
  <si>
    <t>15/100
地域</t>
    <phoneticPr fontId="8"/>
  </si>
  <si>
    <t>12/100
地域</t>
    <phoneticPr fontId="8"/>
  </si>
  <si>
    <t>10/100
地域</t>
    <phoneticPr fontId="8"/>
  </si>
  <si>
    <t>6/100
地域</t>
    <phoneticPr fontId="8"/>
  </si>
  <si>
    <t>3/100
地域</t>
    <phoneticPr fontId="8"/>
  </si>
  <si>
    <t>その他
地域</t>
    <rPh sb="2" eb="3">
      <t>タ</t>
    </rPh>
    <phoneticPr fontId="8"/>
  </si>
  <si>
    <t>加算部分２</t>
    <rPh sb="0" eb="2">
      <t>カサン</t>
    </rPh>
    <rPh sb="2" eb="4">
      <t>ブブン</t>
    </rPh>
    <phoneticPr fontId="28"/>
  </si>
  <si>
    <t>基本額</t>
    <phoneticPr fontId="8"/>
  </si>
  <si>
    <t>（</t>
    <phoneticPr fontId="8"/>
  </si>
  <si>
    <t>）</t>
    <phoneticPr fontId="8"/>
  </si>
  <si>
    <t>÷各月初日の利用子ども数</t>
    <phoneticPr fontId="8"/>
  </si>
  <si>
    <t>Ａ</t>
    <phoneticPr fontId="8"/>
  </si>
  <si>
    <t>　以下の加算を合算した額を各月初日の利用子ども数で除した額</t>
    <rPh sb="1" eb="3">
      <t>イカ</t>
    </rPh>
    <rPh sb="4" eb="6">
      <t>カサン</t>
    </rPh>
    <rPh sb="7" eb="9">
      <t>ガッサン</t>
    </rPh>
    <rPh sb="11" eb="12">
      <t>ガク</t>
    </rPh>
    <rPh sb="13" eb="15">
      <t>カクツキ</t>
    </rPh>
    <rPh sb="15" eb="17">
      <t>ショニチ</t>
    </rPh>
    <rPh sb="18" eb="20">
      <t>リヨウ</t>
    </rPh>
    <rPh sb="20" eb="21">
      <t>コ</t>
    </rPh>
    <rPh sb="23" eb="24">
      <t>スウ</t>
    </rPh>
    <rPh sb="25" eb="26">
      <t>ジョ</t>
    </rPh>
    <rPh sb="28" eb="29">
      <t>ガク</t>
    </rPh>
    <phoneticPr fontId="28"/>
  </si>
  <si>
    <t xml:space="preserve">× 人数Ａ </t>
    <phoneticPr fontId="28"/>
  </si>
  <si>
    <t>× 人数Ｂ</t>
    <phoneticPr fontId="28"/>
  </si>
  <si>
    <t>×</t>
    <phoneticPr fontId="28"/>
  </si>
  <si>
    <t>冷暖房費加算</t>
    <rPh sb="0" eb="3">
      <t>レイダンボウ</t>
    </rPh>
    <rPh sb="3" eb="4">
      <t>ヒ</t>
    </rPh>
    <rPh sb="4" eb="6">
      <t>カサン</t>
    </rPh>
    <phoneticPr fontId="8"/>
  </si>
  <si>
    <t>１級地</t>
    <rPh sb="1" eb="3">
      <t>キュウチ</t>
    </rPh>
    <phoneticPr fontId="8"/>
  </si>
  <si>
    <t>４級地</t>
    <rPh sb="1" eb="3">
      <t>キュウチ</t>
    </rPh>
    <phoneticPr fontId="8"/>
  </si>
  <si>
    <t>２級地</t>
    <rPh sb="1" eb="3">
      <t>キュウチ</t>
    </rPh>
    <phoneticPr fontId="8"/>
  </si>
  <si>
    <t>その他地域</t>
    <rPh sb="2" eb="3">
      <t>タ</t>
    </rPh>
    <rPh sb="3" eb="5">
      <t>チイキ</t>
    </rPh>
    <phoneticPr fontId="8"/>
  </si>
  <si>
    <t>３級地</t>
    <rPh sb="1" eb="3">
      <t>キュウチ</t>
    </rPh>
    <phoneticPr fontId="8"/>
  </si>
  <si>
    <t>除雪費加算</t>
    <rPh sb="0" eb="2">
      <t>ジョセツ</t>
    </rPh>
    <rPh sb="2" eb="3">
      <t>ヒ</t>
    </rPh>
    <rPh sb="3" eb="5">
      <t>カサン</t>
    </rPh>
    <phoneticPr fontId="8"/>
  </si>
  <si>
    <t>※３月初日の利用子どもの単価に加算</t>
    <rPh sb="3" eb="5">
      <t>ショニチ</t>
    </rPh>
    <rPh sb="6" eb="8">
      <t>リヨウ</t>
    </rPh>
    <rPh sb="8" eb="9">
      <t>コ</t>
    </rPh>
    <phoneticPr fontId="8"/>
  </si>
  <si>
    <t>降灰除去費加算</t>
    <rPh sb="0" eb="2">
      <t>コウカイ</t>
    </rPh>
    <rPh sb="2" eb="4">
      <t>ジョキョ</t>
    </rPh>
    <rPh sb="4" eb="5">
      <t>ヒ</t>
    </rPh>
    <rPh sb="5" eb="7">
      <t>カサン</t>
    </rPh>
    <phoneticPr fontId="8"/>
  </si>
  <si>
    <t>施設機能強化推進費加算</t>
    <rPh sb="0" eb="2">
      <t>シセツ</t>
    </rPh>
    <rPh sb="2" eb="4">
      <t>キノウ</t>
    </rPh>
    <rPh sb="4" eb="6">
      <t>キョウカ</t>
    </rPh>
    <rPh sb="6" eb="8">
      <t>スイシン</t>
    </rPh>
    <rPh sb="8" eb="9">
      <t>ヒ</t>
    </rPh>
    <rPh sb="9" eb="11">
      <t>カサン</t>
    </rPh>
    <phoneticPr fontId="8"/>
  </si>
  <si>
    <t>栄養管理加算</t>
    <rPh sb="0" eb="2">
      <t>エイヨウ</t>
    </rPh>
    <rPh sb="2" eb="4">
      <t>カンリ</t>
    </rPh>
    <rPh sb="4" eb="6">
      <t>カサン</t>
    </rPh>
    <phoneticPr fontId="28"/>
  </si>
  <si>
    <t>Ｂ</t>
    <phoneticPr fontId="28"/>
  </si>
  <si>
    <t>Ｃ</t>
    <phoneticPr fontId="8"/>
  </si>
  <si>
    <t>÷各月初日の利用子ども数</t>
  </si>
  <si>
    <t>　</t>
    <phoneticPr fontId="8"/>
  </si>
  <si>
    <t>第三者評価受審加算</t>
    <rPh sb="0" eb="3">
      <t>ダイサンシャ</t>
    </rPh>
    <rPh sb="3" eb="5">
      <t>ヒョウカ</t>
    </rPh>
    <rPh sb="5" eb="7">
      <t>ジュシン</t>
    </rPh>
    <rPh sb="7" eb="9">
      <t>カサン</t>
    </rPh>
    <phoneticPr fontId="8"/>
  </si>
  <si>
    <t>処遇改善等加算（区分１及び区分２）</t>
    <phoneticPr fontId="28"/>
  </si>
  <si>
    <t>(a)</t>
    <phoneticPr fontId="28"/>
  </si>
  <si>
    <t>（b）</t>
    <phoneticPr fontId="28"/>
  </si>
  <si>
    <t>（c）</t>
    <phoneticPr fontId="28"/>
  </si>
  <si>
    <t>（a）</t>
  </si>
  <si>
    <t>（加算率（a）</t>
    <rPh sb="1" eb="3">
      <t>カサン</t>
    </rPh>
    <rPh sb="3" eb="4">
      <t>リツ</t>
    </rPh>
    <phoneticPr fontId="28"/>
  </si>
  <si>
    <t>加算率（b）</t>
    <rPh sb="0" eb="3">
      <t>カサンリツ</t>
    </rPh>
    <phoneticPr fontId="28"/>
  </si>
  <si>
    <t>加算率（b）</t>
    <phoneticPr fontId="28"/>
  </si>
  <si>
    <t>×</t>
  </si>
  <si>
    <t>（  加算率（a）</t>
    <phoneticPr fontId="28"/>
  </si>
  <si>
    <t>※１　各月初日の利用子どもの単価に加算
※２　人数Ａ及び人数Ｂについては、別に定める。</t>
    <rPh sb="3" eb="5">
      <t>カクツキ</t>
    </rPh>
    <rPh sb="5" eb="7">
      <t>ショニチ</t>
    </rPh>
    <rPh sb="8" eb="10">
      <t>リヨウ</t>
    </rPh>
    <rPh sb="10" eb="11">
      <t>コ</t>
    </rPh>
    <rPh sb="14" eb="16">
      <t>タンカ</t>
    </rPh>
    <rPh sb="17" eb="19">
      <t>カサン</t>
    </rPh>
    <rPh sb="23" eb="25">
      <t>ニンズウ</t>
    </rPh>
    <rPh sb="26" eb="27">
      <t>オヨ</t>
    </rPh>
    <rPh sb="28" eb="30">
      <t>ニンズウ</t>
    </rPh>
    <rPh sb="37" eb="38">
      <t>ベツ</t>
    </rPh>
    <rPh sb="39" eb="40">
      <t>サダ</t>
    </rPh>
    <phoneticPr fontId="28"/>
  </si>
  <si>
    <t>処遇改善等加算（区分１及び区分２）</t>
    <phoneticPr fontId="8"/>
  </si>
  <si>
    <t>うち処遇改善等加算</t>
  </si>
  <si>
    <t>（処遇改善等加算の合計額の算出）</t>
    <rPh sb="9" eb="11">
      <t>ゴウケイ</t>
    </rPh>
    <rPh sb="11" eb="12">
      <t>ガク</t>
    </rPh>
    <rPh sb="13" eb="15">
      <t>サンシュツ</t>
    </rPh>
    <phoneticPr fontId="8"/>
  </si>
  <si>
    <t>加減調整部分反映後の処遇改善等加算の合計額</t>
    <rPh sb="0" eb="2">
      <t>カゲン</t>
    </rPh>
    <rPh sb="2" eb="4">
      <t>チョウセイ</t>
    </rPh>
    <rPh sb="4" eb="6">
      <t>ブブン</t>
    </rPh>
    <rPh sb="6" eb="8">
      <t>ハンエイ</t>
    </rPh>
    <rPh sb="8" eb="9">
      <t>ゴ</t>
    </rPh>
    <rPh sb="18" eb="21">
      <t>ゴウケイガク</t>
    </rPh>
    <phoneticPr fontId="28"/>
  </si>
  <si>
    <t>乗除調整部分反映後の処遇改善等加算の合計額</t>
    <rPh sb="6" eb="8">
      <t>ハンエイ</t>
    </rPh>
    <rPh sb="8" eb="9">
      <t>ゴ</t>
    </rPh>
    <rPh sb="18" eb="21">
      <t>ゴウケイガク</t>
    </rPh>
    <phoneticPr fontId="28"/>
  </si>
  <si>
    <t>「特定加算部分」の処遇改善等加算の合計額</t>
    <rPh sb="17" eb="20">
      <t>ゴウケイガク</t>
    </rPh>
    <phoneticPr fontId="28"/>
  </si>
  <si>
    <t>処遇改善等加算の合計額</t>
    <rPh sb="8" eb="11">
      <t>ゴウケイガク</t>
    </rPh>
    <phoneticPr fontId="28"/>
  </si>
  <si>
    <t>処遇改善等加算対象月数</t>
    <rPh sb="7" eb="9">
      <t>タイショウ</t>
    </rPh>
    <rPh sb="9" eb="11">
      <t>ツキスウ</t>
    </rPh>
    <phoneticPr fontId="8"/>
  </si>
  <si>
    <t>「基本加算部分」の処遇改善等加算の合計額</t>
    <rPh sb="1" eb="3">
      <t>キホン</t>
    </rPh>
    <rPh sb="3" eb="5">
      <t>カサン</t>
    </rPh>
    <rPh sb="5" eb="7">
      <t>ブブン</t>
    </rPh>
    <rPh sb="17" eb="20">
      <t>ゴウケイガク</t>
    </rPh>
    <phoneticPr fontId="28"/>
  </si>
  <si>
    <t>処遇改善等加算</t>
  </si>
  <si>
    <t>（上記平均利用子ども数のうち，障害児の数）</t>
    <rPh sb="1" eb="3">
      <t>ジョウキ</t>
    </rPh>
    <rPh sb="3" eb="5">
      <t>ヘイキン</t>
    </rPh>
    <rPh sb="5" eb="7">
      <t>リヨウ</t>
    </rPh>
    <rPh sb="7" eb="8">
      <t>コ</t>
    </rPh>
    <rPh sb="10" eb="11">
      <t>スウ</t>
    </rPh>
    <rPh sb="15" eb="18">
      <t>ショウガイジ</t>
    </rPh>
    <rPh sb="19" eb="20">
      <t>カズ</t>
    </rPh>
    <phoneticPr fontId="8"/>
  </si>
  <si>
    <t>※（今年度平均利用子ども数の算出）に計上した障害児を再度計上すること。</t>
    <rPh sb="2" eb="5">
      <t>コンネンド</t>
    </rPh>
    <rPh sb="5" eb="7">
      <t>ヘイキン</t>
    </rPh>
    <rPh sb="7" eb="9">
      <t>リヨウ</t>
    </rPh>
    <rPh sb="9" eb="10">
      <t>コ</t>
    </rPh>
    <rPh sb="12" eb="13">
      <t>カズ</t>
    </rPh>
    <rPh sb="14" eb="16">
      <t>サンシュツ</t>
    </rPh>
    <rPh sb="18" eb="20">
      <t>ケイジョウ</t>
    </rPh>
    <rPh sb="22" eb="25">
      <t>ショウガイジ</t>
    </rPh>
    <rPh sb="26" eb="28">
      <t>サイド</t>
    </rPh>
    <rPh sb="28" eb="30">
      <t>ケイジョウ</t>
    </rPh>
    <phoneticPr fontId="16"/>
  </si>
  <si>
    <t>障害児保育加算</t>
    <phoneticPr fontId="16"/>
  </si>
  <si>
    <t>食事の提供について自園調理又は連携施設等からの搬入以外の方法による場合の減算</t>
    <phoneticPr fontId="16"/>
  </si>
  <si>
    <t>管理者を配置していない場合の減算</t>
    <phoneticPr fontId="16"/>
  </si>
  <si>
    <t>土曜日に閉所する場合の減算</t>
    <phoneticPr fontId="16"/>
  </si>
  <si>
    <t>定員を恒常的に超過する場合の減算</t>
    <phoneticPr fontId="16"/>
  </si>
  <si>
    <t>※　年度途中で適用された加算等については，年間で６ヶ月以上の適用が見込まれる場合に入力願います。</t>
    <phoneticPr fontId="16"/>
  </si>
  <si>
    <t>食事の搬入について～よる場合</t>
    <phoneticPr fontId="8"/>
  </si>
  <si>
    <t>管理者を配置していない場合</t>
    <rPh sb="0" eb="3">
      <t>カンリシャ</t>
    </rPh>
    <rPh sb="4" eb="6">
      <t>ハイチ</t>
    </rPh>
    <rPh sb="11" eb="13">
      <t>バアイ</t>
    </rPh>
    <phoneticPr fontId="8"/>
  </si>
  <si>
    <t>（障害児以外）</t>
    <rPh sb="1" eb="4">
      <t>ショウガイジ</t>
    </rPh>
    <rPh sb="4" eb="6">
      <t>イガイ</t>
    </rPh>
    <phoneticPr fontId="16"/>
  </si>
  <si>
    <t>（障害児）</t>
    <rPh sb="1" eb="4">
      <t>ショウガイジ</t>
    </rPh>
    <phoneticPr fontId="16"/>
  </si>
  <si>
    <t>障害児保育加算</t>
    <phoneticPr fontId="8"/>
  </si>
  <si>
    <t>（</t>
    <phoneticPr fontId="16"/>
  </si>
  <si>
    <t>＋</t>
    <phoneticPr fontId="16"/>
  </si>
  <si>
    <t>-</t>
    <phoneticPr fontId="16"/>
  </si>
  <si>
    <t>）</t>
    <phoneticPr fontId="16"/>
  </si>
  <si>
    <t>賃金改善要件分に係る加算率（％）×100</t>
    <phoneticPr fontId="8"/>
  </si>
  <si>
    <t>見込み額
（合計）</t>
    <rPh sb="0" eb="2">
      <t>ミコ</t>
    </rPh>
    <rPh sb="3" eb="4">
      <t>ガク</t>
    </rPh>
    <rPh sb="6" eb="8">
      <t>ゴウケイ</t>
    </rPh>
    <phoneticPr fontId="8"/>
  </si>
  <si>
    <t>●定員区分判別用リスト　（万が一基準に変更があった場合には要修正）</t>
    <rPh sb="1" eb="3">
      <t>テイイン</t>
    </rPh>
    <rPh sb="3" eb="5">
      <t>クブン</t>
    </rPh>
    <rPh sb="5" eb="7">
      <t>ハンベツ</t>
    </rPh>
    <rPh sb="7" eb="8">
      <t>ヨウ</t>
    </rPh>
    <rPh sb="13" eb="14">
      <t>マン</t>
    </rPh>
    <rPh sb="15" eb="16">
      <t>イチ</t>
    </rPh>
    <rPh sb="16" eb="18">
      <t>キジュン</t>
    </rPh>
    <rPh sb="19" eb="21">
      <t>ヘンコウ</t>
    </rPh>
    <rPh sb="25" eb="27">
      <t>バアイ</t>
    </rPh>
    <rPh sb="29" eb="30">
      <t>ヨウ</t>
    </rPh>
    <rPh sb="30" eb="32">
      <t>シュウセイ</t>
    </rPh>
    <phoneticPr fontId="16"/>
  </si>
  <si>
    <t>3/100
地域</t>
  </si>
  <si>
    <t>10/100
地域</t>
  </si>
  <si>
    <t>6/100
地域</t>
  </si>
  <si>
    <t>定員
区分</t>
    <rPh sb="0" eb="2">
      <t>テイイン</t>
    </rPh>
    <rPh sb="3" eb="5">
      <t>クブン</t>
    </rPh>
    <phoneticPr fontId="8"/>
  </si>
  <si>
    <t>連携施設を設定しない場合</t>
    <phoneticPr fontId="28"/>
  </si>
  <si>
    <t>食事の搬入について自園調理又は連携施設等からの搬入以外の方法による場合</t>
    <phoneticPr fontId="28"/>
  </si>
  <si>
    <t>管理者を配置していない場合</t>
    <rPh sb="0" eb="3">
      <t>カンリシャ</t>
    </rPh>
    <rPh sb="4" eb="6">
      <t>ハイチ</t>
    </rPh>
    <rPh sb="11" eb="13">
      <t>バアイ</t>
    </rPh>
    <phoneticPr fontId="28"/>
  </si>
  <si>
    <t>㉑</t>
    <phoneticPr fontId="28"/>
  </si>
  <si>
    <t>※以下の区分に応じて、各月の単価に加算
　１級地～４級地：寒冷地手当法別表に規定する１級地～４級地に該当する
　　　　　　　　　地域
　　激変緩和地域：改正法による改正前の寒冷地手当法別表に規定する４級地
　　　　　　　　　に該当する地域であって、改正法による改正後の寒冷地手
　　　　　　　　　当法に掲げる地域以外の地域
　　  その他地域：１級地～４級地及び激変緩和地域以外の地域</t>
    <phoneticPr fontId="8"/>
  </si>
  <si>
    <t>激変緩和地域</t>
    <phoneticPr fontId="28"/>
  </si>
  <si>
    <t>「特定加算部分」の処遇改善等加算の合計額</t>
    <rPh sb="1" eb="3">
      <t>トクテイ</t>
    </rPh>
    <rPh sb="3" eb="5">
      <t>カサン</t>
    </rPh>
    <rPh sb="5" eb="7">
      <t>ブブン</t>
    </rPh>
    <rPh sb="17" eb="20">
      <t>ゴウケイガク</t>
    </rPh>
    <phoneticPr fontId="28"/>
  </si>
  <si>
    <t>「基本加算部分」の処遇改善等加算の合計額</t>
    <rPh sb="1" eb="3">
      <t>キホン</t>
    </rPh>
    <rPh sb="3" eb="5">
      <t>カサン</t>
    </rPh>
    <rPh sb="5" eb="7">
      <t>ブブン</t>
    </rPh>
    <rPh sb="17" eb="19">
      <t>ゴウケイ</t>
    </rPh>
    <rPh sb="19" eb="20">
      <t>ガク</t>
    </rPh>
    <phoneticPr fontId="28"/>
  </si>
  <si>
    <t xml:space="preserve">※「平均利用子ども数」×「処遇改善等加算の単価の合計額」×「賃金改善要件分に係る加算率（％）×100」×「12か月」
</t>
  </si>
  <si>
    <t>月に３日以上
土曜日を閉所する場合</t>
    <rPh sb="0" eb="1">
      <t>ツキ</t>
    </rPh>
    <rPh sb="3" eb="4">
      <t>ニチ</t>
    </rPh>
    <rPh sb="4" eb="6">
      <t>イジョウ</t>
    </rPh>
    <rPh sb="7" eb="10">
      <t>ドヨウビ</t>
    </rPh>
    <rPh sb="11" eb="13">
      <t>ヘイショ</t>
    </rPh>
    <rPh sb="15" eb="17">
      <t>バアイ</t>
    </rPh>
    <phoneticPr fontId="28"/>
  </si>
  <si>
    <t>⑧</t>
    <phoneticPr fontId="28"/>
  </si>
  <si>
    <t>加算率（b））</t>
    <rPh sb="0" eb="3">
      <t>カサンリツ</t>
    </rPh>
    <phoneticPr fontId="28"/>
  </si>
  <si>
    <t>※以下の区分に応じて、各月初日の利用子どもの単価に加算
　Ａ：Ｂを除き栄養士等を雇用契約等により配置している施
　　　設
　Ｂ：基本分単価及び他の加算の認定に当たって求められる
　　　職員が栄養士等を兼務している施設
　Ｃ：Ａ又はＢを除き、栄養士等を嘱託等している施設</t>
    <rPh sb="38" eb="39">
      <t>トウ</t>
    </rPh>
    <rPh sb="98" eb="99">
      <t>トウ</t>
    </rPh>
    <rPh sb="123" eb="124">
      <t>トウ</t>
    </rPh>
    <phoneticPr fontId="28"/>
  </si>
  <si>
    <t>【小規模保育事業C型】</t>
    <rPh sb="1" eb="4">
      <t>ショウキボ</t>
    </rPh>
    <rPh sb="4" eb="6">
      <t>ホイク</t>
    </rPh>
    <rPh sb="6" eb="8">
      <t>ジギョウ</t>
    </rPh>
    <rPh sb="9" eb="10">
      <t>ガタ</t>
    </rPh>
    <phoneticPr fontId="28"/>
  </si>
  <si>
    <t>短時間認定</t>
    <rPh sb="0" eb="3">
      <t>タンジカン</t>
    </rPh>
    <rPh sb="3" eb="5">
      <t>ニンテイ</t>
    </rPh>
    <phoneticPr fontId="8"/>
  </si>
  <si>
    <t>資格保有者加算</t>
    <rPh sb="0" eb="2">
      <t>シカク</t>
    </rPh>
    <rPh sb="2" eb="5">
      <t>ホユウシャ</t>
    </rPh>
    <rPh sb="5" eb="7">
      <t>カサン</t>
    </rPh>
    <phoneticPr fontId="16"/>
  </si>
  <si>
    <t>資格保有者の人数</t>
    <rPh sb="0" eb="2">
      <t>シカク</t>
    </rPh>
    <rPh sb="2" eb="5">
      <t>ホユウシャ</t>
    </rPh>
    <rPh sb="6" eb="8">
      <t>ニンズウ</t>
    </rPh>
    <phoneticPr fontId="16"/>
  </si>
  <si>
    <t>資格保有者加算</t>
    <rPh sb="0" eb="2">
      <t>シカク</t>
    </rPh>
    <rPh sb="2" eb="5">
      <t>ホユウシャ</t>
    </rPh>
    <rPh sb="5" eb="7">
      <t>カサン</t>
    </rPh>
    <phoneticPr fontId="8"/>
  </si>
  <si>
    <t>/100</t>
  </si>
  <si>
    <t xml:space="preserve"> 6人
　から
10人
　まで</t>
  </si>
  <si>
    <t>11人
　から
15人
　まで</t>
  </si>
  <si>
    <t>1人</t>
    <rPh sb="1" eb="2">
      <t>ニン</t>
    </rPh>
    <phoneticPr fontId="28"/>
  </si>
  <si>
    <t>2人以上</t>
    <rPh sb="1" eb="2">
      <t>ニン</t>
    </rPh>
    <rPh sb="2" eb="4">
      <t>イジョウ</t>
    </rPh>
    <phoneticPr fontId="28"/>
  </si>
  <si>
    <t>2人</t>
    <rPh sb="1" eb="2">
      <t>ニン</t>
    </rPh>
    <phoneticPr fontId="28"/>
  </si>
  <si>
    <t>3人以上</t>
    <rPh sb="1" eb="2">
      <t>ニン</t>
    </rPh>
    <rPh sb="2" eb="4">
      <t>イジョウ</t>
    </rPh>
    <phoneticPr fontId="28"/>
  </si>
  <si>
    <t>検索用
（地域区分＆定員区分）</t>
    <phoneticPr fontId="16"/>
  </si>
  <si>
    <t>検索用
資格保有者加算
（地域区分＆定員区分＆人数）</t>
    <rPh sb="0" eb="3">
      <t>ケンサクヨウ</t>
    </rPh>
    <rPh sb="4" eb="6">
      <t>シカク</t>
    </rPh>
    <rPh sb="6" eb="9">
      <t>ホユウシャ</t>
    </rPh>
    <rPh sb="9" eb="11">
      <t>カサン</t>
    </rPh>
    <rPh sb="18" eb="20">
      <t>テイイン</t>
    </rPh>
    <rPh sb="20" eb="22">
      <t>クブン</t>
    </rPh>
    <rPh sb="23" eb="25">
      <t>ニンズウ</t>
    </rPh>
    <phoneticPr fontId="16"/>
  </si>
  <si>
    <t>検索用
食事，土曜，定員超過
（地域区分＆定員区分）</t>
    <rPh sb="0" eb="3">
      <t>ケンサクヨウ</t>
    </rPh>
    <rPh sb="4" eb="6">
      <t>ショクジ</t>
    </rPh>
    <rPh sb="7" eb="9">
      <t>ドヨウ</t>
    </rPh>
    <rPh sb="10" eb="12">
      <t>テイイン</t>
    </rPh>
    <rPh sb="12" eb="14">
      <t>チョウカ</t>
    </rPh>
    <rPh sb="21" eb="23">
      <t>テイイン</t>
    </rPh>
    <rPh sb="23" eb="25">
      <t>クブン</t>
    </rPh>
    <phoneticPr fontId="16"/>
  </si>
  <si>
    <t>保育必要量区分④</t>
    <rPh sb="0" eb="2">
      <t>ホイク</t>
    </rPh>
    <rPh sb="2" eb="5">
      <t>ヒツヨウリョウ</t>
    </rPh>
    <rPh sb="5" eb="7">
      <t>クブン</t>
    </rPh>
    <phoneticPr fontId="28"/>
  </si>
  <si>
    <t>資格保有者加算</t>
    <rPh sb="0" eb="2">
      <t>シカク</t>
    </rPh>
    <rPh sb="2" eb="5">
      <t>ホユウシャ</t>
    </rPh>
    <rPh sb="5" eb="7">
      <t>カサン</t>
    </rPh>
    <phoneticPr fontId="28"/>
  </si>
  <si>
    <t>土曜日に閉所する場合</t>
    <phoneticPr fontId="28"/>
  </si>
  <si>
    <t>定員を恒常的に超過する場合</t>
    <rPh sb="0" eb="2">
      <t>テイイン</t>
    </rPh>
    <rPh sb="3" eb="6">
      <t>コウジョウテキ</t>
    </rPh>
    <rPh sb="7" eb="9">
      <t>チョウカ</t>
    </rPh>
    <rPh sb="11" eb="13">
      <t>バアイ</t>
    </rPh>
    <phoneticPr fontId="28"/>
  </si>
  <si>
    <t>全ての土曜日を閉所する場合</t>
    <rPh sb="0" eb="1">
      <t>スベ</t>
    </rPh>
    <rPh sb="3" eb="6">
      <t>ドヨウビ</t>
    </rPh>
    <rPh sb="7" eb="9">
      <t>ヘイショ</t>
    </rPh>
    <rPh sb="11" eb="13">
      <t>バアイ</t>
    </rPh>
    <phoneticPr fontId="28"/>
  </si>
  <si>
    <t>⑤</t>
    <phoneticPr fontId="28"/>
  </si>
  <si>
    <t xml:space="preserve"> 6人
　から
10人
　まで</t>
    <rPh sb="2" eb="3">
      <t>ニン</t>
    </rPh>
    <rPh sb="10" eb="11">
      <t>ニン</t>
    </rPh>
    <phoneticPr fontId="8"/>
  </si>
  <si>
    <t>ａ地域</t>
    <rPh sb="1" eb="3">
      <t>チイキ</t>
    </rPh>
    <phoneticPr fontId="28"/>
  </si>
  <si>
    <t>(⑤＋⑥)</t>
    <phoneticPr fontId="28"/>
  </si>
  <si>
    <t>(⑤＋⑥＋⑧)</t>
    <phoneticPr fontId="28"/>
  </si>
  <si>
    <t>(⑤＋⑥＋⑧)</t>
  </si>
  <si>
    <t>(⑤～⑭)</t>
    <phoneticPr fontId="28"/>
  </si>
  <si>
    <t>ｂ地域</t>
    <rPh sb="1" eb="3">
      <t>チイキ</t>
    </rPh>
    <phoneticPr fontId="28"/>
  </si>
  <si>
    <t>ｃ地域</t>
    <rPh sb="1" eb="3">
      <t>チイキ</t>
    </rPh>
    <phoneticPr fontId="28"/>
  </si>
  <si>
    <t>ｄ地域</t>
    <rPh sb="1" eb="3">
      <t>チイキ</t>
    </rPh>
    <phoneticPr fontId="28"/>
  </si>
  <si>
    <t>11人
　から
15人
　まで</t>
    <rPh sb="2" eb="3">
      <t>ニン</t>
    </rPh>
    <rPh sb="10" eb="11">
      <t>ニン</t>
    </rPh>
    <phoneticPr fontId="8"/>
  </si>
  <si>
    <t>(⑤＋⑥)</t>
  </si>
  <si>
    <t>⑱</t>
    <phoneticPr fontId="8"/>
  </si>
  <si>
    <t>⑲</t>
    <phoneticPr fontId="8"/>
  </si>
  <si>
    <t>⑳</t>
    <phoneticPr fontId="8"/>
  </si>
  <si>
    <r>
      <t>　障害児保育加算</t>
    </r>
    <r>
      <rPr>
        <sz val="7"/>
        <rFont val="HGｺﾞｼｯｸM"/>
        <family val="3"/>
        <charset val="128"/>
      </rPr>
      <t>※特別な支援が必要な利用子どもの単価に加算</t>
    </r>
    <rPh sb="1" eb="4">
      <t>ショウガイジ</t>
    </rPh>
    <rPh sb="4" eb="6">
      <t>ホイク</t>
    </rPh>
    <rPh sb="6" eb="8">
      <t>カサン</t>
    </rPh>
    <rPh sb="9" eb="11">
      <t>トクベツ</t>
    </rPh>
    <rPh sb="12" eb="14">
      <t>シエン</t>
    </rPh>
    <rPh sb="15" eb="17">
      <t>ヒツヨウ</t>
    </rPh>
    <rPh sb="18" eb="20">
      <t>リヨウ</t>
    </rPh>
    <rPh sb="20" eb="21">
      <t>コ</t>
    </rPh>
    <rPh sb="24" eb="26">
      <t>タンカ</t>
    </rPh>
    <rPh sb="27" eb="29">
      <t>カサン</t>
    </rPh>
    <phoneticPr fontId="28"/>
  </si>
  <si>
    <t>加算率（注）</t>
    <rPh sb="0" eb="3">
      <t>カサンリツ</t>
    </rPh>
    <rPh sb="4" eb="5">
      <t>チュウ</t>
    </rPh>
    <phoneticPr fontId="28"/>
  </si>
  <si>
    <t>加算率（注）</t>
    <phoneticPr fontId="28"/>
  </si>
  <si>
    <t>処遇改善等加算（区分３）</t>
    <rPh sb="0" eb="2">
      <t>ショグウ</t>
    </rPh>
    <rPh sb="2" eb="4">
      <t>カイゼン</t>
    </rPh>
    <rPh sb="4" eb="5">
      <t>トウ</t>
    </rPh>
    <rPh sb="5" eb="7">
      <t>カサン</t>
    </rPh>
    <rPh sb="8" eb="10">
      <t>クブン</t>
    </rPh>
    <phoneticPr fontId="28"/>
  </si>
  <si>
    <t>・処遇改善等加算（区分３）－①</t>
    <rPh sb="9" eb="11">
      <t>クブン</t>
    </rPh>
    <phoneticPr fontId="28"/>
  </si>
  <si>
    <t>・処遇改善等加算（区分３）－②</t>
    <rPh sb="9" eb="11">
      <t>クブン</t>
    </rPh>
    <phoneticPr fontId="28"/>
  </si>
  <si>
    <t>⑰</t>
    <phoneticPr fontId="8"/>
  </si>
  <si>
    <t>）</t>
    <phoneticPr fontId="28"/>
  </si>
  <si>
    <t>㉒</t>
    <phoneticPr fontId="8"/>
  </si>
  <si>
    <t>（ 注 ）処遇改善等加算（区分１及び区分２）の加算率において、（a）は第１条第17号の基礎分における職員１人当たりの平均経験年数の区分に応じた割合、（b）は同条第18
　　　号の賃金改善分における職員１人当たりの平均経験年数の区分及び特定教育・保育、特別利用保育、特別利用教育、特定地域型保育、特別利用地域型保育、特定利用地域
　　　型保育及び特例保育に要する費用の額の算定に関する基準等の一部を改正する件（令和７年こども家庭庁告示第４号）附則第３条において読み替えて適用する第１条第19
　　　号のキャリアパス要件分に応じた割合、（c）は同条第18号の賃金改善分における別表第２又は別表第３に規定する割合をいう。</t>
    <phoneticPr fontId="28"/>
  </si>
  <si>
    <t xml:space="preserve"> =IF(【様式１】加算率!F34&lt;&gt;"",【様式１】加算率!F34,"")</t>
    <phoneticPr fontId="8"/>
  </si>
  <si>
    <t>土曜日に閉所する場合（月１日）</t>
    <rPh sb="11" eb="12">
      <t>ツキ</t>
    </rPh>
    <rPh sb="13" eb="14">
      <t>ニチ</t>
    </rPh>
    <phoneticPr fontId="8"/>
  </si>
  <si>
    <t>土曜日に閉所する場合（月２日）</t>
    <rPh sb="11" eb="12">
      <t>ツキ</t>
    </rPh>
    <rPh sb="13" eb="14">
      <t>ニチ</t>
    </rPh>
    <phoneticPr fontId="8"/>
  </si>
  <si>
    <t>土曜日に閉所する場合（月３日以上）</t>
    <rPh sb="11" eb="12">
      <t>ツキ</t>
    </rPh>
    <rPh sb="13" eb="14">
      <t>ニチ</t>
    </rPh>
    <rPh sb="14" eb="16">
      <t>イジョウ</t>
    </rPh>
    <phoneticPr fontId="8"/>
  </si>
  <si>
    <t>土曜日に閉所する場合（全日）</t>
    <rPh sb="11" eb="12">
      <t>ゼン</t>
    </rPh>
    <rPh sb="12" eb="13">
      <t>ニチ</t>
    </rPh>
    <phoneticPr fontId="8"/>
  </si>
  <si>
    <r>
      <rPr>
        <sz val="11"/>
        <rFont val="Meiryo UI"/>
        <family val="3"/>
        <charset val="128"/>
      </rPr>
      <t>賃金改善分に係る</t>
    </r>
    <r>
      <rPr>
        <b/>
        <sz val="14"/>
        <rFont val="Meiryo UI"/>
        <family val="3"/>
        <charset val="128"/>
      </rPr>
      <t>加算見込額</t>
    </r>
    <rPh sb="0" eb="2">
      <t>チンギン</t>
    </rPh>
    <rPh sb="2" eb="4">
      <t>カイゼン</t>
    </rPh>
    <rPh sb="4" eb="5">
      <t>ブン</t>
    </rPh>
    <rPh sb="6" eb="7">
      <t>カカ</t>
    </rPh>
    <rPh sb="8" eb="10">
      <t>カサン</t>
    </rPh>
    <rPh sb="10" eb="12">
      <t>ミコ</t>
    </rPh>
    <rPh sb="12" eb="13">
      <t>ガク</t>
    </rPh>
    <phoneticPr fontId="8"/>
  </si>
  <si>
    <t>仙台市</t>
    <rPh sb="0" eb="2">
      <t>センダイ</t>
    </rPh>
    <phoneticPr fontId="8"/>
  </si>
  <si>
    <t>仙台市</t>
    <rPh sb="0" eb="3">
      <t>センダイシ</t>
    </rPh>
    <phoneticPr fontId="8"/>
  </si>
  <si>
    <t>処遇改善等加算加算率
(a+b)</t>
    <rPh sb="7" eb="9">
      <t>カサン</t>
    </rPh>
    <rPh sb="9" eb="10">
      <t>リツ</t>
    </rPh>
    <phoneticPr fontId="8"/>
  </si>
  <si>
    <t>【ｃの部分】</t>
    <rPh sb="3" eb="5">
      <t>ブブン</t>
    </rPh>
    <phoneticPr fontId="8"/>
  </si>
  <si>
    <t>処遇改善等加算</t>
    <rPh sb="0" eb="7">
      <t>ショグウカイゼントウカサン</t>
    </rPh>
    <phoneticPr fontId="8"/>
  </si>
  <si>
    <t>障害児保育加算</t>
    <rPh sb="0" eb="7">
      <t>ショウガイジホイクカサン</t>
    </rPh>
    <phoneticPr fontId="8"/>
  </si>
  <si>
    <t>栄養管理加算</t>
    <rPh sb="0" eb="6">
      <t>エイヨウカンリカサン</t>
    </rPh>
    <phoneticPr fontId="8"/>
  </si>
  <si>
    <t>管理者を配置していない</t>
    <rPh sb="0" eb="3">
      <t>カンリシャ</t>
    </rPh>
    <rPh sb="4" eb="6">
      <t>ハイチ</t>
    </rPh>
    <phoneticPr fontId="8"/>
  </si>
  <si>
    <t>土曜閉所
1日</t>
    <rPh sb="0" eb="2">
      <t>ドヨウ</t>
    </rPh>
    <rPh sb="2" eb="4">
      <t>ヘイショ</t>
    </rPh>
    <rPh sb="6" eb="7">
      <t>ニチ</t>
    </rPh>
    <phoneticPr fontId="8"/>
  </si>
  <si>
    <t>土曜閉所
2日</t>
    <rPh sb="0" eb="2">
      <t>ドヨウ</t>
    </rPh>
    <rPh sb="2" eb="4">
      <t>ヘイショ</t>
    </rPh>
    <rPh sb="6" eb="7">
      <t>ニチ</t>
    </rPh>
    <phoneticPr fontId="8"/>
  </si>
  <si>
    <t>土曜閉所
3日以上</t>
    <rPh sb="0" eb="2">
      <t>ドヨウ</t>
    </rPh>
    <rPh sb="2" eb="4">
      <t>ヘイショ</t>
    </rPh>
    <rPh sb="6" eb="7">
      <t>ニチ</t>
    </rPh>
    <rPh sb="7" eb="9">
      <t>イジョウ</t>
    </rPh>
    <phoneticPr fontId="8"/>
  </si>
  <si>
    <t>土曜閉所
全て</t>
    <rPh sb="0" eb="2">
      <t>ドヨウ</t>
    </rPh>
    <rPh sb="2" eb="4">
      <t>ヘイショ</t>
    </rPh>
    <rPh sb="5" eb="6">
      <t>スベ</t>
    </rPh>
    <phoneticPr fontId="8"/>
  </si>
  <si>
    <t>$F$10&amp;$F$11</t>
  </si>
  <si>
    <t>平均利用子ども数</t>
    <rPh sb="0" eb="2">
      <t>ヘイキン</t>
    </rPh>
    <rPh sb="2" eb="4">
      <t>リヨウ</t>
    </rPh>
    <rPh sb="4" eb="5">
      <t>コ</t>
    </rPh>
    <rPh sb="7" eb="8">
      <t>スウ</t>
    </rPh>
    <phoneticPr fontId="28"/>
  </si>
  <si>
    <t>加算</t>
    <rPh sb="0" eb="2">
      <t>カサン</t>
    </rPh>
    <phoneticPr fontId="8"/>
  </si>
  <si>
    <t>減算</t>
    <rPh sb="0" eb="2">
      <t>ゲンサン</t>
    </rPh>
    <phoneticPr fontId="8"/>
  </si>
  <si>
    <t>処遇改善等加算対象月数</t>
    <rPh sb="0" eb="7">
      <t>ショグウカイゼントウカサン</t>
    </rPh>
    <rPh sb="7" eb="9">
      <t>タイショウ</t>
    </rPh>
    <rPh sb="9" eb="11">
      <t>ツキスウ</t>
    </rPh>
    <phoneticPr fontId="28"/>
  </si>
  <si>
    <t>見込み額</t>
    <rPh sb="0" eb="2">
      <t>ミコ</t>
    </rPh>
    <rPh sb="3" eb="4">
      <t>ガク</t>
    </rPh>
    <phoneticPr fontId="28"/>
  </si>
  <si>
    <t>見込み額
（合計）</t>
    <phoneticPr fontId="8"/>
  </si>
  <si>
    <t>うち、賃金改善分(b)</t>
    <rPh sb="3" eb="5">
      <t>チンギン</t>
    </rPh>
    <rPh sb="5" eb="7">
      <t>カイゼン</t>
    </rPh>
    <rPh sb="7" eb="8">
      <t>ブン</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</si>
</sst>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76" formatCode="#,##0;&quot;▲ &quot;#,##0"/>
    <numFmt numFmtId="177" formatCode="#,##0&quot;円&quot;"/>
    <numFmt numFmtId="178" formatCode="#,##0_ "/>
    <numFmt numFmtId="179" formatCode="0_);[Red]\(0\)"/>
    <numFmt numFmtId="180" formatCode="#,##0.000_ "/>
    <numFmt numFmtId="181" formatCode="\(#,##0\)"/>
    <numFmt numFmtId="182" formatCode="#,##0\×&quot;加&quot;&quot;算&quot;&quot;率&quot;"/>
    <numFmt numFmtId="183" formatCode="&quot;×&quot;#\ ?/100"/>
    <numFmt numFmtId="184" formatCode="#,##0&quot;÷３月初日の利用子ども数&quot;"/>
    <numFmt numFmtId="185" formatCode="#,##0&quot;（限度額）÷３月初日の利用子ども数&quot;"/>
    <numFmt numFmtId="186" formatCode="#,##0.0&quot;）&quot;"/>
    <numFmt numFmtId="187" formatCode="#,##0.0&quot;（c）&quot;"/>
    <numFmt numFmtId="188" formatCode="#,##0.0&quot;（c））&quot;"/>
    <numFmt numFmtId="189" formatCode="&quot;＋ &quot;#,##0;&quot;▲ &quot;#,##0"/>
    <numFmt numFmtId="190" formatCode="#,##0&quot;×（加算率（a）+加算率（b））&quot;"/>
  </numFmts>
  <fonts count="4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HGｺﾞｼｯｸM"/>
      <family val="3"/>
      <charset val="128"/>
    </font>
    <font>
      <sz val="10"/>
      <name val="HGｺﾞｼｯｸM"/>
      <family val="3"/>
      <charset val="128"/>
    </font>
    <font>
      <sz val="11"/>
      <name val="ＭＳ Ｐゴシック"/>
      <family val="3"/>
      <charset val="128"/>
    </font>
    <font>
      <sz val="10"/>
      <name val="ＭＳ Ｐゴシック"/>
      <family val="3"/>
      <charset val="128"/>
    </font>
    <font>
      <sz val="11"/>
      <name val="ＭＳ 明朝"/>
      <family val="1"/>
      <charset val="128"/>
    </font>
    <font>
      <sz val="11"/>
      <color theme="1"/>
      <name val="HGｺﾞｼｯｸM"/>
      <family val="3"/>
      <charset val="128"/>
    </font>
    <font>
      <sz val="8"/>
      <name val="Meiryo UI"/>
      <family val="3"/>
      <charset val="128"/>
    </font>
    <font>
      <sz val="6"/>
      <name val="ＭＳ Ｐゴシック"/>
      <family val="3"/>
      <charset val="128"/>
      <scheme val="minor"/>
    </font>
    <font>
      <sz val="11"/>
      <name val="Meiryo UI"/>
      <family val="3"/>
      <charset val="128"/>
    </font>
    <font>
      <sz val="11"/>
      <color theme="1"/>
      <name val="ＭＳ Ｐゴシック"/>
      <family val="2"/>
      <scheme val="minor"/>
    </font>
    <font>
      <sz val="14"/>
      <name val="Meiryo UI"/>
      <family val="3"/>
      <charset val="128"/>
    </font>
    <font>
      <b/>
      <sz val="14"/>
      <name val="Meiryo UI"/>
      <family val="3"/>
      <charset val="128"/>
    </font>
    <font>
      <b/>
      <sz val="20"/>
      <name val="Meiryo UI"/>
      <family val="3"/>
      <charset val="128"/>
    </font>
    <font>
      <b/>
      <sz val="11"/>
      <name val="Meiryo UI"/>
      <family val="3"/>
      <charset val="128"/>
    </font>
    <font>
      <sz val="15"/>
      <name val="Meiryo UI"/>
      <family val="3"/>
      <charset val="128"/>
    </font>
    <font>
      <sz val="11"/>
      <color rgb="FFFF0000"/>
      <name val="Meiryo UI"/>
      <family val="3"/>
      <charset val="128"/>
    </font>
    <font>
      <sz val="16"/>
      <name val="Meiryo UI"/>
      <family val="3"/>
      <charset val="128"/>
    </font>
    <font>
      <sz val="18"/>
      <name val="Meiryo UI"/>
      <family val="3"/>
      <charset val="128"/>
    </font>
    <font>
      <sz val="11"/>
      <name val="明朝"/>
      <family val="3"/>
      <charset val="128"/>
    </font>
    <font>
      <sz val="6"/>
      <name val="明朝"/>
      <family val="3"/>
      <charset val="128"/>
    </font>
    <font>
      <b/>
      <sz val="15"/>
      <name val="Meiryo UI"/>
      <family val="3"/>
      <charset val="128"/>
    </font>
    <font>
      <sz val="15"/>
      <color theme="1"/>
      <name val="Meiryo UI"/>
      <family val="3"/>
      <charset val="128"/>
    </font>
    <font>
      <b/>
      <sz val="15"/>
      <color rgb="FFFF0000"/>
      <name val="Meiryo UI"/>
      <family val="3"/>
      <charset val="128"/>
    </font>
    <font>
      <sz val="14"/>
      <color indexed="81"/>
      <name val="BIZ UDPゴシック"/>
      <family val="3"/>
      <charset val="128"/>
    </font>
    <font>
      <sz val="8"/>
      <name val="HGｺﾞｼｯｸM"/>
      <family val="3"/>
      <charset val="128"/>
    </font>
    <font>
      <sz val="8"/>
      <color theme="1"/>
      <name val="HGｺﾞｼｯｸM"/>
      <family val="3"/>
      <charset val="128"/>
    </font>
    <font>
      <sz val="10"/>
      <color theme="1"/>
      <name val="HGｺﾞｼｯｸM"/>
      <family val="3"/>
      <charset val="128"/>
    </font>
    <font>
      <sz val="11"/>
      <color theme="1"/>
      <name val="明朝"/>
      <family val="3"/>
      <charset val="128"/>
    </font>
    <font>
      <sz val="7"/>
      <name val="HGｺﾞｼｯｸM"/>
      <family val="3"/>
      <charset val="128"/>
    </font>
    <font>
      <b/>
      <sz val="16"/>
      <name val="HGｺﾞｼｯｸM"/>
      <family val="3"/>
      <charset val="128"/>
    </font>
    <font>
      <sz val="6"/>
      <name val="HGｺﾞｼｯｸM"/>
      <family val="3"/>
      <charset val="128"/>
    </font>
    <font>
      <sz val="15"/>
      <color rgb="FFFF00FF"/>
      <name val="Meiryo UI"/>
      <family val="3"/>
      <charset val="128"/>
    </font>
  </fonts>
  <fills count="5">
    <fill>
      <patternFill patternType="none"/>
    </fill>
    <fill>
      <patternFill patternType="gray125"/>
    </fill>
    <fill>
      <patternFill patternType="solid">
        <fgColor rgb="FFFFFF00"/>
        <bgColor indexed="64"/>
      </patternFill>
    </fill>
    <fill>
      <patternFill patternType="solid">
        <fgColor rgb="FF00FFFF"/>
        <bgColor indexed="64"/>
      </patternFill>
    </fill>
    <fill>
      <patternFill patternType="solid">
        <fgColor theme="4" tint="0.59999389629810485"/>
        <bgColor indexed="64"/>
      </patternFill>
    </fill>
  </fills>
  <borders count="98">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right style="medium">
        <color indexed="64"/>
      </right>
      <top/>
      <bottom/>
      <diagonal/>
    </border>
    <border>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hair">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right style="medium">
        <color indexed="64"/>
      </right>
      <top/>
      <bottom style="hair">
        <color indexed="64"/>
      </bottom>
      <diagonal/>
    </border>
    <border>
      <left style="thin">
        <color indexed="64"/>
      </left>
      <right/>
      <top style="hair">
        <color indexed="64"/>
      </top>
      <bottom/>
      <diagonal/>
    </border>
    <border>
      <left/>
      <right style="double">
        <color indexed="64"/>
      </right>
      <top/>
      <bottom/>
      <diagonal/>
    </border>
    <border>
      <left style="thin">
        <color indexed="64"/>
      </left>
      <right style="thin">
        <color indexed="64"/>
      </right>
      <top style="hair">
        <color indexed="64"/>
      </top>
      <bottom style="thin">
        <color indexed="64"/>
      </bottom>
      <diagonal/>
    </border>
    <border>
      <left style="medium">
        <color indexed="64"/>
      </left>
      <right style="medium">
        <color indexed="64"/>
      </right>
      <top/>
      <bottom style="thin">
        <color indexed="64"/>
      </bottom>
      <diagonal/>
    </border>
    <border>
      <left style="hair">
        <color indexed="64"/>
      </left>
      <right/>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medium">
        <color indexed="64"/>
      </bottom>
      <diagonal/>
    </border>
    <border>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bottom/>
      <diagonal/>
    </border>
    <border>
      <left style="hair">
        <color indexed="64"/>
      </left>
      <right style="hair">
        <color indexed="64"/>
      </right>
      <top style="thin">
        <color indexed="64"/>
      </top>
      <bottom/>
      <diagonal/>
    </border>
    <border>
      <left style="hair">
        <color indexed="64"/>
      </left>
      <right/>
      <top/>
      <bottom/>
      <diagonal/>
    </border>
    <border>
      <left style="medium">
        <color indexed="64"/>
      </left>
      <right style="thin">
        <color indexed="64"/>
      </right>
      <top/>
      <bottom style="hair">
        <color indexed="64"/>
      </bottom>
      <diagonal/>
    </border>
    <border>
      <left style="hair">
        <color indexed="64"/>
      </left>
      <right/>
      <top style="medium">
        <color indexed="64"/>
      </top>
      <bottom style="medium">
        <color indexed="64"/>
      </bottom>
      <diagonal/>
    </border>
    <border>
      <left/>
      <right style="hair">
        <color indexed="64"/>
      </right>
      <top style="thin">
        <color indexed="64"/>
      </top>
      <bottom style="medium">
        <color indexed="64"/>
      </bottom>
      <diagonal/>
    </border>
    <border>
      <left style="thin">
        <color indexed="64"/>
      </left>
      <right style="hair">
        <color indexed="64"/>
      </right>
      <top style="thin">
        <color indexed="64"/>
      </top>
      <bottom/>
      <diagonal/>
    </border>
    <border>
      <left/>
      <right/>
      <top style="thin">
        <color theme="1"/>
      </top>
      <bottom/>
      <diagonal/>
    </border>
    <border>
      <left/>
      <right style="thin">
        <color indexed="64"/>
      </right>
      <top style="thin">
        <color theme="1"/>
      </top>
      <bottom/>
      <diagonal/>
    </border>
    <border>
      <left style="thin">
        <color indexed="64"/>
      </left>
      <right/>
      <top style="thin">
        <color theme="1"/>
      </top>
      <bottom/>
      <diagonal/>
    </border>
    <border>
      <left style="hair">
        <color indexed="64"/>
      </left>
      <right/>
      <top style="thin">
        <color indexed="64"/>
      </top>
      <bottom/>
      <diagonal/>
    </border>
    <border>
      <left/>
      <right/>
      <top/>
      <bottom style="hair">
        <color theme="1"/>
      </bottom>
      <diagonal/>
    </border>
    <border>
      <left/>
      <right style="thin">
        <color indexed="64"/>
      </right>
      <top/>
      <bottom style="hair">
        <color theme="1"/>
      </bottom>
      <diagonal/>
    </border>
    <border>
      <left style="medium">
        <color indexed="64"/>
      </left>
      <right style="thin">
        <color indexed="64"/>
      </right>
      <top style="hair">
        <color indexed="64"/>
      </top>
      <bottom style="thin">
        <color indexed="64"/>
      </bottom>
      <diagonal/>
    </border>
    <border>
      <left/>
      <right style="medium">
        <color indexed="64"/>
      </right>
      <top style="hair">
        <color indexed="64"/>
      </top>
      <bottom/>
      <diagonal/>
    </border>
    <border>
      <left/>
      <right style="hair">
        <color indexed="64"/>
      </right>
      <top style="medium">
        <color indexed="64"/>
      </top>
      <bottom style="medium">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thin">
        <color indexed="64"/>
      </right>
      <top style="medium">
        <color indexed="64"/>
      </top>
      <bottom style="medium">
        <color indexed="64"/>
      </bottom>
      <diagonal/>
    </border>
  </borders>
  <cellStyleXfs count="36">
    <xf numFmtId="0" fontId="0" fillId="0" borderId="0">
      <alignment vertical="center"/>
    </xf>
    <xf numFmtId="0" fontId="11" fillId="0" borderId="0"/>
    <xf numFmtId="0" fontId="11" fillId="0" borderId="0"/>
    <xf numFmtId="0" fontId="11" fillId="0" borderId="0"/>
    <xf numFmtId="0" fontId="11" fillId="0" borderId="0">
      <alignment vertical="center"/>
    </xf>
    <xf numFmtId="0" fontId="7" fillId="0" borderId="0">
      <alignment vertical="center"/>
    </xf>
    <xf numFmtId="0" fontId="6" fillId="0" borderId="0">
      <alignment vertical="center"/>
    </xf>
    <xf numFmtId="0" fontId="5" fillId="0" borderId="0">
      <alignment vertical="center"/>
    </xf>
    <xf numFmtId="0" fontId="12" fillId="0" borderId="0"/>
    <xf numFmtId="0" fontId="11" fillId="0" borderId="0"/>
    <xf numFmtId="0" fontId="12" fillId="0" borderId="0"/>
    <xf numFmtId="38" fontId="11" fillId="0" borderId="0" applyFont="0" applyFill="0" applyBorder="0" applyAlignment="0" applyProtection="0">
      <alignment vertical="center"/>
    </xf>
    <xf numFmtId="0" fontId="11" fillId="0" borderId="0">
      <alignment vertical="center"/>
    </xf>
    <xf numFmtId="0" fontId="18" fillId="0" borderId="0"/>
    <xf numFmtId="9" fontId="11" fillId="0" borderId="0" applyFont="0" applyFill="0" applyBorder="0" applyAlignment="0" applyProtection="0">
      <alignment vertical="center"/>
    </xf>
    <xf numFmtId="0" fontId="4" fillId="0" borderId="0">
      <alignment vertical="center"/>
    </xf>
    <xf numFmtId="0" fontId="4" fillId="0" borderId="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27" fillId="0" borderId="0"/>
    <xf numFmtId="0" fontId="3" fillId="0" borderId="0">
      <alignment vertical="center"/>
    </xf>
    <xf numFmtId="38" fontId="18" fillId="0" borderId="0" applyFont="0" applyFill="0" applyBorder="0" applyAlignment="0" applyProtection="0">
      <alignment vertical="center"/>
    </xf>
    <xf numFmtId="0" fontId="11" fillId="0" borderId="0">
      <alignment vertical="center"/>
    </xf>
    <xf numFmtId="0" fontId="27" fillId="0" borderId="0"/>
    <xf numFmtId="0" fontId="2" fillId="0" borderId="0">
      <alignment vertical="center"/>
    </xf>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543">
    <xf numFmtId="0" fontId="0" fillId="0" borderId="0" xfId="0">
      <alignment vertical="center"/>
    </xf>
    <xf numFmtId="0" fontId="10" fillId="0" borderId="0" xfId="0" applyFont="1">
      <alignment vertical="center"/>
    </xf>
    <xf numFmtId="0" fontId="9" fillId="0" borderId="0" xfId="0" applyFont="1" applyAlignment="1">
      <alignment horizontal="distributed" vertical="center"/>
    </xf>
    <xf numFmtId="0" fontId="9" fillId="0" borderId="0" xfId="0" applyFont="1">
      <alignment vertical="center"/>
    </xf>
    <xf numFmtId="0" fontId="9" fillId="0" borderId="0" xfId="0" applyFont="1" applyAlignment="1">
      <alignment horizontal="right" vertical="center"/>
    </xf>
    <xf numFmtId="0" fontId="9" fillId="0" borderId="0" xfId="0" applyFont="1" applyAlignment="1">
      <alignment horizontal="center" vertical="center"/>
    </xf>
    <xf numFmtId="0" fontId="0" fillId="0" borderId="1" xfId="0" applyBorder="1">
      <alignment vertical="center"/>
    </xf>
    <xf numFmtId="178" fontId="25" fillId="0" borderId="0" xfId="21" applyNumberFormat="1" applyFont="1" applyAlignment="1">
      <alignment vertical="center"/>
    </xf>
    <xf numFmtId="0" fontId="25" fillId="0" borderId="0" xfId="21" applyFont="1" applyAlignment="1">
      <alignment vertical="center"/>
    </xf>
    <xf numFmtId="178" fontId="25" fillId="0" borderId="0" xfId="21" applyNumberFormat="1" applyFont="1" applyAlignment="1">
      <alignment horizontal="center" vertical="center"/>
    </xf>
    <xf numFmtId="178" fontId="19" fillId="0" borderId="0" xfId="21" applyNumberFormat="1" applyFont="1" applyAlignment="1">
      <alignment vertical="center"/>
    </xf>
    <xf numFmtId="178" fontId="19" fillId="0" borderId="0" xfId="21" applyNumberFormat="1" applyFont="1" applyAlignment="1">
      <alignment horizontal="right" vertical="center"/>
    </xf>
    <xf numFmtId="178" fontId="29" fillId="0" borderId="0" xfId="21" applyNumberFormat="1" applyFont="1" applyAlignment="1">
      <alignment vertical="center"/>
    </xf>
    <xf numFmtId="178" fontId="23" fillId="0" borderId="0" xfId="21" applyNumberFormat="1" applyFont="1" applyAlignment="1">
      <alignment vertical="center"/>
    </xf>
    <xf numFmtId="178" fontId="23" fillId="0" borderId="27" xfId="21" applyNumberFormat="1" applyFont="1" applyBorder="1" applyAlignment="1">
      <alignment vertical="center"/>
    </xf>
    <xf numFmtId="0" fontId="23" fillId="0" borderId="27" xfId="21" applyFont="1" applyBorder="1" applyAlignment="1">
      <alignment vertical="center"/>
    </xf>
    <xf numFmtId="178" fontId="23" fillId="0" borderId="14" xfId="21" applyNumberFormat="1" applyFont="1" applyBorder="1" applyAlignment="1">
      <alignment horizontal="center" vertical="center" wrapText="1"/>
    </xf>
    <xf numFmtId="0" fontId="23" fillId="0" borderId="0" xfId="21" applyFont="1" applyAlignment="1">
      <alignment vertical="center"/>
    </xf>
    <xf numFmtId="178" fontId="23" fillId="0" borderId="0" xfId="21" applyNumberFormat="1" applyFont="1" applyAlignment="1">
      <alignment horizontal="center" vertical="center"/>
    </xf>
    <xf numFmtId="178" fontId="31" fillId="0" borderId="0" xfId="21" applyNumberFormat="1" applyFont="1" applyAlignment="1">
      <alignment vertical="center"/>
    </xf>
    <xf numFmtId="178" fontId="23" fillId="0" borderId="1" xfId="21" applyNumberFormat="1" applyFont="1" applyBorder="1" applyAlignment="1">
      <alignment vertical="center"/>
    </xf>
    <xf numFmtId="178" fontId="23" fillId="0" borderId="8" xfId="21" applyNumberFormat="1" applyFont="1" applyBorder="1" applyAlignment="1">
      <alignment vertical="center"/>
    </xf>
    <xf numFmtId="178" fontId="23" fillId="0" borderId="42" xfId="21" applyNumberFormat="1" applyFont="1" applyBorder="1" applyAlignment="1">
      <alignment vertical="center"/>
    </xf>
    <xf numFmtId="3" fontId="10" fillId="0" borderId="0" xfId="24" applyNumberFormat="1" applyFont="1" applyAlignment="1">
      <alignment horizontal="left" vertical="center"/>
    </xf>
    <xf numFmtId="0" fontId="10" fillId="0" borderId="0" xfId="24" applyFont="1">
      <alignment vertical="center"/>
    </xf>
    <xf numFmtId="0" fontId="10" fillId="0" borderId="68" xfId="24" applyFont="1" applyBorder="1">
      <alignment vertical="center"/>
    </xf>
    <xf numFmtId="3" fontId="9" fillId="0" borderId="0" xfId="24" applyNumberFormat="1" applyFont="1">
      <alignment vertical="center"/>
    </xf>
    <xf numFmtId="3" fontId="10" fillId="0" borderId="0" xfId="24" applyNumberFormat="1" applyFont="1">
      <alignment vertical="center"/>
    </xf>
    <xf numFmtId="3" fontId="9" fillId="0" borderId="68" xfId="24" applyNumberFormat="1" applyFont="1" applyBorder="1">
      <alignment vertical="center"/>
    </xf>
    <xf numFmtId="0" fontId="14" fillId="0" borderId="0" xfId="25" applyFont="1" applyAlignment="1">
      <alignment horizontal="left" vertical="center"/>
    </xf>
    <xf numFmtId="3" fontId="34" fillId="0" borderId="6" xfId="24" applyNumberFormat="1" applyFont="1" applyBorder="1" applyAlignment="1">
      <alignment horizontal="right" vertical="center" shrinkToFit="1"/>
    </xf>
    <xf numFmtId="3" fontId="34" fillId="0" borderId="0" xfId="24" applyNumberFormat="1" applyFont="1" applyAlignment="1">
      <alignment horizontal="left" vertical="center" shrinkToFit="1"/>
    </xf>
    <xf numFmtId="181" fontId="34" fillId="0" borderId="77" xfId="24" applyNumberFormat="1" applyFont="1" applyBorder="1" applyAlignment="1">
      <alignment horizontal="center" vertical="center" wrapText="1"/>
    </xf>
    <xf numFmtId="186" fontId="34" fillId="0" borderId="76" xfId="24" applyNumberFormat="1" applyFont="1" applyBorder="1" applyAlignment="1">
      <alignment horizontal="center" vertical="center" wrapText="1"/>
    </xf>
    <xf numFmtId="186" fontId="34" fillId="0" borderId="77" xfId="24" applyNumberFormat="1" applyFont="1" applyBorder="1" applyAlignment="1">
      <alignment horizontal="center" vertical="center" wrapText="1"/>
    </xf>
    <xf numFmtId="0" fontId="35" fillId="0" borderId="0" xfId="24" applyFont="1" applyAlignment="1">
      <alignment horizontal="left" vertical="center"/>
    </xf>
    <xf numFmtId="178" fontId="26" fillId="0" borderId="0" xfId="21" applyNumberFormat="1" applyFont="1" applyAlignment="1">
      <alignment horizontal="left" vertical="center"/>
    </xf>
    <xf numFmtId="178" fontId="23" fillId="0" borderId="14" xfId="21" applyNumberFormat="1" applyFont="1" applyBorder="1" applyAlignment="1">
      <alignment vertical="center"/>
    </xf>
    <xf numFmtId="0" fontId="23" fillId="0" borderId="22" xfId="12" applyFont="1" applyBorder="1" applyAlignment="1">
      <alignment horizontal="center" vertical="center"/>
    </xf>
    <xf numFmtId="0" fontId="23" fillId="0" borderId="23" xfId="12" applyFont="1" applyBorder="1" applyAlignment="1">
      <alignment horizontal="center" vertical="center"/>
    </xf>
    <xf numFmtId="178" fontId="23" fillId="0" borderId="44" xfId="21" applyNumberFormat="1" applyFont="1" applyBorder="1" applyAlignment="1">
      <alignment vertical="center"/>
    </xf>
    <xf numFmtId="178" fontId="17" fillId="0" borderId="0" xfId="21" applyNumberFormat="1" applyFont="1" applyAlignment="1">
      <alignment vertical="center" wrapText="1"/>
    </xf>
    <xf numFmtId="178" fontId="17" fillId="0" borderId="10" xfId="21" applyNumberFormat="1" applyFont="1" applyBorder="1" applyAlignment="1">
      <alignment vertical="center" wrapText="1"/>
    </xf>
    <xf numFmtId="178" fontId="17" fillId="3" borderId="6" xfId="21" applyNumberFormat="1" applyFont="1" applyFill="1" applyBorder="1" applyAlignment="1">
      <alignment vertical="center"/>
    </xf>
    <xf numFmtId="178" fontId="17" fillId="3" borderId="9" xfId="21" applyNumberFormat="1" applyFont="1" applyFill="1" applyBorder="1" applyAlignment="1">
      <alignment vertical="center"/>
    </xf>
    <xf numFmtId="178" fontId="24" fillId="3" borderId="6" xfId="21" applyNumberFormat="1" applyFont="1" applyFill="1" applyBorder="1" applyAlignment="1">
      <alignment vertical="center"/>
    </xf>
    <xf numFmtId="178" fontId="17" fillId="3" borderId="5" xfId="21" applyNumberFormat="1" applyFont="1" applyFill="1" applyBorder="1" applyAlignment="1">
      <alignment vertical="center"/>
    </xf>
    <xf numFmtId="178" fontId="17" fillId="3" borderId="10" xfId="21" applyNumberFormat="1" applyFont="1" applyFill="1" applyBorder="1" applyAlignment="1">
      <alignment vertical="center"/>
    </xf>
    <xf numFmtId="178" fontId="22" fillId="0" borderId="0" xfId="21" applyNumberFormat="1" applyFont="1" applyAlignment="1">
      <alignment vertical="center" wrapText="1"/>
    </xf>
    <xf numFmtId="178" fontId="17" fillId="3" borderId="2" xfId="21" applyNumberFormat="1" applyFont="1" applyFill="1" applyBorder="1" applyAlignment="1">
      <alignment vertical="center"/>
    </xf>
    <xf numFmtId="178" fontId="17" fillId="3" borderId="3" xfId="21" applyNumberFormat="1" applyFont="1" applyFill="1" applyBorder="1" applyAlignment="1">
      <alignment vertical="center"/>
    </xf>
    <xf numFmtId="0" fontId="17" fillId="0" borderId="1" xfId="21" applyFont="1" applyBorder="1" applyAlignment="1">
      <alignment horizontal="left" vertical="center"/>
    </xf>
    <xf numFmtId="0" fontId="17" fillId="0" borderId="43" xfId="21" applyFont="1" applyBorder="1" applyAlignment="1">
      <alignment horizontal="center" vertical="center"/>
    </xf>
    <xf numFmtId="0" fontId="17" fillId="0" borderId="13" xfId="21" applyFont="1" applyBorder="1" applyAlignment="1">
      <alignment horizontal="left" vertical="center"/>
    </xf>
    <xf numFmtId="181" fontId="33" fillId="0" borderId="0" xfId="24" applyNumberFormat="1" applyFont="1" applyAlignment="1">
      <alignment horizontal="center" vertical="center"/>
    </xf>
    <xf numFmtId="0" fontId="9" fillId="0" borderId="0" xfId="24" applyFont="1">
      <alignment vertical="center"/>
    </xf>
    <xf numFmtId="3" fontId="33" fillId="0" borderId="0" xfId="24" applyNumberFormat="1" applyFont="1">
      <alignment vertical="center"/>
    </xf>
    <xf numFmtId="3" fontId="10" fillId="0" borderId="68" xfId="24" applyNumberFormat="1" applyFont="1" applyBorder="1">
      <alignment vertical="center"/>
    </xf>
    <xf numFmtId="176" fontId="33" fillId="0" borderId="0" xfId="24" applyNumberFormat="1" applyFont="1">
      <alignment vertical="center"/>
    </xf>
    <xf numFmtId="176" fontId="9" fillId="0" borderId="0" xfId="24" applyNumberFormat="1" applyFont="1">
      <alignment vertical="center"/>
    </xf>
    <xf numFmtId="182" fontId="33" fillId="0" borderId="0" xfId="24" applyNumberFormat="1" applyFont="1">
      <alignment vertical="center"/>
    </xf>
    <xf numFmtId="176" fontId="33" fillId="0" borderId="0" xfId="24" applyNumberFormat="1" applyFont="1" applyAlignment="1">
      <alignment horizontal="center" vertical="center"/>
    </xf>
    <xf numFmtId="3" fontId="33" fillId="0" borderId="6" xfId="24" applyNumberFormat="1" applyFont="1" applyBorder="1" applyAlignment="1">
      <alignment horizontal="center" vertical="center" wrapText="1"/>
    </xf>
    <xf numFmtId="3" fontId="33" fillId="0" borderId="0" xfId="24" applyNumberFormat="1" applyFont="1" applyAlignment="1">
      <alignment horizontal="center" vertical="center" wrapText="1"/>
    </xf>
    <xf numFmtId="181" fontId="33" fillId="0" borderId="0" xfId="24" applyNumberFormat="1" applyFont="1" applyAlignment="1">
      <alignment vertical="center" wrapText="1"/>
    </xf>
    <xf numFmtId="181" fontId="33" fillId="0" borderId="0" xfId="24" applyNumberFormat="1" applyFont="1" applyAlignment="1">
      <alignment horizontal="center" vertical="center" wrapText="1"/>
    </xf>
    <xf numFmtId="176" fontId="33" fillId="0" borderId="6" xfId="24" applyNumberFormat="1" applyFont="1" applyBorder="1" applyAlignment="1">
      <alignment horizontal="center" vertical="center" wrapText="1"/>
    </xf>
    <xf numFmtId="176" fontId="33" fillId="0" borderId="0" xfId="24" applyNumberFormat="1" applyFont="1" applyAlignment="1">
      <alignment horizontal="center" vertical="center" wrapText="1"/>
    </xf>
    <xf numFmtId="3" fontId="33" fillId="0" borderId="9" xfId="24" applyNumberFormat="1" applyFont="1" applyBorder="1" applyAlignment="1">
      <alignment horizontal="center" vertical="center" wrapText="1"/>
    </xf>
    <xf numFmtId="176" fontId="33" fillId="0" borderId="6" xfId="24" applyNumberFormat="1" applyFont="1" applyBorder="1">
      <alignment vertical="center"/>
    </xf>
    <xf numFmtId="181" fontId="33" fillId="0" borderId="6" xfId="24" applyNumberFormat="1" applyFont="1" applyBorder="1" applyAlignment="1">
      <alignment vertical="center" wrapText="1"/>
    </xf>
    <xf numFmtId="176" fontId="33" fillId="0" borderId="0" xfId="24" applyNumberFormat="1" applyFont="1" applyAlignment="1">
      <alignment vertical="center" wrapText="1"/>
    </xf>
    <xf numFmtId="181" fontId="34" fillId="0" borderId="6" xfId="24" applyNumberFormat="1" applyFont="1" applyBorder="1" applyAlignment="1">
      <alignment horizontal="right" vertical="center" shrinkToFit="1"/>
    </xf>
    <xf numFmtId="181" fontId="34" fillId="0" borderId="0" xfId="24" applyNumberFormat="1" applyFont="1" applyAlignment="1">
      <alignment vertical="center" wrapText="1"/>
    </xf>
    <xf numFmtId="176" fontId="33" fillId="0" borderId="75" xfId="24" applyNumberFormat="1" applyFont="1" applyBorder="1" applyAlignment="1">
      <alignment horizontal="center" vertical="center" wrapText="1"/>
    </xf>
    <xf numFmtId="176" fontId="33" fillId="0" borderId="77" xfId="24" applyNumberFormat="1" applyFont="1" applyBorder="1" applyAlignment="1">
      <alignment horizontal="center" vertical="center" wrapText="1"/>
    </xf>
    <xf numFmtId="176" fontId="33" fillId="0" borderId="76" xfId="24" applyNumberFormat="1" applyFont="1" applyBorder="1" applyAlignment="1">
      <alignment horizontal="center" vertical="center" wrapText="1"/>
    </xf>
    <xf numFmtId="181" fontId="34" fillId="0" borderId="9" xfId="24" applyNumberFormat="1" applyFont="1" applyBorder="1" applyAlignment="1">
      <alignment horizontal="left" vertical="center" shrinkToFit="1"/>
    </xf>
    <xf numFmtId="3" fontId="33" fillId="0" borderId="27" xfId="24" applyNumberFormat="1" applyFont="1" applyBorder="1" applyAlignment="1">
      <alignment vertical="center" wrapText="1"/>
    </xf>
    <xf numFmtId="3" fontId="33" fillId="0" borderId="27" xfId="24" applyNumberFormat="1" applyFont="1" applyBorder="1">
      <alignment vertical="center"/>
    </xf>
    <xf numFmtId="176" fontId="33" fillId="0" borderId="27" xfId="24" applyNumberFormat="1" applyFont="1" applyBorder="1" applyAlignment="1">
      <alignment horizontal="right" vertical="center"/>
    </xf>
    <xf numFmtId="176" fontId="9" fillId="0" borderId="27" xfId="24" applyNumberFormat="1" applyFont="1" applyBorder="1">
      <alignment vertical="center"/>
    </xf>
    <xf numFmtId="176" fontId="33" fillId="0" borderId="27" xfId="24" applyNumberFormat="1" applyFont="1" applyBorder="1" applyAlignment="1">
      <alignment horizontal="right" vertical="center" wrapText="1"/>
    </xf>
    <xf numFmtId="181" fontId="33" fillId="0" borderId="27" xfId="24" applyNumberFormat="1" applyFont="1" applyBorder="1" applyAlignment="1">
      <alignment horizontal="right" vertical="center" wrapText="1"/>
    </xf>
    <xf numFmtId="176" fontId="33" fillId="0" borderId="1" xfId="24" applyNumberFormat="1" applyFont="1" applyBorder="1" applyAlignment="1">
      <alignment horizontal="right" vertical="center" wrapText="1"/>
    </xf>
    <xf numFmtId="176" fontId="9" fillId="0" borderId="1" xfId="24" applyNumberFormat="1" applyFont="1" applyBorder="1">
      <alignment vertical="center"/>
    </xf>
    <xf numFmtId="182" fontId="9" fillId="0" borderId="0" xfId="24" applyNumberFormat="1" applyFont="1">
      <alignment vertical="center"/>
    </xf>
    <xf numFmtId="176" fontId="33" fillId="0" borderId="4" xfId="24" applyNumberFormat="1" applyFont="1" applyBorder="1" applyAlignment="1">
      <alignment horizontal="right" vertical="center" wrapText="1"/>
    </xf>
    <xf numFmtId="176" fontId="33" fillId="0" borderId="4" xfId="24" applyNumberFormat="1" applyFont="1" applyBorder="1" applyAlignment="1">
      <alignment horizontal="center" vertical="center" wrapText="1"/>
    </xf>
    <xf numFmtId="176" fontId="33" fillId="0" borderId="1" xfId="24" applyNumberFormat="1" applyFont="1" applyBorder="1" applyAlignment="1">
      <alignment vertical="center" wrapText="1"/>
    </xf>
    <xf numFmtId="182" fontId="9" fillId="0" borderId="0" xfId="24" applyNumberFormat="1" applyFont="1" applyAlignment="1">
      <alignment horizontal="left" vertical="center"/>
    </xf>
    <xf numFmtId="176" fontId="38" fillId="0" borderId="0" xfId="0" applyNumberFormat="1" applyFont="1">
      <alignment vertical="center"/>
    </xf>
    <xf numFmtId="176" fontId="9" fillId="0" borderId="0" xfId="0" applyNumberFormat="1" applyFont="1">
      <alignment vertical="center"/>
    </xf>
    <xf numFmtId="176" fontId="10" fillId="0" borderId="0" xfId="0" applyNumberFormat="1" applyFont="1">
      <alignment vertical="center"/>
    </xf>
    <xf numFmtId="0" fontId="9" fillId="0" borderId="43" xfId="0" applyFont="1" applyBorder="1" applyAlignment="1">
      <alignment vertical="center" wrapText="1"/>
    </xf>
    <xf numFmtId="176" fontId="9" fillId="0" borderId="0" xfId="25" applyNumberFormat="1" applyFont="1" applyAlignment="1">
      <alignment vertical="center"/>
    </xf>
    <xf numFmtId="176" fontId="9" fillId="0" borderId="4" xfId="25" applyNumberFormat="1" applyFont="1" applyBorder="1" applyAlignment="1">
      <alignment vertical="center"/>
    </xf>
    <xf numFmtId="176" fontId="9" fillId="0" borderId="3" xfId="25" applyNumberFormat="1" applyFont="1" applyBorder="1" applyAlignment="1">
      <alignment vertical="center"/>
    </xf>
    <xf numFmtId="176" fontId="9" fillId="0" borderId="9" xfId="25" applyNumberFormat="1" applyFont="1" applyBorder="1" applyAlignment="1">
      <alignment vertical="center"/>
    </xf>
    <xf numFmtId="0" fontId="9" fillId="0" borderId="4" xfId="25" applyFont="1" applyBorder="1" applyAlignment="1">
      <alignment wrapText="1"/>
    </xf>
    <xf numFmtId="0" fontId="9" fillId="0" borderId="4" xfId="0" applyFont="1" applyBorder="1" applyAlignment="1">
      <alignment horizontal="center" vertical="center"/>
    </xf>
    <xf numFmtId="0" fontId="9" fillId="0" borderId="3" xfId="0" applyFont="1" applyBorder="1" applyAlignment="1">
      <alignment horizontal="center" vertical="center"/>
    </xf>
    <xf numFmtId="0" fontId="10" fillId="0" borderId="13" xfId="0" applyFont="1" applyBorder="1">
      <alignment vertical="center"/>
    </xf>
    <xf numFmtId="176" fontId="33" fillId="0" borderId="40" xfId="24" applyNumberFormat="1" applyFont="1" applyBorder="1" applyAlignment="1">
      <alignment horizontal="center" vertical="center" wrapText="1"/>
    </xf>
    <xf numFmtId="178" fontId="23" fillId="0" borderId="34" xfId="21" applyNumberFormat="1" applyFont="1" applyBorder="1" applyAlignment="1">
      <alignment vertical="center"/>
    </xf>
    <xf numFmtId="178" fontId="24" fillId="0" borderId="5" xfId="21" applyNumberFormat="1" applyFont="1" applyBorder="1" applyAlignment="1">
      <alignment vertical="center" wrapText="1"/>
    </xf>
    <xf numFmtId="176" fontId="33" fillId="0" borderId="5" xfId="24" applyNumberFormat="1" applyFont="1" applyBorder="1" applyAlignment="1">
      <alignment horizontal="center" vertical="center" wrapText="1"/>
    </xf>
    <xf numFmtId="3" fontId="33" fillId="0" borderId="39" xfId="24" applyNumberFormat="1" applyFont="1" applyBorder="1" applyAlignment="1">
      <alignment horizontal="center" vertical="center" wrapText="1"/>
    </xf>
    <xf numFmtId="3" fontId="33" fillId="0" borderId="17" xfId="24" applyNumberFormat="1" applyFont="1" applyBorder="1" applyAlignment="1">
      <alignment horizontal="center" vertical="center" wrapText="1"/>
    </xf>
    <xf numFmtId="3" fontId="33" fillId="0" borderId="6" xfId="24" applyNumberFormat="1" applyFont="1" applyBorder="1" applyAlignment="1">
      <alignment horizontal="center" vertical="center"/>
    </xf>
    <xf numFmtId="3" fontId="33" fillId="0" borderId="0" xfId="24" applyNumberFormat="1" applyFont="1" applyAlignment="1">
      <alignment horizontal="center" vertical="center"/>
    </xf>
    <xf numFmtId="181" fontId="34" fillId="0" borderId="75" xfId="24" applyNumberFormat="1" applyFont="1" applyBorder="1" applyAlignment="1">
      <alignment horizontal="center" vertical="center" wrapText="1"/>
    </xf>
    <xf numFmtId="3" fontId="33" fillId="0" borderId="2" xfId="24" applyNumberFormat="1" applyFont="1" applyBorder="1" applyAlignment="1">
      <alignment horizontal="center" vertical="center" wrapText="1"/>
    </xf>
    <xf numFmtId="0" fontId="14" fillId="0" borderId="0" xfId="0" applyFont="1" applyAlignment="1">
      <alignment horizontal="center" vertical="center"/>
    </xf>
    <xf numFmtId="0" fontId="0" fillId="0" borderId="4" xfId="0" applyBorder="1" applyAlignment="1">
      <alignment wrapText="1"/>
    </xf>
    <xf numFmtId="181" fontId="33" fillId="0" borderId="4" xfId="24" applyNumberFormat="1" applyFont="1" applyBorder="1" applyAlignment="1">
      <alignment horizontal="right" vertical="center" wrapText="1"/>
    </xf>
    <xf numFmtId="176" fontId="33" fillId="0" borderId="2" xfId="24" applyNumberFormat="1" applyFont="1" applyBorder="1" applyAlignment="1">
      <alignment horizontal="right" vertical="center" wrapText="1"/>
    </xf>
    <xf numFmtId="176" fontId="33" fillId="0" borderId="3" xfId="24" applyNumberFormat="1" applyFont="1" applyBorder="1" applyAlignment="1">
      <alignment horizontal="right" vertical="center" wrapText="1"/>
    </xf>
    <xf numFmtId="3" fontId="33" fillId="0" borderId="6" xfId="24" applyNumberFormat="1" applyFont="1" applyBorder="1" applyAlignment="1">
      <alignment horizontal="distributed" vertical="center"/>
    </xf>
    <xf numFmtId="181" fontId="33" fillId="0" borderId="9" xfId="24" applyNumberFormat="1" applyFont="1" applyBorder="1" applyAlignment="1">
      <alignment horizontal="center" vertical="center"/>
    </xf>
    <xf numFmtId="176" fontId="33" fillId="0" borderId="6" xfId="24" applyNumberFormat="1" applyFont="1" applyBorder="1" applyAlignment="1">
      <alignment vertical="center" wrapText="1"/>
    </xf>
    <xf numFmtId="181" fontId="34" fillId="0" borderId="0" xfId="24" applyNumberFormat="1" applyFont="1" applyAlignment="1">
      <alignment horizontal="left" vertical="center" wrapText="1"/>
    </xf>
    <xf numFmtId="176" fontId="33" fillId="0" borderId="9" xfId="24" applyNumberFormat="1" applyFont="1" applyBorder="1">
      <alignment vertical="center"/>
    </xf>
    <xf numFmtId="3" fontId="33" fillId="0" borderId="6" xfId="24" applyNumberFormat="1" applyFont="1" applyBorder="1" applyAlignment="1">
      <alignment vertical="center" wrapText="1"/>
    </xf>
    <xf numFmtId="181" fontId="33" fillId="0" borderId="9" xfId="24" applyNumberFormat="1" applyFont="1" applyBorder="1" applyAlignment="1">
      <alignment vertical="center" wrapText="1"/>
    </xf>
    <xf numFmtId="3" fontId="33" fillId="0" borderId="40" xfId="24" applyNumberFormat="1" applyFont="1" applyBorder="1" applyAlignment="1">
      <alignment horizontal="center" vertical="center" wrapText="1"/>
    </xf>
    <xf numFmtId="176" fontId="33" fillId="0" borderId="5" xfId="24" applyNumberFormat="1" applyFont="1" applyBorder="1">
      <alignment vertical="center"/>
    </xf>
    <xf numFmtId="176" fontId="33" fillId="0" borderId="10" xfId="24" applyNumberFormat="1" applyFont="1" applyBorder="1">
      <alignment vertical="center"/>
    </xf>
    <xf numFmtId="0" fontId="9" fillId="0" borderId="14" xfId="0" applyFont="1" applyBorder="1" applyAlignment="1">
      <alignment vertical="center" wrapText="1"/>
    </xf>
    <xf numFmtId="178" fontId="40" fillId="0" borderId="0" xfId="21" applyNumberFormat="1" applyFont="1" applyAlignment="1">
      <alignment vertical="center"/>
    </xf>
    <xf numFmtId="178" fontId="23" fillId="0" borderId="4" xfId="21" applyNumberFormat="1" applyFont="1" applyBorder="1" applyAlignment="1">
      <alignment vertical="center"/>
    </xf>
    <xf numFmtId="178" fontId="23" fillId="0" borderId="3" xfId="21" applyNumberFormat="1" applyFont="1" applyBorder="1" applyAlignment="1">
      <alignment vertical="center"/>
    </xf>
    <xf numFmtId="0" fontId="30" fillId="0" borderId="0" xfId="30" applyFont="1">
      <alignment vertical="center"/>
    </xf>
    <xf numFmtId="178" fontId="23" fillId="0" borderId="0" xfId="21" applyNumberFormat="1" applyFont="1"/>
    <xf numFmtId="38" fontId="19" fillId="2" borderId="64" xfId="23" applyFont="1" applyFill="1" applyBorder="1" applyAlignment="1" applyProtection="1">
      <alignment horizontal="center" vertical="center"/>
      <protection locked="0"/>
    </xf>
    <xf numFmtId="38" fontId="19" fillId="2" borderId="66" xfId="23" applyFont="1" applyFill="1" applyBorder="1" applyAlignment="1" applyProtection="1">
      <alignment horizontal="center" vertical="center"/>
      <protection locked="0"/>
    </xf>
    <xf numFmtId="38" fontId="19" fillId="2" borderId="74" xfId="23" applyFont="1" applyFill="1" applyBorder="1" applyAlignment="1" applyProtection="1">
      <alignment horizontal="center" vertical="center"/>
      <protection locked="0"/>
    </xf>
    <xf numFmtId="38" fontId="19" fillId="2" borderId="92" xfId="23" applyFont="1" applyFill="1" applyBorder="1" applyAlignment="1" applyProtection="1">
      <alignment horizontal="center" vertical="center"/>
      <protection locked="0"/>
    </xf>
    <xf numFmtId="178" fontId="23" fillId="0" borderId="28" xfId="21" applyNumberFormat="1" applyFont="1" applyBorder="1" applyAlignment="1">
      <alignment vertical="center"/>
    </xf>
    <xf numFmtId="178" fontId="23" fillId="0" borderId="19" xfId="21" applyNumberFormat="1" applyFont="1" applyBorder="1" applyAlignment="1">
      <alignment vertical="center"/>
    </xf>
    <xf numFmtId="178" fontId="17" fillId="0" borderId="0" xfId="21" applyNumberFormat="1" applyFont="1"/>
    <xf numFmtId="178" fontId="23" fillId="0" borderId="72" xfId="21" applyNumberFormat="1" applyFont="1" applyBorder="1"/>
    <xf numFmtId="178" fontId="23" fillId="0" borderId="27" xfId="21" applyNumberFormat="1" applyFont="1" applyBorder="1"/>
    <xf numFmtId="178" fontId="23" fillId="0" borderId="1" xfId="21" applyNumberFormat="1" applyFont="1" applyBorder="1"/>
    <xf numFmtId="178" fontId="23" fillId="0" borderId="44" xfId="21" applyNumberFormat="1" applyFont="1" applyBorder="1"/>
    <xf numFmtId="178" fontId="22" fillId="0" borderId="0" xfId="21" applyNumberFormat="1" applyFont="1"/>
    <xf numFmtId="180" fontId="17" fillId="0" borderId="0" xfId="21" applyNumberFormat="1" applyFont="1"/>
    <xf numFmtId="178" fontId="17" fillId="0" borderId="6" xfId="21" applyNumberFormat="1" applyFont="1" applyBorder="1" applyAlignment="1">
      <alignment vertical="center"/>
    </xf>
    <xf numFmtId="178" fontId="17" fillId="0" borderId="17" xfId="21" applyNumberFormat="1" applyFont="1" applyBorder="1" applyAlignment="1">
      <alignment vertical="center"/>
    </xf>
    <xf numFmtId="178" fontId="17" fillId="0" borderId="1" xfId="21" applyNumberFormat="1" applyFont="1" applyBorder="1" applyAlignment="1">
      <alignment vertical="center" wrapText="1"/>
    </xf>
    <xf numFmtId="178" fontId="17" fillId="0" borderId="0" xfId="21" applyNumberFormat="1" applyFont="1" applyAlignment="1">
      <alignment wrapText="1"/>
    </xf>
    <xf numFmtId="178" fontId="17" fillId="0" borderId="9" xfId="21" applyNumberFormat="1" applyFont="1" applyBorder="1" applyAlignment="1">
      <alignment vertical="center"/>
    </xf>
    <xf numFmtId="0" fontId="17" fillId="0" borderId="1" xfId="21" applyFont="1" applyBorder="1"/>
    <xf numFmtId="178" fontId="17" fillId="0" borderId="4" xfId="21" applyNumberFormat="1" applyFont="1" applyBorder="1"/>
    <xf numFmtId="0" fontId="17" fillId="0" borderId="0" xfId="21" applyFont="1"/>
    <xf numFmtId="3" fontId="33" fillId="0" borderId="13" xfId="24" applyNumberFormat="1" applyFont="1" applyBorder="1" applyAlignment="1">
      <alignment horizontal="center" vertical="center"/>
    </xf>
    <xf numFmtId="181" fontId="33" fillId="0" borderId="13" xfId="24" applyNumberFormat="1" applyFont="1" applyBorder="1" applyAlignment="1">
      <alignment horizontal="center" vertical="center"/>
    </xf>
    <xf numFmtId="176" fontId="33" fillId="0" borderId="17" xfId="24" applyNumberFormat="1" applyFont="1" applyBorder="1" applyAlignment="1">
      <alignment vertical="center" wrapText="1"/>
    </xf>
    <xf numFmtId="181" fontId="33" fillId="0" borderId="9" xfId="24" applyNumberFormat="1" applyFont="1" applyBorder="1" applyAlignment="1">
      <alignment horizontal="center" vertical="center" wrapText="1"/>
    </xf>
    <xf numFmtId="182" fontId="33" fillId="0" borderId="1" xfId="24" applyNumberFormat="1" applyFont="1" applyBorder="1" applyAlignment="1">
      <alignment horizontal="right" vertical="center" wrapText="1"/>
    </xf>
    <xf numFmtId="181" fontId="33" fillId="0" borderId="1" xfId="24" applyNumberFormat="1" applyFont="1" applyBorder="1" applyAlignment="1">
      <alignment horizontal="right" vertical="center" wrapText="1"/>
    </xf>
    <xf numFmtId="176" fontId="33" fillId="0" borderId="9" xfId="24" applyNumberFormat="1" applyFont="1" applyBorder="1" applyAlignment="1">
      <alignment horizontal="center" vertical="center" wrapText="1"/>
    </xf>
    <xf numFmtId="176" fontId="33" fillId="0" borderId="2" xfId="24" applyNumberFormat="1" applyFont="1" applyBorder="1">
      <alignment vertical="center"/>
    </xf>
    <xf numFmtId="176" fontId="33" fillId="0" borderId="3" xfId="24" applyNumberFormat="1" applyFont="1" applyBorder="1">
      <alignment vertical="center"/>
    </xf>
    <xf numFmtId="3" fontId="33" fillId="0" borderId="84" xfId="24" applyNumberFormat="1" applyFont="1" applyBorder="1" applyAlignment="1">
      <alignment horizontal="center" vertical="center"/>
    </xf>
    <xf numFmtId="181" fontId="34" fillId="0" borderId="4" xfId="24" applyNumberFormat="1" applyFont="1" applyBorder="1" applyAlignment="1">
      <alignment vertical="center" wrapText="1"/>
    </xf>
    <xf numFmtId="49" fontId="34" fillId="0" borderId="3" xfId="24" applyNumberFormat="1" applyFont="1" applyBorder="1" applyAlignment="1">
      <alignment vertical="center" wrapText="1"/>
    </xf>
    <xf numFmtId="176" fontId="33" fillId="0" borderId="2" xfId="24" applyNumberFormat="1" applyFont="1" applyBorder="1" applyAlignment="1">
      <alignment horizontal="center" vertical="center" wrapText="1"/>
    </xf>
    <xf numFmtId="3" fontId="33" fillId="0" borderId="78" xfId="24" applyNumberFormat="1" applyFont="1" applyBorder="1" applyAlignment="1">
      <alignment horizontal="center" vertical="center"/>
    </xf>
    <xf numFmtId="49" fontId="34" fillId="0" borderId="9" xfId="24" applyNumberFormat="1" applyFont="1" applyBorder="1" applyAlignment="1">
      <alignment vertical="center" wrapText="1"/>
    </xf>
    <xf numFmtId="176" fontId="33" fillId="0" borderId="0" xfId="24" applyNumberFormat="1" applyFont="1" applyAlignment="1">
      <alignment horizontal="right" vertical="center" wrapText="1"/>
    </xf>
    <xf numFmtId="176" fontId="33" fillId="0" borderId="9" xfId="24" applyNumberFormat="1" applyFont="1" applyBorder="1" applyAlignment="1">
      <alignment horizontal="right" vertical="center" wrapText="1"/>
    </xf>
    <xf numFmtId="182" fontId="33" fillId="0" borderId="78" xfId="24" applyNumberFormat="1" applyFont="1" applyBorder="1" applyAlignment="1">
      <alignment horizontal="center" vertical="center"/>
    </xf>
    <xf numFmtId="182" fontId="33" fillId="0" borderId="53" xfId="24" applyNumberFormat="1" applyFont="1" applyBorder="1" applyAlignment="1">
      <alignment horizontal="center" vertical="center"/>
    </xf>
    <xf numFmtId="181" fontId="34" fillId="0" borderId="89" xfId="24" applyNumberFormat="1" applyFont="1" applyBorder="1" applyAlignment="1">
      <alignment vertical="center" wrapText="1"/>
    </xf>
    <xf numFmtId="49" fontId="34" fillId="0" borderId="90" xfId="24" applyNumberFormat="1" applyFont="1" applyBorder="1" applyAlignment="1">
      <alignment vertical="center" wrapText="1"/>
    </xf>
    <xf numFmtId="176" fontId="33" fillId="0" borderId="10" xfId="24" applyNumberFormat="1" applyFont="1" applyBorder="1" applyAlignment="1">
      <alignment horizontal="right" vertical="center" wrapText="1"/>
    </xf>
    <xf numFmtId="176" fontId="33" fillId="0" borderId="4" xfId="24" applyNumberFormat="1" applyFont="1" applyBorder="1" applyAlignment="1">
      <alignment wrapText="1"/>
    </xf>
    <xf numFmtId="176" fontId="33" fillId="0" borderId="0" xfId="24" applyNumberFormat="1" applyFont="1" applyAlignment="1">
      <alignment wrapText="1"/>
    </xf>
    <xf numFmtId="183" fontId="33" fillId="0" borderId="0" xfId="24" applyNumberFormat="1" applyFont="1" applyAlignment="1">
      <alignment vertical="top" wrapText="1"/>
    </xf>
    <xf numFmtId="183" fontId="33" fillId="0" borderId="1" xfId="24" applyNumberFormat="1" applyFont="1" applyBorder="1" applyAlignment="1">
      <alignment vertical="top" wrapText="1"/>
    </xf>
    <xf numFmtId="181" fontId="34" fillId="0" borderId="1" xfId="24" applyNumberFormat="1" applyFont="1" applyBorder="1" applyAlignment="1">
      <alignment vertical="center" wrapText="1"/>
    </xf>
    <xf numFmtId="49" fontId="34" fillId="0" borderId="10" xfId="24" applyNumberFormat="1" applyFont="1" applyBorder="1" applyAlignment="1">
      <alignment vertical="center" wrapText="1"/>
    </xf>
    <xf numFmtId="0" fontId="10" fillId="0" borderId="0" xfId="0" applyFont="1" applyAlignment="1">
      <alignment horizontal="center" vertical="center"/>
    </xf>
    <xf numFmtId="176" fontId="9" fillId="0" borderId="1" xfId="25" applyNumberFormat="1" applyFont="1" applyBorder="1" applyAlignment="1">
      <alignment vertical="center"/>
    </xf>
    <xf numFmtId="0" fontId="13" fillId="0" borderId="14" xfId="0" applyFont="1" applyBorder="1" applyAlignment="1">
      <alignment vertical="center" wrapText="1"/>
    </xf>
    <xf numFmtId="178" fontId="23" fillId="0" borderId="0" xfId="21" applyNumberFormat="1" applyFont="1" applyAlignment="1">
      <alignment horizontal="center" vertical="center" wrapText="1"/>
    </xf>
    <xf numFmtId="178" fontId="17" fillId="0" borderId="13" xfId="21" applyNumberFormat="1" applyFont="1" applyBorder="1"/>
    <xf numFmtId="178" fontId="17" fillId="0" borderId="11" xfId="21" applyNumberFormat="1" applyFont="1" applyBorder="1"/>
    <xf numFmtId="178" fontId="17" fillId="0" borderId="12" xfId="21" applyNumberFormat="1" applyFont="1" applyBorder="1"/>
    <xf numFmtId="178" fontId="17" fillId="0" borderId="50" xfId="21" applyNumberFormat="1" applyFont="1" applyBorder="1"/>
    <xf numFmtId="178" fontId="17" fillId="0" borderId="13" xfId="21" applyNumberFormat="1" applyFont="1" applyBorder="1" applyAlignment="1">
      <alignment horizontal="center" vertical="center" wrapText="1"/>
    </xf>
    <xf numFmtId="178" fontId="17" fillId="0" borderId="43" xfId="21" applyNumberFormat="1" applyFont="1" applyBorder="1" applyAlignment="1">
      <alignment horizontal="center" vertical="center" wrapText="1"/>
    </xf>
    <xf numFmtId="178" fontId="17" fillId="0" borderId="6" xfId="21" applyNumberFormat="1" applyFont="1" applyBorder="1" applyAlignment="1">
      <alignment horizontal="center" vertical="center"/>
    </xf>
    <xf numFmtId="178" fontId="17" fillId="0" borderId="39" xfId="21" applyNumberFormat="1" applyFont="1" applyBorder="1" applyAlignment="1">
      <alignment horizontal="center" vertical="center"/>
    </xf>
    <xf numFmtId="178" fontId="17" fillId="0" borderId="17" xfId="21" applyNumberFormat="1" applyFont="1" applyBorder="1" applyAlignment="1">
      <alignment horizontal="center" vertical="center"/>
    </xf>
    <xf numFmtId="178" fontId="17" fillId="0" borderId="40" xfId="21" applyNumberFormat="1" applyFont="1" applyBorder="1" applyAlignment="1">
      <alignment horizontal="center" vertical="center"/>
    </xf>
    <xf numFmtId="178" fontId="17" fillId="0" borderId="43" xfId="21" applyNumberFormat="1" applyFont="1" applyBorder="1" applyAlignment="1">
      <alignment horizontal="center"/>
    </xf>
    <xf numFmtId="178" fontId="17" fillId="0" borderId="27" xfId="21" applyNumberFormat="1" applyFont="1" applyBorder="1" applyAlignment="1">
      <alignment horizontal="center"/>
    </xf>
    <xf numFmtId="178" fontId="17" fillId="0" borderId="31" xfId="21" applyNumberFormat="1" applyFont="1" applyBorder="1" applyAlignment="1">
      <alignment horizontal="center" vertical="center" wrapText="1"/>
    </xf>
    <xf numFmtId="178" fontId="17" fillId="0" borderId="32" xfId="21" applyNumberFormat="1" applyFont="1" applyBorder="1" applyAlignment="1">
      <alignment horizontal="center" vertical="center"/>
    </xf>
    <xf numFmtId="178" fontId="17" fillId="0" borderId="70" xfId="21" applyNumberFormat="1" applyFont="1" applyBorder="1" applyAlignment="1">
      <alignment horizontal="center" vertical="center"/>
    </xf>
    <xf numFmtId="178" fontId="17" fillId="0" borderId="14" xfId="21" applyNumberFormat="1" applyFont="1" applyBorder="1" applyAlignment="1">
      <alignment horizontal="center"/>
    </xf>
    <xf numFmtId="178" fontId="17" fillId="0" borderId="39" xfId="21" applyNumberFormat="1" applyFont="1" applyBorder="1" applyAlignment="1">
      <alignment horizontal="center" vertical="center" wrapText="1"/>
    </xf>
    <xf numFmtId="178" fontId="17" fillId="0" borderId="17" xfId="21" applyNumberFormat="1" applyFont="1" applyBorder="1" applyAlignment="1">
      <alignment horizontal="center" vertical="center" wrapText="1"/>
    </xf>
    <xf numFmtId="178" fontId="17" fillId="0" borderId="40" xfId="21" applyNumberFormat="1" applyFont="1" applyBorder="1" applyAlignment="1">
      <alignment horizontal="center" vertical="center" wrapText="1"/>
    </xf>
    <xf numFmtId="178" fontId="17" fillId="0" borderId="32" xfId="21" applyNumberFormat="1" applyFont="1" applyBorder="1" applyAlignment="1">
      <alignment horizontal="center" vertical="center" wrapText="1"/>
    </xf>
    <xf numFmtId="178" fontId="17" fillId="0" borderId="70" xfId="21" applyNumberFormat="1" applyFont="1" applyBorder="1" applyAlignment="1">
      <alignment horizontal="center" vertical="center" wrapText="1"/>
    </xf>
    <xf numFmtId="178" fontId="17" fillId="0" borderId="13" xfId="21" applyNumberFormat="1" applyFont="1" applyBorder="1" applyAlignment="1">
      <alignment horizontal="center" vertical="center"/>
    </xf>
    <xf numFmtId="177" fontId="19" fillId="0" borderId="0" xfId="21" applyNumberFormat="1" applyFont="1" applyAlignment="1">
      <alignment horizontal="center" vertical="center"/>
    </xf>
    <xf numFmtId="178" fontId="23" fillId="0" borderId="13" xfId="21" applyNumberFormat="1" applyFont="1" applyBorder="1" applyAlignment="1">
      <alignment horizontal="left" vertical="center"/>
    </xf>
    <xf numFmtId="178" fontId="23" fillId="0" borderId="43" xfId="21" applyNumberFormat="1" applyFont="1" applyBorder="1" applyAlignment="1">
      <alignment horizontal="center" vertical="center"/>
    </xf>
    <xf numFmtId="178" fontId="23" fillId="0" borderId="27" xfId="21" applyNumberFormat="1" applyFont="1" applyBorder="1" applyAlignment="1">
      <alignment horizontal="center" vertical="center"/>
    </xf>
    <xf numFmtId="0" fontId="23" fillId="0" borderId="13" xfId="21" applyFont="1" applyBorder="1" applyAlignment="1">
      <alignment horizontal="left" vertical="center" wrapText="1"/>
    </xf>
    <xf numFmtId="0" fontId="23" fillId="0" borderId="13" xfId="21" applyFont="1" applyBorder="1" applyAlignment="1">
      <alignment horizontal="left" vertical="center"/>
    </xf>
    <xf numFmtId="179" fontId="23" fillId="2" borderId="43" xfId="21" applyNumberFormat="1" applyFont="1" applyFill="1" applyBorder="1" applyAlignment="1" applyProtection="1">
      <alignment horizontal="center" vertical="center"/>
      <protection locked="0"/>
    </xf>
    <xf numFmtId="179" fontId="23" fillId="2" borderId="27" xfId="21" applyNumberFormat="1" applyFont="1" applyFill="1" applyBorder="1" applyAlignment="1" applyProtection="1">
      <alignment horizontal="center" vertical="center"/>
      <protection locked="0"/>
    </xf>
    <xf numFmtId="178" fontId="25" fillId="0" borderId="0" xfId="21" applyNumberFormat="1" applyFont="1" applyAlignment="1">
      <alignment horizontal="right" vertical="center"/>
    </xf>
    <xf numFmtId="178" fontId="21" fillId="3" borderId="0" xfId="21" applyNumberFormat="1" applyFont="1" applyFill="1" applyAlignment="1">
      <alignment horizontal="center" vertical="center"/>
    </xf>
    <xf numFmtId="0" fontId="19" fillId="0" borderId="39" xfId="21" applyFont="1" applyBorder="1" applyAlignment="1">
      <alignment horizontal="center" vertical="center" shrinkToFit="1"/>
    </xf>
    <xf numFmtId="0" fontId="19" fillId="2" borderId="39" xfId="21" applyFont="1" applyFill="1" applyBorder="1" applyAlignment="1" applyProtection="1">
      <alignment horizontal="center" vertical="center" shrinkToFit="1"/>
      <protection locked="0"/>
    </xf>
    <xf numFmtId="178" fontId="19" fillId="0" borderId="41" xfId="21" applyNumberFormat="1" applyFont="1" applyBorder="1" applyAlignment="1">
      <alignment horizontal="center" vertical="center" shrinkToFit="1"/>
    </xf>
    <xf numFmtId="178" fontId="19" fillId="0" borderId="20" xfId="21" applyNumberFormat="1" applyFont="1" applyBorder="1" applyAlignment="1">
      <alignment horizontal="center" vertical="center" shrinkToFit="1"/>
    </xf>
    <xf numFmtId="178" fontId="19" fillId="0" borderId="97" xfId="21" applyNumberFormat="1" applyFont="1" applyBorder="1" applyAlignment="1">
      <alignment horizontal="center" vertical="center" shrinkToFit="1"/>
    </xf>
    <xf numFmtId="177" fontId="20" fillId="0" borderId="47" xfId="21" applyNumberFormat="1" applyFont="1" applyBorder="1" applyAlignment="1">
      <alignment horizontal="center" vertical="center"/>
    </xf>
    <xf numFmtId="177" fontId="20" fillId="0" borderId="49" xfId="21" applyNumberFormat="1" applyFont="1" applyBorder="1" applyAlignment="1">
      <alignment horizontal="center" vertical="center"/>
    </xf>
    <xf numFmtId="178" fontId="23" fillId="0" borderId="14" xfId="21" applyNumberFormat="1" applyFont="1" applyBorder="1" applyAlignment="1">
      <alignment horizontal="center" vertical="center"/>
    </xf>
    <xf numFmtId="178" fontId="23" fillId="2" borderId="43" xfId="21" applyNumberFormat="1" applyFont="1" applyFill="1" applyBorder="1" applyAlignment="1" applyProtection="1">
      <alignment horizontal="center" vertical="center"/>
      <protection locked="0"/>
    </xf>
    <xf numFmtId="178" fontId="23" fillId="2" borderId="27" xfId="21" applyNumberFormat="1" applyFont="1" applyFill="1" applyBorder="1" applyAlignment="1" applyProtection="1">
      <alignment horizontal="center" vertical="center"/>
      <protection locked="0"/>
    </xf>
    <xf numFmtId="178" fontId="23" fillId="0" borderId="21" xfId="21" applyNumberFormat="1" applyFont="1" applyBorder="1" applyAlignment="1">
      <alignment vertical="center"/>
    </xf>
    <xf numFmtId="178" fontId="23" fillId="0" borderId="22" xfId="21" applyNumberFormat="1" applyFont="1" applyBorder="1" applyAlignment="1">
      <alignment vertical="center"/>
    </xf>
    <xf numFmtId="178" fontId="29" fillId="0" borderId="22" xfId="21" applyNumberFormat="1" applyFont="1" applyBorder="1" applyAlignment="1">
      <alignment horizontal="center" vertical="center" shrinkToFit="1"/>
    </xf>
    <xf numFmtId="0" fontId="23" fillId="2" borderId="43" xfId="21" applyFont="1" applyFill="1" applyBorder="1" applyAlignment="1" applyProtection="1">
      <alignment horizontal="center" vertical="center"/>
      <protection locked="0"/>
    </xf>
    <xf numFmtId="0" fontId="23" fillId="2" borderId="27" xfId="21" applyFont="1" applyFill="1" applyBorder="1" applyAlignment="1" applyProtection="1">
      <alignment horizontal="center" vertical="center"/>
      <protection locked="0"/>
    </xf>
    <xf numFmtId="178" fontId="23" fillId="0" borderId="0" xfId="21" applyNumberFormat="1" applyFont="1" applyAlignment="1">
      <alignment horizontal="left" vertical="center"/>
    </xf>
    <xf numFmtId="179" fontId="23" fillId="0" borderId="0" xfId="21" applyNumberFormat="1" applyFont="1" applyAlignment="1">
      <alignment horizontal="center" vertical="center"/>
    </xf>
    <xf numFmtId="178" fontId="23" fillId="0" borderId="81" xfId="21" applyNumberFormat="1" applyFont="1" applyBorder="1" applyAlignment="1">
      <alignment horizontal="center" vertical="center" wrapText="1"/>
    </xf>
    <xf numFmtId="178" fontId="23" fillId="0" borderId="65" xfId="21" applyNumberFormat="1" applyFont="1" applyBorder="1" applyAlignment="1">
      <alignment horizontal="center" vertical="center" wrapText="1"/>
    </xf>
    <xf numFmtId="178" fontId="23" fillId="0" borderId="65" xfId="21" applyNumberFormat="1" applyFont="1" applyBorder="1" applyAlignment="1">
      <alignment horizontal="center" vertical="center"/>
    </xf>
    <xf numFmtId="0" fontId="23" fillId="0" borderId="91" xfId="21" applyFont="1" applyBorder="1" applyAlignment="1">
      <alignment horizontal="center" vertical="center" wrapText="1"/>
    </xf>
    <xf numFmtId="0" fontId="23" fillId="0" borderId="69" xfId="21" applyFont="1" applyBorder="1" applyAlignment="1">
      <alignment horizontal="center" vertical="center" wrapText="1"/>
    </xf>
    <xf numFmtId="178" fontId="23" fillId="0" borderId="69" xfId="21" applyNumberFormat="1" applyFont="1" applyBorder="1" applyAlignment="1">
      <alignment horizontal="center" vertical="center"/>
    </xf>
    <xf numFmtId="178" fontId="23" fillId="0" borderId="24" xfId="21" applyNumberFormat="1" applyFont="1" applyBorder="1" applyAlignment="1">
      <alignment horizontal="center" vertical="center"/>
    </xf>
    <xf numFmtId="178" fontId="23" fillId="0" borderId="25" xfId="21" applyNumberFormat="1" applyFont="1" applyBorder="1" applyAlignment="1">
      <alignment horizontal="center" vertical="center"/>
    </xf>
    <xf numFmtId="178" fontId="23" fillId="0" borderId="35" xfId="21" applyNumberFormat="1" applyFont="1" applyBorder="1" applyAlignment="1">
      <alignment horizontal="center" vertical="center"/>
    </xf>
    <xf numFmtId="178" fontId="23" fillId="0" borderId="41" xfId="21" applyNumberFormat="1" applyFont="1" applyBorder="1" applyAlignment="1">
      <alignment horizontal="center" vertical="center"/>
    </xf>
    <xf numFmtId="178" fontId="23" fillId="0" borderId="20" xfId="21" applyNumberFormat="1" applyFont="1" applyBorder="1" applyAlignment="1">
      <alignment horizontal="center" vertical="center"/>
    </xf>
    <xf numFmtId="178" fontId="23" fillId="0" borderId="93" xfId="21" applyNumberFormat="1" applyFont="1" applyBorder="1" applyAlignment="1">
      <alignment horizontal="center" vertical="center"/>
    </xf>
    <xf numFmtId="178" fontId="23" fillId="0" borderId="82" xfId="21" applyNumberFormat="1" applyFont="1" applyBorder="1" applyAlignment="1">
      <alignment horizontal="center" vertical="center"/>
    </xf>
    <xf numFmtId="178" fontId="23" fillId="0" borderId="46" xfId="21" applyNumberFormat="1" applyFont="1" applyBorder="1" applyAlignment="1">
      <alignment horizontal="center" vertical="center"/>
    </xf>
    <xf numFmtId="178" fontId="23" fillId="0" borderId="37" xfId="21" applyNumberFormat="1" applyFont="1" applyBorder="1" applyAlignment="1">
      <alignment horizontal="center" vertical="center"/>
    </xf>
    <xf numFmtId="178" fontId="23" fillId="0" borderId="1" xfId="21" applyNumberFormat="1" applyFont="1" applyBorder="1" applyAlignment="1">
      <alignment horizontal="center" vertical="center"/>
    </xf>
    <xf numFmtId="178" fontId="23" fillId="0" borderId="54" xfId="21" applyNumberFormat="1" applyFont="1" applyBorder="1" applyAlignment="1">
      <alignment horizontal="center" vertical="center"/>
    </xf>
    <xf numFmtId="178" fontId="23" fillId="2" borderId="71" xfId="21" applyNumberFormat="1" applyFont="1" applyFill="1" applyBorder="1" applyAlignment="1" applyProtection="1">
      <alignment horizontal="center" vertical="center"/>
      <protection locked="0"/>
    </xf>
    <xf numFmtId="178" fontId="23" fillId="2" borderId="54" xfId="21" applyNumberFormat="1" applyFont="1" applyFill="1" applyBorder="1" applyAlignment="1" applyProtection="1">
      <alignment horizontal="center" vertical="center"/>
      <protection locked="0"/>
    </xf>
    <xf numFmtId="178" fontId="23" fillId="0" borderId="71" xfId="21" applyNumberFormat="1" applyFont="1" applyBorder="1" applyAlignment="1">
      <alignment horizontal="right" vertical="center"/>
    </xf>
    <xf numFmtId="178" fontId="23" fillId="0" borderId="1" xfId="21" applyNumberFormat="1" applyFont="1" applyBorder="1" applyAlignment="1">
      <alignment horizontal="right" vertical="center"/>
    </xf>
    <xf numFmtId="38" fontId="23" fillId="0" borderId="38" xfId="23" applyFont="1" applyFill="1" applyBorder="1" applyAlignment="1" applyProtection="1">
      <alignment horizontal="center" vertical="center"/>
      <protection locked="0"/>
    </xf>
    <xf numFmtId="178" fontId="23" fillId="0" borderId="45" xfId="21" applyNumberFormat="1" applyFont="1" applyBorder="1" applyAlignment="1">
      <alignment horizontal="center" vertical="center"/>
    </xf>
    <xf numFmtId="178" fontId="23" fillId="0" borderId="52" xfId="21" applyNumberFormat="1" applyFont="1" applyBorder="1" applyAlignment="1">
      <alignment horizontal="center" vertical="center"/>
    </xf>
    <xf numFmtId="178" fontId="23" fillId="2" borderId="72" xfId="21" applyNumberFormat="1" applyFont="1" applyFill="1" applyBorder="1" applyAlignment="1" applyProtection="1">
      <alignment horizontal="center" vertical="center"/>
      <protection locked="0"/>
    </xf>
    <xf numFmtId="178" fontId="23" fillId="2" borderId="52" xfId="21" applyNumberFormat="1" applyFont="1" applyFill="1" applyBorder="1" applyAlignment="1" applyProtection="1">
      <alignment horizontal="center" vertical="center"/>
      <protection locked="0"/>
    </xf>
    <xf numFmtId="178" fontId="23" fillId="0" borderId="72" xfId="21" applyNumberFormat="1" applyFont="1" applyBorder="1" applyAlignment="1">
      <alignment horizontal="right" vertical="center" shrinkToFit="1"/>
    </xf>
    <xf numFmtId="178" fontId="23" fillId="0" borderId="27" xfId="21" applyNumberFormat="1" applyFont="1" applyBorder="1" applyAlignment="1">
      <alignment horizontal="right" vertical="center" shrinkToFit="1"/>
    </xf>
    <xf numFmtId="38" fontId="23" fillId="0" borderId="27" xfId="23" applyFont="1" applyFill="1" applyBorder="1" applyAlignment="1" applyProtection="1">
      <alignment horizontal="center" vertical="center"/>
      <protection locked="0"/>
    </xf>
    <xf numFmtId="178" fontId="23" fillId="0" borderId="45" xfId="21" applyNumberFormat="1" applyFont="1" applyBorder="1" applyAlignment="1">
      <alignment horizontal="center" vertical="center" wrapText="1"/>
    </xf>
    <xf numFmtId="178" fontId="23" fillId="0" borderId="27" xfId="21" applyNumberFormat="1" applyFont="1" applyBorder="1" applyAlignment="1">
      <alignment horizontal="center" vertical="center" wrapText="1"/>
    </xf>
    <xf numFmtId="178" fontId="23" fillId="0" borderId="52" xfId="21" applyNumberFormat="1" applyFont="1" applyBorder="1" applyAlignment="1">
      <alignment horizontal="center" vertical="center" wrapText="1"/>
    </xf>
    <xf numFmtId="178" fontId="23" fillId="0" borderId="33" xfId="21" applyNumberFormat="1" applyFont="1" applyBorder="1" applyAlignment="1">
      <alignment horizontal="center" vertical="center"/>
    </xf>
    <xf numFmtId="178" fontId="23" fillId="0" borderId="34" xfId="21" applyNumberFormat="1" applyFont="1" applyBorder="1" applyAlignment="1">
      <alignment horizontal="center" vertical="center"/>
    </xf>
    <xf numFmtId="178" fontId="23" fillId="0" borderId="83" xfId="21" applyNumberFormat="1" applyFont="1" applyBorder="1" applyAlignment="1">
      <alignment horizontal="center" vertical="center"/>
    </xf>
    <xf numFmtId="178" fontId="23" fillId="2" borderId="73" xfId="21" applyNumberFormat="1" applyFont="1" applyFill="1" applyBorder="1" applyAlignment="1" applyProtection="1">
      <alignment horizontal="center" vertical="center"/>
      <protection locked="0"/>
    </xf>
    <xf numFmtId="178" fontId="23" fillId="2" borderId="83" xfId="21" applyNumberFormat="1" applyFont="1" applyFill="1" applyBorder="1" applyAlignment="1" applyProtection="1">
      <alignment horizontal="center" vertical="center"/>
      <protection locked="0"/>
    </xf>
    <xf numFmtId="178" fontId="23" fillId="0" borderId="34" xfId="21" applyNumberFormat="1" applyFont="1" applyBorder="1" applyAlignment="1">
      <alignment horizontal="right" vertical="center"/>
    </xf>
    <xf numFmtId="38" fontId="23" fillId="0" borderId="34" xfId="23" applyFont="1" applyFill="1" applyBorder="1" applyAlignment="1" applyProtection="1">
      <alignment horizontal="center" vertical="center"/>
      <protection locked="0"/>
    </xf>
    <xf numFmtId="178" fontId="23" fillId="0" borderId="34" xfId="21" applyNumberFormat="1" applyFont="1" applyBorder="1" applyAlignment="1">
      <alignment vertical="center"/>
    </xf>
    <xf numFmtId="178" fontId="22" fillId="0" borderId="28" xfId="21" applyNumberFormat="1" applyFont="1" applyBorder="1" applyAlignment="1">
      <alignment horizontal="center" vertical="center" wrapText="1"/>
    </xf>
    <xf numFmtId="178" fontId="22" fillId="0" borderId="30" xfId="21" applyNumberFormat="1" applyFont="1" applyBorder="1" applyAlignment="1">
      <alignment horizontal="center" vertical="center" wrapText="1"/>
    </xf>
    <xf numFmtId="178" fontId="22" fillId="0" borderId="29" xfId="21" applyNumberFormat="1" applyFont="1" applyBorder="1" applyAlignment="1">
      <alignment horizontal="center" vertical="center" wrapText="1"/>
    </xf>
    <xf numFmtId="178" fontId="22" fillId="0" borderId="7" xfId="21" applyNumberFormat="1" applyFont="1" applyBorder="1" applyAlignment="1">
      <alignment horizontal="center" vertical="center" wrapText="1"/>
    </xf>
    <xf numFmtId="178" fontId="22" fillId="0" borderId="37" xfId="21" applyNumberFormat="1" applyFont="1" applyBorder="1" applyAlignment="1">
      <alignment horizontal="center" vertical="center" wrapText="1"/>
    </xf>
    <xf numFmtId="178" fontId="22" fillId="0" borderId="8" xfId="21" applyNumberFormat="1" applyFont="1" applyBorder="1" applyAlignment="1">
      <alignment horizontal="center" vertical="center" wrapText="1"/>
    </xf>
    <xf numFmtId="178" fontId="17" fillId="0" borderId="14" xfId="21" applyNumberFormat="1" applyFont="1" applyBorder="1" applyAlignment="1">
      <alignment horizontal="center" vertical="center" wrapText="1"/>
    </xf>
    <xf numFmtId="178" fontId="17" fillId="0" borderId="2" xfId="21" applyNumberFormat="1" applyFont="1" applyBorder="1" applyAlignment="1">
      <alignment horizontal="center" vertical="center" wrapText="1"/>
    </xf>
    <xf numFmtId="178" fontId="17" fillId="0" borderId="3" xfId="21" applyNumberFormat="1" applyFont="1" applyBorder="1" applyAlignment="1">
      <alignment horizontal="center" vertical="center" wrapText="1"/>
    </xf>
    <xf numFmtId="178" fontId="17" fillId="0" borderId="61" xfId="21" applyNumberFormat="1" applyFont="1" applyBorder="1" applyAlignment="1">
      <alignment horizontal="center" vertical="center" wrapText="1"/>
    </xf>
    <xf numFmtId="178" fontId="17" fillId="0" borderId="64" xfId="21" applyNumberFormat="1" applyFont="1" applyBorder="1" applyAlignment="1">
      <alignment horizontal="center" vertical="center" wrapText="1"/>
    </xf>
    <xf numFmtId="178" fontId="17" fillId="0" borderId="0" xfId="21" applyNumberFormat="1" applyFont="1" applyAlignment="1">
      <alignment horizontal="center" vertical="center" wrapText="1"/>
    </xf>
    <xf numFmtId="178" fontId="17" fillId="0" borderId="6" xfId="21" applyNumberFormat="1" applyFont="1" applyBorder="1" applyAlignment="1">
      <alignment horizontal="center" vertical="center" wrapText="1"/>
    </xf>
    <xf numFmtId="178" fontId="17" fillId="0" borderId="9" xfId="21" applyNumberFormat="1" applyFont="1" applyBorder="1" applyAlignment="1">
      <alignment horizontal="center" vertical="center" wrapText="1"/>
    </xf>
    <xf numFmtId="178" fontId="17" fillId="0" borderId="5" xfId="21" applyNumberFormat="1" applyFont="1" applyBorder="1" applyAlignment="1">
      <alignment horizontal="center" vertical="center" wrapText="1"/>
    </xf>
    <xf numFmtId="178" fontId="17" fillId="0" borderId="10" xfId="21" applyNumberFormat="1" applyFont="1" applyBorder="1" applyAlignment="1">
      <alignment horizontal="center" vertical="center" wrapText="1"/>
    </xf>
    <xf numFmtId="178" fontId="17" fillId="0" borderId="0" xfId="21" applyNumberFormat="1" applyFont="1" applyAlignment="1">
      <alignment vertical="center" wrapText="1"/>
    </xf>
    <xf numFmtId="180" fontId="17" fillId="0" borderId="0" xfId="21" applyNumberFormat="1" applyFont="1"/>
    <xf numFmtId="178" fontId="17" fillId="0" borderId="0" xfId="21" applyNumberFormat="1" applyFont="1"/>
    <xf numFmtId="180" fontId="17" fillId="0" borderId="45" xfId="21" applyNumberFormat="1" applyFont="1" applyBorder="1"/>
    <xf numFmtId="180" fontId="17" fillId="0" borderId="44" xfId="21" applyNumberFormat="1" applyFont="1" applyBorder="1"/>
    <xf numFmtId="178" fontId="24" fillId="0" borderId="14" xfId="21" applyNumberFormat="1" applyFont="1" applyBorder="1"/>
    <xf numFmtId="178" fontId="24" fillId="0" borderId="13" xfId="21" applyNumberFormat="1" applyFont="1" applyBorder="1"/>
    <xf numFmtId="178" fontId="24" fillId="0" borderId="1" xfId="21" applyNumberFormat="1" applyFont="1" applyBorder="1" applyAlignment="1">
      <alignment vertical="center" wrapText="1"/>
    </xf>
    <xf numFmtId="178" fontId="24" fillId="0" borderId="10" xfId="21" applyNumberFormat="1" applyFont="1" applyBorder="1" applyAlignment="1">
      <alignment vertical="center" wrapText="1"/>
    </xf>
    <xf numFmtId="178" fontId="24" fillId="0" borderId="5" xfId="21" applyNumberFormat="1" applyFont="1" applyBorder="1" applyAlignment="1">
      <alignment vertical="center" wrapText="1"/>
    </xf>
    <xf numFmtId="180" fontId="17" fillId="0" borderId="33" xfId="21" applyNumberFormat="1" applyFont="1" applyBorder="1"/>
    <xf numFmtId="180" fontId="17" fillId="0" borderId="42" xfId="21" applyNumberFormat="1" applyFont="1" applyBorder="1"/>
    <xf numFmtId="180" fontId="17" fillId="0" borderId="51" xfId="21" applyNumberFormat="1" applyFont="1" applyBorder="1"/>
    <xf numFmtId="180" fontId="17" fillId="0" borderId="50" xfId="21" applyNumberFormat="1" applyFont="1" applyBorder="1"/>
    <xf numFmtId="180" fontId="17" fillId="0" borderId="14" xfId="21" applyNumberFormat="1" applyFont="1" applyBorder="1"/>
    <xf numFmtId="180" fontId="17" fillId="0" borderId="13" xfId="21" applyNumberFormat="1" applyFont="1" applyBorder="1"/>
    <xf numFmtId="178" fontId="17" fillId="0" borderId="4" xfId="21" applyNumberFormat="1" applyFont="1" applyBorder="1" applyAlignment="1">
      <alignment horizontal="center" vertical="center" wrapText="1"/>
    </xf>
    <xf numFmtId="178" fontId="17" fillId="0" borderId="57" xfId="21" applyNumberFormat="1" applyFont="1" applyBorder="1" applyAlignment="1">
      <alignment horizontal="center" vertical="center" wrapText="1"/>
    </xf>
    <xf numFmtId="178" fontId="17" fillId="0" borderId="58" xfId="21" applyNumberFormat="1" applyFont="1" applyBorder="1" applyAlignment="1">
      <alignment horizontal="center" vertical="center" wrapText="1"/>
    </xf>
    <xf numFmtId="178" fontId="17" fillId="0" borderId="56" xfId="21" applyNumberFormat="1" applyFont="1" applyBorder="1" applyAlignment="1">
      <alignment horizontal="center" vertical="center" wrapText="1"/>
    </xf>
    <xf numFmtId="178" fontId="15" fillId="0" borderId="0" xfId="21" applyNumberFormat="1" applyFont="1" applyAlignment="1">
      <alignment horizontal="center" vertical="center" wrapText="1"/>
    </xf>
    <xf numFmtId="180" fontId="17" fillId="0" borderId="36" xfId="21" applyNumberFormat="1" applyFont="1" applyBorder="1"/>
    <xf numFmtId="180" fontId="17" fillId="0" borderId="18" xfId="21" applyNumberFormat="1" applyFont="1" applyBorder="1"/>
    <xf numFmtId="178" fontId="17" fillId="0" borderId="59" xfId="21" applyNumberFormat="1" applyFont="1" applyBorder="1" applyAlignment="1">
      <alignment horizontal="center" vertical="center" wrapText="1"/>
    </xf>
    <xf numFmtId="178" fontId="17" fillId="0" borderId="60" xfId="21" applyNumberFormat="1" applyFont="1" applyBorder="1" applyAlignment="1">
      <alignment horizontal="center" vertical="center" wrapText="1"/>
    </xf>
    <xf numFmtId="180" fontId="24" fillId="0" borderId="43" xfId="21" applyNumberFormat="1" applyFont="1" applyBorder="1"/>
    <xf numFmtId="180" fontId="24" fillId="0" borderId="14" xfId="21" applyNumberFormat="1" applyFont="1" applyBorder="1"/>
    <xf numFmtId="178" fontId="17" fillId="0" borderId="1" xfId="21" applyNumberFormat="1" applyFont="1" applyBorder="1" applyAlignment="1">
      <alignment horizontal="center" vertical="center" wrapText="1"/>
    </xf>
    <xf numFmtId="180" fontId="17" fillId="0" borderId="43" xfId="21" applyNumberFormat="1" applyFont="1" applyBorder="1"/>
    <xf numFmtId="178" fontId="17" fillId="3" borderId="13" xfId="21" applyNumberFormat="1" applyFont="1" applyFill="1" applyBorder="1" applyAlignment="1">
      <alignment horizontal="center" vertical="center" wrapText="1"/>
    </xf>
    <xf numFmtId="178" fontId="22" fillId="0" borderId="21" xfId="21" applyNumberFormat="1" applyFont="1" applyBorder="1" applyAlignment="1">
      <alignment horizontal="center" vertical="center" wrapText="1"/>
    </xf>
    <xf numFmtId="178" fontId="22" fillId="0" borderId="23" xfId="21" applyNumberFormat="1" applyFont="1" applyBorder="1" applyAlignment="1">
      <alignment horizontal="center" vertical="center" wrapText="1"/>
    </xf>
    <xf numFmtId="178" fontId="22" fillId="0" borderId="36" xfId="21" applyNumberFormat="1" applyFont="1" applyBorder="1" applyAlignment="1">
      <alignment horizontal="center" vertical="center" wrapText="1"/>
    </xf>
    <xf numFmtId="178" fontId="22" fillId="0" borderId="18" xfId="21" applyNumberFormat="1" applyFont="1" applyBorder="1" applyAlignment="1">
      <alignment horizontal="center" vertical="center" wrapText="1"/>
    </xf>
    <xf numFmtId="178" fontId="17" fillId="0" borderId="48" xfId="21" applyNumberFormat="1" applyFont="1" applyBorder="1" applyAlignment="1">
      <alignment horizontal="center" vertical="center"/>
    </xf>
    <xf numFmtId="178" fontId="17" fillId="0" borderId="67" xfId="21" applyNumberFormat="1" applyFont="1" applyBorder="1" applyAlignment="1">
      <alignment horizontal="center" vertical="center" wrapText="1"/>
    </xf>
    <xf numFmtId="178" fontId="17" fillId="0" borderId="74" xfId="21" applyNumberFormat="1" applyFont="1" applyBorder="1" applyAlignment="1">
      <alignment horizontal="center" vertical="center" wrapText="1"/>
    </xf>
    <xf numFmtId="180" fontId="17" fillId="0" borderId="43" xfId="21" applyNumberFormat="1" applyFont="1" applyBorder="1" applyAlignment="1">
      <alignment horizontal="center"/>
    </xf>
    <xf numFmtId="180" fontId="17" fillId="0" borderId="14" xfId="21" applyNumberFormat="1" applyFont="1" applyBorder="1" applyAlignment="1">
      <alignment horizontal="center"/>
    </xf>
    <xf numFmtId="178" fontId="17" fillId="0" borderId="9" xfId="21" applyNumberFormat="1" applyFont="1" applyBorder="1" applyAlignment="1">
      <alignment horizontal="center" vertical="center"/>
    </xf>
    <xf numFmtId="178" fontId="17" fillId="0" borderId="13" xfId="21" applyNumberFormat="1" applyFont="1" applyBorder="1" applyAlignment="1">
      <alignment horizontal="center"/>
    </xf>
    <xf numFmtId="178" fontId="17" fillId="0" borderId="2" xfId="21" applyNumberFormat="1" applyFont="1" applyBorder="1" applyAlignment="1">
      <alignment horizontal="center" vertical="center"/>
    </xf>
    <xf numFmtId="178" fontId="17" fillId="0" borderId="3" xfId="21" applyNumberFormat="1" applyFont="1" applyBorder="1" applyAlignment="1">
      <alignment horizontal="center" vertical="center"/>
    </xf>
    <xf numFmtId="178" fontId="17" fillId="0" borderId="5" xfId="21" applyNumberFormat="1" applyFont="1" applyBorder="1" applyAlignment="1">
      <alignment horizontal="center" vertical="center"/>
    </xf>
    <xf numFmtId="178" fontId="17" fillId="0" borderId="10" xfId="21" applyNumberFormat="1" applyFont="1" applyBorder="1" applyAlignment="1">
      <alignment horizontal="center" vertical="center"/>
    </xf>
    <xf numFmtId="180" fontId="17" fillId="0" borderId="36" xfId="21" applyNumberFormat="1" applyFont="1" applyBorder="1" applyAlignment="1">
      <alignment shrinkToFit="1"/>
    </xf>
    <xf numFmtId="180" fontId="17" fillId="0" borderId="18" xfId="21" applyNumberFormat="1" applyFont="1" applyBorder="1" applyAlignment="1">
      <alignment shrinkToFit="1"/>
    </xf>
    <xf numFmtId="178" fontId="17" fillId="0" borderId="50" xfId="21" applyNumberFormat="1" applyFont="1" applyBorder="1" applyAlignment="1">
      <alignment horizontal="center"/>
    </xf>
    <xf numFmtId="180" fontId="17" fillId="0" borderId="24" xfId="21" applyNumberFormat="1" applyFont="1" applyBorder="1" applyAlignment="1">
      <alignment shrinkToFit="1"/>
    </xf>
    <xf numFmtId="180" fontId="17" fillId="0" borderId="26" xfId="21" applyNumberFormat="1" applyFont="1" applyBorder="1" applyAlignment="1">
      <alignment shrinkToFit="1"/>
    </xf>
    <xf numFmtId="178" fontId="17" fillId="0" borderId="0" xfId="21" applyNumberFormat="1" applyFont="1" applyAlignment="1">
      <alignment wrapText="1"/>
    </xf>
    <xf numFmtId="3" fontId="33" fillId="0" borderId="43" xfId="24" applyNumberFormat="1" applyFont="1" applyBorder="1" applyAlignment="1">
      <alignment horizontal="center" vertical="center"/>
    </xf>
    <xf numFmtId="3" fontId="33" fillId="0" borderId="27" xfId="24" applyNumberFormat="1" applyFont="1" applyBorder="1" applyAlignment="1">
      <alignment horizontal="center" vertical="center"/>
    </xf>
    <xf numFmtId="3" fontId="33" fillId="0" borderId="14" xfId="24" applyNumberFormat="1" applyFont="1" applyBorder="1" applyAlignment="1">
      <alignment horizontal="center" vertical="center"/>
    </xf>
    <xf numFmtId="3" fontId="33" fillId="0" borderId="2" xfId="24" applyNumberFormat="1" applyFont="1" applyBorder="1" applyAlignment="1">
      <alignment horizontal="center" vertical="center"/>
    </xf>
    <xf numFmtId="3" fontId="33" fillId="0" borderId="4" xfId="24" applyNumberFormat="1" applyFont="1" applyBorder="1" applyAlignment="1">
      <alignment horizontal="center" vertical="center"/>
    </xf>
    <xf numFmtId="3" fontId="33" fillId="0" borderId="3" xfId="24" applyNumberFormat="1" applyFont="1" applyBorder="1" applyAlignment="1">
      <alignment horizontal="center" vertical="center"/>
    </xf>
    <xf numFmtId="3" fontId="33" fillId="0" borderId="6" xfId="24" applyNumberFormat="1" applyFont="1" applyBorder="1" applyAlignment="1">
      <alignment horizontal="center" vertical="center"/>
    </xf>
    <xf numFmtId="3" fontId="33" fillId="0" borderId="0" xfId="24" applyNumberFormat="1" applyFont="1" applyAlignment="1">
      <alignment horizontal="center" vertical="center"/>
    </xf>
    <xf numFmtId="3" fontId="33" fillId="0" borderId="9" xfId="24" applyNumberFormat="1" applyFont="1" applyBorder="1" applyAlignment="1">
      <alignment horizontal="center" vertical="center"/>
    </xf>
    <xf numFmtId="3" fontId="33" fillId="0" borderId="2" xfId="24" applyNumberFormat="1" applyFont="1" applyBorder="1" applyAlignment="1">
      <alignment horizontal="center" vertical="center" wrapText="1"/>
    </xf>
    <xf numFmtId="3" fontId="33" fillId="0" borderId="4" xfId="24" applyNumberFormat="1" applyFont="1" applyBorder="1" applyAlignment="1">
      <alignment horizontal="center" vertical="center" wrapText="1"/>
    </xf>
    <xf numFmtId="3" fontId="33" fillId="0" borderId="3" xfId="24" applyNumberFormat="1" applyFont="1" applyBorder="1" applyAlignment="1">
      <alignment horizontal="center" vertical="center" wrapText="1"/>
    </xf>
    <xf numFmtId="3" fontId="33" fillId="0" borderId="13" xfId="24" applyNumberFormat="1" applyFont="1" applyBorder="1" applyAlignment="1">
      <alignment horizontal="center" vertical="center" wrapText="1"/>
    </xf>
    <xf numFmtId="3" fontId="33" fillId="0" borderId="39" xfId="24" applyNumberFormat="1" applyFont="1" applyBorder="1" applyAlignment="1">
      <alignment horizontal="center" vertical="center" wrapText="1"/>
    </xf>
    <xf numFmtId="3" fontId="33" fillId="0" borderId="13" xfId="24" applyNumberFormat="1" applyFont="1" applyBorder="1" applyAlignment="1">
      <alignment horizontal="center" vertical="center"/>
    </xf>
    <xf numFmtId="3" fontId="10" fillId="4" borderId="0" xfId="24" applyNumberFormat="1" applyFont="1" applyFill="1" applyAlignment="1">
      <alignment horizontal="center" vertical="center" wrapText="1"/>
    </xf>
    <xf numFmtId="3" fontId="10" fillId="4" borderId="0" xfId="24" applyNumberFormat="1" applyFont="1" applyFill="1" applyAlignment="1">
      <alignment horizontal="center" vertical="center"/>
    </xf>
    <xf numFmtId="3" fontId="39" fillId="4" borderId="0" xfId="24" applyNumberFormat="1" applyFont="1" applyFill="1" applyAlignment="1">
      <alignment horizontal="center" vertical="center" wrapText="1"/>
    </xf>
    <xf numFmtId="3" fontId="39" fillId="4" borderId="0" xfId="24" applyNumberFormat="1" applyFont="1" applyFill="1" applyAlignment="1">
      <alignment horizontal="center" vertical="center"/>
    </xf>
    <xf numFmtId="3" fontId="10" fillId="4" borderId="68" xfId="24" applyNumberFormat="1" applyFont="1" applyFill="1" applyBorder="1" applyAlignment="1">
      <alignment horizontal="center" vertical="center" wrapText="1"/>
    </xf>
    <xf numFmtId="3" fontId="10" fillId="4" borderId="68" xfId="24" applyNumberFormat="1" applyFont="1" applyFill="1" applyBorder="1" applyAlignment="1">
      <alignment horizontal="center" vertical="center"/>
    </xf>
    <xf numFmtId="181" fontId="34" fillId="0" borderId="4" xfId="24" applyNumberFormat="1" applyFont="1" applyBorder="1" applyAlignment="1">
      <alignment horizontal="center" vertical="center" wrapText="1"/>
    </xf>
    <xf numFmtId="181" fontId="34" fillId="0" borderId="0" xfId="24" applyNumberFormat="1" applyFont="1" applyAlignment="1">
      <alignment horizontal="center" vertical="center" wrapText="1"/>
    </xf>
    <xf numFmtId="181" fontId="34" fillId="0" borderId="1" xfId="24" applyNumberFormat="1" applyFont="1" applyBorder="1" applyAlignment="1">
      <alignment horizontal="center" vertical="center" wrapText="1"/>
    </xf>
    <xf numFmtId="188" fontId="34" fillId="0" borderId="3" xfId="24" applyNumberFormat="1" applyFont="1" applyBorder="1" applyAlignment="1">
      <alignment horizontal="center" vertical="center" wrapText="1"/>
    </xf>
    <xf numFmtId="188" fontId="34" fillId="0" borderId="9" xfId="24" applyNumberFormat="1" applyFont="1" applyBorder="1" applyAlignment="1">
      <alignment horizontal="center" vertical="center" wrapText="1"/>
    </xf>
    <xf numFmtId="188" fontId="34" fillId="0" borderId="10" xfId="24" applyNumberFormat="1" applyFont="1" applyBorder="1" applyAlignment="1">
      <alignment horizontal="center" vertical="center" wrapText="1"/>
    </xf>
    <xf numFmtId="181" fontId="33" fillId="0" borderId="17" xfId="24" applyNumberFormat="1" applyFont="1" applyBorder="1" applyAlignment="1">
      <alignment horizontal="center" vertical="center"/>
    </xf>
    <xf numFmtId="176" fontId="33" fillId="0" borderId="84" xfId="24" applyNumberFormat="1" applyFont="1" applyBorder="1">
      <alignment vertical="center"/>
    </xf>
    <xf numFmtId="176" fontId="33" fillId="0" borderId="78" xfId="24" applyNumberFormat="1" applyFont="1" applyBorder="1">
      <alignment vertical="center"/>
    </xf>
    <xf numFmtId="181" fontId="34" fillId="0" borderId="88" xfId="24" applyNumberFormat="1" applyFont="1" applyBorder="1" applyAlignment="1">
      <alignment horizontal="center" vertical="center" wrapText="1"/>
    </xf>
    <xf numFmtId="181" fontId="34" fillId="0" borderId="80" xfId="24" applyNumberFormat="1" applyFont="1" applyBorder="1" applyAlignment="1">
      <alignment horizontal="center" vertical="center" wrapText="1"/>
    </xf>
    <xf numFmtId="181" fontId="34" fillId="0" borderId="71" xfId="24" applyNumberFormat="1" applyFont="1" applyBorder="1" applyAlignment="1">
      <alignment horizontal="center" vertical="center" wrapText="1"/>
    </xf>
    <xf numFmtId="3" fontId="33" fillId="0" borderId="17" xfId="24" applyNumberFormat="1" applyFont="1" applyBorder="1" applyAlignment="1">
      <alignment horizontal="center" vertical="center" wrapText="1"/>
    </xf>
    <xf numFmtId="3" fontId="33" fillId="0" borderId="39" xfId="24" applyNumberFormat="1" applyFont="1" applyBorder="1" applyAlignment="1">
      <alignment horizontal="left" vertical="center" wrapText="1"/>
    </xf>
    <xf numFmtId="3" fontId="33" fillId="0" borderId="17" xfId="24" applyNumberFormat="1" applyFont="1" applyBorder="1" applyAlignment="1">
      <alignment horizontal="left" vertical="center" wrapText="1"/>
    </xf>
    <xf numFmtId="0" fontId="33" fillId="0" borderId="39" xfId="24" applyFont="1" applyBorder="1" applyAlignment="1">
      <alignment horizontal="center" vertical="center"/>
    </xf>
    <xf numFmtId="0" fontId="33" fillId="0" borderId="17" xfId="24" applyFont="1" applyBorder="1" applyAlignment="1">
      <alignment horizontal="center" vertical="center"/>
    </xf>
    <xf numFmtId="3" fontId="33" fillId="0" borderId="39" xfId="24" applyNumberFormat="1" applyFont="1" applyBorder="1" applyAlignment="1">
      <alignment vertical="center" wrapText="1"/>
    </xf>
    <xf numFmtId="3" fontId="33" fillId="0" borderId="17" xfId="24" applyNumberFormat="1" applyFont="1" applyBorder="1" applyAlignment="1">
      <alignment vertical="center" wrapText="1"/>
    </xf>
    <xf numFmtId="176" fontId="33" fillId="0" borderId="78" xfId="24" applyNumberFormat="1" applyFont="1" applyBorder="1" applyAlignment="1">
      <alignment vertical="center" wrapText="1"/>
    </xf>
    <xf numFmtId="189" fontId="33" fillId="0" borderId="6" xfId="24" applyNumberFormat="1" applyFont="1" applyBorder="1" applyAlignment="1">
      <alignment vertical="center" wrapText="1"/>
    </xf>
    <xf numFmtId="181" fontId="34" fillId="0" borderId="62" xfId="24" applyNumberFormat="1" applyFont="1" applyBorder="1" applyAlignment="1">
      <alignment horizontal="center" vertical="center" wrapText="1"/>
    </xf>
    <xf numFmtId="49" fontId="34" fillId="0" borderId="4" xfId="24" applyNumberFormat="1" applyFont="1" applyBorder="1" applyAlignment="1">
      <alignment horizontal="center" vertical="center" wrapText="1"/>
    </xf>
    <xf numFmtId="49" fontId="34" fillId="0" borderId="0" xfId="24" applyNumberFormat="1" applyFont="1" applyAlignment="1">
      <alignment horizontal="center" vertical="center" wrapText="1"/>
    </xf>
    <xf numFmtId="49" fontId="34" fillId="0" borderId="1" xfId="24" applyNumberFormat="1" applyFont="1" applyBorder="1" applyAlignment="1">
      <alignment horizontal="center" vertical="center" wrapText="1"/>
    </xf>
    <xf numFmtId="3" fontId="33" fillId="0" borderId="40" xfId="24" applyNumberFormat="1" applyFont="1" applyBorder="1" applyAlignment="1">
      <alignment vertical="center" wrapText="1"/>
    </xf>
    <xf numFmtId="0" fontId="33" fillId="0" borderId="40" xfId="24" applyFont="1" applyBorder="1" applyAlignment="1">
      <alignment horizontal="center" vertical="center"/>
    </xf>
    <xf numFmtId="176" fontId="33" fillId="0" borderId="53" xfId="24" applyNumberFormat="1" applyFont="1" applyBorder="1">
      <alignment vertical="center"/>
    </xf>
    <xf numFmtId="176" fontId="33" fillId="0" borderId="39" xfId="24" applyNumberFormat="1" applyFont="1" applyBorder="1">
      <alignment vertical="center"/>
    </xf>
    <xf numFmtId="176" fontId="33" fillId="0" borderId="17" xfId="24" applyNumberFormat="1" applyFont="1" applyBorder="1">
      <alignment vertical="center"/>
    </xf>
    <xf numFmtId="176" fontId="33" fillId="0" borderId="40" xfId="24" applyNumberFormat="1" applyFont="1" applyBorder="1">
      <alignment vertical="center"/>
    </xf>
    <xf numFmtId="3" fontId="33" fillId="0" borderId="40" xfId="24" applyNumberFormat="1" applyFont="1" applyBorder="1" applyAlignment="1">
      <alignment horizontal="center" vertical="center" wrapText="1"/>
    </xf>
    <xf numFmtId="181" fontId="33" fillId="0" borderId="6" xfId="24" applyNumberFormat="1" applyFont="1" applyBorder="1" applyAlignment="1">
      <alignment horizontal="center" vertical="center"/>
    </xf>
    <xf numFmtId="176" fontId="33" fillId="0" borderId="84" xfId="24" applyNumberFormat="1" applyFont="1" applyBorder="1" applyAlignment="1">
      <alignment vertical="center" wrapText="1"/>
    </xf>
    <xf numFmtId="176" fontId="33" fillId="0" borderId="53" xfId="24" applyNumberFormat="1" applyFont="1" applyBorder="1" applyAlignment="1">
      <alignment vertical="center" wrapText="1"/>
    </xf>
    <xf numFmtId="189" fontId="33" fillId="0" borderId="2" xfId="24" applyNumberFormat="1" applyFont="1" applyBorder="1" applyAlignment="1">
      <alignment vertical="center" wrapText="1"/>
    </xf>
    <xf numFmtId="189" fontId="33" fillId="0" borderId="5" xfId="24" applyNumberFormat="1" applyFont="1" applyBorder="1" applyAlignment="1">
      <alignment vertical="center" wrapText="1"/>
    </xf>
    <xf numFmtId="3" fontId="33" fillId="0" borderId="75" xfId="24" applyNumberFormat="1" applyFont="1" applyBorder="1" applyAlignment="1">
      <alignment horizontal="center" vertical="center" wrapText="1"/>
    </xf>
    <xf numFmtId="3" fontId="33" fillId="0" borderId="78" xfId="24" applyNumberFormat="1" applyFont="1" applyBorder="1" applyAlignment="1">
      <alignment horizontal="center" vertical="center" wrapText="1"/>
    </xf>
    <xf numFmtId="3" fontId="33" fillId="0" borderId="76" xfId="24" applyNumberFormat="1" applyFont="1" applyBorder="1" applyAlignment="1">
      <alignment horizontal="center" vertical="center" wrapText="1"/>
    </xf>
    <xf numFmtId="3" fontId="33" fillId="0" borderId="15" xfId="24" applyNumberFormat="1" applyFont="1" applyBorder="1" applyAlignment="1">
      <alignment horizontal="center" vertical="center" wrapText="1"/>
    </xf>
    <xf numFmtId="3" fontId="33" fillId="0" borderId="77" xfId="24" applyNumberFormat="1" applyFont="1" applyBorder="1" applyAlignment="1">
      <alignment horizontal="center" vertical="center" wrapText="1"/>
    </xf>
    <xf numFmtId="3" fontId="33" fillId="0" borderId="16" xfId="24" applyNumberFormat="1" applyFont="1" applyBorder="1" applyAlignment="1">
      <alignment horizontal="center" vertical="center" wrapText="1"/>
    </xf>
    <xf numFmtId="181" fontId="34" fillId="0" borderId="87" xfId="24" applyNumberFormat="1" applyFont="1" applyBorder="1" applyAlignment="1">
      <alignment horizontal="center" vertical="center" wrapText="1"/>
    </xf>
    <xf numFmtId="181" fontId="34" fillId="0" borderId="85" xfId="24" applyNumberFormat="1" applyFont="1" applyBorder="1" applyAlignment="1">
      <alignment horizontal="center" vertical="center" wrapText="1"/>
    </xf>
    <xf numFmtId="181" fontId="34" fillId="0" borderId="86" xfId="24" applyNumberFormat="1" applyFont="1" applyBorder="1" applyAlignment="1">
      <alignment horizontal="center" vertical="center" wrapText="1"/>
    </xf>
    <xf numFmtId="3" fontId="33" fillId="0" borderId="39" xfId="24" applyNumberFormat="1" applyFont="1" applyBorder="1" applyAlignment="1">
      <alignment horizontal="center" vertical="center"/>
    </xf>
    <xf numFmtId="181" fontId="33" fillId="0" borderId="9" xfId="24" applyNumberFormat="1" applyFont="1" applyBorder="1" applyAlignment="1">
      <alignment horizontal="center" vertical="center"/>
    </xf>
    <xf numFmtId="181" fontId="34" fillId="0" borderId="75" xfId="24" applyNumberFormat="1" applyFont="1" applyBorder="1" applyAlignment="1">
      <alignment horizontal="center" vertical="center" wrapText="1"/>
    </xf>
    <xf numFmtId="181" fontId="34" fillId="0" borderId="78" xfId="24" applyNumberFormat="1" applyFont="1" applyBorder="1" applyAlignment="1">
      <alignment horizontal="center" vertical="center" wrapText="1"/>
    </xf>
    <xf numFmtId="181" fontId="34" fillId="0" borderId="76" xfId="24" applyNumberFormat="1" applyFont="1" applyBorder="1" applyAlignment="1">
      <alignment horizontal="center" vertical="center" wrapText="1"/>
    </xf>
    <xf numFmtId="181" fontId="34" fillId="0" borderId="15" xfId="24" applyNumberFormat="1" applyFont="1" applyBorder="1" applyAlignment="1">
      <alignment horizontal="center" vertical="center" wrapText="1"/>
    </xf>
    <xf numFmtId="186" fontId="34" fillId="0" borderId="77" xfId="24" applyNumberFormat="1" applyFont="1" applyBorder="1" applyAlignment="1">
      <alignment horizontal="center" vertical="center" wrapText="1"/>
    </xf>
    <xf numFmtId="186" fontId="34" fillId="0" borderId="16" xfId="24" applyNumberFormat="1" applyFont="1" applyBorder="1" applyAlignment="1">
      <alignment horizontal="center" vertical="center" wrapText="1"/>
    </xf>
    <xf numFmtId="181" fontId="34" fillId="0" borderId="2" xfId="24" applyNumberFormat="1" applyFont="1" applyBorder="1" applyAlignment="1">
      <alignment horizontal="center" vertical="center" wrapText="1"/>
    </xf>
    <xf numFmtId="181" fontId="34" fillId="0" borderId="3" xfId="24" applyNumberFormat="1" applyFont="1" applyBorder="1" applyAlignment="1">
      <alignment horizontal="center" vertical="center" wrapText="1"/>
    </xf>
    <xf numFmtId="176" fontId="33" fillId="0" borderId="5" xfId="24" applyNumberFormat="1" applyFont="1" applyBorder="1" applyAlignment="1">
      <alignment horizontal="center" vertical="center" wrapText="1"/>
    </xf>
    <xf numFmtId="176" fontId="33" fillId="0" borderId="1" xfId="24" applyNumberFormat="1" applyFont="1" applyBorder="1" applyAlignment="1">
      <alignment horizontal="center" vertical="center" wrapText="1"/>
    </xf>
    <xf numFmtId="176" fontId="33" fillId="0" borderId="10" xfId="24" applyNumberFormat="1" applyFont="1" applyBorder="1" applyAlignment="1">
      <alignment horizontal="center" vertical="center" wrapText="1"/>
    </xf>
    <xf numFmtId="176" fontId="33" fillId="0" borderId="40" xfId="24" applyNumberFormat="1" applyFont="1" applyBorder="1" applyAlignment="1">
      <alignment horizontal="center" vertical="center" wrapText="1"/>
    </xf>
    <xf numFmtId="176" fontId="33" fillId="0" borderId="94" xfId="24" applyNumberFormat="1" applyFont="1" applyBorder="1" applyAlignment="1">
      <alignment horizontal="center" vertical="center" wrapText="1"/>
    </xf>
    <xf numFmtId="176" fontId="33" fillId="0" borderId="95" xfId="24" applyNumberFormat="1" applyFont="1" applyBorder="1" applyAlignment="1">
      <alignment horizontal="center" vertical="center" wrapText="1"/>
    </xf>
    <xf numFmtId="176" fontId="33" fillId="0" borderId="96" xfId="24" applyNumberFormat="1" applyFont="1" applyBorder="1" applyAlignment="1">
      <alignment horizontal="center" vertical="center" wrapText="1"/>
    </xf>
    <xf numFmtId="3" fontId="34" fillId="0" borderId="2" xfId="24" applyNumberFormat="1" applyFont="1" applyBorder="1" applyAlignment="1">
      <alignment horizontal="center" vertical="center" shrinkToFit="1"/>
    </xf>
    <xf numFmtId="3" fontId="34" fillId="0" borderId="4" xfId="24" applyNumberFormat="1" applyFont="1" applyBorder="1" applyAlignment="1">
      <alignment horizontal="center" vertical="center" shrinkToFit="1"/>
    </xf>
    <xf numFmtId="3" fontId="34" fillId="0" borderId="3" xfId="24" applyNumberFormat="1" applyFont="1" applyBorder="1" applyAlignment="1">
      <alignment horizontal="center" vertical="center" shrinkToFit="1"/>
    </xf>
    <xf numFmtId="0" fontId="33" fillId="0" borderId="2" xfId="24" applyFont="1" applyBorder="1" applyAlignment="1">
      <alignment horizontal="center" vertical="center"/>
    </xf>
    <xf numFmtId="0" fontId="33" fillId="0" borderId="4" xfId="24" applyFont="1" applyBorder="1" applyAlignment="1">
      <alignment horizontal="center" vertical="center"/>
    </xf>
    <xf numFmtId="0" fontId="33" fillId="0" borderId="3" xfId="24" applyFont="1" applyBorder="1" applyAlignment="1">
      <alignment horizontal="center" vertical="center"/>
    </xf>
    <xf numFmtId="176" fontId="33" fillId="0" borderId="39" xfId="24" applyNumberFormat="1" applyFont="1" applyBorder="1" applyAlignment="1">
      <alignment wrapText="1"/>
    </xf>
    <xf numFmtId="176" fontId="33" fillId="0" borderId="17" xfId="24" applyNumberFormat="1" applyFont="1" applyBorder="1" applyAlignment="1">
      <alignment wrapText="1"/>
    </xf>
    <xf numFmtId="182" fontId="33" fillId="0" borderId="17" xfId="24" applyNumberFormat="1" applyFont="1" applyBorder="1" applyAlignment="1">
      <alignment horizontal="center" vertical="center"/>
    </xf>
    <xf numFmtId="3" fontId="33" fillId="0" borderId="84" xfId="24" applyNumberFormat="1" applyFont="1" applyBorder="1" applyAlignment="1">
      <alignment horizontal="center" vertical="center"/>
    </xf>
    <xf numFmtId="3" fontId="33" fillId="0" borderId="78" xfId="24" applyNumberFormat="1" applyFont="1" applyBorder="1" applyAlignment="1">
      <alignment horizontal="center" vertical="center"/>
    </xf>
    <xf numFmtId="3" fontId="33" fillId="0" borderId="53" xfId="24" applyNumberFormat="1" applyFont="1" applyBorder="1" applyAlignment="1">
      <alignment horizontal="center" vertical="center"/>
    </xf>
    <xf numFmtId="183" fontId="33" fillId="0" borderId="17" xfId="24" applyNumberFormat="1" applyFont="1" applyBorder="1" applyAlignment="1">
      <alignment horizontal="right" vertical="top" wrapText="1"/>
    </xf>
    <xf numFmtId="183" fontId="33" fillId="0" borderId="40" xfId="24" applyNumberFormat="1" applyFont="1" applyBorder="1" applyAlignment="1">
      <alignment horizontal="right" vertical="top" wrapText="1"/>
    </xf>
    <xf numFmtId="176" fontId="33" fillId="0" borderId="2" xfId="24" applyNumberFormat="1" applyFont="1" applyBorder="1" applyAlignment="1">
      <alignment horizontal="right" vertical="center" wrapText="1"/>
    </xf>
    <xf numFmtId="176" fontId="33" fillId="0" borderId="6" xfId="24" applyNumberFormat="1" applyFont="1" applyBorder="1" applyAlignment="1">
      <alignment horizontal="right" vertical="center" wrapText="1"/>
    </xf>
    <xf numFmtId="176" fontId="33" fillId="0" borderId="5" xfId="24" applyNumberFormat="1" applyFont="1" applyBorder="1" applyAlignment="1">
      <alignment horizontal="right" vertical="center" wrapText="1"/>
    </xf>
    <xf numFmtId="176" fontId="33" fillId="0" borderId="3" xfId="24" applyNumberFormat="1" applyFont="1" applyBorder="1" applyAlignment="1">
      <alignment horizontal="right" vertical="center" wrapText="1"/>
    </xf>
    <xf numFmtId="176" fontId="33" fillId="0" borderId="9" xfId="24" applyNumberFormat="1" applyFont="1" applyBorder="1" applyAlignment="1">
      <alignment horizontal="right" vertical="center" wrapText="1"/>
    </xf>
    <xf numFmtId="176" fontId="33" fillId="0" borderId="10" xfId="24" applyNumberFormat="1" applyFont="1" applyBorder="1" applyAlignment="1">
      <alignment horizontal="right" vertical="center" wrapText="1"/>
    </xf>
    <xf numFmtId="182" fontId="33" fillId="0" borderId="9" xfId="24" applyNumberFormat="1" applyFont="1" applyBorder="1" applyAlignment="1">
      <alignment horizontal="center" vertical="center"/>
    </xf>
    <xf numFmtId="176" fontId="33" fillId="0" borderId="39" xfId="24" applyNumberFormat="1" applyFont="1" applyBorder="1" applyAlignment="1">
      <alignment vertical="center" wrapText="1"/>
    </xf>
    <xf numFmtId="176" fontId="33" fillId="0" borderId="17" xfId="24" applyNumberFormat="1" applyFont="1" applyBorder="1" applyAlignment="1">
      <alignment vertical="center" wrapText="1"/>
    </xf>
    <xf numFmtId="176" fontId="33" fillId="0" borderId="40" xfId="24" applyNumberFormat="1" applyFont="1" applyBorder="1" applyAlignment="1">
      <alignment vertical="center" wrapText="1"/>
    </xf>
    <xf numFmtId="182" fontId="33" fillId="0" borderId="6" xfId="24" applyNumberFormat="1" applyFont="1" applyBorder="1" applyAlignment="1">
      <alignment horizontal="center" vertical="center"/>
    </xf>
    <xf numFmtId="181" fontId="34" fillId="0" borderId="63" xfId="24" applyNumberFormat="1" applyFont="1" applyBorder="1" applyAlignment="1">
      <alignment horizontal="center" vertical="center" wrapText="1"/>
    </xf>
    <xf numFmtId="49" fontId="34" fillId="0" borderId="63" xfId="24" applyNumberFormat="1" applyFont="1" applyBorder="1" applyAlignment="1">
      <alignment horizontal="center" vertical="center" wrapText="1"/>
    </xf>
    <xf numFmtId="176" fontId="33" fillId="0" borderId="2" xfId="24" applyNumberFormat="1" applyFont="1" applyBorder="1" applyAlignment="1">
      <alignment wrapText="1"/>
    </xf>
    <xf numFmtId="176" fontId="33" fillId="0" borderId="6" xfId="24" applyNumberFormat="1" applyFont="1" applyBorder="1" applyAlignment="1">
      <alignment wrapText="1"/>
    </xf>
    <xf numFmtId="176" fontId="33" fillId="0" borderId="79" xfId="24" applyNumberFormat="1" applyFont="1" applyBorder="1" applyAlignment="1">
      <alignment wrapText="1"/>
    </xf>
    <xf numFmtId="176" fontId="33" fillId="0" borderId="15" xfId="24" applyNumberFormat="1" applyFont="1" applyBorder="1" applyAlignment="1">
      <alignment wrapText="1"/>
    </xf>
    <xf numFmtId="176" fontId="33" fillId="0" borderId="3" xfId="24" applyNumberFormat="1" applyFont="1" applyBorder="1" applyAlignment="1">
      <alignment wrapText="1"/>
    </xf>
    <xf numFmtId="176" fontId="33" fillId="0" borderId="9" xfId="24" applyNumberFormat="1" applyFont="1" applyBorder="1" applyAlignment="1">
      <alignment wrapText="1"/>
    </xf>
    <xf numFmtId="183" fontId="33" fillId="0" borderId="6" xfId="24" applyNumberFormat="1" applyFont="1" applyBorder="1" applyAlignment="1">
      <alignment horizontal="right" vertical="top" wrapText="1"/>
    </xf>
    <xf numFmtId="183" fontId="33" fillId="0" borderId="5" xfId="24" applyNumberFormat="1" applyFont="1" applyBorder="1" applyAlignment="1">
      <alignment horizontal="right" vertical="top" wrapText="1"/>
    </xf>
    <xf numFmtId="183" fontId="33" fillId="0" borderId="15" xfId="24" applyNumberFormat="1" applyFont="1" applyBorder="1" applyAlignment="1">
      <alignment horizontal="right" vertical="top" wrapText="1"/>
    </xf>
    <xf numFmtId="183" fontId="33" fillId="0" borderId="55" xfId="24" applyNumberFormat="1" applyFont="1" applyBorder="1" applyAlignment="1">
      <alignment horizontal="right" vertical="top" wrapText="1"/>
    </xf>
    <xf numFmtId="183" fontId="33" fillId="0" borderId="9" xfId="24" applyNumberFormat="1" applyFont="1" applyBorder="1" applyAlignment="1">
      <alignment horizontal="right" vertical="top" wrapText="1"/>
    </xf>
    <xf numFmtId="183" fontId="33" fillId="0" borderId="10" xfId="24" applyNumberFormat="1" applyFont="1" applyBorder="1" applyAlignment="1">
      <alignment horizontal="right" vertical="top" wrapText="1"/>
    </xf>
    <xf numFmtId="49" fontId="34" fillId="0" borderId="85" xfId="24" applyNumberFormat="1" applyFont="1" applyBorder="1" applyAlignment="1">
      <alignment horizontal="center" vertical="center" wrapText="1"/>
    </xf>
    <xf numFmtId="188" fontId="34" fillId="0" borderId="86" xfId="24" applyNumberFormat="1" applyFont="1" applyBorder="1" applyAlignment="1">
      <alignment horizontal="center" vertical="center" wrapText="1"/>
    </xf>
    <xf numFmtId="182" fontId="33" fillId="0" borderId="0" xfId="24" applyNumberFormat="1" applyFont="1" applyAlignment="1">
      <alignment horizontal="center" vertical="center"/>
    </xf>
    <xf numFmtId="183" fontId="34" fillId="0" borderId="9" xfId="24" applyNumberFormat="1" applyFont="1" applyBorder="1" applyAlignment="1">
      <alignment horizontal="right" vertical="top" wrapText="1"/>
    </xf>
    <xf numFmtId="183" fontId="34" fillId="0" borderId="10" xfId="24" applyNumberFormat="1" applyFont="1" applyBorder="1" applyAlignment="1">
      <alignment horizontal="right" vertical="top" wrapText="1"/>
    </xf>
    <xf numFmtId="3" fontId="9" fillId="0" borderId="13" xfId="0" applyNumberFormat="1" applyFont="1" applyBorder="1" applyAlignment="1">
      <alignment horizontal="center" vertical="center" wrapText="1"/>
    </xf>
    <xf numFmtId="3" fontId="9" fillId="0" borderId="43" xfId="0" applyNumberFormat="1" applyFont="1" applyBorder="1" applyAlignment="1">
      <alignment horizontal="center" vertical="center" wrapText="1"/>
    </xf>
    <xf numFmtId="0" fontId="9" fillId="0" borderId="2" xfId="0" applyFont="1" applyBorder="1" applyAlignment="1">
      <alignment vertical="center" wrapText="1"/>
    </xf>
    <xf numFmtId="0" fontId="0" fillId="0" borderId="6" xfId="0" applyBorder="1" applyAlignment="1">
      <alignment vertical="center" wrapText="1"/>
    </xf>
    <xf numFmtId="0" fontId="0" fillId="0" borderId="5" xfId="0" applyBorder="1" applyAlignment="1">
      <alignment vertical="center" wrapText="1"/>
    </xf>
    <xf numFmtId="0" fontId="9" fillId="0" borderId="3" xfId="0" applyFont="1" applyBorder="1" applyAlignment="1">
      <alignment vertical="center" wrapText="1"/>
    </xf>
    <xf numFmtId="0" fontId="0" fillId="0" borderId="9" xfId="0" applyBorder="1" applyAlignment="1">
      <alignment vertical="center" wrapText="1"/>
    </xf>
    <xf numFmtId="0" fontId="0" fillId="0" borderId="10" xfId="0" applyBorder="1" applyAlignment="1">
      <alignment vertical="center" wrapText="1"/>
    </xf>
    <xf numFmtId="0" fontId="0" fillId="0" borderId="4" xfId="0" applyBorder="1" applyAlignment="1">
      <alignment wrapText="1"/>
    </xf>
    <xf numFmtId="0" fontId="0" fillId="0" borderId="3" xfId="0" applyBorder="1" applyAlignment="1">
      <alignment wrapText="1"/>
    </xf>
    <xf numFmtId="0" fontId="10" fillId="0" borderId="39" xfId="0" applyFont="1" applyBorder="1" applyAlignment="1">
      <alignment vertical="center" wrapText="1"/>
    </xf>
    <xf numFmtId="0" fontId="0" fillId="0" borderId="17" xfId="0" applyBorder="1" applyAlignment="1">
      <alignment vertical="center" wrapText="1"/>
    </xf>
    <xf numFmtId="0" fontId="0" fillId="0" borderId="40" xfId="0" applyBorder="1" applyAlignment="1">
      <alignment vertical="center" wrapText="1"/>
    </xf>
    <xf numFmtId="0" fontId="9" fillId="0" borderId="6" xfId="0" applyFont="1" applyBorder="1" applyAlignment="1">
      <alignment horizontal="left" vertical="center" wrapText="1"/>
    </xf>
    <xf numFmtId="0" fontId="9" fillId="0" borderId="0" xfId="0" applyFont="1" applyAlignment="1">
      <alignment horizontal="left" vertical="center" wrapText="1"/>
    </xf>
    <xf numFmtId="3" fontId="9" fillId="0" borderId="0" xfId="0" applyNumberFormat="1" applyFont="1" applyAlignment="1">
      <alignment horizontal="right" vertical="center" wrapText="1"/>
    </xf>
    <xf numFmtId="0" fontId="9" fillId="0" borderId="9" xfId="0" applyFont="1" applyBorder="1" applyAlignment="1">
      <alignment horizontal="left" vertical="center" wrapText="1"/>
    </xf>
    <xf numFmtId="0" fontId="9" fillId="0" borderId="5" xfId="0" applyFont="1" applyBorder="1" applyAlignment="1">
      <alignment horizontal="left" vertical="center" wrapText="1"/>
    </xf>
    <xf numFmtId="0" fontId="9" fillId="0" borderId="1" xfId="0" applyFont="1" applyBorder="1" applyAlignment="1">
      <alignment horizontal="left" vertical="center" wrapText="1"/>
    </xf>
    <xf numFmtId="3" fontId="9" fillId="0" borderId="1" xfId="0" applyNumberFormat="1" applyFont="1" applyBorder="1" applyAlignment="1">
      <alignment horizontal="right" vertical="center" wrapText="1"/>
    </xf>
    <xf numFmtId="0" fontId="9" fillId="0" borderId="10" xfId="0" applyFont="1" applyBorder="1" applyAlignment="1">
      <alignment horizontal="left" vertical="center" wrapText="1"/>
    </xf>
    <xf numFmtId="0" fontId="9" fillId="0" borderId="6" xfId="0" applyFont="1" applyBorder="1" applyAlignment="1">
      <alignment vertical="center" wrapText="1"/>
    </xf>
    <xf numFmtId="0" fontId="9" fillId="0" borderId="5" xfId="0" applyFont="1" applyBorder="1" applyAlignment="1">
      <alignment vertical="center" wrapText="1"/>
    </xf>
    <xf numFmtId="0" fontId="9" fillId="0" borderId="4" xfId="0" applyFont="1" applyBorder="1" applyAlignment="1">
      <alignment vertical="center" wrapText="1"/>
    </xf>
    <xf numFmtId="0" fontId="9" fillId="0" borderId="0" xfId="0" applyFont="1" applyAlignment="1">
      <alignment vertical="center" wrapText="1"/>
    </xf>
    <xf numFmtId="0" fontId="9" fillId="0" borderId="1" xfId="0" applyFont="1" applyBorder="1" applyAlignment="1">
      <alignment vertical="center" wrapText="1"/>
    </xf>
    <xf numFmtId="0" fontId="9" fillId="0" borderId="43" xfId="0" applyFont="1" applyBorder="1" applyAlignment="1">
      <alignment horizontal="distributed" vertical="center" wrapText="1"/>
    </xf>
    <xf numFmtId="0" fontId="9" fillId="0" borderId="27" xfId="0" applyFont="1" applyBorder="1" applyAlignment="1">
      <alignment horizontal="distributed" vertical="center" wrapText="1"/>
    </xf>
    <xf numFmtId="0" fontId="9" fillId="0" borderId="14" xfId="0" applyFont="1" applyBorder="1" applyAlignment="1">
      <alignment horizontal="distributed" vertical="center" wrapText="1"/>
    </xf>
    <xf numFmtId="3" fontId="9" fillId="0" borderId="2" xfId="0" applyNumberFormat="1" applyFont="1" applyBorder="1" applyAlignment="1">
      <alignment horizontal="right" vertical="center" wrapText="1"/>
    </xf>
    <xf numFmtId="3" fontId="9" fillId="0" borderId="4" xfId="0" applyNumberFormat="1" applyFont="1" applyBorder="1" applyAlignment="1">
      <alignment horizontal="right" vertical="center" wrapText="1"/>
    </xf>
    <xf numFmtId="3" fontId="9" fillId="0" borderId="3" xfId="0" applyNumberFormat="1" applyFont="1" applyBorder="1" applyAlignment="1">
      <alignment horizontal="right" vertical="center" wrapText="1"/>
    </xf>
    <xf numFmtId="3" fontId="9" fillId="0" borderId="43" xfId="0" applyNumberFormat="1" applyFont="1" applyBorder="1" applyAlignment="1">
      <alignment horizontal="right" vertical="center" wrapText="1"/>
    </xf>
    <xf numFmtId="3" fontId="9" fillId="0" borderId="27" xfId="0" applyNumberFormat="1" applyFont="1" applyBorder="1" applyAlignment="1">
      <alignment horizontal="right" vertical="center" wrapText="1"/>
    </xf>
    <xf numFmtId="3" fontId="9" fillId="0" borderId="14" xfId="0" applyNumberFormat="1" applyFont="1" applyBorder="1" applyAlignment="1">
      <alignment horizontal="right" vertical="center" wrapText="1"/>
    </xf>
    <xf numFmtId="0" fontId="35" fillId="0" borderId="14" xfId="25" applyFont="1" applyBorder="1" applyAlignment="1">
      <alignment vertical="center" wrapText="1"/>
    </xf>
    <xf numFmtId="176" fontId="9" fillId="0" borderId="43" xfId="0" applyNumberFormat="1" applyFont="1" applyBorder="1" applyAlignment="1">
      <alignment horizontal="distributed" vertical="center"/>
    </xf>
    <xf numFmtId="176" fontId="9" fillId="0" borderId="27" xfId="0" applyNumberFormat="1" applyFont="1" applyBorder="1" applyAlignment="1">
      <alignment horizontal="distributed" vertical="center"/>
    </xf>
    <xf numFmtId="176" fontId="9" fillId="0" borderId="14" xfId="0" applyNumberFormat="1" applyFont="1" applyBorder="1" applyAlignment="1">
      <alignment horizontal="distributed" vertical="center"/>
    </xf>
    <xf numFmtId="176" fontId="9" fillId="0" borderId="43" xfId="0" applyNumberFormat="1" applyFont="1" applyBorder="1" applyAlignment="1">
      <alignment horizontal="right" vertical="center"/>
    </xf>
    <xf numFmtId="176" fontId="9" fillId="0" borderId="27" xfId="0" applyNumberFormat="1" applyFont="1" applyBorder="1" applyAlignment="1">
      <alignment horizontal="right" vertical="center"/>
    </xf>
    <xf numFmtId="176" fontId="9" fillId="0" borderId="14" xfId="0" applyNumberFormat="1" applyFont="1" applyBorder="1" applyAlignment="1">
      <alignment horizontal="right" vertical="center"/>
    </xf>
    <xf numFmtId="3" fontId="9" fillId="0" borderId="5" xfId="0" applyNumberFormat="1" applyFont="1" applyBorder="1" applyAlignment="1">
      <alignment horizontal="right" vertical="center" wrapText="1"/>
    </xf>
    <xf numFmtId="3" fontId="9" fillId="0" borderId="10" xfId="0" applyNumberFormat="1" applyFont="1" applyBorder="1" applyAlignment="1">
      <alignment horizontal="right" vertical="center" wrapText="1"/>
    </xf>
    <xf numFmtId="184" fontId="9" fillId="0" borderId="13" xfId="0" applyNumberFormat="1" applyFont="1" applyBorder="1" applyAlignment="1">
      <alignment horizontal="center" vertical="center" wrapText="1"/>
    </xf>
    <xf numFmtId="184" fontId="9" fillId="0" borderId="43" xfId="0" applyNumberFormat="1" applyFont="1" applyBorder="1" applyAlignment="1">
      <alignment horizontal="center" vertical="center" wrapText="1"/>
    </xf>
    <xf numFmtId="185" fontId="9" fillId="0" borderId="13" xfId="0" applyNumberFormat="1" applyFont="1" applyBorder="1" applyAlignment="1">
      <alignment horizontal="center" vertical="center" wrapText="1"/>
    </xf>
    <xf numFmtId="185" fontId="9" fillId="0" borderId="43" xfId="0" applyNumberFormat="1" applyFont="1" applyBorder="1" applyAlignment="1">
      <alignment horizontal="center" vertical="center" wrapText="1"/>
    </xf>
    <xf numFmtId="0" fontId="9" fillId="0" borderId="3" xfId="25" applyFont="1" applyBorder="1" applyAlignment="1">
      <alignment vertical="center" wrapText="1"/>
    </xf>
    <xf numFmtId="0" fontId="9" fillId="0" borderId="9" xfId="25" applyFont="1" applyBorder="1" applyAlignment="1">
      <alignment vertical="center" wrapText="1"/>
    </xf>
    <xf numFmtId="0" fontId="9" fillId="0" borderId="10" xfId="25" applyFont="1" applyBorder="1" applyAlignment="1">
      <alignment vertical="center" wrapText="1"/>
    </xf>
    <xf numFmtId="0" fontId="9" fillId="0" borderId="39" xfId="0" applyFont="1" applyBorder="1" applyAlignment="1">
      <alignment horizontal="center" vertical="center"/>
    </xf>
    <xf numFmtId="0" fontId="9" fillId="0" borderId="17" xfId="0" applyFont="1" applyBorder="1" applyAlignment="1">
      <alignment horizontal="center" vertical="center"/>
    </xf>
    <xf numFmtId="0" fontId="9" fillId="0" borderId="40" xfId="0" applyFont="1" applyBorder="1" applyAlignment="1">
      <alignment horizontal="center" vertical="center"/>
    </xf>
    <xf numFmtId="0" fontId="9" fillId="0" borderId="4" xfId="25" applyFont="1" applyBorder="1" applyAlignment="1">
      <alignment horizontal="center" wrapText="1"/>
    </xf>
    <xf numFmtId="0" fontId="9" fillId="0" borderId="4" xfId="25" applyFont="1" applyBorder="1" applyAlignment="1">
      <alignment horizontal="center"/>
    </xf>
    <xf numFmtId="0" fontId="9" fillId="0" borderId="2" xfId="25" applyFont="1" applyBorder="1" applyAlignment="1">
      <alignment horizontal="center" wrapText="1"/>
    </xf>
    <xf numFmtId="176" fontId="9" fillId="0" borderId="5" xfId="25" applyNumberFormat="1" applyFont="1" applyBorder="1" applyAlignment="1">
      <alignment horizontal="right" vertical="center"/>
    </xf>
    <xf numFmtId="176" fontId="9" fillId="0" borderId="1" xfId="25" applyNumberFormat="1" applyFont="1" applyBorder="1" applyAlignment="1">
      <alignment horizontal="right" vertical="center"/>
    </xf>
    <xf numFmtId="176" fontId="9" fillId="0" borderId="0" xfId="25" applyNumberFormat="1" applyFont="1" applyAlignment="1">
      <alignment horizontal="center" vertical="center"/>
    </xf>
    <xf numFmtId="0" fontId="9" fillId="0" borderId="1" xfId="0" applyFont="1" applyBorder="1" applyAlignment="1">
      <alignment horizontal="left" vertical="center"/>
    </xf>
    <xf numFmtId="0" fontId="9" fillId="0" borderId="10" xfId="0" applyFont="1" applyBorder="1" applyAlignment="1">
      <alignment horizontal="left" vertical="center"/>
    </xf>
    <xf numFmtId="176" fontId="9" fillId="0" borderId="0" xfId="0" applyNumberFormat="1" applyFont="1" applyAlignment="1">
      <alignment horizontal="left" vertical="center" wrapText="1"/>
    </xf>
    <xf numFmtId="0" fontId="35" fillId="0" borderId="3" xfId="0" applyFont="1" applyBorder="1" applyAlignment="1">
      <alignment vertical="center" wrapText="1"/>
    </xf>
    <xf numFmtId="0" fontId="36" fillId="0" borderId="9" xfId="0" applyFont="1" applyBorder="1" applyAlignment="1">
      <alignment vertical="center" wrapText="1"/>
    </xf>
    <xf numFmtId="0" fontId="36" fillId="0" borderId="10" xfId="0" applyFont="1" applyBorder="1" applyAlignment="1">
      <alignment vertical="center" wrapText="1"/>
    </xf>
    <xf numFmtId="0" fontId="14" fillId="0" borderId="0" xfId="0" applyFont="1" applyAlignment="1">
      <alignment horizontal="center" vertical="center"/>
    </xf>
    <xf numFmtId="49" fontId="14" fillId="0" borderId="0" xfId="24" applyNumberFormat="1" applyFont="1" applyAlignment="1">
      <alignment horizontal="center" vertical="center"/>
    </xf>
    <xf numFmtId="187" fontId="14" fillId="0" borderId="0" xfId="0" applyNumberFormat="1" applyFont="1" applyAlignment="1">
      <alignment horizontal="center" vertical="center"/>
    </xf>
    <xf numFmtId="0" fontId="9" fillId="0" borderId="1" xfId="0" applyFont="1" applyBorder="1" applyAlignment="1">
      <alignment horizontal="right" vertical="center"/>
    </xf>
    <xf numFmtId="0" fontId="9" fillId="0" borderId="10" xfId="0" applyFont="1" applyBorder="1" applyAlignment="1">
      <alignment horizontal="right" vertical="center"/>
    </xf>
    <xf numFmtId="190" fontId="9" fillId="0" borderId="0" xfId="25" applyNumberFormat="1" applyFont="1" applyAlignment="1">
      <alignment horizontal="center" vertical="center"/>
    </xf>
  </cellXfs>
  <cellStyles count="36">
    <cellStyle name="パーセント 2" xfId="14" xr:uid="{00000000-0005-0000-0000-000001000000}"/>
    <cellStyle name="桁区切り 2 2" xfId="18" xr:uid="{00000000-0005-0000-0000-000004000000}"/>
    <cellStyle name="桁区切り 2 4" xfId="28" xr:uid="{00000000-0005-0000-0000-000005000000}"/>
    <cellStyle name="桁区切り 2 6" xfId="33" xr:uid="{00000000-0005-0000-0000-000006000000}"/>
    <cellStyle name="桁区切り 3" xfId="11" xr:uid="{00000000-0005-0000-0000-000007000000}"/>
    <cellStyle name="桁区切り 4" xfId="20" xr:uid="{00000000-0005-0000-0000-000008000000}"/>
    <cellStyle name="桁区切り 4 2" xfId="23" xr:uid="{00000000-0005-0000-0000-000009000000}"/>
    <cellStyle name="桁区切り 4 3" xfId="35" xr:uid="{00000000-0005-0000-0000-00000A000000}"/>
    <cellStyle name="桁区切り 5" xfId="17" xr:uid="{00000000-0005-0000-0000-00000B000000}"/>
    <cellStyle name="桁区切り 7" xfId="27" xr:uid="{00000000-0005-0000-0000-00000C000000}"/>
    <cellStyle name="桁区切り 9" xfId="32" xr:uid="{00000000-0005-0000-0000-00000D000000}"/>
    <cellStyle name="標準" xfId="0" builtinId="0"/>
    <cellStyle name="標準 10" xfId="1" xr:uid="{00000000-0005-0000-0000-00000F000000}"/>
    <cellStyle name="標準 12" xfId="3" xr:uid="{00000000-0005-0000-0000-000010000000}"/>
    <cellStyle name="標準 13" xfId="2" xr:uid="{00000000-0005-0000-0000-000011000000}"/>
    <cellStyle name="標準 2" xfId="5" xr:uid="{00000000-0005-0000-0000-000012000000}"/>
    <cellStyle name="標準 2 2" xfId="6" xr:uid="{00000000-0005-0000-0000-000013000000}"/>
    <cellStyle name="標準 2 2 2" xfId="7" xr:uid="{00000000-0005-0000-0000-000014000000}"/>
    <cellStyle name="標準 2 2 2 2" xfId="15" xr:uid="{00000000-0005-0000-0000-000015000000}"/>
    <cellStyle name="標準 2 2 2 2 2" xfId="16" xr:uid="{00000000-0005-0000-0000-000016000000}"/>
    <cellStyle name="標準 2 2 2 2 3" xfId="22" xr:uid="{00000000-0005-0000-0000-000017000000}"/>
    <cellStyle name="標準 2 2 2 2 4" xfId="26" xr:uid="{00000000-0005-0000-0000-000018000000}"/>
    <cellStyle name="標準 2 2 2 2 6" xfId="31" xr:uid="{00000000-0005-0000-0000-000019000000}"/>
    <cellStyle name="標準 2 2 2 4" xfId="29" xr:uid="{00000000-0005-0000-0000-00001A000000}"/>
    <cellStyle name="標準 2 2 2 4 2" xfId="30" xr:uid="{00000000-0005-0000-0000-00001B000000}"/>
    <cellStyle name="標準 2 3" xfId="9" xr:uid="{00000000-0005-0000-0000-00001C000000}"/>
    <cellStyle name="標準 2 3 2" xfId="25" xr:uid="{00000000-0005-0000-0000-00001D000000}"/>
    <cellStyle name="標準 2 4" xfId="12" xr:uid="{00000000-0005-0000-0000-00001E000000}"/>
    <cellStyle name="標準 27" xfId="4" xr:uid="{00000000-0005-0000-0000-00001F000000}"/>
    <cellStyle name="標準 3" xfId="8" xr:uid="{00000000-0005-0000-0000-000020000000}"/>
    <cellStyle name="標準 3 2" xfId="10" xr:uid="{00000000-0005-0000-0000-000021000000}"/>
    <cellStyle name="標準 4" xfId="13" xr:uid="{00000000-0005-0000-0000-000022000000}"/>
    <cellStyle name="標準 4 2" xfId="19" xr:uid="{00000000-0005-0000-0000-000023000000}"/>
    <cellStyle name="標準 4 2 2" xfId="21" xr:uid="{00000000-0005-0000-0000-000024000000}"/>
    <cellStyle name="標準 4 2 2 2" xfId="24" xr:uid="{00000000-0005-0000-0000-000025000000}"/>
    <cellStyle name="標準 4 3" xfId="34" xr:uid="{00000000-0005-0000-0000-000026000000}"/>
  </cellStyles>
  <dxfs count="5">
    <dxf>
      <font>
        <color rgb="FFFF0000"/>
      </font>
      <fill>
        <patternFill>
          <bgColor rgb="FFFFFF99"/>
        </patternFill>
      </fill>
    </dxf>
    <dxf>
      <font>
        <color rgb="FF0070C0"/>
      </font>
      <fill>
        <patternFill>
          <bgColor rgb="FFFFFF99"/>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oneCellAnchor>
    <xdr:from>
      <xdr:col>9</xdr:col>
      <xdr:colOff>204107</xdr:colOff>
      <xdr:row>39</xdr:row>
      <xdr:rowOff>94569</xdr:rowOff>
    </xdr:from>
    <xdr:ext cx="2562225" cy="685799"/>
    <xdr:sp macro="" textlink="">
      <xdr:nvSpPr>
        <xdr:cNvPr id="2" name="テキスト ボックス 1">
          <a:extLst>
            <a:ext uri="{FF2B5EF4-FFF2-40B4-BE49-F238E27FC236}">
              <a16:creationId xmlns:a16="http://schemas.microsoft.com/office/drawing/2014/main" id="{00000000-0008-0000-0C00-000002000000}"/>
            </a:ext>
          </a:extLst>
        </xdr:cNvPr>
        <xdr:cNvSpPr txBox="1"/>
      </xdr:nvSpPr>
      <xdr:spPr>
        <a:xfrm>
          <a:off x="4747532" y="14686869"/>
          <a:ext cx="2562225" cy="685799"/>
        </a:xfrm>
        <a:prstGeom prst="rect">
          <a:avLst/>
        </a:prstGeom>
        <a:solidFill>
          <a:sysClr val="window" lastClr="FFFFFF"/>
        </a:solidFill>
        <a:ln w="31750">
          <a:solidFill>
            <a:srgbClr val="FF0000"/>
          </a:solidFill>
        </a:ln>
        <a:effectLst/>
      </xdr:spPr>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以下，自動計算</a:t>
          </a:r>
          <a:endParaRPr kumimoji="1" lang="en-US" altLang="ja-JP" sz="14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a:t>
          </a:r>
          <a:r>
            <a:rPr kumimoji="1" lang="ja-JP" altLang="en-US" sz="11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朱書＝単価表から自動転記</a:t>
          </a:r>
        </a:p>
      </xdr:txBody>
    </xdr:sp>
    <xdr:clientData fPrintsWithSheet="0"/>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6x4kyuc99s0\&#31038;&#20250;&#12539;&#25588;&#35703;&#23616;&#38556;&#23475;&#20445;&#20581;&#31119;&#31049;&#37096;&#38556;&#23475;&#31119;&#31049;&#35506;\DOCUME~1\HTFFW\LOCALS~1\Temp\DxExp\210220&#9632;&#26368;&#26032;&#29256;&#9632;&#26032;&#26087;&#23550;&#29031;&#9632;\&#9312;20080226&#12288;H20%2004%20&#29256;&#38556;&#23475;&#32773;&#31639;&#23450;&#27083;&#36896;&#35211;&#12360;&#28040;&#12375;&#2925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引上率"/>
      <sheetName val="目次１"/>
      <sheetName val="１居宅介護"/>
      <sheetName val="２重度訪問介護"/>
      <sheetName val="３行動援護"/>
      <sheetName val="４重度包括"/>
      <sheetName val="５療養介護"/>
      <sheetName val="６生活介護"/>
      <sheetName val="７児童デイ"/>
      <sheetName val="８短期入所"/>
      <sheetName val="９共同生活介護"/>
      <sheetName val="１０施設入所支援"/>
      <sheetName val="１１共同生活援助"/>
      <sheetName val="１２自立訓練（機能）"/>
      <sheetName val="１３自立訓練（生活）"/>
      <sheetName val="１４宿泊型自立訓練"/>
      <sheetName val="１５就労移行支援"/>
      <sheetName val="１６就労移行支援（養成）"/>
      <sheetName val="１７就労継続支援Ａ型"/>
      <sheetName val="１８就労継続支援Ｂ型"/>
      <sheetName val="１９相談支援"/>
      <sheetName val="２０身体入所更生"/>
      <sheetName val="２１身体通所更生"/>
      <sheetName val="２２身体入所療護"/>
      <sheetName val="２３身体通所療護"/>
      <sheetName val="２４身体入所授産"/>
      <sheetName val="２５身体通所授産"/>
      <sheetName val="２６知的入所更生"/>
      <sheetName val="２７知的通所更生"/>
      <sheetName val="２８知的入所授産"/>
      <sheetName val="２９知的通所授産"/>
      <sheetName val="３０知的通勤寮"/>
      <sheetName val="入力シート"/>
      <sheetName val="Sheet3"/>
      <sheetName val="【比較前】単価入力"/>
    </sheetNames>
    <sheetDataSet>
      <sheetData sheetId="0">
        <row r="2">
          <cell r="B2">
            <v>4.5999999999999999E-2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refreshError="1"/>
      <sheetData sheetId="33" refreshError="1"/>
      <sheetData sheetId="3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FFFF"/>
    <pageSetUpPr fitToPage="1"/>
  </sheetPr>
  <dimension ref="A1:AU200"/>
  <sheetViews>
    <sheetView showGridLines="0" tabSelected="1" view="pageBreakPreview" zoomScale="85" zoomScaleNormal="55" zoomScaleSheetLayoutView="85" workbookViewId="0">
      <selection activeCell="R4" sqref="R4:W4"/>
    </sheetView>
  </sheetViews>
  <sheetFormatPr defaultColWidth="6.6328125" defaultRowHeight="15"/>
  <cols>
    <col min="1" max="29" width="6.6328125" style="140"/>
    <col min="30" max="36" width="12.36328125" style="140" customWidth="1"/>
    <col min="37" max="37" width="12.08984375" style="140" customWidth="1"/>
    <col min="38" max="16384" width="6.6328125" style="140"/>
  </cols>
  <sheetData>
    <row r="1" spans="1:47" s="7" customFormat="1" ht="27" customHeight="1">
      <c r="A1" s="36" t="s">
        <v>226</v>
      </c>
      <c r="P1" s="217"/>
      <c r="Q1" s="217"/>
      <c r="R1" s="217"/>
      <c r="S1" s="217"/>
      <c r="T1" s="217"/>
      <c r="U1" s="217"/>
      <c r="V1" s="217"/>
      <c r="W1" s="217"/>
    </row>
    <row r="2" spans="1:47" s="7" customFormat="1" ht="41.25" customHeight="1">
      <c r="A2" s="218" t="s">
        <v>103</v>
      </c>
      <c r="B2" s="218"/>
      <c r="C2" s="218"/>
      <c r="D2" s="218"/>
      <c r="E2" s="218"/>
      <c r="F2" s="218"/>
      <c r="G2" s="218"/>
      <c r="H2" s="218"/>
      <c r="I2" s="218"/>
      <c r="J2" s="218"/>
      <c r="K2" s="218"/>
      <c r="L2" s="218"/>
      <c r="M2" s="218"/>
      <c r="N2" s="218"/>
      <c r="O2" s="218"/>
      <c r="P2" s="218"/>
      <c r="Q2" s="218"/>
      <c r="R2" s="218"/>
      <c r="S2" s="218"/>
      <c r="T2" s="218"/>
      <c r="U2" s="218"/>
      <c r="V2" s="218"/>
      <c r="W2" s="218"/>
      <c r="AC2" s="8"/>
      <c r="AD2" s="8"/>
      <c r="AE2" s="8"/>
    </row>
    <row r="3" spans="1:47" s="7" customFormat="1" ht="32.25" customHeight="1">
      <c r="A3" s="9"/>
      <c r="B3" s="9"/>
      <c r="C3" s="9"/>
      <c r="D3" s="9"/>
      <c r="E3" s="9"/>
      <c r="F3" s="9"/>
      <c r="G3" s="9"/>
      <c r="H3" s="9"/>
      <c r="I3" s="9"/>
      <c r="J3" s="9"/>
      <c r="K3" s="9"/>
      <c r="L3" s="9"/>
      <c r="P3" s="9"/>
      <c r="Q3" s="9"/>
      <c r="R3" s="9"/>
      <c r="S3" s="9"/>
      <c r="T3" s="9"/>
      <c r="U3" s="9"/>
      <c r="V3" s="9"/>
      <c r="W3" s="9"/>
      <c r="AC3" s="8"/>
      <c r="AD3" s="8"/>
      <c r="AE3" s="8"/>
    </row>
    <row r="4" spans="1:47" s="7" customFormat="1" ht="32.25" customHeight="1" thickBot="1">
      <c r="A4" s="9"/>
      <c r="B4" s="9"/>
      <c r="C4" s="9"/>
      <c r="D4" s="9"/>
      <c r="M4" s="219" t="s">
        <v>1</v>
      </c>
      <c r="N4" s="219"/>
      <c r="O4" s="219"/>
      <c r="P4" s="219"/>
      <c r="Q4" s="219"/>
      <c r="R4" s="220"/>
      <c r="S4" s="220"/>
      <c r="T4" s="220"/>
      <c r="U4" s="220"/>
      <c r="V4" s="220"/>
      <c r="W4" s="220"/>
      <c r="AC4" s="8"/>
      <c r="AD4" s="8"/>
      <c r="AE4" s="8"/>
    </row>
    <row r="5" spans="1:47" s="7" customFormat="1" ht="32.25" customHeight="1" thickBot="1">
      <c r="A5" s="9"/>
      <c r="B5" s="9"/>
      <c r="C5" s="9"/>
      <c r="D5" s="9"/>
      <c r="M5" s="221" t="s">
        <v>276</v>
      </c>
      <c r="N5" s="222"/>
      <c r="O5" s="222"/>
      <c r="P5" s="222"/>
      <c r="Q5" s="223"/>
      <c r="R5" s="224">
        <f>ROUNDDOWN(R6,-3)</f>
        <v>0</v>
      </c>
      <c r="S5" s="224"/>
      <c r="T5" s="224"/>
      <c r="U5" s="224"/>
      <c r="V5" s="224"/>
      <c r="W5" s="225"/>
      <c r="AC5" s="8"/>
      <c r="AD5" s="8"/>
      <c r="AE5" s="8"/>
    </row>
    <row r="6" spans="1:47" s="7" customFormat="1" ht="32.25" customHeight="1">
      <c r="P6" s="10"/>
      <c r="Q6" s="11" t="s">
        <v>41</v>
      </c>
      <c r="R6" s="209">
        <f>IFERROR(P110+P111+AJ110+AJ111,0)</f>
        <v>0</v>
      </c>
      <c r="S6" s="209"/>
      <c r="T6" s="209"/>
      <c r="U6" s="209"/>
      <c r="V6" s="209"/>
      <c r="W6" s="209"/>
      <c r="X6" s="10"/>
      <c r="AC6" s="8"/>
      <c r="AD6" s="8"/>
      <c r="AE6" s="8"/>
    </row>
    <row r="7" spans="1:47" s="13" customFormat="1" ht="26.25" customHeight="1">
      <c r="A7" s="12" t="s">
        <v>42</v>
      </c>
      <c r="C7" s="129" t="str">
        <f>IF(F9="","＜ERROR＞「利用定員」を入力してください。","")</f>
        <v>＜ERROR＞「利用定員」を入力してください。</v>
      </c>
      <c r="Y7" s="7"/>
      <c r="Z7" s="7"/>
      <c r="AA7" s="7"/>
      <c r="AB7" s="7"/>
      <c r="AC7" s="8"/>
      <c r="AD7" s="8"/>
      <c r="AE7" s="8"/>
      <c r="AF7" s="7"/>
      <c r="AG7" s="7"/>
      <c r="AH7" s="7"/>
      <c r="AI7" s="7"/>
      <c r="AJ7" s="7"/>
      <c r="AK7" s="7"/>
      <c r="AL7" s="7"/>
      <c r="AM7" s="7"/>
      <c r="AN7" s="7"/>
      <c r="AO7" s="7"/>
      <c r="AP7" s="7"/>
      <c r="AQ7" s="7"/>
      <c r="AR7" s="7"/>
      <c r="AS7" s="7"/>
      <c r="AT7" s="7"/>
      <c r="AU7" s="7"/>
    </row>
    <row r="8" spans="1:47" s="13" customFormat="1" ht="49.5" customHeight="1">
      <c r="A8" s="210" t="s">
        <v>43</v>
      </c>
      <c r="B8" s="210"/>
      <c r="C8" s="210"/>
      <c r="D8" s="210"/>
      <c r="E8" s="210"/>
      <c r="F8" s="211" t="s">
        <v>278</v>
      </c>
      <c r="G8" s="212"/>
      <c r="H8" s="212"/>
      <c r="I8" s="14"/>
      <c r="J8" s="14"/>
      <c r="K8" s="37"/>
      <c r="M8" s="213" t="s">
        <v>279</v>
      </c>
      <c r="N8" s="214"/>
      <c r="O8" s="214"/>
      <c r="P8" s="214"/>
      <c r="Q8" s="214"/>
      <c r="R8" s="215"/>
      <c r="S8" s="216"/>
      <c r="T8" s="216"/>
      <c r="U8" s="15" t="s">
        <v>2</v>
      </c>
      <c r="V8" s="14"/>
      <c r="W8" s="16"/>
      <c r="Y8" s="7"/>
      <c r="Z8" s="7"/>
      <c r="AA8" s="7"/>
      <c r="AB8" s="7"/>
      <c r="AC8" s="8"/>
      <c r="AD8" s="8"/>
      <c r="AE8" s="8"/>
      <c r="AF8" s="7"/>
      <c r="AG8" s="7"/>
      <c r="AH8" s="7"/>
      <c r="AI8" s="7"/>
      <c r="AJ8" s="7"/>
      <c r="AK8" s="7"/>
      <c r="AL8" s="7"/>
      <c r="AM8" s="7"/>
      <c r="AN8" s="7"/>
      <c r="AO8" s="7"/>
      <c r="AP8" s="7"/>
      <c r="AQ8" s="7"/>
      <c r="AR8" s="7"/>
      <c r="AS8" s="7"/>
      <c r="AT8" s="7"/>
      <c r="AU8" s="7"/>
    </row>
    <row r="9" spans="1:47" s="13" customFormat="1" ht="26.25" customHeight="1">
      <c r="A9" s="214" t="s">
        <v>44</v>
      </c>
      <c r="B9" s="214"/>
      <c r="C9" s="214"/>
      <c r="D9" s="214"/>
      <c r="E9" s="214"/>
      <c r="F9" s="232"/>
      <c r="G9" s="233"/>
      <c r="H9" s="233"/>
      <c r="I9" s="14" t="s">
        <v>45</v>
      </c>
      <c r="J9" s="14"/>
      <c r="K9" s="37"/>
      <c r="M9" s="210" t="s">
        <v>296</v>
      </c>
      <c r="N9" s="210"/>
      <c r="O9" s="210"/>
      <c r="P9" s="210"/>
      <c r="Q9" s="210"/>
      <c r="R9" s="215"/>
      <c r="S9" s="216"/>
      <c r="T9" s="216"/>
      <c r="U9" s="14" t="s">
        <v>2</v>
      </c>
      <c r="V9" s="14"/>
      <c r="W9" s="16"/>
      <c r="Y9" s="7"/>
      <c r="Z9" s="7" t="s">
        <v>46</v>
      </c>
      <c r="AA9" s="7"/>
      <c r="AB9" s="7" t="s">
        <v>271</v>
      </c>
      <c r="AC9" s="8"/>
      <c r="AD9" s="8"/>
      <c r="AE9" s="8"/>
      <c r="AF9" s="7"/>
      <c r="AG9" s="7"/>
      <c r="AH9" s="7"/>
      <c r="AI9" s="7"/>
      <c r="AJ9" s="7"/>
      <c r="AK9" s="7"/>
      <c r="AL9" s="7"/>
      <c r="AM9" s="7"/>
      <c r="AN9" s="7"/>
      <c r="AO9" s="7"/>
      <c r="AP9" s="7"/>
      <c r="AQ9" s="7"/>
      <c r="AR9" s="7"/>
      <c r="AS9" s="7"/>
      <c r="AT9" s="7"/>
      <c r="AU9" s="7"/>
    </row>
    <row r="10" spans="1:47" s="13" customFormat="1" ht="26.25" customHeight="1">
      <c r="A10" s="210" t="s">
        <v>0</v>
      </c>
      <c r="B10" s="210"/>
      <c r="C10" s="210"/>
      <c r="D10" s="210"/>
      <c r="E10" s="210"/>
      <c r="F10" s="211" t="str">
        <f>VLOOKUP(F8,A119:B152,2,FALSE)</f>
        <v>6/100
地域</v>
      </c>
      <c r="G10" s="212"/>
      <c r="H10" s="212"/>
      <c r="I10" s="14"/>
      <c r="J10" s="130"/>
      <c r="K10" s="131"/>
      <c r="M10" s="234"/>
      <c r="N10" s="234"/>
      <c r="O10" s="234"/>
      <c r="P10" s="234"/>
      <c r="Q10" s="234"/>
      <c r="R10" s="235"/>
      <c r="S10" s="235"/>
      <c r="T10" s="235"/>
      <c r="W10" s="186"/>
      <c r="Y10" s="7"/>
      <c r="Z10" s="7"/>
      <c r="AA10" s="7"/>
      <c r="AB10" s="7"/>
      <c r="AC10" s="8"/>
      <c r="AD10" s="8"/>
      <c r="AE10" s="8"/>
      <c r="AF10" s="7"/>
      <c r="AG10" s="7"/>
      <c r="AH10" s="7"/>
      <c r="AI10" s="7"/>
      <c r="AJ10" s="7"/>
      <c r="AK10" s="7"/>
      <c r="AL10" s="7"/>
      <c r="AM10" s="7"/>
      <c r="AN10" s="7"/>
      <c r="AO10" s="7"/>
      <c r="AP10" s="7"/>
      <c r="AQ10" s="7"/>
      <c r="AR10" s="7"/>
      <c r="AS10" s="7"/>
      <c r="AT10" s="7"/>
      <c r="AU10" s="7"/>
    </row>
    <row r="11" spans="1:47" s="13" customFormat="1" ht="26.25" customHeight="1">
      <c r="A11" s="210" t="s">
        <v>47</v>
      </c>
      <c r="B11" s="210"/>
      <c r="C11" s="210"/>
      <c r="D11" s="210"/>
      <c r="E11" s="210"/>
      <c r="F11" s="211" t="e">
        <f>VLOOKUP(F9,E120:F138,2,FALSE)</f>
        <v>#N/A</v>
      </c>
      <c r="G11" s="212"/>
      <c r="H11" s="212"/>
      <c r="I11" s="212"/>
      <c r="J11" s="212"/>
      <c r="K11" s="226"/>
      <c r="M11" s="210" t="s">
        <v>48</v>
      </c>
      <c r="N11" s="210"/>
      <c r="O11" s="210"/>
      <c r="P11" s="210"/>
      <c r="Q11" s="210"/>
      <c r="R11" s="227">
        <v>12</v>
      </c>
      <c r="S11" s="228"/>
      <c r="T11" s="228"/>
      <c r="U11" s="14" t="s">
        <v>49</v>
      </c>
      <c r="V11" s="14"/>
      <c r="W11" s="16"/>
      <c r="Y11" s="7"/>
      <c r="Z11" s="7"/>
      <c r="AA11" s="7"/>
      <c r="AB11" s="7"/>
      <c r="AC11" s="8"/>
      <c r="AD11" s="8"/>
      <c r="AE11" s="8"/>
      <c r="AF11" s="7"/>
      <c r="AG11" s="7"/>
      <c r="AH11" s="7"/>
      <c r="AI11" s="7"/>
      <c r="AJ11" s="7"/>
      <c r="AK11" s="7"/>
      <c r="AL11" s="7"/>
      <c r="AM11" s="7"/>
      <c r="AN11" s="7"/>
      <c r="AO11" s="7"/>
      <c r="AP11" s="7"/>
      <c r="AQ11" s="7"/>
      <c r="AR11" s="7"/>
      <c r="AS11" s="7"/>
      <c r="AT11" s="7"/>
      <c r="AU11" s="7"/>
    </row>
    <row r="12" spans="1:47" s="13" customFormat="1" ht="26.25" customHeight="1">
      <c r="Y12" s="7"/>
      <c r="Z12" s="7"/>
      <c r="AA12" s="7"/>
      <c r="AB12" s="7"/>
      <c r="AC12" s="8"/>
      <c r="AD12" s="8"/>
      <c r="AE12" s="8"/>
      <c r="AF12" s="7"/>
      <c r="AG12" s="7"/>
      <c r="AH12" s="7"/>
      <c r="AI12" s="7"/>
      <c r="AJ12" s="7"/>
      <c r="AK12" s="7"/>
      <c r="AL12" s="7"/>
      <c r="AM12" s="7"/>
      <c r="AN12" s="7"/>
      <c r="AO12" s="7"/>
      <c r="AP12" s="7"/>
      <c r="AQ12" s="7"/>
      <c r="AR12" s="7"/>
      <c r="AS12" s="7"/>
      <c r="AT12" s="7"/>
      <c r="AU12" s="7"/>
    </row>
    <row r="13" spans="1:47" s="13" customFormat="1" ht="26.25" customHeight="1">
      <c r="T13" s="17"/>
      <c r="U13" s="17"/>
      <c r="V13" s="17"/>
      <c r="W13" s="132"/>
      <c r="Y13" s="7"/>
      <c r="Z13" s="7"/>
      <c r="AA13" s="7"/>
      <c r="AB13" s="7"/>
      <c r="AC13" s="8"/>
      <c r="AD13" s="8"/>
      <c r="AE13" s="8"/>
      <c r="AF13" s="7"/>
      <c r="AG13" s="7"/>
      <c r="AH13" s="7"/>
      <c r="AI13" s="7"/>
      <c r="AJ13" s="7"/>
      <c r="AK13" s="7"/>
      <c r="AL13" s="7"/>
      <c r="AM13" s="7"/>
      <c r="AN13" s="7"/>
      <c r="AO13" s="7"/>
      <c r="AP13" s="7"/>
      <c r="AQ13" s="7"/>
      <c r="AR13" s="7"/>
      <c r="AS13" s="7"/>
      <c r="AT13" s="7"/>
      <c r="AU13" s="7"/>
    </row>
    <row r="14" spans="1:47" s="133" customFormat="1" ht="26.25" customHeight="1" thickBot="1">
      <c r="A14" s="12" t="s">
        <v>50</v>
      </c>
      <c r="H14" s="18"/>
    </row>
    <row r="15" spans="1:47" s="133" customFormat="1" ht="26.25" customHeight="1">
      <c r="A15" s="229"/>
      <c r="B15" s="230"/>
      <c r="C15" s="230"/>
      <c r="D15" s="230"/>
      <c r="E15" s="230"/>
      <c r="F15" s="231" t="s">
        <v>51</v>
      </c>
      <c r="G15" s="231"/>
      <c r="H15" s="231"/>
      <c r="I15" s="38" t="s">
        <v>52</v>
      </c>
      <c r="J15" s="38" t="s">
        <v>53</v>
      </c>
      <c r="K15" s="38" t="s">
        <v>54</v>
      </c>
      <c r="L15" s="38" t="s">
        <v>55</v>
      </c>
      <c r="M15" s="38" t="s">
        <v>56</v>
      </c>
      <c r="N15" s="38" t="s">
        <v>57</v>
      </c>
      <c r="O15" s="38" t="s">
        <v>58</v>
      </c>
      <c r="P15" s="38" t="s">
        <v>59</v>
      </c>
      <c r="Q15" s="38" t="s">
        <v>60</v>
      </c>
      <c r="R15" s="38" t="s">
        <v>61</v>
      </c>
      <c r="S15" s="38" t="s">
        <v>62</v>
      </c>
      <c r="T15" s="39" t="s">
        <v>63</v>
      </c>
    </row>
    <row r="16" spans="1:47" s="133" customFormat="1" ht="26.25" customHeight="1">
      <c r="A16" s="236" t="s">
        <v>64</v>
      </c>
      <c r="B16" s="237"/>
      <c r="C16" s="237"/>
      <c r="D16" s="237"/>
      <c r="E16" s="237"/>
      <c r="F16" s="238">
        <f>ROUNDDOWN(SUM(I16:T16)/$R$11,0)</f>
        <v>0</v>
      </c>
      <c r="G16" s="238"/>
      <c r="H16" s="238"/>
      <c r="I16" s="134"/>
      <c r="J16" s="134"/>
      <c r="K16" s="134"/>
      <c r="L16" s="134"/>
      <c r="M16" s="134"/>
      <c r="N16" s="134"/>
      <c r="O16" s="134"/>
      <c r="P16" s="134"/>
      <c r="Q16" s="134"/>
      <c r="R16" s="134"/>
      <c r="S16" s="134"/>
      <c r="T16" s="135"/>
    </row>
    <row r="17" spans="1:47" s="133" customFormat="1" ht="26.25" customHeight="1" thickBot="1">
      <c r="A17" s="239" t="s">
        <v>227</v>
      </c>
      <c r="B17" s="240"/>
      <c r="C17" s="240"/>
      <c r="D17" s="240"/>
      <c r="E17" s="240"/>
      <c r="F17" s="241">
        <f>ROUNDDOWN(SUM(I17:T17)/$R$11,0)</f>
        <v>0</v>
      </c>
      <c r="G17" s="241"/>
      <c r="H17" s="241"/>
      <c r="I17" s="136"/>
      <c r="J17" s="136"/>
      <c r="K17" s="136"/>
      <c r="L17" s="136"/>
      <c r="M17" s="136"/>
      <c r="N17" s="136"/>
      <c r="O17" s="136"/>
      <c r="P17" s="136"/>
      <c r="Q17" s="136"/>
      <c r="R17" s="136"/>
      <c r="S17" s="136"/>
      <c r="T17" s="137"/>
    </row>
    <row r="18" spans="1:47" s="133" customFormat="1" ht="26.25" customHeight="1" thickBot="1">
      <c r="A18" s="242" t="s">
        <v>5</v>
      </c>
      <c r="B18" s="243"/>
      <c r="C18" s="243"/>
      <c r="D18" s="243"/>
      <c r="E18" s="243"/>
      <c r="F18" s="243">
        <f>SUM(F16:G17)</f>
        <v>0</v>
      </c>
      <c r="G18" s="243"/>
      <c r="H18" s="244"/>
      <c r="I18" s="138"/>
      <c r="J18" s="139"/>
      <c r="K18" s="139"/>
      <c r="L18" s="139"/>
      <c r="M18" s="139"/>
      <c r="N18" s="139"/>
      <c r="O18" s="139"/>
      <c r="P18" s="139"/>
      <c r="Q18" s="139"/>
      <c r="R18" s="139"/>
      <c r="S18" s="139"/>
      <c r="T18" s="139"/>
    </row>
    <row r="19" spans="1:47" s="133" customFormat="1" ht="26.25" customHeight="1"/>
    <row r="20" spans="1:47" s="133" customFormat="1" ht="26.25" customHeight="1" thickBot="1">
      <c r="A20" s="19" t="s">
        <v>189</v>
      </c>
      <c r="K20" s="18"/>
    </row>
    <row r="21" spans="1:47" s="133" customFormat="1" ht="26.25" customHeight="1">
      <c r="A21" s="229"/>
      <c r="B21" s="230"/>
      <c r="C21" s="230"/>
      <c r="D21" s="230"/>
      <c r="E21" s="230"/>
      <c r="F21" s="231" t="s">
        <v>51</v>
      </c>
      <c r="G21" s="231"/>
      <c r="H21" s="231"/>
      <c r="I21" s="38" t="s">
        <v>52</v>
      </c>
      <c r="J21" s="38" t="s">
        <v>53</v>
      </c>
      <c r="K21" s="38" t="s">
        <v>54</v>
      </c>
      <c r="L21" s="38" t="s">
        <v>55</v>
      </c>
      <c r="M21" s="38" t="s">
        <v>56</v>
      </c>
      <c r="N21" s="38" t="s">
        <v>57</v>
      </c>
      <c r="O21" s="38" t="s">
        <v>58</v>
      </c>
      <c r="P21" s="38" t="s">
        <v>59</v>
      </c>
      <c r="Q21" s="38" t="s">
        <v>60</v>
      </c>
      <c r="R21" s="38" t="s">
        <v>61</v>
      </c>
      <c r="S21" s="38" t="s">
        <v>62</v>
      </c>
      <c r="T21" s="39" t="s">
        <v>63</v>
      </c>
    </row>
    <row r="22" spans="1:47" s="133" customFormat="1" ht="26.25" customHeight="1">
      <c r="A22" s="236" t="s">
        <v>64</v>
      </c>
      <c r="B22" s="237"/>
      <c r="C22" s="237"/>
      <c r="D22" s="237"/>
      <c r="E22" s="237"/>
      <c r="F22" s="238">
        <f>ROUNDDOWN(SUM(I22:T22)/$R$11,0)</f>
        <v>0</v>
      </c>
      <c r="G22" s="238"/>
      <c r="H22" s="238"/>
      <c r="I22" s="134"/>
      <c r="J22" s="134"/>
      <c r="K22" s="134"/>
      <c r="L22" s="134"/>
      <c r="M22" s="134"/>
      <c r="N22" s="134"/>
      <c r="O22" s="134"/>
      <c r="P22" s="134"/>
      <c r="Q22" s="134"/>
      <c r="R22" s="134"/>
      <c r="S22" s="134"/>
      <c r="T22" s="135"/>
    </row>
    <row r="23" spans="1:47" s="133" customFormat="1" ht="26.25" customHeight="1" thickBot="1">
      <c r="A23" s="239" t="s">
        <v>227</v>
      </c>
      <c r="B23" s="240"/>
      <c r="C23" s="240"/>
      <c r="D23" s="240"/>
      <c r="E23" s="240"/>
      <c r="F23" s="241">
        <f>ROUNDDOWN(SUM(I23:T23)/$R$11,0)</f>
        <v>0</v>
      </c>
      <c r="G23" s="241"/>
      <c r="H23" s="241"/>
      <c r="I23" s="136"/>
      <c r="J23" s="136"/>
      <c r="K23" s="136"/>
      <c r="L23" s="136"/>
      <c r="M23" s="136"/>
      <c r="N23" s="136"/>
      <c r="O23" s="136"/>
      <c r="P23" s="136"/>
      <c r="Q23" s="136"/>
      <c r="R23" s="136"/>
      <c r="S23" s="136"/>
      <c r="T23" s="137"/>
    </row>
    <row r="24" spans="1:47" s="133" customFormat="1" ht="26.25" customHeight="1" thickBot="1">
      <c r="A24" s="242" t="s">
        <v>5</v>
      </c>
      <c r="B24" s="243"/>
      <c r="C24" s="243"/>
      <c r="D24" s="243"/>
      <c r="E24" s="243"/>
      <c r="F24" s="243">
        <f>SUM(F22:G23)</f>
        <v>0</v>
      </c>
      <c r="G24" s="243"/>
      <c r="H24" s="244"/>
      <c r="I24" s="138"/>
      <c r="J24" s="139"/>
      <c r="K24" s="139"/>
      <c r="L24" s="139"/>
      <c r="M24" s="139"/>
      <c r="N24" s="139"/>
      <c r="O24" s="139"/>
      <c r="P24" s="139"/>
      <c r="Q24" s="139"/>
      <c r="R24" s="139"/>
      <c r="S24" s="139"/>
      <c r="T24" s="139"/>
    </row>
    <row r="25" spans="1:47" s="133" customFormat="1" ht="26.25" customHeight="1">
      <c r="A25" s="13" t="s">
        <v>190</v>
      </c>
    </row>
    <row r="26" spans="1:47" s="133" customFormat="1" ht="26.25" customHeight="1"/>
    <row r="27" spans="1:47" ht="26.25" customHeight="1"/>
    <row r="28" spans="1:47" s="133" customFormat="1" ht="26.25" customHeight="1" thickBot="1">
      <c r="A28" s="12" t="s">
        <v>66</v>
      </c>
      <c r="F28" s="13"/>
      <c r="W28" s="132"/>
      <c r="Y28" s="7"/>
      <c r="Z28" s="140"/>
      <c r="AA28" s="140"/>
      <c r="AB28" s="140"/>
      <c r="AC28" s="140"/>
      <c r="AD28" s="140"/>
      <c r="AE28" s="140"/>
      <c r="AF28" s="140"/>
      <c r="AG28" s="140"/>
      <c r="AH28" s="140"/>
      <c r="AI28" s="140"/>
      <c r="AJ28" s="140"/>
      <c r="AK28" s="140"/>
      <c r="AL28" s="140"/>
      <c r="AM28" s="140"/>
      <c r="AN28" s="140"/>
      <c r="AO28" s="7"/>
      <c r="AP28" s="7"/>
      <c r="AQ28" s="7"/>
      <c r="AR28" s="7"/>
      <c r="AS28" s="7"/>
      <c r="AT28" s="7"/>
      <c r="AU28" s="7"/>
    </row>
    <row r="29" spans="1:47" s="133" customFormat="1" ht="27.75" customHeight="1" thickBot="1">
      <c r="A29" s="245" t="s">
        <v>67</v>
      </c>
      <c r="B29" s="246"/>
      <c r="C29" s="246"/>
      <c r="D29" s="246"/>
      <c r="E29" s="246"/>
      <c r="F29" s="246"/>
      <c r="G29" s="246"/>
      <c r="H29" s="247"/>
      <c r="I29" s="248" t="s">
        <v>68</v>
      </c>
      <c r="J29" s="247"/>
      <c r="K29" s="248" t="s">
        <v>69</v>
      </c>
      <c r="L29" s="246"/>
      <c r="M29" s="246"/>
      <c r="N29" s="246"/>
      <c r="O29" s="246"/>
      <c r="P29" s="246"/>
      <c r="Q29" s="246"/>
      <c r="R29" s="246"/>
      <c r="S29" s="246"/>
      <c r="T29" s="246"/>
      <c r="U29" s="246"/>
      <c r="V29" s="246"/>
      <c r="W29" s="249"/>
      <c r="Z29" s="140"/>
      <c r="AA29" s="140"/>
      <c r="AB29" s="140"/>
      <c r="AC29" s="140"/>
      <c r="AD29" s="140"/>
      <c r="AE29" s="140"/>
      <c r="AF29" s="140"/>
      <c r="AG29" s="140"/>
      <c r="AH29" s="140"/>
      <c r="AI29" s="140"/>
      <c r="AJ29" s="140"/>
      <c r="AK29" s="140"/>
      <c r="AL29" s="140"/>
      <c r="AM29" s="140"/>
      <c r="AN29" s="140"/>
      <c r="AO29" s="7"/>
      <c r="AP29" s="7"/>
      <c r="AQ29" s="7"/>
      <c r="AR29" s="7"/>
      <c r="AS29" s="7"/>
      <c r="AT29" s="7"/>
      <c r="AU29" s="7"/>
    </row>
    <row r="30" spans="1:47" s="133" customFormat="1" ht="27.75" customHeight="1">
      <c r="A30" s="250" t="s">
        <v>228</v>
      </c>
      <c r="B30" s="251"/>
      <c r="C30" s="251"/>
      <c r="D30" s="251"/>
      <c r="E30" s="251"/>
      <c r="F30" s="251"/>
      <c r="G30" s="251"/>
      <c r="H30" s="252"/>
      <c r="I30" s="253"/>
      <c r="J30" s="254"/>
      <c r="K30" s="255" t="s">
        <v>229</v>
      </c>
      <c r="L30" s="256"/>
      <c r="M30" s="256"/>
      <c r="N30" s="256"/>
      <c r="O30" s="256"/>
      <c r="P30" s="256"/>
      <c r="Q30" s="257"/>
      <c r="R30" s="257"/>
      <c r="S30" s="20" t="s">
        <v>45</v>
      </c>
      <c r="T30" s="20"/>
      <c r="U30" s="20"/>
      <c r="V30" s="20"/>
      <c r="W30" s="21"/>
      <c r="Z30" s="140"/>
      <c r="AA30" s="140"/>
      <c r="AB30" s="140"/>
      <c r="AC30" s="140"/>
      <c r="AD30" s="140"/>
      <c r="AE30" s="140"/>
      <c r="AF30" s="140"/>
      <c r="AG30" s="140"/>
      <c r="AH30" s="140"/>
      <c r="AI30" s="140"/>
      <c r="AJ30" s="140"/>
      <c r="AK30" s="140"/>
      <c r="AL30" s="140"/>
      <c r="AM30" s="140"/>
      <c r="AN30" s="140"/>
      <c r="AO30" s="7"/>
      <c r="AP30" s="7"/>
      <c r="AQ30" s="7"/>
      <c r="AR30" s="7"/>
      <c r="AS30" s="7"/>
      <c r="AT30" s="7"/>
      <c r="AU30" s="7"/>
    </row>
    <row r="31" spans="1:47" s="133" customFormat="1" ht="27.75" customHeight="1">
      <c r="A31" s="258" t="s">
        <v>191</v>
      </c>
      <c r="B31" s="212"/>
      <c r="C31" s="212"/>
      <c r="D31" s="212"/>
      <c r="E31" s="212"/>
      <c r="F31" s="212"/>
      <c r="G31" s="212"/>
      <c r="H31" s="259"/>
      <c r="I31" s="260"/>
      <c r="J31" s="261"/>
      <c r="K31" s="141"/>
      <c r="L31" s="142"/>
      <c r="M31" s="142"/>
      <c r="N31" s="142"/>
      <c r="O31" s="142"/>
      <c r="P31" s="142"/>
      <c r="Q31" s="143"/>
      <c r="R31" s="143"/>
      <c r="S31" s="142"/>
      <c r="T31" s="142"/>
      <c r="U31" s="142"/>
      <c r="V31" s="142"/>
      <c r="W31" s="144"/>
      <c r="Z31" s="140"/>
      <c r="AA31" s="140"/>
      <c r="AB31" s="140"/>
      <c r="AC31" s="140"/>
      <c r="AD31" s="140"/>
      <c r="AE31" s="140"/>
      <c r="AF31" s="140"/>
      <c r="AG31" s="140"/>
      <c r="AH31" s="140"/>
      <c r="AI31" s="140"/>
      <c r="AJ31" s="140"/>
      <c r="AK31" s="140"/>
      <c r="AL31" s="140"/>
      <c r="AM31" s="140"/>
      <c r="AN31" s="140"/>
      <c r="AO31" s="7"/>
      <c r="AP31" s="7"/>
      <c r="AQ31" s="7"/>
      <c r="AR31" s="7"/>
      <c r="AS31" s="7"/>
      <c r="AT31" s="7"/>
      <c r="AU31" s="7"/>
    </row>
    <row r="32" spans="1:47" s="133" customFormat="1" ht="27.75" customHeight="1">
      <c r="A32" s="258" t="s">
        <v>70</v>
      </c>
      <c r="B32" s="212"/>
      <c r="C32" s="212"/>
      <c r="D32" s="212"/>
      <c r="E32" s="212"/>
      <c r="F32" s="212"/>
      <c r="G32" s="212"/>
      <c r="H32" s="259"/>
      <c r="I32" s="260"/>
      <c r="J32" s="261"/>
      <c r="K32" s="141"/>
      <c r="L32" s="142"/>
      <c r="M32" s="142"/>
      <c r="N32" s="142"/>
      <c r="O32" s="142"/>
      <c r="P32" s="142"/>
      <c r="Q32" s="142"/>
      <c r="R32" s="142"/>
      <c r="S32" s="142"/>
      <c r="T32" s="142"/>
      <c r="U32" s="142"/>
      <c r="V32" s="142"/>
      <c r="W32" s="144"/>
      <c r="Z32" s="140"/>
      <c r="AA32" s="140"/>
      <c r="AB32" s="140"/>
      <c r="AC32" s="140"/>
      <c r="AD32" s="140"/>
      <c r="AE32" s="140"/>
      <c r="AF32" s="140"/>
      <c r="AG32" s="140"/>
      <c r="AH32" s="140"/>
      <c r="AI32" s="140"/>
      <c r="AJ32" s="140"/>
      <c r="AK32" s="140"/>
      <c r="AL32" s="140"/>
      <c r="AM32" s="140"/>
      <c r="AN32" s="140"/>
      <c r="AO32" s="7"/>
      <c r="AP32" s="7"/>
      <c r="AQ32" s="7"/>
      <c r="AR32" s="7"/>
      <c r="AS32" s="7"/>
      <c r="AT32" s="7"/>
      <c r="AU32" s="7"/>
    </row>
    <row r="33" spans="1:47" s="133" customFormat="1" ht="51.75" customHeight="1">
      <c r="A33" s="265" t="s">
        <v>192</v>
      </c>
      <c r="B33" s="266"/>
      <c r="C33" s="266"/>
      <c r="D33" s="266"/>
      <c r="E33" s="266"/>
      <c r="F33" s="266"/>
      <c r="G33" s="266"/>
      <c r="H33" s="267"/>
      <c r="I33" s="260"/>
      <c r="J33" s="261"/>
      <c r="K33" s="141"/>
      <c r="L33" s="142"/>
      <c r="M33" s="142"/>
      <c r="N33" s="142"/>
      <c r="O33" s="142"/>
      <c r="P33" s="142"/>
      <c r="Q33" s="142"/>
      <c r="R33" s="142"/>
      <c r="S33" s="142"/>
      <c r="T33" s="142"/>
      <c r="U33" s="142"/>
      <c r="V33" s="142"/>
      <c r="W33" s="144"/>
      <c r="Z33" s="140"/>
      <c r="AA33" s="140"/>
      <c r="AB33" s="140"/>
      <c r="AC33" s="140"/>
      <c r="AD33" s="140"/>
      <c r="AE33" s="140"/>
      <c r="AF33" s="140"/>
      <c r="AG33" s="140"/>
      <c r="AH33" s="140"/>
      <c r="AI33" s="140"/>
      <c r="AJ33" s="140"/>
      <c r="AK33" s="140"/>
      <c r="AL33" s="140"/>
      <c r="AM33" s="140"/>
      <c r="AN33" s="140"/>
      <c r="AO33" s="7"/>
      <c r="AP33" s="7"/>
      <c r="AQ33" s="7"/>
      <c r="AR33" s="7"/>
      <c r="AS33" s="7"/>
      <c r="AT33" s="7"/>
      <c r="AU33" s="7"/>
    </row>
    <row r="34" spans="1:47" s="133" customFormat="1" ht="27.75" customHeight="1">
      <c r="A34" s="258" t="s">
        <v>193</v>
      </c>
      <c r="B34" s="212"/>
      <c r="C34" s="212"/>
      <c r="D34" s="212"/>
      <c r="E34" s="212"/>
      <c r="F34" s="212"/>
      <c r="G34" s="212"/>
      <c r="H34" s="259"/>
      <c r="I34" s="260"/>
      <c r="J34" s="261"/>
      <c r="K34" s="141"/>
      <c r="L34" s="142"/>
      <c r="M34" s="142"/>
      <c r="N34" s="142"/>
      <c r="O34" s="142"/>
      <c r="P34" s="142"/>
      <c r="Q34" s="142"/>
      <c r="R34" s="142"/>
      <c r="S34" s="142"/>
      <c r="T34" s="142"/>
      <c r="U34" s="142"/>
      <c r="V34" s="142"/>
      <c r="W34" s="144"/>
      <c r="Z34" s="140"/>
      <c r="AA34" s="140"/>
      <c r="AB34" s="140"/>
      <c r="AC34" s="140"/>
      <c r="AD34" s="140"/>
      <c r="AE34" s="140"/>
      <c r="AF34" s="140"/>
      <c r="AG34" s="140"/>
      <c r="AH34" s="140"/>
      <c r="AI34" s="140"/>
      <c r="AJ34" s="140"/>
      <c r="AK34" s="140"/>
      <c r="AL34" s="140"/>
      <c r="AM34" s="140"/>
      <c r="AN34" s="140"/>
      <c r="AO34" s="7"/>
      <c r="AP34" s="7"/>
      <c r="AQ34" s="7"/>
      <c r="AR34" s="7"/>
      <c r="AS34" s="7"/>
      <c r="AT34" s="7"/>
      <c r="AU34" s="7"/>
    </row>
    <row r="35" spans="1:47" s="133" customFormat="1" ht="27.75" customHeight="1">
      <c r="A35" s="258" t="s">
        <v>194</v>
      </c>
      <c r="B35" s="212"/>
      <c r="C35" s="212"/>
      <c r="D35" s="212"/>
      <c r="E35" s="212"/>
      <c r="F35" s="212"/>
      <c r="G35" s="212"/>
      <c r="H35" s="259"/>
      <c r="I35" s="260"/>
      <c r="J35" s="261"/>
      <c r="K35" s="262" t="s">
        <v>71</v>
      </c>
      <c r="L35" s="263"/>
      <c r="M35" s="263"/>
      <c r="N35" s="263"/>
      <c r="O35" s="263"/>
      <c r="P35" s="263"/>
      <c r="Q35" s="264" t="s">
        <v>102</v>
      </c>
      <c r="R35" s="264"/>
      <c r="S35" s="264"/>
      <c r="T35" s="264"/>
      <c r="U35" s="14"/>
      <c r="V35" s="14"/>
      <c r="W35" s="40"/>
      <c r="Z35" s="140"/>
      <c r="AA35" s="140"/>
      <c r="AB35" s="140"/>
      <c r="AC35" s="140"/>
      <c r="AD35" s="140"/>
      <c r="AE35" s="140"/>
      <c r="AF35" s="140"/>
      <c r="AG35" s="140"/>
      <c r="AH35" s="140"/>
      <c r="AI35" s="140"/>
      <c r="AJ35" s="140"/>
      <c r="AK35" s="140"/>
      <c r="AL35" s="140"/>
      <c r="AM35" s="140"/>
      <c r="AN35" s="140"/>
      <c r="AO35" s="7"/>
      <c r="AP35" s="7"/>
      <c r="AQ35" s="7"/>
      <c r="AR35" s="7"/>
      <c r="AS35" s="7"/>
      <c r="AT35" s="7"/>
      <c r="AU35" s="7"/>
    </row>
    <row r="36" spans="1:47" s="133" customFormat="1" ht="27.75" customHeight="1" thickBot="1">
      <c r="A36" s="268" t="s">
        <v>195</v>
      </c>
      <c r="B36" s="269"/>
      <c r="C36" s="269"/>
      <c r="D36" s="269"/>
      <c r="E36" s="269"/>
      <c r="F36" s="269"/>
      <c r="G36" s="269"/>
      <c r="H36" s="270"/>
      <c r="I36" s="271"/>
      <c r="J36" s="272"/>
      <c r="K36" s="273" t="s">
        <v>72</v>
      </c>
      <c r="L36" s="273"/>
      <c r="M36" s="273"/>
      <c r="N36" s="273"/>
      <c r="O36" s="273"/>
      <c r="P36" s="273"/>
      <c r="Q36" s="274"/>
      <c r="R36" s="274"/>
      <c r="S36" s="275" t="s">
        <v>73</v>
      </c>
      <c r="T36" s="275"/>
      <c r="U36" s="104"/>
      <c r="V36" s="104"/>
      <c r="W36" s="22"/>
      <c r="Z36" s="140"/>
      <c r="AA36" s="140"/>
      <c r="AB36" s="140"/>
      <c r="AC36" s="140"/>
      <c r="AD36" s="140"/>
      <c r="AE36" s="140"/>
      <c r="AF36" s="140"/>
      <c r="AG36" s="140"/>
      <c r="AH36" s="140"/>
      <c r="AI36" s="140"/>
      <c r="AJ36" s="140"/>
      <c r="AK36" s="140"/>
      <c r="AL36" s="140"/>
      <c r="AM36" s="140"/>
      <c r="AN36" s="140"/>
    </row>
    <row r="37" spans="1:47" s="133" customFormat="1" ht="27.75" customHeight="1">
      <c r="A37" s="13" t="s">
        <v>196</v>
      </c>
      <c r="Z37" s="140"/>
      <c r="AA37" s="140"/>
      <c r="AB37" s="140"/>
      <c r="AC37" s="140"/>
      <c r="AD37" s="140"/>
      <c r="AE37" s="140"/>
      <c r="AF37" s="140"/>
      <c r="AG37" s="140"/>
      <c r="AH37" s="140"/>
      <c r="AI37" s="140"/>
      <c r="AJ37" s="140"/>
      <c r="AK37" s="140"/>
      <c r="AL37" s="140"/>
      <c r="AM37" s="140"/>
      <c r="AN37" s="140"/>
    </row>
    <row r="38" spans="1:47" s="133" customFormat="1" ht="26.25" customHeight="1">
      <c r="Z38" s="140"/>
      <c r="AA38" s="140"/>
      <c r="AB38" s="140"/>
      <c r="AC38" s="140"/>
      <c r="AD38" s="140"/>
      <c r="AE38" s="140"/>
      <c r="AF38" s="140"/>
      <c r="AG38" s="140"/>
      <c r="AH38" s="140"/>
      <c r="AI38" s="140"/>
      <c r="AJ38" s="140"/>
      <c r="AK38" s="140"/>
      <c r="AL38" s="140"/>
      <c r="AM38" s="140"/>
      <c r="AN38" s="140"/>
    </row>
    <row r="40" spans="1:47" ht="15.5" thickBot="1">
      <c r="A40" s="145" t="s">
        <v>74</v>
      </c>
    </row>
    <row r="41" spans="1:47">
      <c r="D41" s="276" t="s">
        <v>187</v>
      </c>
      <c r="E41" s="277"/>
      <c r="F41" s="282" t="s">
        <v>188</v>
      </c>
      <c r="G41" s="191"/>
      <c r="H41" s="283" t="s">
        <v>230</v>
      </c>
      <c r="I41" s="284"/>
      <c r="J41" s="287"/>
      <c r="K41" s="287"/>
      <c r="L41" s="287"/>
      <c r="M41" s="287"/>
    </row>
    <row r="42" spans="1:47">
      <c r="D42" s="278"/>
      <c r="E42" s="279"/>
      <c r="F42" s="282"/>
      <c r="G42" s="191"/>
      <c r="H42" s="285"/>
      <c r="I42" s="286"/>
      <c r="J42" s="287"/>
      <c r="K42" s="287"/>
      <c r="L42" s="287"/>
      <c r="M42" s="287"/>
    </row>
    <row r="43" spans="1:47">
      <c r="D43" s="278"/>
      <c r="E43" s="279"/>
      <c r="F43" s="282"/>
      <c r="G43" s="191"/>
      <c r="H43" s="288" t="s">
        <v>180</v>
      </c>
      <c r="I43" s="289"/>
      <c r="J43" s="287"/>
      <c r="K43" s="287"/>
      <c r="L43" s="287"/>
      <c r="M43" s="287"/>
    </row>
    <row r="44" spans="1:47">
      <c r="D44" s="280"/>
      <c r="E44" s="281"/>
      <c r="F44" s="282"/>
      <c r="G44" s="191"/>
      <c r="H44" s="290"/>
      <c r="I44" s="291"/>
      <c r="J44" s="292"/>
      <c r="K44" s="292"/>
      <c r="L44" s="287"/>
      <c r="M44" s="287"/>
    </row>
    <row r="45" spans="1:47">
      <c r="A45" s="191" t="s">
        <v>64</v>
      </c>
      <c r="B45" s="191"/>
      <c r="C45" s="192"/>
      <c r="D45" s="295" t="e">
        <f>SUM(F45:I45)</f>
        <v>#N/A</v>
      </c>
      <c r="E45" s="296"/>
      <c r="F45" s="297" t="e">
        <f>VLOOKUP($F$10&amp;$F$11,【BD】小C１!A9:BT72,13,FALSE)</f>
        <v>#N/A</v>
      </c>
      <c r="G45" s="298"/>
      <c r="H45" s="298">
        <f>IF(I30="○",VLOOKUP($F$10&amp;$F$11&amp;IF(F11=F125,VLOOKUP(Q30,A181:B190,2,FALSE),IF(F11=F130,VLOOKUP(Q30,A191:B200,2,FALSE),0)),【BD】小C１!B9:BT72,30,FALSE),0)</f>
        <v>0</v>
      </c>
      <c r="I45" s="298"/>
      <c r="J45" s="293"/>
      <c r="K45" s="293"/>
      <c r="L45" s="294"/>
      <c r="M45" s="294"/>
    </row>
    <row r="46" spans="1:47">
      <c r="A46" s="191" t="s">
        <v>65</v>
      </c>
      <c r="B46" s="191"/>
      <c r="C46" s="192"/>
      <c r="D46" s="295" t="e">
        <f>SUM(F46:I46)</f>
        <v>#N/A</v>
      </c>
      <c r="E46" s="296"/>
      <c r="F46" s="297" t="e">
        <f>VLOOKUP($F$10&amp;$F$11,【BD】小C１!A9:BT72,20,FALSE)</f>
        <v>#N/A</v>
      </c>
      <c r="G46" s="298"/>
      <c r="H46" s="298">
        <f>H45</f>
        <v>0</v>
      </c>
      <c r="I46" s="298"/>
      <c r="J46" s="293"/>
      <c r="K46" s="293"/>
      <c r="L46" s="294"/>
      <c r="M46" s="294"/>
    </row>
    <row r="47" spans="1:47" ht="15.5" thickBot="1">
      <c r="A47" s="197" t="s">
        <v>76</v>
      </c>
      <c r="B47" s="198"/>
      <c r="C47" s="198"/>
      <c r="D47" s="302" t="e">
        <f>SUM(D45:E46)</f>
        <v>#N/A</v>
      </c>
      <c r="E47" s="303"/>
      <c r="F47" s="304"/>
      <c r="G47" s="305"/>
      <c r="H47" s="305"/>
      <c r="I47" s="305"/>
      <c r="J47" s="293"/>
      <c r="K47" s="293"/>
      <c r="L47" s="293"/>
      <c r="M47" s="293"/>
    </row>
    <row r="49" spans="1:19" ht="15.5" thickBot="1">
      <c r="A49" s="145" t="s">
        <v>77</v>
      </c>
    </row>
    <row r="50" spans="1:19">
      <c r="D50" s="276" t="s">
        <v>219</v>
      </c>
      <c r="E50" s="277"/>
      <c r="F50" s="308" t="s">
        <v>78</v>
      </c>
      <c r="G50" s="284"/>
      <c r="H50" s="283" t="s">
        <v>79</v>
      </c>
      <c r="I50" s="284"/>
      <c r="J50" s="287"/>
      <c r="K50" s="287"/>
      <c r="N50" s="287"/>
      <c r="O50" s="287"/>
    </row>
    <row r="51" spans="1:19">
      <c r="D51" s="278"/>
      <c r="E51" s="279"/>
      <c r="F51" s="309" t="s">
        <v>180</v>
      </c>
      <c r="G51" s="310"/>
      <c r="H51" s="311" t="s">
        <v>180</v>
      </c>
      <c r="I51" s="310"/>
      <c r="J51" s="41"/>
      <c r="K51" s="41"/>
      <c r="N51" s="312"/>
      <c r="O51" s="312"/>
    </row>
    <row r="52" spans="1:19">
      <c r="D52" s="278"/>
      <c r="E52" s="279"/>
      <c r="F52" s="309" t="s">
        <v>75</v>
      </c>
      <c r="G52" s="310"/>
      <c r="H52" s="311" t="s">
        <v>75</v>
      </c>
      <c r="I52" s="310"/>
      <c r="J52" s="41"/>
      <c r="K52" s="41"/>
      <c r="N52" s="287"/>
      <c r="O52" s="287"/>
    </row>
    <row r="53" spans="1:19">
      <c r="D53" s="280"/>
      <c r="E53" s="281"/>
      <c r="F53" s="299">
        <f>IF(I32="○(A)",【BD】小C２!K18,0)</f>
        <v>0</v>
      </c>
      <c r="G53" s="300"/>
      <c r="H53" s="301">
        <f>IF(I32="○(B)",【BD】小C２!K21,0)</f>
        <v>0</v>
      </c>
      <c r="I53" s="300"/>
      <c r="J53" s="41"/>
      <c r="K53" s="41"/>
      <c r="N53" s="287"/>
      <c r="O53" s="287"/>
    </row>
    <row r="54" spans="1:19">
      <c r="A54" s="191" t="s">
        <v>64</v>
      </c>
      <c r="B54" s="191"/>
      <c r="C54" s="192"/>
      <c r="D54" s="295" t="e">
        <f>SUM(F54:I54)</f>
        <v>#DIV/0!</v>
      </c>
      <c r="E54" s="296"/>
      <c r="F54" s="306" t="e">
        <f>ROUNDDOWN(F53/F18,IF(F53/F18&lt;10,0,-1))</f>
        <v>#DIV/0!</v>
      </c>
      <c r="G54" s="307"/>
      <c r="H54" s="307" t="e">
        <f>ROUNDDOWN(H53/F18,IF(H53/F18&lt;10,0,-1))</f>
        <v>#DIV/0!</v>
      </c>
      <c r="I54" s="307"/>
      <c r="J54" s="294"/>
      <c r="K54" s="294"/>
      <c r="N54" s="294"/>
      <c r="O54" s="294"/>
    </row>
    <row r="55" spans="1:19">
      <c r="A55" s="191" t="s">
        <v>65</v>
      </c>
      <c r="B55" s="191"/>
      <c r="C55" s="192"/>
      <c r="D55" s="313" t="e">
        <f>SUM(F55:I55)</f>
        <v>#DIV/0!</v>
      </c>
      <c r="E55" s="314"/>
      <c r="F55" s="306" t="e">
        <f>F54</f>
        <v>#DIV/0!</v>
      </c>
      <c r="G55" s="307"/>
      <c r="H55" s="307" t="e">
        <f>H54</f>
        <v>#DIV/0!</v>
      </c>
      <c r="I55" s="307"/>
      <c r="J55" s="294"/>
      <c r="K55" s="294"/>
      <c r="R55" s="294"/>
      <c r="S55" s="294"/>
    </row>
    <row r="56" spans="1:19" ht="15.5" thickBot="1">
      <c r="A56" s="197" t="s">
        <v>76</v>
      </c>
      <c r="B56" s="198"/>
      <c r="C56" s="198"/>
      <c r="D56" s="302" t="e">
        <f>SUM(D54:E55)</f>
        <v>#DIV/0!</v>
      </c>
      <c r="E56" s="303"/>
      <c r="F56" s="304"/>
      <c r="G56" s="305"/>
      <c r="H56" s="305"/>
      <c r="I56" s="305"/>
      <c r="J56" s="293"/>
      <c r="K56" s="293"/>
      <c r="P56" s="146"/>
      <c r="Q56" s="146"/>
      <c r="R56" s="293"/>
      <c r="S56" s="293"/>
    </row>
    <row r="58" spans="1:19" ht="15.5" thickBot="1">
      <c r="A58" s="145" t="s">
        <v>80</v>
      </c>
    </row>
    <row r="59" spans="1:19">
      <c r="D59" s="276" t="s">
        <v>182</v>
      </c>
      <c r="E59" s="277"/>
      <c r="F59" s="308" t="s">
        <v>187</v>
      </c>
      <c r="G59" s="284"/>
      <c r="H59" s="283" t="s">
        <v>197</v>
      </c>
      <c r="I59" s="284"/>
      <c r="J59" s="283" t="s">
        <v>198</v>
      </c>
      <c r="K59" s="284"/>
      <c r="L59" s="283" t="s">
        <v>272</v>
      </c>
      <c r="M59" s="284"/>
      <c r="N59" s="283" t="s">
        <v>273</v>
      </c>
      <c r="O59" s="284"/>
      <c r="P59" s="283" t="s">
        <v>274</v>
      </c>
      <c r="Q59" s="284"/>
      <c r="R59" s="283" t="s">
        <v>275</v>
      </c>
      <c r="S59" s="284"/>
    </row>
    <row r="60" spans="1:19">
      <c r="D60" s="278"/>
      <c r="E60" s="279"/>
      <c r="F60" s="287"/>
      <c r="G60" s="289"/>
      <c r="H60" s="288"/>
      <c r="I60" s="289"/>
      <c r="J60" s="288"/>
      <c r="K60" s="289"/>
      <c r="L60" s="288"/>
      <c r="M60" s="289"/>
      <c r="N60" s="288"/>
      <c r="O60" s="289"/>
      <c r="P60" s="288"/>
      <c r="Q60" s="289"/>
      <c r="R60" s="288"/>
      <c r="S60" s="289"/>
    </row>
    <row r="61" spans="1:19">
      <c r="D61" s="280"/>
      <c r="E61" s="281"/>
      <c r="F61" s="319"/>
      <c r="G61" s="291"/>
      <c r="H61" s="105">
        <f>IF(I33="○",VLOOKUP($F$10&amp;$F$11,【BD】小C１!C9:BT72,53,FALSE)*100,0)</f>
        <v>0</v>
      </c>
      <c r="I61" s="42" t="s">
        <v>85</v>
      </c>
      <c r="J61" s="315" t="s">
        <v>180</v>
      </c>
      <c r="K61" s="316"/>
      <c r="L61" s="105">
        <f>IF(I35="○",IF(Q35="月に1日",VLOOKUP($F$10&amp;$F$11,【BD】小C１!C9:BT72,65,FALSE)*100,0),0)</f>
        <v>0</v>
      </c>
      <c r="M61" s="42" t="s">
        <v>85</v>
      </c>
      <c r="N61" s="105">
        <f>IF(I35="○",IF(Q35="月に2日",VLOOKUP($F$10&amp;$F$11,【BD】小C１!C9:BT72,66,FALSE)*100,0),0)</f>
        <v>0</v>
      </c>
      <c r="O61" s="42" t="s">
        <v>85</v>
      </c>
      <c r="P61" s="105">
        <f>IF(I35="○",IF(Q35="月に3日以上",VLOOKUP($F$10&amp;$F$11,【BD】小C１!C9:BT72,67,FALSE)*100,0),0)</f>
        <v>0</v>
      </c>
      <c r="Q61" s="42" t="s">
        <v>85</v>
      </c>
      <c r="R61" s="105">
        <f>IF(I35="○",IF(Q35="全ての土曜日",VLOOKUP($F$10&amp;$F$11,【BD】小C１!C9:BT72,68,FALSE)*100,0),0)</f>
        <v>0</v>
      </c>
      <c r="S61" s="42" t="s">
        <v>85</v>
      </c>
    </row>
    <row r="62" spans="1:19">
      <c r="A62" s="191" t="s">
        <v>64</v>
      </c>
      <c r="B62" s="191"/>
      <c r="C62" s="192"/>
      <c r="D62" s="295" t="e">
        <f>F62-H62-J62-L62-N62-P62-R62</f>
        <v>#N/A</v>
      </c>
      <c r="E62" s="296"/>
      <c r="F62" s="306" t="e">
        <f>D45</f>
        <v>#N/A</v>
      </c>
      <c r="G62" s="307"/>
      <c r="H62" s="307" t="e">
        <f>ROUNDDOWN(F45*$H$61/100,IF(F45*$H$61/100&lt;10,0,-1))</f>
        <v>#N/A</v>
      </c>
      <c r="I62" s="307"/>
      <c r="J62" s="317">
        <f>IF(I34="○",VLOOKUP($F$10&amp;$F$11,【BD】小C１!A9:BT72,59,FALSE),0)</f>
        <v>0</v>
      </c>
      <c r="K62" s="318">
        <f>IF(AB34="○",VLOOKUP(#REF!&amp;#REF!,#REF!,9,FALSE),0)</f>
        <v>0</v>
      </c>
      <c r="L62" s="307" t="e">
        <f>ROUNDDOWN(F45*$L$61/100,IF(F45*$L$61/100&lt;10,0,-1))</f>
        <v>#N/A</v>
      </c>
      <c r="M62" s="307"/>
      <c r="N62" s="307" t="e">
        <f>ROUNDDOWN(F45*$N$61/100,IF(F45*$N$61/100&lt;10,0,-1))</f>
        <v>#N/A</v>
      </c>
      <c r="O62" s="307"/>
      <c r="P62" s="307" t="e">
        <f>ROUNDDOWN(F45*$P$61/100,IF(F45*$P$61/100&lt;10,0,-1))</f>
        <v>#N/A</v>
      </c>
      <c r="Q62" s="307"/>
      <c r="R62" s="307" t="e">
        <f>ROUNDDOWN(F45*$R$61/100,IF(F45*$R$61/100&lt;10,0,-1))</f>
        <v>#N/A</v>
      </c>
      <c r="S62" s="307"/>
    </row>
    <row r="63" spans="1:19">
      <c r="A63" s="191" t="s">
        <v>65</v>
      </c>
      <c r="B63" s="191"/>
      <c r="C63" s="192"/>
      <c r="D63" s="295" t="e">
        <f>F63-H63-J63-L63-N63-P63-R63</f>
        <v>#N/A</v>
      </c>
      <c r="E63" s="296"/>
      <c r="F63" s="306" t="e">
        <f>D46</f>
        <v>#N/A</v>
      </c>
      <c r="G63" s="307"/>
      <c r="H63" s="307" t="e">
        <f>ROUNDDOWN(F46*$H$61/100,IF(F46*$H$61/100&lt;10,0,-1))</f>
        <v>#N/A</v>
      </c>
      <c r="I63" s="307"/>
      <c r="J63" s="317">
        <f>J62</f>
        <v>0</v>
      </c>
      <c r="K63" s="318"/>
      <c r="L63" s="320" t="e">
        <f>ROUNDDOWN(F46*$L$61/100,IF(F46*$L$61/100&lt;10,0,-1))</f>
        <v>#N/A</v>
      </c>
      <c r="M63" s="306"/>
      <c r="N63" s="320" t="e">
        <f>ROUNDDOWN(F46*$N$61/100,IF(F46*$N$61/100&lt;10,0,-1))</f>
        <v>#N/A</v>
      </c>
      <c r="O63" s="306"/>
      <c r="P63" s="320" t="e">
        <f>ROUNDDOWN(F46*$P$61/100,IF(F46*$P$61/100&lt;10,0,-1))</f>
        <v>#N/A</v>
      </c>
      <c r="Q63" s="306"/>
      <c r="R63" s="320" t="e">
        <f>ROUNDDOWN(F46*$R$61/100,IF(F46*$R$61/100&lt;10,0,-1))</f>
        <v>#N/A</v>
      </c>
      <c r="S63" s="306"/>
    </row>
    <row r="64" spans="1:19" ht="15.5" thickBot="1">
      <c r="A64" s="197" t="s">
        <v>76</v>
      </c>
      <c r="B64" s="198"/>
      <c r="C64" s="198"/>
      <c r="D64" s="302" t="e">
        <f>SUM(D62:E63)</f>
        <v>#N/A</v>
      </c>
      <c r="E64" s="303"/>
      <c r="F64" s="304"/>
      <c r="G64" s="305"/>
      <c r="H64" s="305"/>
      <c r="I64" s="305"/>
      <c r="J64" s="305"/>
      <c r="K64" s="305"/>
      <c r="L64" s="305"/>
      <c r="M64" s="305"/>
      <c r="N64" s="305"/>
      <c r="O64" s="305"/>
      <c r="P64" s="305"/>
      <c r="Q64" s="305"/>
      <c r="R64" s="305"/>
      <c r="S64" s="305"/>
    </row>
    <row r="66" spans="1:28">
      <c r="A66" s="145" t="s">
        <v>181</v>
      </c>
    </row>
    <row r="67" spans="1:28" ht="15.5" thickBot="1">
      <c r="A67" s="140" t="s">
        <v>199</v>
      </c>
    </row>
    <row r="68" spans="1:28">
      <c r="D68" s="283" t="s">
        <v>182</v>
      </c>
      <c r="E68" s="284"/>
      <c r="G68" s="321" t="s">
        <v>86</v>
      </c>
      <c r="H68" s="321"/>
      <c r="J68" s="283" t="s">
        <v>183</v>
      </c>
      <c r="K68" s="284"/>
      <c r="M68" s="191" t="s">
        <v>184</v>
      </c>
      <c r="N68" s="191"/>
      <c r="P68" s="322" t="s">
        <v>185</v>
      </c>
      <c r="Q68" s="323"/>
    </row>
    <row r="69" spans="1:28">
      <c r="D69" s="288"/>
      <c r="E69" s="289"/>
      <c r="G69" s="321"/>
      <c r="H69" s="321"/>
      <c r="J69" s="288"/>
      <c r="K69" s="289"/>
      <c r="M69" s="191"/>
      <c r="N69" s="191"/>
      <c r="P69" s="324"/>
      <c r="Q69" s="325"/>
    </row>
    <row r="70" spans="1:28">
      <c r="D70" s="290"/>
      <c r="E70" s="291"/>
      <c r="G70" s="321"/>
      <c r="H70" s="321"/>
      <c r="J70" s="290"/>
      <c r="K70" s="291"/>
      <c r="M70" s="191"/>
      <c r="N70" s="191"/>
      <c r="P70" s="324"/>
      <c r="Q70" s="325"/>
    </row>
    <row r="71" spans="1:28">
      <c r="A71" s="191" t="s">
        <v>64</v>
      </c>
      <c r="B71" s="191"/>
      <c r="C71" s="192"/>
      <c r="D71" s="320" t="e">
        <f>D62</f>
        <v>#N/A</v>
      </c>
      <c r="E71" s="306"/>
      <c r="F71" s="195" t="s">
        <v>39</v>
      </c>
      <c r="G71" s="43"/>
      <c r="H71" s="44"/>
      <c r="I71" s="195" t="s">
        <v>4</v>
      </c>
      <c r="J71" s="320" t="e">
        <f>IF(G72=100,D71,ROUNDDOWN(D71*G72/100,IF(D71*G72/100&lt;10,0,-1)))</f>
        <v>#N/A</v>
      </c>
      <c r="K71" s="306"/>
      <c r="L71" s="195" t="s">
        <v>3</v>
      </c>
      <c r="M71" s="320" t="e">
        <f>D54</f>
        <v>#DIV/0!</v>
      </c>
      <c r="N71" s="306"/>
      <c r="O71" s="326" t="s">
        <v>4</v>
      </c>
      <c r="P71" s="295" t="e">
        <f>J71+M71</f>
        <v>#N/A</v>
      </c>
      <c r="Q71" s="296"/>
    </row>
    <row r="72" spans="1:28">
      <c r="A72" s="191" t="s">
        <v>65</v>
      </c>
      <c r="B72" s="191"/>
      <c r="C72" s="192"/>
      <c r="D72" s="320" t="e">
        <f>D63</f>
        <v>#N/A</v>
      </c>
      <c r="E72" s="306"/>
      <c r="F72" s="195"/>
      <c r="G72" s="45">
        <f>IF(Q36="",100,Q36)</f>
        <v>100</v>
      </c>
      <c r="H72" s="44" t="s">
        <v>85</v>
      </c>
      <c r="I72" s="195"/>
      <c r="J72" s="320" t="e">
        <f>IF(G72=100,D72,ROUNDDOWN(D72*G72/100,IF(D72*G72/100&lt;10,0,-1)))</f>
        <v>#N/A</v>
      </c>
      <c r="K72" s="306"/>
      <c r="L72" s="195"/>
      <c r="M72" s="320" t="e">
        <f>D55</f>
        <v>#DIV/0!</v>
      </c>
      <c r="N72" s="306"/>
      <c r="O72" s="326"/>
      <c r="P72" s="295" t="e">
        <f>J72+M72</f>
        <v>#N/A</v>
      </c>
      <c r="Q72" s="296"/>
    </row>
    <row r="73" spans="1:28" ht="15.5" thickBot="1">
      <c r="A73" s="197" t="s">
        <v>76</v>
      </c>
      <c r="B73" s="198"/>
      <c r="C73" s="202"/>
      <c r="D73" s="320" t="e">
        <f>SUM(D71:E72)</f>
        <v>#N/A</v>
      </c>
      <c r="E73" s="306"/>
      <c r="F73" s="147"/>
      <c r="G73" s="46"/>
      <c r="H73" s="47"/>
      <c r="I73" s="148"/>
      <c r="J73" s="320" t="e">
        <f>SUM(J71:K72)</f>
        <v>#N/A</v>
      </c>
      <c r="K73" s="306"/>
      <c r="L73" s="148"/>
      <c r="M73" s="320" t="e">
        <f>SUM(M71:N72)</f>
        <v>#DIV/0!</v>
      </c>
      <c r="N73" s="306"/>
      <c r="O73" s="148"/>
      <c r="P73" s="302" t="e">
        <f>SUM(P71:Q72)</f>
        <v>#N/A</v>
      </c>
      <c r="Q73" s="303"/>
    </row>
    <row r="74" spans="1:28">
      <c r="J74" s="48"/>
      <c r="K74" s="48"/>
      <c r="M74" s="48"/>
      <c r="N74" s="48"/>
    </row>
    <row r="75" spans="1:28" s="150" customFormat="1">
      <c r="A75" s="140" t="s">
        <v>200</v>
      </c>
      <c r="B75" s="140"/>
      <c r="C75" s="140"/>
      <c r="D75" s="140"/>
      <c r="E75" s="140"/>
      <c r="F75" s="140"/>
      <c r="G75" s="140"/>
      <c r="H75" s="149"/>
      <c r="I75" s="149"/>
      <c r="J75" s="48"/>
      <c r="K75" s="48"/>
      <c r="L75" s="140"/>
      <c r="M75" s="48"/>
      <c r="N75" s="48"/>
      <c r="O75" s="140"/>
      <c r="P75" s="140"/>
      <c r="Q75" s="140"/>
      <c r="R75" s="140"/>
      <c r="S75" s="140"/>
      <c r="T75" s="140"/>
      <c r="U75" s="140"/>
      <c r="V75" s="140"/>
      <c r="W75" s="140"/>
      <c r="X75" s="140"/>
      <c r="Y75" s="140"/>
      <c r="Z75" s="140"/>
      <c r="AA75" s="140"/>
    </row>
    <row r="76" spans="1:28">
      <c r="E76" s="283" t="s">
        <v>220</v>
      </c>
      <c r="F76" s="284"/>
      <c r="H76" s="203" t="s">
        <v>201</v>
      </c>
      <c r="I76" s="203"/>
      <c r="K76" s="283" t="s">
        <v>197</v>
      </c>
      <c r="L76" s="284"/>
      <c r="M76" s="283" t="s">
        <v>198</v>
      </c>
      <c r="N76" s="284"/>
      <c r="O76" s="283" t="s">
        <v>81</v>
      </c>
      <c r="P76" s="284"/>
      <c r="Q76" s="283" t="s">
        <v>82</v>
      </c>
      <c r="R76" s="284"/>
      <c r="S76" s="283" t="s">
        <v>83</v>
      </c>
      <c r="T76" s="284"/>
      <c r="U76" s="283" t="s">
        <v>84</v>
      </c>
      <c r="V76" s="284"/>
      <c r="W76" s="48"/>
      <c r="AB76" s="140" t="s">
        <v>289</v>
      </c>
    </row>
    <row r="77" spans="1:28">
      <c r="E77" s="288"/>
      <c r="F77" s="289"/>
      <c r="H77" s="327" t="s">
        <v>180</v>
      </c>
      <c r="I77" s="328"/>
      <c r="K77" s="288"/>
      <c r="L77" s="289"/>
      <c r="M77" s="288"/>
      <c r="N77" s="289"/>
      <c r="O77" s="288"/>
      <c r="P77" s="289"/>
      <c r="Q77" s="288"/>
      <c r="R77" s="289"/>
      <c r="S77" s="288"/>
      <c r="T77" s="289"/>
      <c r="U77" s="288"/>
      <c r="V77" s="289"/>
      <c r="W77" s="48"/>
    </row>
    <row r="78" spans="1:28">
      <c r="E78" s="290"/>
      <c r="F78" s="291"/>
      <c r="H78" s="290"/>
      <c r="I78" s="291"/>
      <c r="K78" s="105">
        <f>H61</f>
        <v>0</v>
      </c>
      <c r="L78" s="42" t="s">
        <v>85</v>
      </c>
      <c r="M78" s="315" t="s">
        <v>180</v>
      </c>
      <c r="N78" s="316"/>
      <c r="O78" s="105">
        <f>L61</f>
        <v>0</v>
      </c>
      <c r="P78" s="42" t="s">
        <v>231</v>
      </c>
      <c r="Q78" s="105">
        <f>N61</f>
        <v>0</v>
      </c>
      <c r="R78" s="42" t="s">
        <v>231</v>
      </c>
      <c r="S78" s="105">
        <f>P61</f>
        <v>0</v>
      </c>
      <c r="T78" s="42" t="s">
        <v>231</v>
      </c>
      <c r="U78" s="105">
        <f>R61</f>
        <v>0</v>
      </c>
      <c r="V78" s="42" t="s">
        <v>231</v>
      </c>
      <c r="W78" s="48"/>
    </row>
    <row r="79" spans="1:28">
      <c r="A79" s="191" t="s">
        <v>64</v>
      </c>
      <c r="B79" s="191"/>
      <c r="C79" s="192"/>
      <c r="D79" s="195" t="s">
        <v>202</v>
      </c>
      <c r="E79" s="320" t="e">
        <f>D45</f>
        <v>#N/A</v>
      </c>
      <c r="F79" s="306"/>
      <c r="G79" s="195" t="s">
        <v>203</v>
      </c>
      <c r="H79" s="298">
        <f>IF($I$31="○",VLOOKUP($F$10&amp;$F$11,【BD】小C１!A9:BT72,38,FALSE),0)</f>
        <v>0</v>
      </c>
      <c r="I79" s="298"/>
      <c r="J79" s="195" t="s">
        <v>204</v>
      </c>
      <c r="K79" s="307" t="e">
        <f>ROUNDDOWN(F45*$K$78/100,IF(F45*$K$78/100&lt;10,0,-1))</f>
        <v>#N/A</v>
      </c>
      <c r="L79" s="307"/>
      <c r="M79" s="317">
        <f>J62</f>
        <v>0</v>
      </c>
      <c r="N79" s="318">
        <f>IF(M25="○",VLOOKUP(#REF!&amp;#REF!,#REF!,9,FALSE),0)</f>
        <v>0</v>
      </c>
      <c r="O79" s="329" t="e">
        <f>ROUNDDOWN((F45+H79)*$O$78/100,IF((F45+H79)*$O$78/100&lt;10,0,-1))</f>
        <v>#N/A</v>
      </c>
      <c r="P79" s="330"/>
      <c r="Q79" s="329" t="e">
        <f>ROUNDDOWN((F45+H79)*$Q$78/100,IF((F45+H79)*$Q$78/100&lt;10,0,-1))</f>
        <v>#N/A</v>
      </c>
      <c r="R79" s="330"/>
      <c r="S79" s="329" t="e">
        <f>ROUNDDOWN((F45+H79)*$S$78/100,IF((F45+H79)*$S$78/100&lt;10,0,-1))</f>
        <v>#N/A</v>
      </c>
      <c r="T79" s="330"/>
      <c r="U79" s="329" t="e">
        <f>ROUNDDOWN((F45+H79)*$U$78/100,IF((F45+H79)*$U$78/100&lt;10,0,-1))</f>
        <v>#N/A</v>
      </c>
      <c r="V79" s="330"/>
      <c r="W79" s="193" t="s">
        <v>205</v>
      </c>
    </row>
    <row r="80" spans="1:28">
      <c r="A80" s="191" t="s">
        <v>65</v>
      </c>
      <c r="B80" s="191"/>
      <c r="C80" s="192"/>
      <c r="D80" s="195"/>
      <c r="E80" s="320" t="e">
        <f>D46</f>
        <v>#N/A</v>
      </c>
      <c r="F80" s="306"/>
      <c r="G80" s="195"/>
      <c r="H80" s="298">
        <f>H79</f>
        <v>0</v>
      </c>
      <c r="I80" s="298"/>
      <c r="J80" s="195"/>
      <c r="K80" s="307" t="e">
        <f>ROUNDDOWN(F46*$K$78/100,IF(F46*$K$78/100&lt;10,0,-1))</f>
        <v>#N/A</v>
      </c>
      <c r="L80" s="307"/>
      <c r="M80" s="317">
        <f>M79</f>
        <v>0</v>
      </c>
      <c r="N80" s="318"/>
      <c r="O80" s="329" t="e">
        <f>ROUNDDOWN((F46+H80)*$O$78/100,IF((F46+H80)*$O$78/100&lt;10,0,-1))</f>
        <v>#N/A</v>
      </c>
      <c r="P80" s="330"/>
      <c r="Q80" s="329" t="e">
        <f>ROUNDDOWN((F46+H80)*$Q$78/100,IF((F46+H80)*$Q$78/100&lt;10,0,-1))</f>
        <v>#N/A</v>
      </c>
      <c r="R80" s="330"/>
      <c r="S80" s="329" t="e">
        <f>ROUNDDOWN((F46+H80)*$S$78/100,IF((F46+H80)*$S$78/100&lt;10,0,-1))</f>
        <v>#N/A</v>
      </c>
      <c r="T80" s="330"/>
      <c r="U80" s="329" t="e">
        <f>ROUNDDOWN((F46+H80)*$U$78/100,IF((F46+H80)*$U$78/100&lt;10,0,-1))</f>
        <v>#N/A</v>
      </c>
      <c r="V80" s="330"/>
      <c r="W80" s="193"/>
    </row>
    <row r="81" spans="1:37">
      <c r="A81" s="197" t="s">
        <v>76</v>
      </c>
      <c r="B81" s="198"/>
      <c r="C81" s="202"/>
      <c r="D81" s="148"/>
      <c r="E81" s="320" t="e">
        <f>SUM(E79:F80)</f>
        <v>#N/A</v>
      </c>
      <c r="F81" s="306"/>
      <c r="G81" s="148"/>
      <c r="H81" s="305"/>
      <c r="I81" s="305"/>
      <c r="J81" s="147"/>
      <c r="K81" s="305"/>
      <c r="L81" s="305"/>
      <c r="M81" s="305"/>
      <c r="N81" s="305"/>
      <c r="O81" s="305"/>
      <c r="P81" s="305"/>
      <c r="Q81" s="305"/>
      <c r="R81" s="305"/>
      <c r="S81" s="305"/>
      <c r="T81" s="305"/>
      <c r="U81" s="305"/>
      <c r="V81" s="305"/>
      <c r="W81" s="146"/>
      <c r="AD81" s="197" t="s">
        <v>291</v>
      </c>
      <c r="AE81" s="198"/>
      <c r="AF81" s="202"/>
      <c r="AG81" s="197" t="s">
        <v>292</v>
      </c>
      <c r="AH81" s="198"/>
      <c r="AI81" s="198"/>
      <c r="AJ81" s="198"/>
      <c r="AK81" s="202"/>
    </row>
    <row r="82" spans="1:37" ht="15.5" thickBot="1">
      <c r="AA82" s="140" t="s">
        <v>280</v>
      </c>
      <c r="AD82" s="191" t="s">
        <v>281</v>
      </c>
      <c r="AE82" s="191" t="s">
        <v>282</v>
      </c>
      <c r="AF82" s="191" t="s">
        <v>283</v>
      </c>
      <c r="AG82" s="191" t="s">
        <v>284</v>
      </c>
      <c r="AH82" s="191" t="s">
        <v>285</v>
      </c>
      <c r="AI82" s="191" t="s">
        <v>286</v>
      </c>
      <c r="AJ82" s="191" t="s">
        <v>287</v>
      </c>
      <c r="AK82" s="191" t="s">
        <v>288</v>
      </c>
    </row>
    <row r="83" spans="1:37">
      <c r="D83" s="41"/>
      <c r="E83" s="321" t="s">
        <v>86</v>
      </c>
      <c r="F83" s="321"/>
      <c r="H83" s="283" t="s">
        <v>183</v>
      </c>
      <c r="I83" s="284"/>
      <c r="K83" s="191" t="s">
        <v>184</v>
      </c>
      <c r="L83" s="191"/>
      <c r="N83" s="322" t="s">
        <v>185</v>
      </c>
      <c r="O83" s="323"/>
      <c r="AD83" s="191"/>
      <c r="AE83" s="191"/>
      <c r="AF83" s="191"/>
      <c r="AG83" s="191"/>
      <c r="AH83" s="191"/>
      <c r="AI83" s="191"/>
      <c r="AJ83" s="191"/>
      <c r="AK83" s="208"/>
    </row>
    <row r="84" spans="1:37">
      <c r="D84" s="41"/>
      <c r="E84" s="321"/>
      <c r="F84" s="321"/>
      <c r="H84" s="288"/>
      <c r="I84" s="289"/>
      <c r="K84" s="191"/>
      <c r="L84" s="191"/>
      <c r="N84" s="324"/>
      <c r="O84" s="325"/>
      <c r="AD84" s="191"/>
      <c r="AE84" s="191"/>
      <c r="AF84" s="191"/>
      <c r="AG84" s="191"/>
      <c r="AH84" s="191"/>
      <c r="AI84" s="191"/>
      <c r="AJ84" s="191"/>
      <c r="AK84" s="208"/>
    </row>
    <row r="85" spans="1:37" ht="15" customHeight="1">
      <c r="D85" s="41"/>
      <c r="E85" s="321"/>
      <c r="F85" s="321"/>
      <c r="H85" s="290"/>
      <c r="I85" s="291"/>
      <c r="K85" s="191"/>
      <c r="L85" s="191"/>
      <c r="N85" s="324"/>
      <c r="O85" s="325"/>
      <c r="AA85" s="191" t="s">
        <v>64</v>
      </c>
      <c r="AB85" s="191"/>
      <c r="AC85" s="192"/>
      <c r="AD85" s="187" t="e">
        <f>VLOOKUP($F$10&amp;$F$11,【BD】小C１!A:BT,13,0)*VLOOKUP($F$10&amp;$F$11,【BD】小C１!A:BT,19,0)</f>
        <v>#N/A</v>
      </c>
      <c r="AE85" s="187">
        <f>IF(I31="○",VLOOKUP($F$10&amp;$F$11,【BD】小C１!A:BT,38,0)*VLOOKUP($F$10&amp;$F$11,【BD】小C１!A:BT,44,0),0)</f>
        <v>0</v>
      </c>
      <c r="AF85" s="187">
        <f>IF(I32="○(A)",【BD】小C２!K18*【BD】小C２!AA18/【様式４別添３】加算見込額計算シート!F18,0)</f>
        <v>0</v>
      </c>
      <c r="AG85" s="187">
        <f>IF(I34="○",VLOOKUP($F$10&amp;$F$11,【BD】小C１!A:BT,59,0)*VLOOKUP($F$10&amp;$F$11,【BD】小C１!A:BT,65,0),0)</f>
        <v>0</v>
      </c>
      <c r="AH85" s="187">
        <f>IF(AND(I35="○",Q35="月に1日"),SUM(AD85:AE85)*2/100,0)</f>
        <v>0</v>
      </c>
      <c r="AI85" s="187">
        <f>IF(AND(I35="○",Q35="月に2日"),SUM(AD85:AE85)*4/100,0)</f>
        <v>0</v>
      </c>
      <c r="AJ85" s="187">
        <f>IF(AND(I35="○",Q35="月に3日以上"),SUM(AD85:AE85)*6/100,0)</f>
        <v>0</v>
      </c>
      <c r="AK85" s="187">
        <f>IF(AND(I35="○",Q35="全ての土曜日"),SUM(AD85:AE85)*8/100,0)</f>
        <v>0</v>
      </c>
    </row>
    <row r="86" spans="1:37" ht="15" customHeight="1">
      <c r="A86" s="41"/>
      <c r="D86" s="331" t="s">
        <v>176</v>
      </c>
      <c r="E86" s="49"/>
      <c r="F86" s="50"/>
      <c r="G86" s="195" t="s">
        <v>4</v>
      </c>
      <c r="H86" s="320" t="e">
        <f>IF($E$87=100,(E79+H79-K79-M79-O79-Q79-S79-U79),ROUNDDOWN((E79+H79-K79-M79-O79-Q79-S79-U79)*$E$87/100,IF((E79+H79-K79-M79-O79-Q79-S79-U79)*$E$87/100&lt;10,0,-1)))</f>
        <v>#N/A</v>
      </c>
      <c r="I86" s="306"/>
      <c r="J86" s="195" t="s">
        <v>3</v>
      </c>
      <c r="K86" s="320" t="e">
        <f>D54</f>
        <v>#DIV/0!</v>
      </c>
      <c r="L86" s="306"/>
      <c r="M86" s="326" t="s">
        <v>4</v>
      </c>
      <c r="N86" s="295" t="e">
        <f>H86+K86</f>
        <v>#N/A</v>
      </c>
      <c r="O86" s="296"/>
      <c r="AA86" s="191" t="s">
        <v>65</v>
      </c>
      <c r="AB86" s="191"/>
      <c r="AC86" s="192"/>
      <c r="AD86" s="187" t="e">
        <f>VLOOKUP($F$10&amp;$F$11,【BD】小C１!A:BT,20,0)*VLOOKUP($F$10&amp;$F$11,【BD】小C１!A:BT,26,0)</f>
        <v>#N/A</v>
      </c>
      <c r="AE86" s="187">
        <f>AE85</f>
        <v>0</v>
      </c>
      <c r="AF86" s="187">
        <f t="shared" ref="AF86:AK86" si="0">AF85</f>
        <v>0</v>
      </c>
      <c r="AG86" s="187">
        <f t="shared" si="0"/>
        <v>0</v>
      </c>
      <c r="AH86" s="187">
        <f t="shared" si="0"/>
        <v>0</v>
      </c>
      <c r="AI86" s="187">
        <f t="shared" si="0"/>
        <v>0</v>
      </c>
      <c r="AJ86" s="187">
        <f t="shared" si="0"/>
        <v>0</v>
      </c>
      <c r="AK86" s="187">
        <f t="shared" si="0"/>
        <v>0</v>
      </c>
    </row>
    <row r="87" spans="1:37">
      <c r="A87" s="41"/>
      <c r="D87" s="331"/>
      <c r="E87" s="45">
        <f>G72</f>
        <v>100</v>
      </c>
      <c r="F87" s="44" t="s">
        <v>85</v>
      </c>
      <c r="G87" s="195"/>
      <c r="H87" s="320" t="e">
        <f>IF($E$87=100,(E80+H80-K80-M80-O80-Q80-S80-U80),ROUNDDOWN((E80+H80-K80-M80-O80-Q80-S80-U80)*$E$87/100,IF((E80+H80-K80-M80-O80-Q80-S80-U80)*$E$87/100&lt;10,0,-1)))</f>
        <v>#N/A</v>
      </c>
      <c r="I87" s="306"/>
      <c r="J87" s="195"/>
      <c r="K87" s="320" t="e">
        <f>D55</f>
        <v>#DIV/0!</v>
      </c>
      <c r="L87" s="306"/>
      <c r="M87" s="326"/>
      <c r="N87" s="295" t="e">
        <f>H87+K87</f>
        <v>#N/A</v>
      </c>
      <c r="O87" s="296"/>
      <c r="AA87" s="197" t="s">
        <v>76</v>
      </c>
      <c r="AB87" s="198"/>
      <c r="AC87" s="198"/>
      <c r="AD87" s="187" t="e">
        <f>SUM(AD85:AD86)</f>
        <v>#N/A</v>
      </c>
      <c r="AE87" s="187">
        <f t="shared" ref="AE87:AK87" si="1">SUM(AE85:AE86)</f>
        <v>0</v>
      </c>
      <c r="AF87" s="187">
        <f t="shared" si="1"/>
        <v>0</v>
      </c>
      <c r="AG87" s="187">
        <f t="shared" si="1"/>
        <v>0</v>
      </c>
      <c r="AH87" s="187">
        <f t="shared" si="1"/>
        <v>0</v>
      </c>
      <c r="AI87" s="187">
        <f t="shared" si="1"/>
        <v>0</v>
      </c>
      <c r="AJ87" s="187">
        <f t="shared" si="1"/>
        <v>0</v>
      </c>
      <c r="AK87" s="187">
        <f t="shared" si="1"/>
        <v>0</v>
      </c>
    </row>
    <row r="88" spans="1:37" ht="15.5" thickBot="1">
      <c r="D88" s="151"/>
      <c r="E88" s="46"/>
      <c r="F88" s="47"/>
      <c r="G88" s="148"/>
      <c r="H88" s="320" t="e">
        <f>SUM(H86:I87)</f>
        <v>#N/A</v>
      </c>
      <c r="I88" s="306"/>
      <c r="J88" s="148"/>
      <c r="K88" s="320" t="e">
        <f>SUM(K86:L87)</f>
        <v>#DIV/0!</v>
      </c>
      <c r="L88" s="306"/>
      <c r="M88" s="148"/>
      <c r="N88" s="302" t="e">
        <f>SUM(N86:O87)</f>
        <v>#N/A</v>
      </c>
      <c r="O88" s="303"/>
    </row>
    <row r="90" spans="1:37">
      <c r="A90" s="145" t="s">
        <v>87</v>
      </c>
    </row>
    <row r="91" spans="1:37" ht="15.5" customHeight="1" thickBot="1">
      <c r="A91" s="140" t="s">
        <v>199</v>
      </c>
      <c r="AA91" s="140" t="s">
        <v>199</v>
      </c>
    </row>
    <row r="92" spans="1:37" ht="15" customHeight="1">
      <c r="D92" s="191" t="s">
        <v>185</v>
      </c>
      <c r="E92" s="191"/>
      <c r="G92" s="191" t="s">
        <v>51</v>
      </c>
      <c r="H92" s="191"/>
      <c r="J92" s="191" t="s">
        <v>206</v>
      </c>
      <c r="K92" s="191"/>
      <c r="M92" s="191" t="s">
        <v>186</v>
      </c>
      <c r="N92" s="191"/>
      <c r="P92" s="322" t="s">
        <v>88</v>
      </c>
      <c r="Q92" s="323"/>
      <c r="AD92" s="203" t="s">
        <v>185</v>
      </c>
      <c r="AE92" s="41"/>
      <c r="AF92" s="203" t="s">
        <v>290</v>
      </c>
      <c r="AH92" s="203" t="s">
        <v>293</v>
      </c>
      <c r="AJ92" s="199" t="s">
        <v>294</v>
      </c>
    </row>
    <row r="93" spans="1:37">
      <c r="D93" s="191"/>
      <c r="E93" s="191"/>
      <c r="G93" s="191"/>
      <c r="H93" s="191"/>
      <c r="J93" s="191"/>
      <c r="K93" s="191"/>
      <c r="M93" s="191"/>
      <c r="N93" s="191"/>
      <c r="P93" s="324"/>
      <c r="Q93" s="325"/>
      <c r="AD93" s="204"/>
      <c r="AE93" s="41"/>
      <c r="AF93" s="204"/>
      <c r="AH93" s="204"/>
      <c r="AJ93" s="206"/>
    </row>
    <row r="94" spans="1:37" ht="15" customHeight="1">
      <c r="D94" s="191"/>
      <c r="E94" s="191"/>
      <c r="G94" s="191"/>
      <c r="H94" s="191"/>
      <c r="J94" s="191"/>
      <c r="K94" s="191"/>
      <c r="M94" s="191"/>
      <c r="N94" s="191"/>
      <c r="P94" s="324"/>
      <c r="Q94" s="325"/>
      <c r="AD94" s="205"/>
      <c r="AE94" s="41"/>
      <c r="AF94" s="205"/>
      <c r="AH94" s="205"/>
      <c r="AJ94" s="207"/>
    </row>
    <row r="95" spans="1:37" ht="15" customHeight="1">
      <c r="A95" s="191" t="s">
        <v>64</v>
      </c>
      <c r="B95" s="191"/>
      <c r="C95" s="192"/>
      <c r="D95" s="307" t="e">
        <f>P71</f>
        <v>#N/A</v>
      </c>
      <c r="E95" s="307"/>
      <c r="F95" s="147" t="s">
        <v>39</v>
      </c>
      <c r="G95" s="332">
        <f>F16-F22</f>
        <v>0</v>
      </c>
      <c r="H95" s="332"/>
      <c r="I95" s="147" t="s">
        <v>39</v>
      </c>
      <c r="J95" s="333">
        <f>R9</f>
        <v>0</v>
      </c>
      <c r="K95" s="334"/>
      <c r="L95" s="147" t="s">
        <v>39</v>
      </c>
      <c r="M95" s="333">
        <f>R11</f>
        <v>12</v>
      </c>
      <c r="N95" s="334"/>
      <c r="O95" s="148" t="s">
        <v>4</v>
      </c>
      <c r="P95" s="337" t="e">
        <f>D95*G95*J95*M95</f>
        <v>#N/A</v>
      </c>
      <c r="Q95" s="338"/>
      <c r="AA95" s="191" t="s">
        <v>64</v>
      </c>
      <c r="AB95" s="191"/>
      <c r="AC95" s="192"/>
      <c r="AD95" s="187" t="e">
        <f>ROUNDDOWN(AD85+AF85-AG85-AH85-AI85-AJ85-AK85,-1)</f>
        <v>#N/A</v>
      </c>
      <c r="AE95" s="193" t="s">
        <v>39</v>
      </c>
      <c r="AF95" s="187">
        <f>F16-F22</f>
        <v>0</v>
      </c>
      <c r="AG95" s="193" t="s">
        <v>39</v>
      </c>
      <c r="AH95" s="194">
        <f>$R$11</f>
        <v>12</v>
      </c>
      <c r="AI95" s="193" t="s">
        <v>4</v>
      </c>
      <c r="AJ95" s="188" t="e">
        <f>AD95*AF95*AH95</f>
        <v>#N/A</v>
      </c>
    </row>
    <row r="96" spans="1:37">
      <c r="A96" s="191" t="s">
        <v>65</v>
      </c>
      <c r="B96" s="191"/>
      <c r="C96" s="192"/>
      <c r="D96" s="307" t="e">
        <f>P72</f>
        <v>#N/A</v>
      </c>
      <c r="E96" s="307"/>
      <c r="F96" s="147"/>
      <c r="G96" s="332">
        <f>F17-F23</f>
        <v>0</v>
      </c>
      <c r="H96" s="332"/>
      <c r="I96" s="147"/>
      <c r="J96" s="193"/>
      <c r="K96" s="331"/>
      <c r="L96" s="147"/>
      <c r="M96" s="193"/>
      <c r="N96" s="331"/>
      <c r="O96" s="148"/>
      <c r="P96" s="337" t="e">
        <f>D96*G96*J95*M95</f>
        <v>#N/A</v>
      </c>
      <c r="Q96" s="338"/>
      <c r="AA96" s="191" t="s">
        <v>65</v>
      </c>
      <c r="AB96" s="191"/>
      <c r="AC96" s="192"/>
      <c r="AD96" s="187" t="e">
        <f>ROUNDDOWN(AD86+AF86-AG86-AH86-AI86-AJ86-AK86,-1)</f>
        <v>#N/A</v>
      </c>
      <c r="AE96" s="193"/>
      <c r="AF96" s="187">
        <f>F17-F23</f>
        <v>0</v>
      </c>
      <c r="AG96" s="193"/>
      <c r="AH96" s="195"/>
      <c r="AI96" s="193"/>
      <c r="AJ96" s="188" t="e">
        <f>AD96*AF96*AH95</f>
        <v>#N/A</v>
      </c>
    </row>
    <row r="97" spans="1:36" ht="15.5" thickBot="1">
      <c r="A97" s="197" t="s">
        <v>76</v>
      </c>
      <c r="B97" s="198"/>
      <c r="C97" s="198"/>
      <c r="D97" s="307" t="e">
        <f>SUM(D95:E96)</f>
        <v>#N/A</v>
      </c>
      <c r="E97" s="307"/>
      <c r="F97" s="147"/>
      <c r="G97" s="339"/>
      <c r="H97" s="339"/>
      <c r="I97" s="147"/>
      <c r="J97" s="335"/>
      <c r="K97" s="336"/>
      <c r="L97" s="147"/>
      <c r="M97" s="335"/>
      <c r="N97" s="336"/>
      <c r="O97" s="148"/>
      <c r="P97" s="340" t="e">
        <f>SUM(P95:Q96)</f>
        <v>#N/A</v>
      </c>
      <c r="Q97" s="341"/>
      <c r="AA97" s="197" t="s">
        <v>76</v>
      </c>
      <c r="AB97" s="198"/>
      <c r="AC97" s="198"/>
      <c r="AD97" s="187" t="e">
        <f>SUM(AD95:AD96)</f>
        <v>#N/A</v>
      </c>
      <c r="AE97" s="193"/>
      <c r="AF97" s="190"/>
      <c r="AG97" s="193"/>
      <c r="AH97" s="196"/>
      <c r="AI97" s="193"/>
      <c r="AJ97" s="189" t="e">
        <f>SUM(AJ95:AJ96)</f>
        <v>#N/A</v>
      </c>
    </row>
    <row r="99" spans="1:36" ht="15.5" thickBot="1">
      <c r="A99" s="140" t="s">
        <v>200</v>
      </c>
      <c r="AA99" s="140" t="s">
        <v>200</v>
      </c>
    </row>
    <row r="100" spans="1:36">
      <c r="D100" s="191" t="s">
        <v>185</v>
      </c>
      <c r="E100" s="191"/>
      <c r="G100" s="191" t="s">
        <v>51</v>
      </c>
      <c r="H100" s="191"/>
      <c r="J100" s="191" t="s">
        <v>206</v>
      </c>
      <c r="K100" s="191"/>
      <c r="M100" s="191" t="s">
        <v>186</v>
      </c>
      <c r="N100" s="191"/>
      <c r="P100" s="322" t="s">
        <v>88</v>
      </c>
      <c r="Q100" s="323"/>
      <c r="W100" s="150"/>
      <c r="AD100" s="203" t="s">
        <v>185</v>
      </c>
      <c r="AE100" s="41"/>
      <c r="AF100" s="203" t="s">
        <v>290</v>
      </c>
      <c r="AH100" s="203" t="s">
        <v>293</v>
      </c>
      <c r="AJ100" s="199" t="s">
        <v>294</v>
      </c>
    </row>
    <row r="101" spans="1:36">
      <c r="D101" s="191"/>
      <c r="E101" s="191"/>
      <c r="G101" s="191"/>
      <c r="H101" s="191"/>
      <c r="J101" s="191"/>
      <c r="K101" s="191"/>
      <c r="M101" s="191"/>
      <c r="N101" s="191"/>
      <c r="P101" s="324"/>
      <c r="Q101" s="325"/>
      <c r="R101" s="150"/>
      <c r="S101" s="150"/>
      <c r="T101" s="150"/>
      <c r="U101" s="150"/>
      <c r="V101" s="150"/>
      <c r="AD101" s="204"/>
      <c r="AE101" s="41"/>
      <c r="AF101" s="204"/>
      <c r="AH101" s="204"/>
      <c r="AJ101" s="206"/>
    </row>
    <row r="102" spans="1:36">
      <c r="D102" s="191"/>
      <c r="E102" s="191"/>
      <c r="G102" s="191"/>
      <c r="H102" s="191"/>
      <c r="J102" s="191"/>
      <c r="K102" s="191"/>
      <c r="M102" s="191"/>
      <c r="N102" s="191"/>
      <c r="P102" s="324"/>
      <c r="Q102" s="325"/>
      <c r="AD102" s="205"/>
      <c r="AE102" s="41"/>
      <c r="AF102" s="205"/>
      <c r="AH102" s="205"/>
      <c r="AJ102" s="207"/>
    </row>
    <row r="103" spans="1:36">
      <c r="A103" s="191" t="s">
        <v>64</v>
      </c>
      <c r="B103" s="191"/>
      <c r="C103" s="192"/>
      <c r="D103" s="307" t="e">
        <f>N86</f>
        <v>#N/A</v>
      </c>
      <c r="E103" s="307"/>
      <c r="F103" s="147" t="s">
        <v>39</v>
      </c>
      <c r="G103" s="332">
        <f>F22</f>
        <v>0</v>
      </c>
      <c r="H103" s="332"/>
      <c r="I103" s="147" t="s">
        <v>39</v>
      </c>
      <c r="J103" s="333">
        <f>R9</f>
        <v>0</v>
      </c>
      <c r="K103" s="334"/>
      <c r="L103" s="147" t="s">
        <v>39</v>
      </c>
      <c r="M103" s="333">
        <f>R11</f>
        <v>12</v>
      </c>
      <c r="N103" s="334"/>
      <c r="O103" s="148" t="s">
        <v>4</v>
      </c>
      <c r="P103" s="337" t="e">
        <f>D103*G103*J103*M103</f>
        <v>#N/A</v>
      </c>
      <c r="Q103" s="338"/>
      <c r="AA103" s="191" t="s">
        <v>64</v>
      </c>
      <c r="AB103" s="191"/>
      <c r="AC103" s="192"/>
      <c r="AD103" s="187" t="e">
        <f>ROUNDDOWN(AD85+AE85+AF85-AG85-AH85-AI85-AJ85-AK85,-1)</f>
        <v>#N/A</v>
      </c>
      <c r="AE103" s="193" t="s">
        <v>39</v>
      </c>
      <c r="AF103" s="187">
        <f>F22</f>
        <v>0</v>
      </c>
      <c r="AG103" s="193" t="s">
        <v>39</v>
      </c>
      <c r="AH103" s="194">
        <f>$R$11</f>
        <v>12</v>
      </c>
      <c r="AI103" s="193" t="s">
        <v>4</v>
      </c>
      <c r="AJ103" s="188" t="e">
        <f>AD103*AF103*AH103</f>
        <v>#N/A</v>
      </c>
    </row>
    <row r="104" spans="1:36">
      <c r="A104" s="191" t="s">
        <v>65</v>
      </c>
      <c r="B104" s="191"/>
      <c r="C104" s="192"/>
      <c r="D104" s="307" t="e">
        <f>N87</f>
        <v>#N/A</v>
      </c>
      <c r="E104" s="307"/>
      <c r="F104" s="147"/>
      <c r="G104" s="332">
        <f>F23</f>
        <v>0</v>
      </c>
      <c r="H104" s="332"/>
      <c r="I104" s="147"/>
      <c r="J104" s="193"/>
      <c r="K104" s="331"/>
      <c r="L104" s="147"/>
      <c r="M104" s="193"/>
      <c r="N104" s="331"/>
      <c r="O104" s="148"/>
      <c r="P104" s="337" t="e">
        <f>D104*G104*J103*M103</f>
        <v>#N/A</v>
      </c>
      <c r="Q104" s="338"/>
      <c r="AA104" s="191" t="s">
        <v>65</v>
      </c>
      <c r="AB104" s="191"/>
      <c r="AC104" s="192"/>
      <c r="AD104" s="187" t="e">
        <f>ROUNDDOWN(AD86+AE86+AF86-AG86-AH86-AI86-AJ86-AK86,-1)</f>
        <v>#N/A</v>
      </c>
      <c r="AE104" s="193"/>
      <c r="AF104" s="187">
        <f>F23</f>
        <v>0</v>
      </c>
      <c r="AG104" s="193"/>
      <c r="AH104" s="195"/>
      <c r="AI104" s="193"/>
      <c r="AJ104" s="188" t="e">
        <f>AD104*AF104*AH103</f>
        <v>#N/A</v>
      </c>
    </row>
    <row r="105" spans="1:36" ht="15.5" thickBot="1">
      <c r="A105" s="197" t="s">
        <v>76</v>
      </c>
      <c r="B105" s="198"/>
      <c r="C105" s="198"/>
      <c r="D105" s="307" t="e">
        <f>SUM(D103:E104)</f>
        <v>#N/A</v>
      </c>
      <c r="E105" s="307"/>
      <c r="F105" s="147"/>
      <c r="G105" s="339"/>
      <c r="H105" s="339"/>
      <c r="I105" s="147"/>
      <c r="J105" s="335"/>
      <c r="K105" s="336"/>
      <c r="L105" s="147"/>
      <c r="M105" s="335"/>
      <c r="N105" s="336"/>
      <c r="O105" s="148"/>
      <c r="P105" s="340" t="e">
        <f>SUM(P103:Q104)</f>
        <v>#N/A</v>
      </c>
      <c r="Q105" s="341"/>
      <c r="AA105" s="197" t="s">
        <v>76</v>
      </c>
      <c r="AB105" s="198"/>
      <c r="AC105" s="198"/>
      <c r="AD105" s="187" t="e">
        <f>SUM(AD103:AD104)</f>
        <v>#N/A</v>
      </c>
      <c r="AE105" s="193"/>
      <c r="AF105" s="190"/>
      <c r="AG105" s="193"/>
      <c r="AH105" s="196"/>
      <c r="AI105" s="193"/>
      <c r="AJ105" s="189" t="e">
        <f>SUM(AJ103:AJ104)</f>
        <v>#N/A</v>
      </c>
    </row>
    <row r="106" spans="1:36" ht="15.5" thickBot="1"/>
    <row r="107" spans="1:36">
      <c r="P107" s="322" t="s">
        <v>207</v>
      </c>
      <c r="Q107" s="323"/>
      <c r="AJ107" s="199" t="s">
        <v>295</v>
      </c>
    </row>
    <row r="108" spans="1:36">
      <c r="P108" s="324"/>
      <c r="Q108" s="325"/>
      <c r="AJ108" s="200"/>
    </row>
    <row r="109" spans="1:36">
      <c r="P109" s="324"/>
      <c r="Q109" s="325"/>
      <c r="AJ109" s="201"/>
    </row>
    <row r="110" spans="1:36">
      <c r="P110" s="337" t="e">
        <f>P95+P103</f>
        <v>#N/A</v>
      </c>
      <c r="Q110" s="338"/>
      <c r="AJ110" s="188" t="e">
        <f>AJ95+AJ103</f>
        <v>#N/A</v>
      </c>
    </row>
    <row r="111" spans="1:36">
      <c r="P111" s="337" t="e">
        <f>P96+P104</f>
        <v>#N/A</v>
      </c>
      <c r="Q111" s="338"/>
      <c r="AJ111" s="188" t="e">
        <f t="shared" ref="AJ111:AJ112" si="2">AJ96+AJ104</f>
        <v>#N/A</v>
      </c>
    </row>
    <row r="112" spans="1:36" ht="15.5" thickBot="1">
      <c r="P112" s="340" t="e">
        <f>ROUNDDOWN(P110+P111,-3)</f>
        <v>#N/A</v>
      </c>
      <c r="Q112" s="341"/>
      <c r="AJ112" s="189" t="e">
        <f t="shared" si="2"/>
        <v>#N/A</v>
      </c>
    </row>
    <row r="113" spans="1:17">
      <c r="A113" s="140" t="s">
        <v>89</v>
      </c>
    </row>
    <row r="114" spans="1:17">
      <c r="A114" s="342" t="s">
        <v>90</v>
      </c>
      <c r="B114" s="342"/>
      <c r="C114" s="342"/>
      <c r="D114" s="342"/>
      <c r="E114" s="342"/>
      <c r="F114" s="342"/>
      <c r="G114" s="342"/>
      <c r="H114" s="342"/>
      <c r="I114" s="342"/>
      <c r="J114" s="342"/>
      <c r="K114" s="342"/>
      <c r="L114" s="342"/>
      <c r="M114" s="342"/>
      <c r="N114" s="342"/>
      <c r="O114" s="342"/>
      <c r="P114" s="342"/>
      <c r="Q114" s="342"/>
    </row>
    <row r="115" spans="1:17" ht="345">
      <c r="A115" s="150" t="s">
        <v>221</v>
      </c>
    </row>
    <row r="116" spans="1:17">
      <c r="A116" s="140" t="s">
        <v>91</v>
      </c>
    </row>
    <row r="118" spans="1:17">
      <c r="A118" s="140" t="s">
        <v>92</v>
      </c>
      <c r="E118" s="51" t="s">
        <v>208</v>
      </c>
      <c r="F118" s="152"/>
      <c r="G118" s="152"/>
      <c r="H118" s="152"/>
      <c r="I118" s="152"/>
      <c r="J118" s="152"/>
    </row>
    <row r="119" spans="1:17">
      <c r="A119" s="140" t="s">
        <v>6</v>
      </c>
      <c r="B119" s="140" t="s">
        <v>93</v>
      </c>
      <c r="E119" s="52" t="s">
        <v>94</v>
      </c>
      <c r="F119" s="53" t="s">
        <v>95</v>
      </c>
    </row>
    <row r="120" spans="1:17">
      <c r="A120" s="140" t="s">
        <v>7</v>
      </c>
      <c r="B120" s="140" t="s">
        <v>209</v>
      </c>
      <c r="E120" s="153">
        <v>1</v>
      </c>
    </row>
    <row r="121" spans="1:17">
      <c r="A121" s="140" t="s">
        <v>8</v>
      </c>
      <c r="B121" s="140" t="s">
        <v>93</v>
      </c>
      <c r="E121" s="140">
        <v>2</v>
      </c>
    </row>
    <row r="122" spans="1:17">
      <c r="A122" s="140" t="s">
        <v>9</v>
      </c>
      <c r="B122" s="140" t="s">
        <v>93</v>
      </c>
      <c r="E122" s="140">
        <v>3</v>
      </c>
    </row>
    <row r="123" spans="1:17">
      <c r="A123" s="140" t="s">
        <v>10</v>
      </c>
      <c r="B123" s="140" t="s">
        <v>209</v>
      </c>
      <c r="E123" s="140">
        <v>4</v>
      </c>
    </row>
    <row r="124" spans="1:17">
      <c r="A124" s="140" t="s">
        <v>11</v>
      </c>
      <c r="B124" s="140" t="s">
        <v>93</v>
      </c>
      <c r="E124" s="140">
        <v>5</v>
      </c>
    </row>
    <row r="125" spans="1:17">
      <c r="A125" s="140" t="s">
        <v>12</v>
      </c>
      <c r="B125" s="140" t="s">
        <v>210</v>
      </c>
      <c r="E125" s="140">
        <v>6</v>
      </c>
      <c r="F125" s="140" t="s">
        <v>232</v>
      </c>
    </row>
    <row r="126" spans="1:17">
      <c r="A126" s="140" t="s">
        <v>13</v>
      </c>
      <c r="B126" s="140" t="s">
        <v>93</v>
      </c>
      <c r="E126" s="140">
        <v>7</v>
      </c>
      <c r="F126" s="140" t="s">
        <v>232</v>
      </c>
    </row>
    <row r="127" spans="1:17">
      <c r="A127" s="140" t="s">
        <v>14</v>
      </c>
      <c r="B127" s="140" t="s">
        <v>93</v>
      </c>
      <c r="E127" s="140">
        <v>8</v>
      </c>
      <c r="F127" s="140" t="s">
        <v>232</v>
      </c>
    </row>
    <row r="128" spans="1:17">
      <c r="A128" s="140" t="s">
        <v>15</v>
      </c>
      <c r="B128" s="140" t="s">
        <v>93</v>
      </c>
      <c r="E128" s="140">
        <v>9</v>
      </c>
      <c r="F128" s="140" t="s">
        <v>232</v>
      </c>
    </row>
    <row r="129" spans="1:25">
      <c r="A129" s="140" t="s">
        <v>16</v>
      </c>
      <c r="B129" s="140" t="s">
        <v>93</v>
      </c>
      <c r="E129" s="140">
        <v>10</v>
      </c>
      <c r="F129" s="140" t="s">
        <v>232</v>
      </c>
    </row>
    <row r="130" spans="1:25">
      <c r="A130" s="140" t="s">
        <v>17</v>
      </c>
      <c r="B130" s="140" t="s">
        <v>93</v>
      </c>
      <c r="E130" s="140">
        <v>11</v>
      </c>
      <c r="F130" s="140" t="s">
        <v>233</v>
      </c>
      <c r="Y130" s="154"/>
    </row>
    <row r="131" spans="1:25">
      <c r="A131" s="140" t="s">
        <v>277</v>
      </c>
      <c r="B131" s="140" t="s">
        <v>211</v>
      </c>
      <c r="E131" s="140">
        <v>12</v>
      </c>
      <c r="F131" s="140" t="s">
        <v>233</v>
      </c>
      <c r="Y131" s="154"/>
    </row>
    <row r="132" spans="1:25">
      <c r="A132" s="140" t="s">
        <v>18</v>
      </c>
      <c r="B132" s="140" t="s">
        <v>93</v>
      </c>
      <c r="E132" s="140">
        <v>13</v>
      </c>
      <c r="F132" s="140" t="s">
        <v>233</v>
      </c>
      <c r="Y132" s="154"/>
    </row>
    <row r="133" spans="1:25">
      <c r="A133" s="140" t="s">
        <v>19</v>
      </c>
      <c r="B133" s="140" t="s">
        <v>93</v>
      </c>
      <c r="E133" s="140">
        <v>14</v>
      </c>
      <c r="F133" s="140" t="s">
        <v>233</v>
      </c>
      <c r="Y133" s="154"/>
    </row>
    <row r="134" spans="1:25">
      <c r="A134" s="140" t="s">
        <v>20</v>
      </c>
      <c r="B134" s="140" t="s">
        <v>93</v>
      </c>
      <c r="E134" s="140">
        <v>15</v>
      </c>
      <c r="F134" s="140" t="s">
        <v>233</v>
      </c>
      <c r="Y134" s="154"/>
    </row>
    <row r="135" spans="1:25">
      <c r="A135" s="140" t="s">
        <v>21</v>
      </c>
      <c r="B135" s="140" t="s">
        <v>209</v>
      </c>
      <c r="E135" s="140">
        <v>16</v>
      </c>
      <c r="Y135" s="154"/>
    </row>
    <row r="136" spans="1:25">
      <c r="A136" s="140" t="s">
        <v>22</v>
      </c>
      <c r="B136" s="140" t="s">
        <v>93</v>
      </c>
      <c r="E136" s="140">
        <v>17</v>
      </c>
      <c r="Y136" s="154"/>
    </row>
    <row r="137" spans="1:25">
      <c r="A137" s="140" t="s">
        <v>23</v>
      </c>
      <c r="B137" s="140" t="s">
        <v>93</v>
      </c>
      <c r="E137" s="140">
        <v>18</v>
      </c>
      <c r="Y137" s="154"/>
    </row>
    <row r="138" spans="1:25">
      <c r="A138" s="140" t="s">
        <v>24</v>
      </c>
      <c r="B138" s="140" t="s">
        <v>93</v>
      </c>
      <c r="E138" s="140">
        <v>19</v>
      </c>
      <c r="Y138" s="154"/>
    </row>
    <row r="139" spans="1:25">
      <c r="A139" s="140" t="s">
        <v>25</v>
      </c>
      <c r="B139" s="140" t="s">
        <v>93</v>
      </c>
      <c r="Y139" s="154"/>
    </row>
    <row r="140" spans="1:25">
      <c r="A140" s="140" t="s">
        <v>26</v>
      </c>
      <c r="B140" s="140" t="s">
        <v>93</v>
      </c>
      <c r="Y140" s="154"/>
    </row>
    <row r="141" spans="1:25">
      <c r="A141" s="140" t="s">
        <v>27</v>
      </c>
      <c r="B141" s="140" t="s">
        <v>93</v>
      </c>
      <c r="Y141" s="154"/>
    </row>
    <row r="142" spans="1:25">
      <c r="A142" s="140" t="s">
        <v>28</v>
      </c>
      <c r="B142" s="140" t="s">
        <v>211</v>
      </c>
      <c r="Y142" s="154"/>
    </row>
    <row r="143" spans="1:25">
      <c r="A143" s="140" t="s">
        <v>29</v>
      </c>
      <c r="B143" s="140" t="s">
        <v>209</v>
      </c>
      <c r="Y143" s="154"/>
    </row>
    <row r="144" spans="1:25">
      <c r="A144" s="140" t="s">
        <v>30</v>
      </c>
      <c r="B144" s="140" t="s">
        <v>211</v>
      </c>
      <c r="Y144" s="154"/>
    </row>
    <row r="145" spans="1:25">
      <c r="A145" s="140" t="s">
        <v>31</v>
      </c>
      <c r="B145" s="140" t="s">
        <v>93</v>
      </c>
      <c r="Y145" s="154"/>
    </row>
    <row r="146" spans="1:25">
      <c r="A146" s="140" t="s">
        <v>32</v>
      </c>
      <c r="B146" s="140" t="s">
        <v>93</v>
      </c>
      <c r="Y146" s="154"/>
    </row>
    <row r="147" spans="1:25">
      <c r="A147" s="140" t="s">
        <v>33</v>
      </c>
      <c r="B147" s="140" t="s">
        <v>93</v>
      </c>
    </row>
    <row r="148" spans="1:25">
      <c r="A148" s="140" t="s">
        <v>34</v>
      </c>
      <c r="B148" s="140" t="s">
        <v>93</v>
      </c>
    </row>
    <row r="149" spans="1:25">
      <c r="A149" s="140" t="s">
        <v>35</v>
      </c>
      <c r="B149" s="140" t="s">
        <v>93</v>
      </c>
    </row>
    <row r="150" spans="1:25">
      <c r="A150" s="140" t="s">
        <v>36</v>
      </c>
      <c r="B150" s="140" t="s">
        <v>93</v>
      </c>
    </row>
    <row r="151" spans="1:25">
      <c r="A151" s="140" t="s">
        <v>37</v>
      </c>
      <c r="B151" s="140" t="s">
        <v>93</v>
      </c>
    </row>
    <row r="152" spans="1:25">
      <c r="A152" s="140" t="s">
        <v>38</v>
      </c>
      <c r="B152" s="140" t="s">
        <v>93</v>
      </c>
    </row>
    <row r="155" spans="1:25">
      <c r="A155" s="140">
        <v>1</v>
      </c>
    </row>
    <row r="156" spans="1:25">
      <c r="A156" s="140">
        <v>2</v>
      </c>
    </row>
    <row r="157" spans="1:25">
      <c r="A157" s="140">
        <v>3</v>
      </c>
    </row>
    <row r="158" spans="1:25">
      <c r="A158" s="140">
        <v>4</v>
      </c>
    </row>
    <row r="159" spans="1:25">
      <c r="A159" s="140">
        <v>5</v>
      </c>
    </row>
    <row r="160" spans="1:25">
      <c r="A160" s="140">
        <v>6</v>
      </c>
    </row>
    <row r="161" spans="1:1">
      <c r="A161" s="140">
        <v>7</v>
      </c>
    </row>
    <row r="162" spans="1:1">
      <c r="A162" s="140">
        <v>8</v>
      </c>
    </row>
    <row r="163" spans="1:1">
      <c r="A163" s="140">
        <v>9</v>
      </c>
    </row>
    <row r="164" spans="1:1">
      <c r="A164" s="140">
        <v>10</v>
      </c>
    </row>
    <row r="165" spans="1:1">
      <c r="A165" s="140">
        <v>11</v>
      </c>
    </row>
    <row r="166" spans="1:1">
      <c r="A166" s="140">
        <v>12</v>
      </c>
    </row>
    <row r="169" spans="1:1">
      <c r="A169" s="140" t="s">
        <v>40</v>
      </c>
    </row>
    <row r="171" spans="1:1">
      <c r="A171" s="140" t="s">
        <v>96</v>
      </c>
    </row>
    <row r="172" spans="1:1">
      <c r="A172" s="140" t="s">
        <v>97</v>
      </c>
    </row>
    <row r="173" spans="1:1">
      <c r="A173" s="140" t="s">
        <v>98</v>
      </c>
    </row>
    <row r="176" spans="1:1">
      <c r="A176" s="140" t="s">
        <v>99</v>
      </c>
    </row>
    <row r="177" spans="1:2">
      <c r="A177" s="140" t="s">
        <v>100</v>
      </c>
    </row>
    <row r="178" spans="1:2">
      <c r="A178" s="140" t="s">
        <v>101</v>
      </c>
    </row>
    <row r="179" spans="1:2">
      <c r="A179" s="140" t="s">
        <v>102</v>
      </c>
    </row>
    <row r="181" spans="1:2">
      <c r="A181" s="140">
        <v>1</v>
      </c>
      <c r="B181" s="140" t="s">
        <v>234</v>
      </c>
    </row>
    <row r="182" spans="1:2">
      <c r="A182" s="140">
        <v>2</v>
      </c>
      <c r="B182" s="140" t="s">
        <v>235</v>
      </c>
    </row>
    <row r="183" spans="1:2">
      <c r="A183" s="140">
        <v>3</v>
      </c>
      <c r="B183" s="140" t="s">
        <v>235</v>
      </c>
    </row>
    <row r="184" spans="1:2">
      <c r="A184" s="140">
        <v>4</v>
      </c>
      <c r="B184" s="140" t="s">
        <v>235</v>
      </c>
    </row>
    <row r="185" spans="1:2">
      <c r="A185" s="140">
        <v>5</v>
      </c>
      <c r="B185" s="140" t="s">
        <v>235</v>
      </c>
    </row>
    <row r="186" spans="1:2">
      <c r="A186" s="140">
        <v>6</v>
      </c>
      <c r="B186" s="140" t="s">
        <v>235</v>
      </c>
    </row>
    <row r="187" spans="1:2">
      <c r="A187" s="140">
        <v>7</v>
      </c>
      <c r="B187" s="140" t="s">
        <v>235</v>
      </c>
    </row>
    <row r="188" spans="1:2">
      <c r="A188" s="140">
        <v>8</v>
      </c>
      <c r="B188" s="140" t="s">
        <v>235</v>
      </c>
    </row>
    <row r="189" spans="1:2">
      <c r="A189" s="140">
        <v>9</v>
      </c>
      <c r="B189" s="140" t="s">
        <v>235</v>
      </c>
    </row>
    <row r="190" spans="1:2">
      <c r="A190" s="140">
        <v>10</v>
      </c>
      <c r="B190" s="140" t="s">
        <v>235</v>
      </c>
    </row>
    <row r="191" spans="1:2">
      <c r="A191" s="140">
        <v>1</v>
      </c>
      <c r="B191" s="140" t="s">
        <v>234</v>
      </c>
    </row>
    <row r="192" spans="1:2">
      <c r="A192" s="140">
        <v>2</v>
      </c>
      <c r="B192" s="140" t="s">
        <v>236</v>
      </c>
    </row>
    <row r="193" spans="1:2">
      <c r="A193" s="140">
        <v>3</v>
      </c>
      <c r="B193" s="140" t="s">
        <v>237</v>
      </c>
    </row>
    <row r="194" spans="1:2">
      <c r="A194" s="140">
        <v>4</v>
      </c>
      <c r="B194" s="140" t="s">
        <v>237</v>
      </c>
    </row>
    <row r="195" spans="1:2">
      <c r="A195" s="140">
        <v>5</v>
      </c>
      <c r="B195" s="140" t="s">
        <v>237</v>
      </c>
    </row>
    <row r="196" spans="1:2">
      <c r="A196" s="140">
        <v>6</v>
      </c>
      <c r="B196" s="140" t="s">
        <v>237</v>
      </c>
    </row>
    <row r="197" spans="1:2">
      <c r="A197" s="140">
        <v>7</v>
      </c>
      <c r="B197" s="140" t="s">
        <v>237</v>
      </c>
    </row>
    <row r="198" spans="1:2">
      <c r="A198" s="140">
        <v>8</v>
      </c>
      <c r="B198" s="140" t="s">
        <v>237</v>
      </c>
    </row>
    <row r="199" spans="1:2">
      <c r="A199" s="140">
        <v>9</v>
      </c>
      <c r="B199" s="140" t="s">
        <v>237</v>
      </c>
    </row>
    <row r="200" spans="1:2">
      <c r="A200" s="140">
        <v>10</v>
      </c>
      <c r="B200" s="140" t="s">
        <v>237</v>
      </c>
    </row>
  </sheetData>
  <sheetProtection algorithmName="SHA-512" hashValue="E/b5iUnvN88MSPl3ABapt5xN4Q9S1Zyyd6bf6xWbRMsVSEpVkscavuWIsCHVyrcIFtj5qbstfwJvQsEPT8ZDRQ==" saltValue="qF3JuUgzBMtxr651ONOLOg==" spinCount="100000" sheet="1" formatCells="0" formatColumns="0" formatRows="0"/>
  <mergeCells count="319">
    <mergeCell ref="P107:Q109"/>
    <mergeCell ref="P110:Q110"/>
    <mergeCell ref="P111:Q111"/>
    <mergeCell ref="P112:Q112"/>
    <mergeCell ref="A114:Q114"/>
    <mergeCell ref="P103:Q103"/>
    <mergeCell ref="A104:C104"/>
    <mergeCell ref="D104:E104"/>
    <mergeCell ref="G104:H104"/>
    <mergeCell ref="P104:Q104"/>
    <mergeCell ref="A105:C105"/>
    <mergeCell ref="D105:E105"/>
    <mergeCell ref="G105:H105"/>
    <mergeCell ref="P105:Q105"/>
    <mergeCell ref="D100:E102"/>
    <mergeCell ref="G100:H102"/>
    <mergeCell ref="J100:K102"/>
    <mergeCell ref="M100:N102"/>
    <mergeCell ref="P100:Q102"/>
    <mergeCell ref="A103:C103"/>
    <mergeCell ref="D103:E103"/>
    <mergeCell ref="G103:H103"/>
    <mergeCell ref="J103:K105"/>
    <mergeCell ref="M103:N105"/>
    <mergeCell ref="P92:Q94"/>
    <mergeCell ref="A95:C95"/>
    <mergeCell ref="D95:E95"/>
    <mergeCell ref="G95:H95"/>
    <mergeCell ref="J95:K97"/>
    <mergeCell ref="M95:N97"/>
    <mergeCell ref="P95:Q95"/>
    <mergeCell ref="A96:C96"/>
    <mergeCell ref="D96:E96"/>
    <mergeCell ref="G96:H96"/>
    <mergeCell ref="P96:Q96"/>
    <mergeCell ref="A97:C97"/>
    <mergeCell ref="D97:E97"/>
    <mergeCell ref="G97:H97"/>
    <mergeCell ref="P97:Q97"/>
    <mergeCell ref="H88:I88"/>
    <mergeCell ref="K88:L88"/>
    <mergeCell ref="N88:O88"/>
    <mergeCell ref="E83:F85"/>
    <mergeCell ref="H83:I85"/>
    <mergeCell ref="K83:L85"/>
    <mergeCell ref="N83:O85"/>
    <mergeCell ref="D92:E94"/>
    <mergeCell ref="G92:H94"/>
    <mergeCell ref="J92:K94"/>
    <mergeCell ref="M92:N94"/>
    <mergeCell ref="D86:D87"/>
    <mergeCell ref="G86:G87"/>
    <mergeCell ref="H86:I86"/>
    <mergeCell ref="J86:J87"/>
    <mergeCell ref="K86:L86"/>
    <mergeCell ref="M86:M87"/>
    <mergeCell ref="N86:O86"/>
    <mergeCell ref="H87:I87"/>
    <mergeCell ref="K87:L87"/>
    <mergeCell ref="N87:O87"/>
    <mergeCell ref="A81:C81"/>
    <mergeCell ref="E81:F81"/>
    <mergeCell ref="H81:I81"/>
    <mergeCell ref="K81:L81"/>
    <mergeCell ref="M81:N81"/>
    <mergeCell ref="O81:P81"/>
    <mergeCell ref="Q81:R81"/>
    <mergeCell ref="S81:T81"/>
    <mergeCell ref="U81:V81"/>
    <mergeCell ref="W79:W80"/>
    <mergeCell ref="A80:C80"/>
    <mergeCell ref="E80:F80"/>
    <mergeCell ref="H80:I80"/>
    <mergeCell ref="K80:L80"/>
    <mergeCell ref="M80:N80"/>
    <mergeCell ref="O80:P80"/>
    <mergeCell ref="Q80:R80"/>
    <mergeCell ref="S80:T80"/>
    <mergeCell ref="J79:J80"/>
    <mergeCell ref="K79:L79"/>
    <mergeCell ref="M79:N79"/>
    <mergeCell ref="O79:P79"/>
    <mergeCell ref="Q79:R79"/>
    <mergeCell ref="S79:T79"/>
    <mergeCell ref="U80:V80"/>
    <mergeCell ref="S76:T77"/>
    <mergeCell ref="U76:V77"/>
    <mergeCell ref="H77:I78"/>
    <mergeCell ref="M78:N78"/>
    <mergeCell ref="A79:C79"/>
    <mergeCell ref="D79:D80"/>
    <mergeCell ref="E79:F79"/>
    <mergeCell ref="G79:G80"/>
    <mergeCell ref="H79:I79"/>
    <mergeCell ref="U79:V79"/>
    <mergeCell ref="A73:C73"/>
    <mergeCell ref="D73:E73"/>
    <mergeCell ref="J73:K73"/>
    <mergeCell ref="M73:N73"/>
    <mergeCell ref="P73:Q73"/>
    <mergeCell ref="E76:F78"/>
    <mergeCell ref="H76:I76"/>
    <mergeCell ref="K76:L77"/>
    <mergeCell ref="M76:N77"/>
    <mergeCell ref="O76:P77"/>
    <mergeCell ref="Q76:R77"/>
    <mergeCell ref="D68:E70"/>
    <mergeCell ref="G68:H70"/>
    <mergeCell ref="J68:K70"/>
    <mergeCell ref="M68:N70"/>
    <mergeCell ref="P68:Q70"/>
    <mergeCell ref="A71:C71"/>
    <mergeCell ref="D71:E71"/>
    <mergeCell ref="F71:F72"/>
    <mergeCell ref="I71:I72"/>
    <mergeCell ref="J71:K71"/>
    <mergeCell ref="L71:L72"/>
    <mergeCell ref="M71:N71"/>
    <mergeCell ref="O71:O72"/>
    <mergeCell ref="P71:Q71"/>
    <mergeCell ref="A72:C72"/>
    <mergeCell ref="D72:E72"/>
    <mergeCell ref="J72:K72"/>
    <mergeCell ref="M72:N72"/>
    <mergeCell ref="P72:Q72"/>
    <mergeCell ref="A64:C64"/>
    <mergeCell ref="D64:E64"/>
    <mergeCell ref="F64:G64"/>
    <mergeCell ref="H64:I64"/>
    <mergeCell ref="J64:K64"/>
    <mergeCell ref="L64:M64"/>
    <mergeCell ref="N64:O64"/>
    <mergeCell ref="P64:Q64"/>
    <mergeCell ref="R64:S64"/>
    <mergeCell ref="A63:C63"/>
    <mergeCell ref="D63:E63"/>
    <mergeCell ref="F63:G63"/>
    <mergeCell ref="H63:I63"/>
    <mergeCell ref="J63:K63"/>
    <mergeCell ref="L63:M63"/>
    <mergeCell ref="N63:O63"/>
    <mergeCell ref="P63:Q63"/>
    <mergeCell ref="R63:S63"/>
    <mergeCell ref="P59:Q60"/>
    <mergeCell ref="R59:S60"/>
    <mergeCell ref="J61:K61"/>
    <mergeCell ref="A62:C62"/>
    <mergeCell ref="D62:E62"/>
    <mergeCell ref="F62:G62"/>
    <mergeCell ref="H62:I62"/>
    <mergeCell ref="J62:K62"/>
    <mergeCell ref="L62:M62"/>
    <mergeCell ref="N62:O62"/>
    <mergeCell ref="D59:E61"/>
    <mergeCell ref="F59:G61"/>
    <mergeCell ref="H59:I60"/>
    <mergeCell ref="J59:K60"/>
    <mergeCell ref="L59:M60"/>
    <mergeCell ref="N59:O60"/>
    <mergeCell ref="P62:Q62"/>
    <mergeCell ref="R62:S62"/>
    <mergeCell ref="A56:C56"/>
    <mergeCell ref="D56:E56"/>
    <mergeCell ref="F56:G56"/>
    <mergeCell ref="H56:I56"/>
    <mergeCell ref="J56:K56"/>
    <mergeCell ref="R56:S56"/>
    <mergeCell ref="A55:C55"/>
    <mergeCell ref="D55:E55"/>
    <mergeCell ref="F55:G55"/>
    <mergeCell ref="H55:I55"/>
    <mergeCell ref="J55:K55"/>
    <mergeCell ref="R55:S55"/>
    <mergeCell ref="A54:C54"/>
    <mergeCell ref="D54:E54"/>
    <mergeCell ref="F54:G54"/>
    <mergeCell ref="H54:I54"/>
    <mergeCell ref="J54:K54"/>
    <mergeCell ref="N54:O54"/>
    <mergeCell ref="D50:E53"/>
    <mergeCell ref="F50:G50"/>
    <mergeCell ref="H50:I50"/>
    <mergeCell ref="J50:K50"/>
    <mergeCell ref="N50:O50"/>
    <mergeCell ref="F51:G51"/>
    <mergeCell ref="H51:I51"/>
    <mergeCell ref="N51:O51"/>
    <mergeCell ref="F52:G52"/>
    <mergeCell ref="H52:I52"/>
    <mergeCell ref="L47:M47"/>
    <mergeCell ref="L45:M45"/>
    <mergeCell ref="A46:C46"/>
    <mergeCell ref="D46:E46"/>
    <mergeCell ref="F46:G46"/>
    <mergeCell ref="H46:I46"/>
    <mergeCell ref="J46:K46"/>
    <mergeCell ref="L46:M46"/>
    <mergeCell ref="N52:O53"/>
    <mergeCell ref="F53:G53"/>
    <mergeCell ref="H53:I53"/>
    <mergeCell ref="A45:C45"/>
    <mergeCell ref="D45:E45"/>
    <mergeCell ref="F45:G45"/>
    <mergeCell ref="H45:I45"/>
    <mergeCell ref="J45:K45"/>
    <mergeCell ref="A47:C47"/>
    <mergeCell ref="D47:E47"/>
    <mergeCell ref="F47:G47"/>
    <mergeCell ref="H47:I47"/>
    <mergeCell ref="J47:K47"/>
    <mergeCell ref="A36:H36"/>
    <mergeCell ref="I36:J36"/>
    <mergeCell ref="K36:P36"/>
    <mergeCell ref="Q36:R36"/>
    <mergeCell ref="S36:T36"/>
    <mergeCell ref="D41:E44"/>
    <mergeCell ref="F41:G44"/>
    <mergeCell ref="H41:I42"/>
    <mergeCell ref="J41:K41"/>
    <mergeCell ref="L41:M41"/>
    <mergeCell ref="J42:K42"/>
    <mergeCell ref="L42:M44"/>
    <mergeCell ref="H43:I44"/>
    <mergeCell ref="J43:K43"/>
    <mergeCell ref="J44:K44"/>
    <mergeCell ref="A34:H34"/>
    <mergeCell ref="I34:J34"/>
    <mergeCell ref="A35:H35"/>
    <mergeCell ref="I35:J35"/>
    <mergeCell ref="K35:P35"/>
    <mergeCell ref="Q35:T35"/>
    <mergeCell ref="A31:H31"/>
    <mergeCell ref="I31:J31"/>
    <mergeCell ref="A32:H32"/>
    <mergeCell ref="I32:J32"/>
    <mergeCell ref="A33:H33"/>
    <mergeCell ref="I33:J33"/>
    <mergeCell ref="A24:E24"/>
    <mergeCell ref="F24:H24"/>
    <mergeCell ref="A29:H29"/>
    <mergeCell ref="I29:J29"/>
    <mergeCell ref="K29:W29"/>
    <mergeCell ref="A30:H30"/>
    <mergeCell ref="I30:J30"/>
    <mergeCell ref="K30:P30"/>
    <mergeCell ref="Q30:R30"/>
    <mergeCell ref="A21:E21"/>
    <mergeCell ref="F21:H21"/>
    <mergeCell ref="A22:E22"/>
    <mergeCell ref="F22:H22"/>
    <mergeCell ref="A23:E23"/>
    <mergeCell ref="F23:H23"/>
    <mergeCell ref="A16:E16"/>
    <mergeCell ref="F16:H16"/>
    <mergeCell ref="A17:E17"/>
    <mergeCell ref="F17:H17"/>
    <mergeCell ref="A18:E18"/>
    <mergeCell ref="F18:H18"/>
    <mergeCell ref="A11:E11"/>
    <mergeCell ref="F11:K11"/>
    <mergeCell ref="M11:Q11"/>
    <mergeCell ref="R11:T11"/>
    <mergeCell ref="A15:E15"/>
    <mergeCell ref="F15:H15"/>
    <mergeCell ref="A9:E9"/>
    <mergeCell ref="F9:H9"/>
    <mergeCell ref="M9:Q9"/>
    <mergeCell ref="R9:T9"/>
    <mergeCell ref="A10:E10"/>
    <mergeCell ref="F10:H10"/>
    <mergeCell ref="M10:Q10"/>
    <mergeCell ref="R10:T10"/>
    <mergeCell ref="R6:W6"/>
    <mergeCell ref="A8:E8"/>
    <mergeCell ref="F8:H8"/>
    <mergeCell ref="M8:Q8"/>
    <mergeCell ref="R8:T8"/>
    <mergeCell ref="P1:W1"/>
    <mergeCell ref="A2:W2"/>
    <mergeCell ref="M4:Q4"/>
    <mergeCell ref="R4:W4"/>
    <mergeCell ref="M5:Q5"/>
    <mergeCell ref="R5:W5"/>
    <mergeCell ref="AG82:AG84"/>
    <mergeCell ref="AH82:AH84"/>
    <mergeCell ref="AI82:AI84"/>
    <mergeCell ref="AJ82:AJ84"/>
    <mergeCell ref="AK82:AK84"/>
    <mergeCell ref="AA95:AC95"/>
    <mergeCell ref="AA85:AC85"/>
    <mergeCell ref="AA86:AC86"/>
    <mergeCell ref="AA87:AC87"/>
    <mergeCell ref="AD82:AD84"/>
    <mergeCell ref="AE82:AE84"/>
    <mergeCell ref="AF82:AF84"/>
    <mergeCell ref="AA103:AC103"/>
    <mergeCell ref="AE103:AE105"/>
    <mergeCell ref="AG103:AG105"/>
    <mergeCell ref="AH103:AH105"/>
    <mergeCell ref="AI103:AI105"/>
    <mergeCell ref="AA104:AC104"/>
    <mergeCell ref="AA105:AC105"/>
    <mergeCell ref="AJ107:AJ109"/>
    <mergeCell ref="AD81:AF81"/>
    <mergeCell ref="AG81:AK81"/>
    <mergeCell ref="AH92:AH94"/>
    <mergeCell ref="AH95:AH97"/>
    <mergeCell ref="AI95:AI97"/>
    <mergeCell ref="AJ92:AJ94"/>
    <mergeCell ref="AD100:AD102"/>
    <mergeCell ref="AF100:AF102"/>
    <mergeCell ref="AH100:AH102"/>
    <mergeCell ref="AJ100:AJ102"/>
    <mergeCell ref="AA96:AC96"/>
    <mergeCell ref="AA97:AC97"/>
    <mergeCell ref="AD92:AD94"/>
    <mergeCell ref="AE95:AE97"/>
    <mergeCell ref="AF92:AF94"/>
    <mergeCell ref="AG95:AG97"/>
  </mergeCells>
  <phoneticPr fontId="8"/>
  <conditionalFormatting sqref="Q35">
    <cfRule type="expression" dxfId="4" priority="3">
      <formula>COUNTIF($I35,"*○*")</formula>
    </cfRule>
  </conditionalFormatting>
  <conditionalFormatting sqref="Q30:R30">
    <cfRule type="expression" dxfId="3" priority="1">
      <formula>COUNTIF($I30,"*○*")</formula>
    </cfRule>
  </conditionalFormatting>
  <conditionalFormatting sqref="Q36:R36">
    <cfRule type="expression" dxfId="2" priority="2">
      <formula>COUNTIF($I36,"*○*")</formula>
    </cfRule>
  </conditionalFormatting>
  <dataValidations count="6">
    <dataValidation type="list" allowBlank="1" showInputMessage="1" showErrorMessage="1" sqref="I30:I31 I33:I36" xr:uid="{00000000-0002-0000-0C00-000000000000}">
      <formula1>$A$168:$A$169</formula1>
    </dataValidation>
    <dataValidation type="list" allowBlank="1" showInputMessage="1" showErrorMessage="1" sqref="I32" xr:uid="{00000000-0002-0000-0C00-000001000000}">
      <formula1>$A$170:$A$173</formula1>
    </dataValidation>
    <dataValidation type="list" allowBlank="1" showInputMessage="1" showErrorMessage="1" sqref="C13" xr:uid="{00000000-0002-0000-0C00-000002000000}">
      <formula1>#REF!</formula1>
    </dataValidation>
    <dataValidation type="list" allowBlank="1" showInputMessage="1" showErrorMessage="1" sqref="Q35" xr:uid="{00000000-0002-0000-0C00-000003000000}">
      <formula1>$A$175:$A$179</formula1>
    </dataValidation>
    <dataValidation type="list" allowBlank="1" showInputMessage="1" showErrorMessage="1" sqref="R11:T11" xr:uid="{315FA417-B781-46F5-9900-80254450A81F}">
      <formula1>$A$155:$A$166</formula1>
    </dataValidation>
    <dataValidation type="list" allowBlank="1" showInputMessage="1" showErrorMessage="1" sqref="R9:T9" xr:uid="{6BC7DD53-7297-40B2-B087-A83AAE4BAF3A}">
      <formula1>"4,5,6,7"</formula1>
    </dataValidation>
  </dataValidations>
  <pageMargins left="0.70866141732283472" right="0.70866141732283472" top="0.74803149606299213" bottom="0.74803149606299213" header="0.31496062992125984" footer="0.31496062992125984"/>
  <pageSetup paperSize="9" scale="58" fitToHeight="0" orientation="portrait" cellComments="asDisplayed" r:id="rId1"/>
  <rowBreaks count="1" manualBreakCount="1">
    <brk id="65" max="22"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1"/>
  </sheetPr>
  <dimension ref="A1:BT80"/>
  <sheetViews>
    <sheetView view="pageBreakPreview" zoomScale="115" zoomScaleNormal="100" zoomScaleSheetLayoutView="115" workbookViewId="0">
      <pane xSplit="8" ySplit="8" topLeftCell="I45" activePane="bottomRight" state="frozen"/>
      <selection activeCell="Z1" activeCellId="1" sqref="A1:AG1048576 A1:AG1048576"/>
      <selection pane="topRight" activeCell="Z1" activeCellId="1" sqref="A1:AG1048576 A1:AG1048576"/>
      <selection pane="bottomLeft" activeCell="Z1" activeCellId="1" sqref="A1:AG1048576 A1:AG1048576"/>
      <selection pane="bottomRight" activeCell="Z1" activeCellId="1" sqref="A1:AG1048576 A1:AG1048576"/>
    </sheetView>
  </sheetViews>
  <sheetFormatPr defaultRowHeight="13"/>
  <cols>
    <col min="1" max="3" width="9" style="26" customWidth="1"/>
    <col min="4" max="4" width="9" style="26"/>
    <col min="5" max="5" width="9" style="28"/>
    <col min="6" max="6" width="5.6328125" style="56" customWidth="1"/>
    <col min="7" max="7" width="5.36328125" style="56" customWidth="1"/>
    <col min="8" max="8" width="4.453125" style="56" customWidth="1"/>
    <col min="9" max="9" width="2.26953125" style="56" customWidth="1"/>
    <col min="10" max="10" width="13.08984375" style="58" customWidth="1"/>
    <col min="11" max="11" width="13.08984375" style="59" customWidth="1"/>
    <col min="12" max="12" width="2.26953125" style="54" customWidth="1"/>
    <col min="13" max="13" width="6.90625" style="58" customWidth="1"/>
    <col min="14" max="14" width="3" style="59" customWidth="1"/>
    <col min="15" max="15" width="8.26953125" style="54" customWidth="1"/>
    <col min="16" max="16" width="3" style="59" customWidth="1"/>
    <col min="17" max="17" width="6.26953125" style="59" customWidth="1"/>
    <col min="18" max="18" width="3" style="54" customWidth="1"/>
    <col min="19" max="19" width="9.90625" style="58" customWidth="1"/>
    <col min="20" max="20" width="7.90625" style="54" customWidth="1"/>
    <col min="21" max="21" width="3" style="58" customWidth="1"/>
    <col min="22" max="22" width="8.26953125" style="60" customWidth="1"/>
    <col min="23" max="23" width="3" style="60" customWidth="1"/>
    <col min="24" max="24" width="6.26953125" style="58" customWidth="1"/>
    <col min="25" max="25" width="3" style="58" customWidth="1"/>
    <col min="26" max="26" width="9.90625" style="58" customWidth="1"/>
    <col min="27" max="27" width="2.26953125" style="58" customWidth="1"/>
    <col min="28" max="28" width="6.7265625" style="61" bestFit="1" customWidth="1"/>
    <col min="29" max="29" width="5.26953125" style="58" bestFit="1" customWidth="1"/>
    <col min="30" max="30" width="2.26953125" style="58" customWidth="1"/>
    <col min="31" max="31" width="8.7265625" style="58" customWidth="1"/>
    <col min="32" max="32" width="3" style="61" customWidth="1"/>
    <col min="33" max="33" width="9.90625" style="58" customWidth="1"/>
    <col min="34" max="34" width="3" style="61" customWidth="1"/>
    <col min="35" max="35" width="10.7265625" style="54" customWidth="1"/>
    <col min="36" max="36" width="2.26953125" style="59" customWidth="1"/>
    <col min="37" max="37" width="8" style="54" customWidth="1"/>
    <col min="38" max="38" width="5.7265625" style="58" customWidth="1"/>
    <col min="39" max="39" width="3" style="58" customWidth="1"/>
    <col min="40" max="40" width="8.26953125" style="61" customWidth="1"/>
    <col min="41" max="41" width="3" style="61" customWidth="1"/>
    <col min="42" max="42" width="6.26953125" style="61" customWidth="1"/>
    <col min="43" max="43" width="3" style="61" customWidth="1"/>
    <col min="44" max="44" width="9.90625" style="58" customWidth="1"/>
    <col min="45" max="45" width="2.26953125" style="61" customWidth="1"/>
    <col min="46" max="47" width="6.08984375" style="54" customWidth="1"/>
    <col min="48" max="48" width="2.26953125" style="55" customWidth="1"/>
    <col min="49" max="49" width="6" style="55" bestFit="1" customWidth="1"/>
    <col min="50" max="51" width="6.08984375" style="55" customWidth="1"/>
    <col min="52" max="52" width="2.26953125" style="55" customWidth="1"/>
    <col min="53" max="53" width="8.36328125" style="55" customWidth="1"/>
    <col min="54" max="54" width="2.26953125" style="55" customWidth="1"/>
    <col min="55" max="55" width="11.26953125" style="55" customWidth="1"/>
    <col min="56" max="56" width="2.26953125" style="55" customWidth="1"/>
    <col min="57" max="57" width="5.453125" style="55" customWidth="1"/>
    <col min="58" max="58" width="2.26953125" style="55" customWidth="1"/>
    <col min="59" max="59" width="7.7265625" style="55" customWidth="1"/>
    <col min="60" max="60" width="2.26953125" style="55" customWidth="1"/>
    <col min="61" max="61" width="6.90625" style="26" customWidth="1"/>
    <col min="62" max="62" width="2.26953125" style="26" customWidth="1"/>
    <col min="63" max="63" width="6.90625" style="26" customWidth="1"/>
    <col min="64" max="64" width="2.26953125" style="26" customWidth="1"/>
    <col min="65" max="65" width="9.90625" style="26" customWidth="1"/>
    <col min="66" max="66" width="2.26953125" style="26" customWidth="1"/>
    <col min="67" max="70" width="11.26953125" style="26" customWidth="1"/>
    <col min="71" max="71" width="2.26953125" style="26" customWidth="1"/>
    <col min="72" max="72" width="11.26953125" style="26" customWidth="1"/>
    <col min="73" max="278" width="9" style="26"/>
    <col min="279" max="279" width="1.7265625" style="26" customWidth="1"/>
    <col min="280" max="280" width="2.453125" style="26" customWidth="1"/>
    <col min="281" max="281" width="3.6328125" style="26" customWidth="1"/>
    <col min="282" max="282" width="2.7265625" style="26" customWidth="1"/>
    <col min="283" max="283" width="0.90625" style="26" customWidth="1"/>
    <col min="284" max="284" width="1.26953125" style="26" customWidth="1"/>
    <col min="285" max="285" width="5.36328125" style="26" customWidth="1"/>
    <col min="286" max="286" width="6.453125" style="26" customWidth="1"/>
    <col min="287" max="287" width="4.08984375" style="26" customWidth="1"/>
    <col min="288" max="288" width="7.90625" style="26" customWidth="1"/>
    <col min="289" max="289" width="8.7265625" style="26" customWidth="1"/>
    <col min="290" max="293" width="6.26953125" style="26" customWidth="1"/>
    <col min="294" max="294" width="4.90625" style="26" customWidth="1"/>
    <col min="295" max="295" width="2.453125" style="26" customWidth="1"/>
    <col min="296" max="296" width="4.90625" style="26" customWidth="1"/>
    <col min="297" max="534" width="9" style="26"/>
    <col min="535" max="535" width="1.7265625" style="26" customWidth="1"/>
    <col min="536" max="536" width="2.453125" style="26" customWidth="1"/>
    <col min="537" max="537" width="3.6328125" style="26" customWidth="1"/>
    <col min="538" max="538" width="2.7265625" style="26" customWidth="1"/>
    <col min="539" max="539" width="0.90625" style="26" customWidth="1"/>
    <col min="540" max="540" width="1.26953125" style="26" customWidth="1"/>
    <col min="541" max="541" width="5.36328125" style="26" customWidth="1"/>
    <col min="542" max="542" width="6.453125" style="26" customWidth="1"/>
    <col min="543" max="543" width="4.08984375" style="26" customWidth="1"/>
    <col min="544" max="544" width="7.90625" style="26" customWidth="1"/>
    <col min="545" max="545" width="8.7265625" style="26" customWidth="1"/>
    <col min="546" max="549" width="6.26953125" style="26" customWidth="1"/>
    <col min="550" max="550" width="4.90625" style="26" customWidth="1"/>
    <col min="551" max="551" width="2.453125" style="26" customWidth="1"/>
    <col min="552" max="552" width="4.90625" style="26" customWidth="1"/>
    <col min="553" max="790" width="9" style="26"/>
    <col min="791" max="791" width="1.7265625" style="26" customWidth="1"/>
    <col min="792" max="792" width="2.453125" style="26" customWidth="1"/>
    <col min="793" max="793" width="3.6328125" style="26" customWidth="1"/>
    <col min="794" max="794" width="2.7265625" style="26" customWidth="1"/>
    <col min="795" max="795" width="0.90625" style="26" customWidth="1"/>
    <col min="796" max="796" width="1.26953125" style="26" customWidth="1"/>
    <col min="797" max="797" width="5.36328125" style="26" customWidth="1"/>
    <col min="798" max="798" width="6.453125" style="26" customWidth="1"/>
    <col min="799" max="799" width="4.08984375" style="26" customWidth="1"/>
    <col min="800" max="800" width="7.90625" style="26" customWidth="1"/>
    <col min="801" max="801" width="8.7265625" style="26" customWidth="1"/>
    <col min="802" max="805" width="6.26953125" style="26" customWidth="1"/>
    <col min="806" max="806" width="4.90625" style="26" customWidth="1"/>
    <col min="807" max="807" width="2.453125" style="26" customWidth="1"/>
    <col min="808" max="808" width="4.90625" style="26" customWidth="1"/>
    <col min="809" max="1046" width="9" style="26"/>
    <col min="1047" max="1047" width="1.7265625" style="26" customWidth="1"/>
    <col min="1048" max="1048" width="2.453125" style="26" customWidth="1"/>
    <col min="1049" max="1049" width="3.6328125" style="26" customWidth="1"/>
    <col min="1050" max="1050" width="2.7265625" style="26" customWidth="1"/>
    <col min="1051" max="1051" width="0.90625" style="26" customWidth="1"/>
    <col min="1052" max="1052" width="1.26953125" style="26" customWidth="1"/>
    <col min="1053" max="1053" width="5.36328125" style="26" customWidth="1"/>
    <col min="1054" max="1054" width="6.453125" style="26" customWidth="1"/>
    <col min="1055" max="1055" width="4.08984375" style="26" customWidth="1"/>
    <col min="1056" max="1056" width="7.90625" style="26" customWidth="1"/>
    <col min="1057" max="1057" width="8.7265625" style="26" customWidth="1"/>
    <col min="1058" max="1061" width="6.26953125" style="26" customWidth="1"/>
    <col min="1062" max="1062" width="4.90625" style="26" customWidth="1"/>
    <col min="1063" max="1063" width="2.453125" style="26" customWidth="1"/>
    <col min="1064" max="1064" width="4.90625" style="26" customWidth="1"/>
    <col min="1065" max="1302" width="9" style="26"/>
    <col min="1303" max="1303" width="1.7265625" style="26" customWidth="1"/>
    <col min="1304" max="1304" width="2.453125" style="26" customWidth="1"/>
    <col min="1305" max="1305" width="3.6328125" style="26" customWidth="1"/>
    <col min="1306" max="1306" width="2.7265625" style="26" customWidth="1"/>
    <col min="1307" max="1307" width="0.90625" style="26" customWidth="1"/>
    <col min="1308" max="1308" width="1.26953125" style="26" customWidth="1"/>
    <col min="1309" max="1309" width="5.36328125" style="26" customWidth="1"/>
    <col min="1310" max="1310" width="6.453125" style="26" customWidth="1"/>
    <col min="1311" max="1311" width="4.08984375" style="26" customWidth="1"/>
    <col min="1312" max="1312" width="7.90625" style="26" customWidth="1"/>
    <col min="1313" max="1313" width="8.7265625" style="26" customWidth="1"/>
    <col min="1314" max="1317" width="6.26953125" style="26" customWidth="1"/>
    <col min="1318" max="1318" width="4.90625" style="26" customWidth="1"/>
    <col min="1319" max="1319" width="2.453125" style="26" customWidth="1"/>
    <col min="1320" max="1320" width="4.90625" style="26" customWidth="1"/>
    <col min="1321" max="1558" width="9" style="26"/>
    <col min="1559" max="1559" width="1.7265625" style="26" customWidth="1"/>
    <col min="1560" max="1560" width="2.453125" style="26" customWidth="1"/>
    <col min="1561" max="1561" width="3.6328125" style="26" customWidth="1"/>
    <col min="1562" max="1562" width="2.7265625" style="26" customWidth="1"/>
    <col min="1563" max="1563" width="0.90625" style="26" customWidth="1"/>
    <col min="1564" max="1564" width="1.26953125" style="26" customWidth="1"/>
    <col min="1565" max="1565" width="5.36328125" style="26" customWidth="1"/>
    <col min="1566" max="1566" width="6.453125" style="26" customWidth="1"/>
    <col min="1567" max="1567" width="4.08984375" style="26" customWidth="1"/>
    <col min="1568" max="1568" width="7.90625" style="26" customWidth="1"/>
    <col min="1569" max="1569" width="8.7265625" style="26" customWidth="1"/>
    <col min="1570" max="1573" width="6.26953125" style="26" customWidth="1"/>
    <col min="1574" max="1574" width="4.90625" style="26" customWidth="1"/>
    <col min="1575" max="1575" width="2.453125" style="26" customWidth="1"/>
    <col min="1576" max="1576" width="4.90625" style="26" customWidth="1"/>
    <col min="1577" max="1814" width="9" style="26"/>
    <col min="1815" max="1815" width="1.7265625" style="26" customWidth="1"/>
    <col min="1816" max="1816" width="2.453125" style="26" customWidth="1"/>
    <col min="1817" max="1817" width="3.6328125" style="26" customWidth="1"/>
    <col min="1818" max="1818" width="2.7265625" style="26" customWidth="1"/>
    <col min="1819" max="1819" width="0.90625" style="26" customWidth="1"/>
    <col min="1820" max="1820" width="1.26953125" style="26" customWidth="1"/>
    <col min="1821" max="1821" width="5.36328125" style="26" customWidth="1"/>
    <col min="1822" max="1822" width="6.453125" style="26" customWidth="1"/>
    <col min="1823" max="1823" width="4.08984375" style="26" customWidth="1"/>
    <col min="1824" max="1824" width="7.90625" style="26" customWidth="1"/>
    <col min="1825" max="1825" width="8.7265625" style="26" customWidth="1"/>
    <col min="1826" max="1829" width="6.26953125" style="26" customWidth="1"/>
    <col min="1830" max="1830" width="4.90625" style="26" customWidth="1"/>
    <col min="1831" max="1831" width="2.453125" style="26" customWidth="1"/>
    <col min="1832" max="1832" width="4.90625" style="26" customWidth="1"/>
    <col min="1833" max="2070" width="9" style="26"/>
    <col min="2071" max="2071" width="1.7265625" style="26" customWidth="1"/>
    <col min="2072" max="2072" width="2.453125" style="26" customWidth="1"/>
    <col min="2073" max="2073" width="3.6328125" style="26" customWidth="1"/>
    <col min="2074" max="2074" width="2.7265625" style="26" customWidth="1"/>
    <col min="2075" max="2075" width="0.90625" style="26" customWidth="1"/>
    <col min="2076" max="2076" width="1.26953125" style="26" customWidth="1"/>
    <col min="2077" max="2077" width="5.36328125" style="26" customWidth="1"/>
    <col min="2078" max="2078" width="6.453125" style="26" customWidth="1"/>
    <col min="2079" max="2079" width="4.08984375" style="26" customWidth="1"/>
    <col min="2080" max="2080" width="7.90625" style="26" customWidth="1"/>
    <col min="2081" max="2081" width="8.7265625" style="26" customWidth="1"/>
    <col min="2082" max="2085" width="6.26953125" style="26" customWidth="1"/>
    <col min="2086" max="2086" width="4.90625" style="26" customWidth="1"/>
    <col min="2087" max="2087" width="2.453125" style="26" customWidth="1"/>
    <col min="2088" max="2088" width="4.90625" style="26" customWidth="1"/>
    <col min="2089" max="2326" width="9" style="26"/>
    <col min="2327" max="2327" width="1.7265625" style="26" customWidth="1"/>
    <col min="2328" max="2328" width="2.453125" style="26" customWidth="1"/>
    <col min="2329" max="2329" width="3.6328125" style="26" customWidth="1"/>
    <col min="2330" max="2330" width="2.7265625" style="26" customWidth="1"/>
    <col min="2331" max="2331" width="0.90625" style="26" customWidth="1"/>
    <col min="2332" max="2332" width="1.26953125" style="26" customWidth="1"/>
    <col min="2333" max="2333" width="5.36328125" style="26" customWidth="1"/>
    <col min="2334" max="2334" width="6.453125" style="26" customWidth="1"/>
    <col min="2335" max="2335" width="4.08984375" style="26" customWidth="1"/>
    <col min="2336" max="2336" width="7.90625" style="26" customWidth="1"/>
    <col min="2337" max="2337" width="8.7265625" style="26" customWidth="1"/>
    <col min="2338" max="2341" width="6.26953125" style="26" customWidth="1"/>
    <col min="2342" max="2342" width="4.90625" style="26" customWidth="1"/>
    <col min="2343" max="2343" width="2.453125" style="26" customWidth="1"/>
    <col min="2344" max="2344" width="4.90625" style="26" customWidth="1"/>
    <col min="2345" max="2582" width="9" style="26"/>
    <col min="2583" max="2583" width="1.7265625" style="26" customWidth="1"/>
    <col min="2584" max="2584" width="2.453125" style="26" customWidth="1"/>
    <col min="2585" max="2585" width="3.6328125" style="26" customWidth="1"/>
    <col min="2586" max="2586" width="2.7265625" style="26" customWidth="1"/>
    <col min="2587" max="2587" width="0.90625" style="26" customWidth="1"/>
    <col min="2588" max="2588" width="1.26953125" style="26" customWidth="1"/>
    <col min="2589" max="2589" width="5.36328125" style="26" customWidth="1"/>
    <col min="2590" max="2590" width="6.453125" style="26" customWidth="1"/>
    <col min="2591" max="2591" width="4.08984375" style="26" customWidth="1"/>
    <col min="2592" max="2592" width="7.90625" style="26" customWidth="1"/>
    <col min="2593" max="2593" width="8.7265625" style="26" customWidth="1"/>
    <col min="2594" max="2597" width="6.26953125" style="26" customWidth="1"/>
    <col min="2598" max="2598" width="4.90625" style="26" customWidth="1"/>
    <col min="2599" max="2599" width="2.453125" style="26" customWidth="1"/>
    <col min="2600" max="2600" width="4.90625" style="26" customWidth="1"/>
    <col min="2601" max="2838" width="9" style="26"/>
    <col min="2839" max="2839" width="1.7265625" style="26" customWidth="1"/>
    <col min="2840" max="2840" width="2.453125" style="26" customWidth="1"/>
    <col min="2841" max="2841" width="3.6328125" style="26" customWidth="1"/>
    <col min="2842" max="2842" width="2.7265625" style="26" customWidth="1"/>
    <col min="2843" max="2843" width="0.90625" style="26" customWidth="1"/>
    <col min="2844" max="2844" width="1.26953125" style="26" customWidth="1"/>
    <col min="2845" max="2845" width="5.36328125" style="26" customWidth="1"/>
    <col min="2846" max="2846" width="6.453125" style="26" customWidth="1"/>
    <col min="2847" max="2847" width="4.08984375" style="26" customWidth="1"/>
    <col min="2848" max="2848" width="7.90625" style="26" customWidth="1"/>
    <col min="2849" max="2849" width="8.7265625" style="26" customWidth="1"/>
    <col min="2850" max="2853" width="6.26953125" style="26" customWidth="1"/>
    <col min="2854" max="2854" width="4.90625" style="26" customWidth="1"/>
    <col min="2855" max="2855" width="2.453125" style="26" customWidth="1"/>
    <col min="2856" max="2856" width="4.90625" style="26" customWidth="1"/>
    <col min="2857" max="3094" width="9" style="26"/>
    <col min="3095" max="3095" width="1.7265625" style="26" customWidth="1"/>
    <col min="3096" max="3096" width="2.453125" style="26" customWidth="1"/>
    <col min="3097" max="3097" width="3.6328125" style="26" customWidth="1"/>
    <col min="3098" max="3098" width="2.7265625" style="26" customWidth="1"/>
    <col min="3099" max="3099" width="0.90625" style="26" customWidth="1"/>
    <col min="3100" max="3100" width="1.26953125" style="26" customWidth="1"/>
    <col min="3101" max="3101" width="5.36328125" style="26" customWidth="1"/>
    <col min="3102" max="3102" width="6.453125" style="26" customWidth="1"/>
    <col min="3103" max="3103" width="4.08984375" style="26" customWidth="1"/>
    <col min="3104" max="3104" width="7.90625" style="26" customWidth="1"/>
    <col min="3105" max="3105" width="8.7265625" style="26" customWidth="1"/>
    <col min="3106" max="3109" width="6.26953125" style="26" customWidth="1"/>
    <col min="3110" max="3110" width="4.90625" style="26" customWidth="1"/>
    <col min="3111" max="3111" width="2.453125" style="26" customWidth="1"/>
    <col min="3112" max="3112" width="4.90625" style="26" customWidth="1"/>
    <col min="3113" max="3350" width="9" style="26"/>
    <col min="3351" max="3351" width="1.7265625" style="26" customWidth="1"/>
    <col min="3352" max="3352" width="2.453125" style="26" customWidth="1"/>
    <col min="3353" max="3353" width="3.6328125" style="26" customWidth="1"/>
    <col min="3354" max="3354" width="2.7265625" style="26" customWidth="1"/>
    <col min="3355" max="3355" width="0.90625" style="26" customWidth="1"/>
    <col min="3356" max="3356" width="1.26953125" style="26" customWidth="1"/>
    <col min="3357" max="3357" width="5.36328125" style="26" customWidth="1"/>
    <col min="3358" max="3358" width="6.453125" style="26" customWidth="1"/>
    <col min="3359" max="3359" width="4.08984375" style="26" customWidth="1"/>
    <col min="3360" max="3360" width="7.90625" style="26" customWidth="1"/>
    <col min="3361" max="3361" width="8.7265625" style="26" customWidth="1"/>
    <col min="3362" max="3365" width="6.26953125" style="26" customWidth="1"/>
    <col min="3366" max="3366" width="4.90625" style="26" customWidth="1"/>
    <col min="3367" max="3367" width="2.453125" style="26" customWidth="1"/>
    <col min="3368" max="3368" width="4.90625" style="26" customWidth="1"/>
    <col min="3369" max="3606" width="9" style="26"/>
    <col min="3607" max="3607" width="1.7265625" style="26" customWidth="1"/>
    <col min="3608" max="3608" width="2.453125" style="26" customWidth="1"/>
    <col min="3609" max="3609" width="3.6328125" style="26" customWidth="1"/>
    <col min="3610" max="3610" width="2.7265625" style="26" customWidth="1"/>
    <col min="3611" max="3611" width="0.90625" style="26" customWidth="1"/>
    <col min="3612" max="3612" width="1.26953125" style="26" customWidth="1"/>
    <col min="3613" max="3613" width="5.36328125" style="26" customWidth="1"/>
    <col min="3614" max="3614" width="6.453125" style="26" customWidth="1"/>
    <col min="3615" max="3615" width="4.08984375" style="26" customWidth="1"/>
    <col min="3616" max="3616" width="7.90625" style="26" customWidth="1"/>
    <col min="3617" max="3617" width="8.7265625" style="26" customWidth="1"/>
    <col min="3618" max="3621" width="6.26953125" style="26" customWidth="1"/>
    <col min="3622" max="3622" width="4.90625" style="26" customWidth="1"/>
    <col min="3623" max="3623" width="2.453125" style="26" customWidth="1"/>
    <col min="3624" max="3624" width="4.90625" style="26" customWidth="1"/>
    <col min="3625" max="3862" width="9" style="26"/>
    <col min="3863" max="3863" width="1.7265625" style="26" customWidth="1"/>
    <col min="3864" max="3864" width="2.453125" style="26" customWidth="1"/>
    <col min="3865" max="3865" width="3.6328125" style="26" customWidth="1"/>
    <col min="3866" max="3866" width="2.7265625" style="26" customWidth="1"/>
    <col min="3867" max="3867" width="0.90625" style="26" customWidth="1"/>
    <col min="3868" max="3868" width="1.26953125" style="26" customWidth="1"/>
    <col min="3869" max="3869" width="5.36328125" style="26" customWidth="1"/>
    <col min="3870" max="3870" width="6.453125" style="26" customWidth="1"/>
    <col min="3871" max="3871" width="4.08984375" style="26" customWidth="1"/>
    <col min="3872" max="3872" width="7.90625" style="26" customWidth="1"/>
    <col min="3873" max="3873" width="8.7265625" style="26" customWidth="1"/>
    <col min="3874" max="3877" width="6.26953125" style="26" customWidth="1"/>
    <col min="3878" max="3878" width="4.90625" style="26" customWidth="1"/>
    <col min="3879" max="3879" width="2.453125" style="26" customWidth="1"/>
    <col min="3880" max="3880" width="4.90625" style="26" customWidth="1"/>
    <col min="3881" max="4118" width="9" style="26"/>
    <col min="4119" max="4119" width="1.7265625" style="26" customWidth="1"/>
    <col min="4120" max="4120" width="2.453125" style="26" customWidth="1"/>
    <col min="4121" max="4121" width="3.6328125" style="26" customWidth="1"/>
    <col min="4122" max="4122" width="2.7265625" style="26" customWidth="1"/>
    <col min="4123" max="4123" width="0.90625" style="26" customWidth="1"/>
    <col min="4124" max="4124" width="1.26953125" style="26" customWidth="1"/>
    <col min="4125" max="4125" width="5.36328125" style="26" customWidth="1"/>
    <col min="4126" max="4126" width="6.453125" style="26" customWidth="1"/>
    <col min="4127" max="4127" width="4.08984375" style="26" customWidth="1"/>
    <col min="4128" max="4128" width="7.90625" style="26" customWidth="1"/>
    <col min="4129" max="4129" width="8.7265625" style="26" customWidth="1"/>
    <col min="4130" max="4133" width="6.26953125" style="26" customWidth="1"/>
    <col min="4134" max="4134" width="4.90625" style="26" customWidth="1"/>
    <col min="4135" max="4135" width="2.453125" style="26" customWidth="1"/>
    <col min="4136" max="4136" width="4.90625" style="26" customWidth="1"/>
    <col min="4137" max="4374" width="9" style="26"/>
    <col min="4375" max="4375" width="1.7265625" style="26" customWidth="1"/>
    <col min="4376" max="4376" width="2.453125" style="26" customWidth="1"/>
    <col min="4377" max="4377" width="3.6328125" style="26" customWidth="1"/>
    <col min="4378" max="4378" width="2.7265625" style="26" customWidth="1"/>
    <col min="4379" max="4379" width="0.90625" style="26" customWidth="1"/>
    <col min="4380" max="4380" width="1.26953125" style="26" customWidth="1"/>
    <col min="4381" max="4381" width="5.36328125" style="26" customWidth="1"/>
    <col min="4382" max="4382" width="6.453125" style="26" customWidth="1"/>
    <col min="4383" max="4383" width="4.08984375" style="26" customWidth="1"/>
    <col min="4384" max="4384" width="7.90625" style="26" customWidth="1"/>
    <col min="4385" max="4385" width="8.7265625" style="26" customWidth="1"/>
    <col min="4386" max="4389" width="6.26953125" style="26" customWidth="1"/>
    <col min="4390" max="4390" width="4.90625" style="26" customWidth="1"/>
    <col min="4391" max="4391" width="2.453125" style="26" customWidth="1"/>
    <col min="4392" max="4392" width="4.90625" style="26" customWidth="1"/>
    <col min="4393" max="4630" width="9" style="26"/>
    <col min="4631" max="4631" width="1.7265625" style="26" customWidth="1"/>
    <col min="4632" max="4632" width="2.453125" style="26" customWidth="1"/>
    <col min="4633" max="4633" width="3.6328125" style="26" customWidth="1"/>
    <col min="4634" max="4634" width="2.7265625" style="26" customWidth="1"/>
    <col min="4635" max="4635" width="0.90625" style="26" customWidth="1"/>
    <col min="4636" max="4636" width="1.26953125" style="26" customWidth="1"/>
    <col min="4637" max="4637" width="5.36328125" style="26" customWidth="1"/>
    <col min="4638" max="4638" width="6.453125" style="26" customWidth="1"/>
    <col min="4639" max="4639" width="4.08984375" style="26" customWidth="1"/>
    <col min="4640" max="4640" width="7.90625" style="26" customWidth="1"/>
    <col min="4641" max="4641" width="8.7265625" style="26" customWidth="1"/>
    <col min="4642" max="4645" width="6.26953125" style="26" customWidth="1"/>
    <col min="4646" max="4646" width="4.90625" style="26" customWidth="1"/>
    <col min="4647" max="4647" width="2.453125" style="26" customWidth="1"/>
    <col min="4648" max="4648" width="4.90625" style="26" customWidth="1"/>
    <col min="4649" max="4886" width="9" style="26"/>
    <col min="4887" max="4887" width="1.7265625" style="26" customWidth="1"/>
    <col min="4888" max="4888" width="2.453125" style="26" customWidth="1"/>
    <col min="4889" max="4889" width="3.6328125" style="26" customWidth="1"/>
    <col min="4890" max="4890" width="2.7265625" style="26" customWidth="1"/>
    <col min="4891" max="4891" width="0.90625" style="26" customWidth="1"/>
    <col min="4892" max="4892" width="1.26953125" style="26" customWidth="1"/>
    <col min="4893" max="4893" width="5.36328125" style="26" customWidth="1"/>
    <col min="4894" max="4894" width="6.453125" style="26" customWidth="1"/>
    <col min="4895" max="4895" width="4.08984375" style="26" customWidth="1"/>
    <col min="4896" max="4896" width="7.90625" style="26" customWidth="1"/>
    <col min="4897" max="4897" width="8.7265625" style="26" customWidth="1"/>
    <col min="4898" max="4901" width="6.26953125" style="26" customWidth="1"/>
    <col min="4902" max="4902" width="4.90625" style="26" customWidth="1"/>
    <col min="4903" max="4903" width="2.453125" style="26" customWidth="1"/>
    <col min="4904" max="4904" width="4.90625" style="26" customWidth="1"/>
    <col min="4905" max="5142" width="9" style="26"/>
    <col min="5143" max="5143" width="1.7265625" style="26" customWidth="1"/>
    <col min="5144" max="5144" width="2.453125" style="26" customWidth="1"/>
    <col min="5145" max="5145" width="3.6328125" style="26" customWidth="1"/>
    <col min="5146" max="5146" width="2.7265625" style="26" customWidth="1"/>
    <col min="5147" max="5147" width="0.90625" style="26" customWidth="1"/>
    <col min="5148" max="5148" width="1.26953125" style="26" customWidth="1"/>
    <col min="5149" max="5149" width="5.36328125" style="26" customWidth="1"/>
    <col min="5150" max="5150" width="6.453125" style="26" customWidth="1"/>
    <col min="5151" max="5151" width="4.08984375" style="26" customWidth="1"/>
    <col min="5152" max="5152" width="7.90625" style="26" customWidth="1"/>
    <col min="5153" max="5153" width="8.7265625" style="26" customWidth="1"/>
    <col min="5154" max="5157" width="6.26953125" style="26" customWidth="1"/>
    <col min="5158" max="5158" width="4.90625" style="26" customWidth="1"/>
    <col min="5159" max="5159" width="2.453125" style="26" customWidth="1"/>
    <col min="5160" max="5160" width="4.90625" style="26" customWidth="1"/>
    <col min="5161" max="5398" width="9" style="26"/>
    <col min="5399" max="5399" width="1.7265625" style="26" customWidth="1"/>
    <col min="5400" max="5400" width="2.453125" style="26" customWidth="1"/>
    <col min="5401" max="5401" width="3.6328125" style="26" customWidth="1"/>
    <col min="5402" max="5402" width="2.7265625" style="26" customWidth="1"/>
    <col min="5403" max="5403" width="0.90625" style="26" customWidth="1"/>
    <col min="5404" max="5404" width="1.26953125" style="26" customWidth="1"/>
    <col min="5405" max="5405" width="5.36328125" style="26" customWidth="1"/>
    <col min="5406" max="5406" width="6.453125" style="26" customWidth="1"/>
    <col min="5407" max="5407" width="4.08984375" style="26" customWidth="1"/>
    <col min="5408" max="5408" width="7.90625" style="26" customWidth="1"/>
    <col min="5409" max="5409" width="8.7265625" style="26" customWidth="1"/>
    <col min="5410" max="5413" width="6.26953125" style="26" customWidth="1"/>
    <col min="5414" max="5414" width="4.90625" style="26" customWidth="1"/>
    <col min="5415" max="5415" width="2.453125" style="26" customWidth="1"/>
    <col min="5416" max="5416" width="4.90625" style="26" customWidth="1"/>
    <col min="5417" max="5654" width="9" style="26"/>
    <col min="5655" max="5655" width="1.7265625" style="26" customWidth="1"/>
    <col min="5656" max="5656" width="2.453125" style="26" customWidth="1"/>
    <col min="5657" max="5657" width="3.6328125" style="26" customWidth="1"/>
    <col min="5658" max="5658" width="2.7265625" style="26" customWidth="1"/>
    <col min="5659" max="5659" width="0.90625" style="26" customWidth="1"/>
    <col min="5660" max="5660" width="1.26953125" style="26" customWidth="1"/>
    <col min="5661" max="5661" width="5.36328125" style="26" customWidth="1"/>
    <col min="5662" max="5662" width="6.453125" style="26" customWidth="1"/>
    <col min="5663" max="5663" width="4.08984375" style="26" customWidth="1"/>
    <col min="5664" max="5664" width="7.90625" style="26" customWidth="1"/>
    <col min="5665" max="5665" width="8.7265625" style="26" customWidth="1"/>
    <col min="5666" max="5669" width="6.26953125" style="26" customWidth="1"/>
    <col min="5670" max="5670" width="4.90625" style="26" customWidth="1"/>
    <col min="5671" max="5671" width="2.453125" style="26" customWidth="1"/>
    <col min="5672" max="5672" width="4.90625" style="26" customWidth="1"/>
    <col min="5673" max="5910" width="9" style="26"/>
    <col min="5911" max="5911" width="1.7265625" style="26" customWidth="1"/>
    <col min="5912" max="5912" width="2.453125" style="26" customWidth="1"/>
    <col min="5913" max="5913" width="3.6328125" style="26" customWidth="1"/>
    <col min="5914" max="5914" width="2.7265625" style="26" customWidth="1"/>
    <col min="5915" max="5915" width="0.90625" style="26" customWidth="1"/>
    <col min="5916" max="5916" width="1.26953125" style="26" customWidth="1"/>
    <col min="5917" max="5917" width="5.36328125" style="26" customWidth="1"/>
    <col min="5918" max="5918" width="6.453125" style="26" customWidth="1"/>
    <col min="5919" max="5919" width="4.08984375" style="26" customWidth="1"/>
    <col min="5920" max="5920" width="7.90625" style="26" customWidth="1"/>
    <col min="5921" max="5921" width="8.7265625" style="26" customWidth="1"/>
    <col min="5922" max="5925" width="6.26953125" style="26" customWidth="1"/>
    <col min="5926" max="5926" width="4.90625" style="26" customWidth="1"/>
    <col min="5927" max="5927" width="2.453125" style="26" customWidth="1"/>
    <col min="5928" max="5928" width="4.90625" style="26" customWidth="1"/>
    <col min="5929" max="6166" width="9" style="26"/>
    <col min="6167" max="6167" width="1.7265625" style="26" customWidth="1"/>
    <col min="6168" max="6168" width="2.453125" style="26" customWidth="1"/>
    <col min="6169" max="6169" width="3.6328125" style="26" customWidth="1"/>
    <col min="6170" max="6170" width="2.7265625" style="26" customWidth="1"/>
    <col min="6171" max="6171" width="0.90625" style="26" customWidth="1"/>
    <col min="6172" max="6172" width="1.26953125" style="26" customWidth="1"/>
    <col min="6173" max="6173" width="5.36328125" style="26" customWidth="1"/>
    <col min="6174" max="6174" width="6.453125" style="26" customWidth="1"/>
    <col min="6175" max="6175" width="4.08984375" style="26" customWidth="1"/>
    <col min="6176" max="6176" width="7.90625" style="26" customWidth="1"/>
    <col min="6177" max="6177" width="8.7265625" style="26" customWidth="1"/>
    <col min="6178" max="6181" width="6.26953125" style="26" customWidth="1"/>
    <col min="6182" max="6182" width="4.90625" style="26" customWidth="1"/>
    <col min="6183" max="6183" width="2.453125" style="26" customWidth="1"/>
    <col min="6184" max="6184" width="4.90625" style="26" customWidth="1"/>
    <col min="6185" max="6422" width="9" style="26"/>
    <col min="6423" max="6423" width="1.7265625" style="26" customWidth="1"/>
    <col min="6424" max="6424" width="2.453125" style="26" customWidth="1"/>
    <col min="6425" max="6425" width="3.6328125" style="26" customWidth="1"/>
    <col min="6426" max="6426" width="2.7265625" style="26" customWidth="1"/>
    <col min="6427" max="6427" width="0.90625" style="26" customWidth="1"/>
    <col min="6428" max="6428" width="1.26953125" style="26" customWidth="1"/>
    <col min="6429" max="6429" width="5.36328125" style="26" customWidth="1"/>
    <col min="6430" max="6430" width="6.453125" style="26" customWidth="1"/>
    <col min="6431" max="6431" width="4.08984375" style="26" customWidth="1"/>
    <col min="6432" max="6432" width="7.90625" style="26" customWidth="1"/>
    <col min="6433" max="6433" width="8.7265625" style="26" customWidth="1"/>
    <col min="6434" max="6437" width="6.26953125" style="26" customWidth="1"/>
    <col min="6438" max="6438" width="4.90625" style="26" customWidth="1"/>
    <col min="6439" max="6439" width="2.453125" style="26" customWidth="1"/>
    <col min="6440" max="6440" width="4.90625" style="26" customWidth="1"/>
    <col min="6441" max="6678" width="9" style="26"/>
    <col min="6679" max="6679" width="1.7265625" style="26" customWidth="1"/>
    <col min="6680" max="6680" width="2.453125" style="26" customWidth="1"/>
    <col min="6681" max="6681" width="3.6328125" style="26" customWidth="1"/>
    <col min="6682" max="6682" width="2.7265625" style="26" customWidth="1"/>
    <col min="6683" max="6683" width="0.90625" style="26" customWidth="1"/>
    <col min="6684" max="6684" width="1.26953125" style="26" customWidth="1"/>
    <col min="6685" max="6685" width="5.36328125" style="26" customWidth="1"/>
    <col min="6686" max="6686" width="6.453125" style="26" customWidth="1"/>
    <col min="6687" max="6687" width="4.08984375" style="26" customWidth="1"/>
    <col min="6688" max="6688" width="7.90625" style="26" customWidth="1"/>
    <col min="6689" max="6689" width="8.7265625" style="26" customWidth="1"/>
    <col min="6690" max="6693" width="6.26953125" style="26" customWidth="1"/>
    <col min="6694" max="6694" width="4.90625" style="26" customWidth="1"/>
    <col min="6695" max="6695" width="2.453125" style="26" customWidth="1"/>
    <col min="6696" max="6696" width="4.90625" style="26" customWidth="1"/>
    <col min="6697" max="6934" width="9" style="26"/>
    <col min="6935" max="6935" width="1.7265625" style="26" customWidth="1"/>
    <col min="6936" max="6936" width="2.453125" style="26" customWidth="1"/>
    <col min="6937" max="6937" width="3.6328125" style="26" customWidth="1"/>
    <col min="6938" max="6938" width="2.7265625" style="26" customWidth="1"/>
    <col min="6939" max="6939" width="0.90625" style="26" customWidth="1"/>
    <col min="6940" max="6940" width="1.26953125" style="26" customWidth="1"/>
    <col min="6941" max="6941" width="5.36328125" style="26" customWidth="1"/>
    <col min="6942" max="6942" width="6.453125" style="26" customWidth="1"/>
    <col min="6943" max="6943" width="4.08984375" style="26" customWidth="1"/>
    <col min="6944" max="6944" width="7.90625" style="26" customWidth="1"/>
    <col min="6945" max="6945" width="8.7265625" style="26" customWidth="1"/>
    <col min="6946" max="6949" width="6.26953125" style="26" customWidth="1"/>
    <col min="6950" max="6950" width="4.90625" style="26" customWidth="1"/>
    <col min="6951" max="6951" width="2.453125" style="26" customWidth="1"/>
    <col min="6952" max="6952" width="4.90625" style="26" customWidth="1"/>
    <col min="6953" max="7190" width="9" style="26"/>
    <col min="7191" max="7191" width="1.7265625" style="26" customWidth="1"/>
    <col min="7192" max="7192" width="2.453125" style="26" customWidth="1"/>
    <col min="7193" max="7193" width="3.6328125" style="26" customWidth="1"/>
    <col min="7194" max="7194" width="2.7265625" style="26" customWidth="1"/>
    <col min="7195" max="7195" width="0.90625" style="26" customWidth="1"/>
    <col min="7196" max="7196" width="1.26953125" style="26" customWidth="1"/>
    <col min="7197" max="7197" width="5.36328125" style="26" customWidth="1"/>
    <col min="7198" max="7198" width="6.453125" style="26" customWidth="1"/>
    <col min="7199" max="7199" width="4.08984375" style="26" customWidth="1"/>
    <col min="7200" max="7200" width="7.90625" style="26" customWidth="1"/>
    <col min="7201" max="7201" width="8.7265625" style="26" customWidth="1"/>
    <col min="7202" max="7205" width="6.26953125" style="26" customWidth="1"/>
    <col min="7206" max="7206" width="4.90625" style="26" customWidth="1"/>
    <col min="7207" max="7207" width="2.453125" style="26" customWidth="1"/>
    <col min="7208" max="7208" width="4.90625" style="26" customWidth="1"/>
    <col min="7209" max="7446" width="9" style="26"/>
    <col min="7447" max="7447" width="1.7265625" style="26" customWidth="1"/>
    <col min="7448" max="7448" width="2.453125" style="26" customWidth="1"/>
    <col min="7449" max="7449" width="3.6328125" style="26" customWidth="1"/>
    <col min="7450" max="7450" width="2.7265625" style="26" customWidth="1"/>
    <col min="7451" max="7451" width="0.90625" style="26" customWidth="1"/>
    <col min="7452" max="7452" width="1.26953125" style="26" customWidth="1"/>
    <col min="7453" max="7453" width="5.36328125" style="26" customWidth="1"/>
    <col min="7454" max="7454" width="6.453125" style="26" customWidth="1"/>
    <col min="7455" max="7455" width="4.08984375" style="26" customWidth="1"/>
    <col min="7456" max="7456" width="7.90625" style="26" customWidth="1"/>
    <col min="7457" max="7457" width="8.7265625" style="26" customWidth="1"/>
    <col min="7458" max="7461" width="6.26953125" style="26" customWidth="1"/>
    <col min="7462" max="7462" width="4.90625" style="26" customWidth="1"/>
    <col min="7463" max="7463" width="2.453125" style="26" customWidth="1"/>
    <col min="7464" max="7464" width="4.90625" style="26" customWidth="1"/>
    <col min="7465" max="7702" width="9" style="26"/>
    <col min="7703" max="7703" width="1.7265625" style="26" customWidth="1"/>
    <col min="7704" max="7704" width="2.453125" style="26" customWidth="1"/>
    <col min="7705" max="7705" width="3.6328125" style="26" customWidth="1"/>
    <col min="7706" max="7706" width="2.7265625" style="26" customWidth="1"/>
    <col min="7707" max="7707" width="0.90625" style="26" customWidth="1"/>
    <col min="7708" max="7708" width="1.26953125" style="26" customWidth="1"/>
    <col min="7709" max="7709" width="5.36328125" style="26" customWidth="1"/>
    <col min="7710" max="7710" width="6.453125" style="26" customWidth="1"/>
    <col min="7711" max="7711" width="4.08984375" style="26" customWidth="1"/>
    <col min="7712" max="7712" width="7.90625" style="26" customWidth="1"/>
    <col min="7713" max="7713" width="8.7265625" style="26" customWidth="1"/>
    <col min="7714" max="7717" width="6.26953125" style="26" customWidth="1"/>
    <col min="7718" max="7718" width="4.90625" style="26" customWidth="1"/>
    <col min="7719" max="7719" width="2.453125" style="26" customWidth="1"/>
    <col min="7720" max="7720" width="4.90625" style="26" customWidth="1"/>
    <col min="7721" max="7958" width="9" style="26"/>
    <col min="7959" max="7959" width="1.7265625" style="26" customWidth="1"/>
    <col min="7960" max="7960" width="2.453125" style="26" customWidth="1"/>
    <col min="7961" max="7961" width="3.6328125" style="26" customWidth="1"/>
    <col min="7962" max="7962" width="2.7265625" style="26" customWidth="1"/>
    <col min="7963" max="7963" width="0.90625" style="26" customWidth="1"/>
    <col min="7964" max="7964" width="1.26953125" style="26" customWidth="1"/>
    <col min="7965" max="7965" width="5.36328125" style="26" customWidth="1"/>
    <col min="7966" max="7966" width="6.453125" style="26" customWidth="1"/>
    <col min="7967" max="7967" width="4.08984375" style="26" customWidth="1"/>
    <col min="7968" max="7968" width="7.90625" style="26" customWidth="1"/>
    <col min="7969" max="7969" width="8.7265625" style="26" customWidth="1"/>
    <col min="7970" max="7973" width="6.26953125" style="26" customWidth="1"/>
    <col min="7974" max="7974" width="4.90625" style="26" customWidth="1"/>
    <col min="7975" max="7975" width="2.453125" style="26" customWidth="1"/>
    <col min="7976" max="7976" width="4.90625" style="26" customWidth="1"/>
    <col min="7977" max="8214" width="9" style="26"/>
    <col min="8215" max="8215" width="1.7265625" style="26" customWidth="1"/>
    <col min="8216" max="8216" width="2.453125" style="26" customWidth="1"/>
    <col min="8217" max="8217" width="3.6328125" style="26" customWidth="1"/>
    <col min="8218" max="8218" width="2.7265625" style="26" customWidth="1"/>
    <col min="8219" max="8219" width="0.90625" style="26" customWidth="1"/>
    <col min="8220" max="8220" width="1.26953125" style="26" customWidth="1"/>
    <col min="8221" max="8221" width="5.36328125" style="26" customWidth="1"/>
    <col min="8222" max="8222" width="6.453125" style="26" customWidth="1"/>
    <col min="8223" max="8223" width="4.08984375" style="26" customWidth="1"/>
    <col min="8224" max="8224" width="7.90625" style="26" customWidth="1"/>
    <col min="8225" max="8225" width="8.7265625" style="26" customWidth="1"/>
    <col min="8226" max="8229" width="6.26953125" style="26" customWidth="1"/>
    <col min="8230" max="8230" width="4.90625" style="26" customWidth="1"/>
    <col min="8231" max="8231" width="2.453125" style="26" customWidth="1"/>
    <col min="8232" max="8232" width="4.90625" style="26" customWidth="1"/>
    <col min="8233" max="8470" width="9" style="26"/>
    <col min="8471" max="8471" width="1.7265625" style="26" customWidth="1"/>
    <col min="8472" max="8472" width="2.453125" style="26" customWidth="1"/>
    <col min="8473" max="8473" width="3.6328125" style="26" customWidth="1"/>
    <col min="8474" max="8474" width="2.7265625" style="26" customWidth="1"/>
    <col min="8475" max="8475" width="0.90625" style="26" customWidth="1"/>
    <col min="8476" max="8476" width="1.26953125" style="26" customWidth="1"/>
    <col min="8477" max="8477" width="5.36328125" style="26" customWidth="1"/>
    <col min="8478" max="8478" width="6.453125" style="26" customWidth="1"/>
    <col min="8479" max="8479" width="4.08984375" style="26" customWidth="1"/>
    <col min="8480" max="8480" width="7.90625" style="26" customWidth="1"/>
    <col min="8481" max="8481" width="8.7265625" style="26" customWidth="1"/>
    <col min="8482" max="8485" width="6.26953125" style="26" customWidth="1"/>
    <col min="8486" max="8486" width="4.90625" style="26" customWidth="1"/>
    <col min="8487" max="8487" width="2.453125" style="26" customWidth="1"/>
    <col min="8488" max="8488" width="4.90625" style="26" customWidth="1"/>
    <col min="8489" max="8726" width="9" style="26"/>
    <col min="8727" max="8727" width="1.7265625" style="26" customWidth="1"/>
    <col min="8728" max="8728" width="2.453125" style="26" customWidth="1"/>
    <col min="8729" max="8729" width="3.6328125" style="26" customWidth="1"/>
    <col min="8730" max="8730" width="2.7265625" style="26" customWidth="1"/>
    <col min="8731" max="8731" width="0.90625" style="26" customWidth="1"/>
    <col min="8732" max="8732" width="1.26953125" style="26" customWidth="1"/>
    <col min="8733" max="8733" width="5.36328125" style="26" customWidth="1"/>
    <col min="8734" max="8734" width="6.453125" style="26" customWidth="1"/>
    <col min="8735" max="8735" width="4.08984375" style="26" customWidth="1"/>
    <col min="8736" max="8736" width="7.90625" style="26" customWidth="1"/>
    <col min="8737" max="8737" width="8.7265625" style="26" customWidth="1"/>
    <col min="8738" max="8741" width="6.26953125" style="26" customWidth="1"/>
    <col min="8742" max="8742" width="4.90625" style="26" customWidth="1"/>
    <col min="8743" max="8743" width="2.453125" style="26" customWidth="1"/>
    <col min="8744" max="8744" width="4.90625" style="26" customWidth="1"/>
    <col min="8745" max="8982" width="9" style="26"/>
    <col min="8983" max="8983" width="1.7265625" style="26" customWidth="1"/>
    <col min="8984" max="8984" width="2.453125" style="26" customWidth="1"/>
    <col min="8985" max="8985" width="3.6328125" style="26" customWidth="1"/>
    <col min="8986" max="8986" width="2.7265625" style="26" customWidth="1"/>
    <col min="8987" max="8987" width="0.90625" style="26" customWidth="1"/>
    <col min="8988" max="8988" width="1.26953125" style="26" customWidth="1"/>
    <col min="8989" max="8989" width="5.36328125" style="26" customWidth="1"/>
    <col min="8990" max="8990" width="6.453125" style="26" customWidth="1"/>
    <col min="8991" max="8991" width="4.08984375" style="26" customWidth="1"/>
    <col min="8992" max="8992" width="7.90625" style="26" customWidth="1"/>
    <col min="8993" max="8993" width="8.7265625" style="26" customWidth="1"/>
    <col min="8994" max="8997" width="6.26953125" style="26" customWidth="1"/>
    <col min="8998" max="8998" width="4.90625" style="26" customWidth="1"/>
    <col min="8999" max="8999" width="2.453125" style="26" customWidth="1"/>
    <col min="9000" max="9000" width="4.90625" style="26" customWidth="1"/>
    <col min="9001" max="9238" width="9" style="26"/>
    <col min="9239" max="9239" width="1.7265625" style="26" customWidth="1"/>
    <col min="9240" max="9240" width="2.453125" style="26" customWidth="1"/>
    <col min="9241" max="9241" width="3.6328125" style="26" customWidth="1"/>
    <col min="9242" max="9242" width="2.7265625" style="26" customWidth="1"/>
    <col min="9243" max="9243" width="0.90625" style="26" customWidth="1"/>
    <col min="9244" max="9244" width="1.26953125" style="26" customWidth="1"/>
    <col min="9245" max="9245" width="5.36328125" style="26" customWidth="1"/>
    <col min="9246" max="9246" width="6.453125" style="26" customWidth="1"/>
    <col min="9247" max="9247" width="4.08984375" style="26" customWidth="1"/>
    <col min="9248" max="9248" width="7.90625" style="26" customWidth="1"/>
    <col min="9249" max="9249" width="8.7265625" style="26" customWidth="1"/>
    <col min="9250" max="9253" width="6.26953125" style="26" customWidth="1"/>
    <col min="9254" max="9254" width="4.90625" style="26" customWidth="1"/>
    <col min="9255" max="9255" width="2.453125" style="26" customWidth="1"/>
    <col min="9256" max="9256" width="4.90625" style="26" customWidth="1"/>
    <col min="9257" max="9494" width="9" style="26"/>
    <col min="9495" max="9495" width="1.7265625" style="26" customWidth="1"/>
    <col min="9496" max="9496" width="2.453125" style="26" customWidth="1"/>
    <col min="9497" max="9497" width="3.6328125" style="26" customWidth="1"/>
    <col min="9498" max="9498" width="2.7265625" style="26" customWidth="1"/>
    <col min="9499" max="9499" width="0.90625" style="26" customWidth="1"/>
    <col min="9500" max="9500" width="1.26953125" style="26" customWidth="1"/>
    <col min="9501" max="9501" width="5.36328125" style="26" customWidth="1"/>
    <col min="9502" max="9502" width="6.453125" style="26" customWidth="1"/>
    <col min="9503" max="9503" width="4.08984375" style="26" customWidth="1"/>
    <col min="9504" max="9504" width="7.90625" style="26" customWidth="1"/>
    <col min="9505" max="9505" width="8.7265625" style="26" customWidth="1"/>
    <col min="9506" max="9509" width="6.26953125" style="26" customWidth="1"/>
    <col min="9510" max="9510" width="4.90625" style="26" customWidth="1"/>
    <col min="9511" max="9511" width="2.453125" style="26" customWidth="1"/>
    <col min="9512" max="9512" width="4.90625" style="26" customWidth="1"/>
    <col min="9513" max="9750" width="9" style="26"/>
    <col min="9751" max="9751" width="1.7265625" style="26" customWidth="1"/>
    <col min="9752" max="9752" width="2.453125" style="26" customWidth="1"/>
    <col min="9753" max="9753" width="3.6328125" style="26" customWidth="1"/>
    <col min="9754" max="9754" width="2.7265625" style="26" customWidth="1"/>
    <col min="9755" max="9755" width="0.90625" style="26" customWidth="1"/>
    <col min="9756" max="9756" width="1.26953125" style="26" customWidth="1"/>
    <col min="9757" max="9757" width="5.36328125" style="26" customWidth="1"/>
    <col min="9758" max="9758" width="6.453125" style="26" customWidth="1"/>
    <col min="9759" max="9759" width="4.08984375" style="26" customWidth="1"/>
    <col min="9760" max="9760" width="7.90625" style="26" customWidth="1"/>
    <col min="9761" max="9761" width="8.7265625" style="26" customWidth="1"/>
    <col min="9762" max="9765" width="6.26953125" style="26" customWidth="1"/>
    <col min="9766" max="9766" width="4.90625" style="26" customWidth="1"/>
    <col min="9767" max="9767" width="2.453125" style="26" customWidth="1"/>
    <col min="9768" max="9768" width="4.90625" style="26" customWidth="1"/>
    <col min="9769" max="10006" width="9" style="26"/>
    <col min="10007" max="10007" width="1.7265625" style="26" customWidth="1"/>
    <col min="10008" max="10008" width="2.453125" style="26" customWidth="1"/>
    <col min="10009" max="10009" width="3.6328125" style="26" customWidth="1"/>
    <col min="10010" max="10010" width="2.7265625" style="26" customWidth="1"/>
    <col min="10011" max="10011" width="0.90625" style="26" customWidth="1"/>
    <col min="10012" max="10012" width="1.26953125" style="26" customWidth="1"/>
    <col min="10013" max="10013" width="5.36328125" style="26" customWidth="1"/>
    <col min="10014" max="10014" width="6.453125" style="26" customWidth="1"/>
    <col min="10015" max="10015" width="4.08984375" style="26" customWidth="1"/>
    <col min="10016" max="10016" width="7.90625" style="26" customWidth="1"/>
    <col min="10017" max="10017" width="8.7265625" style="26" customWidth="1"/>
    <col min="10018" max="10021" width="6.26953125" style="26" customWidth="1"/>
    <col min="10022" max="10022" width="4.90625" style="26" customWidth="1"/>
    <col min="10023" max="10023" width="2.453125" style="26" customWidth="1"/>
    <col min="10024" max="10024" width="4.90625" style="26" customWidth="1"/>
    <col min="10025" max="10262" width="9" style="26"/>
    <col min="10263" max="10263" width="1.7265625" style="26" customWidth="1"/>
    <col min="10264" max="10264" width="2.453125" style="26" customWidth="1"/>
    <col min="10265" max="10265" width="3.6328125" style="26" customWidth="1"/>
    <col min="10266" max="10266" width="2.7265625" style="26" customWidth="1"/>
    <col min="10267" max="10267" width="0.90625" style="26" customWidth="1"/>
    <col min="10268" max="10268" width="1.26953125" style="26" customWidth="1"/>
    <col min="10269" max="10269" width="5.36328125" style="26" customWidth="1"/>
    <col min="10270" max="10270" width="6.453125" style="26" customWidth="1"/>
    <col min="10271" max="10271" width="4.08984375" style="26" customWidth="1"/>
    <col min="10272" max="10272" width="7.90625" style="26" customWidth="1"/>
    <col min="10273" max="10273" width="8.7265625" style="26" customWidth="1"/>
    <col min="10274" max="10277" width="6.26953125" style="26" customWidth="1"/>
    <col min="10278" max="10278" width="4.90625" style="26" customWidth="1"/>
    <col min="10279" max="10279" width="2.453125" style="26" customWidth="1"/>
    <col min="10280" max="10280" width="4.90625" style="26" customWidth="1"/>
    <col min="10281" max="10518" width="9" style="26"/>
    <col min="10519" max="10519" width="1.7265625" style="26" customWidth="1"/>
    <col min="10520" max="10520" width="2.453125" style="26" customWidth="1"/>
    <col min="10521" max="10521" width="3.6328125" style="26" customWidth="1"/>
    <col min="10522" max="10522" width="2.7265625" style="26" customWidth="1"/>
    <col min="10523" max="10523" width="0.90625" style="26" customWidth="1"/>
    <col min="10524" max="10524" width="1.26953125" style="26" customWidth="1"/>
    <col min="10525" max="10525" width="5.36328125" style="26" customWidth="1"/>
    <col min="10526" max="10526" width="6.453125" style="26" customWidth="1"/>
    <col min="10527" max="10527" width="4.08984375" style="26" customWidth="1"/>
    <col min="10528" max="10528" width="7.90625" style="26" customWidth="1"/>
    <col min="10529" max="10529" width="8.7265625" style="26" customWidth="1"/>
    <col min="10530" max="10533" width="6.26953125" style="26" customWidth="1"/>
    <col min="10534" max="10534" width="4.90625" style="26" customWidth="1"/>
    <col min="10535" max="10535" width="2.453125" style="26" customWidth="1"/>
    <col min="10536" max="10536" width="4.90625" style="26" customWidth="1"/>
    <col min="10537" max="10774" width="9" style="26"/>
    <col min="10775" max="10775" width="1.7265625" style="26" customWidth="1"/>
    <col min="10776" max="10776" width="2.453125" style="26" customWidth="1"/>
    <col min="10777" max="10777" width="3.6328125" style="26" customWidth="1"/>
    <col min="10778" max="10778" width="2.7265625" style="26" customWidth="1"/>
    <col min="10779" max="10779" width="0.90625" style="26" customWidth="1"/>
    <col min="10780" max="10780" width="1.26953125" style="26" customWidth="1"/>
    <col min="10781" max="10781" width="5.36328125" style="26" customWidth="1"/>
    <col min="10782" max="10782" width="6.453125" style="26" customWidth="1"/>
    <col min="10783" max="10783" width="4.08984375" style="26" customWidth="1"/>
    <col min="10784" max="10784" width="7.90625" style="26" customWidth="1"/>
    <col min="10785" max="10785" width="8.7265625" style="26" customWidth="1"/>
    <col min="10786" max="10789" width="6.26953125" style="26" customWidth="1"/>
    <col min="10790" max="10790" width="4.90625" style="26" customWidth="1"/>
    <col min="10791" max="10791" width="2.453125" style="26" customWidth="1"/>
    <col min="10792" max="10792" width="4.90625" style="26" customWidth="1"/>
    <col min="10793" max="11030" width="9" style="26"/>
    <col min="11031" max="11031" width="1.7265625" style="26" customWidth="1"/>
    <col min="11032" max="11032" width="2.453125" style="26" customWidth="1"/>
    <col min="11033" max="11033" width="3.6328125" style="26" customWidth="1"/>
    <col min="11034" max="11034" width="2.7265625" style="26" customWidth="1"/>
    <col min="11035" max="11035" width="0.90625" style="26" customWidth="1"/>
    <col min="11036" max="11036" width="1.26953125" style="26" customWidth="1"/>
    <col min="11037" max="11037" width="5.36328125" style="26" customWidth="1"/>
    <col min="11038" max="11038" width="6.453125" style="26" customWidth="1"/>
    <col min="11039" max="11039" width="4.08984375" style="26" customWidth="1"/>
    <col min="11040" max="11040" width="7.90625" style="26" customWidth="1"/>
    <col min="11041" max="11041" width="8.7265625" style="26" customWidth="1"/>
    <col min="11042" max="11045" width="6.26953125" style="26" customWidth="1"/>
    <col min="11046" max="11046" width="4.90625" style="26" customWidth="1"/>
    <col min="11047" max="11047" width="2.453125" style="26" customWidth="1"/>
    <col min="11048" max="11048" width="4.90625" style="26" customWidth="1"/>
    <col min="11049" max="11286" width="9" style="26"/>
    <col min="11287" max="11287" width="1.7265625" style="26" customWidth="1"/>
    <col min="11288" max="11288" width="2.453125" style="26" customWidth="1"/>
    <col min="11289" max="11289" width="3.6328125" style="26" customWidth="1"/>
    <col min="11290" max="11290" width="2.7265625" style="26" customWidth="1"/>
    <col min="11291" max="11291" width="0.90625" style="26" customWidth="1"/>
    <col min="11292" max="11292" width="1.26953125" style="26" customWidth="1"/>
    <col min="11293" max="11293" width="5.36328125" style="26" customWidth="1"/>
    <col min="11294" max="11294" width="6.453125" style="26" customWidth="1"/>
    <col min="11295" max="11295" width="4.08984375" style="26" customWidth="1"/>
    <col min="11296" max="11296" width="7.90625" style="26" customWidth="1"/>
    <col min="11297" max="11297" width="8.7265625" style="26" customWidth="1"/>
    <col min="11298" max="11301" width="6.26953125" style="26" customWidth="1"/>
    <col min="11302" max="11302" width="4.90625" style="26" customWidth="1"/>
    <col min="11303" max="11303" width="2.453125" style="26" customWidth="1"/>
    <col min="11304" max="11304" width="4.90625" style="26" customWidth="1"/>
    <col min="11305" max="11542" width="9" style="26"/>
    <col min="11543" max="11543" width="1.7265625" style="26" customWidth="1"/>
    <col min="11544" max="11544" width="2.453125" style="26" customWidth="1"/>
    <col min="11545" max="11545" width="3.6328125" style="26" customWidth="1"/>
    <col min="11546" max="11546" width="2.7265625" style="26" customWidth="1"/>
    <col min="11547" max="11547" width="0.90625" style="26" customWidth="1"/>
    <col min="11548" max="11548" width="1.26953125" style="26" customWidth="1"/>
    <col min="11549" max="11549" width="5.36328125" style="26" customWidth="1"/>
    <col min="11550" max="11550" width="6.453125" style="26" customWidth="1"/>
    <col min="11551" max="11551" width="4.08984375" style="26" customWidth="1"/>
    <col min="11552" max="11552" width="7.90625" style="26" customWidth="1"/>
    <col min="11553" max="11553" width="8.7265625" style="26" customWidth="1"/>
    <col min="11554" max="11557" width="6.26953125" style="26" customWidth="1"/>
    <col min="11558" max="11558" width="4.90625" style="26" customWidth="1"/>
    <col min="11559" max="11559" width="2.453125" style="26" customWidth="1"/>
    <col min="11560" max="11560" width="4.90625" style="26" customWidth="1"/>
    <col min="11561" max="11798" width="9" style="26"/>
    <col min="11799" max="11799" width="1.7265625" style="26" customWidth="1"/>
    <col min="11800" max="11800" width="2.453125" style="26" customWidth="1"/>
    <col min="11801" max="11801" width="3.6328125" style="26" customWidth="1"/>
    <col min="11802" max="11802" width="2.7265625" style="26" customWidth="1"/>
    <col min="11803" max="11803" width="0.90625" style="26" customWidth="1"/>
    <col min="11804" max="11804" width="1.26953125" style="26" customWidth="1"/>
    <col min="11805" max="11805" width="5.36328125" style="26" customWidth="1"/>
    <col min="11806" max="11806" width="6.453125" style="26" customWidth="1"/>
    <col min="11807" max="11807" width="4.08984375" style="26" customWidth="1"/>
    <col min="11808" max="11808" width="7.90625" style="26" customWidth="1"/>
    <col min="11809" max="11809" width="8.7265625" style="26" customWidth="1"/>
    <col min="11810" max="11813" width="6.26953125" style="26" customWidth="1"/>
    <col min="11814" max="11814" width="4.90625" style="26" customWidth="1"/>
    <col min="11815" max="11815" width="2.453125" style="26" customWidth="1"/>
    <col min="11816" max="11816" width="4.90625" style="26" customWidth="1"/>
    <col min="11817" max="12054" width="9" style="26"/>
    <col min="12055" max="12055" width="1.7265625" style="26" customWidth="1"/>
    <col min="12056" max="12056" width="2.453125" style="26" customWidth="1"/>
    <col min="12057" max="12057" width="3.6328125" style="26" customWidth="1"/>
    <col min="12058" max="12058" width="2.7265625" style="26" customWidth="1"/>
    <col min="12059" max="12059" width="0.90625" style="26" customWidth="1"/>
    <col min="12060" max="12060" width="1.26953125" style="26" customWidth="1"/>
    <col min="12061" max="12061" width="5.36328125" style="26" customWidth="1"/>
    <col min="12062" max="12062" width="6.453125" style="26" customWidth="1"/>
    <col min="12063" max="12063" width="4.08984375" style="26" customWidth="1"/>
    <col min="12064" max="12064" width="7.90625" style="26" customWidth="1"/>
    <col min="12065" max="12065" width="8.7265625" style="26" customWidth="1"/>
    <col min="12066" max="12069" width="6.26953125" style="26" customWidth="1"/>
    <col min="12070" max="12070" width="4.90625" style="26" customWidth="1"/>
    <col min="12071" max="12071" width="2.453125" style="26" customWidth="1"/>
    <col min="12072" max="12072" width="4.90625" style="26" customWidth="1"/>
    <col min="12073" max="12310" width="9" style="26"/>
    <col min="12311" max="12311" width="1.7265625" style="26" customWidth="1"/>
    <col min="12312" max="12312" width="2.453125" style="26" customWidth="1"/>
    <col min="12313" max="12313" width="3.6328125" style="26" customWidth="1"/>
    <col min="12314" max="12314" width="2.7265625" style="26" customWidth="1"/>
    <col min="12315" max="12315" width="0.90625" style="26" customWidth="1"/>
    <col min="12316" max="12316" width="1.26953125" style="26" customWidth="1"/>
    <col min="12317" max="12317" width="5.36328125" style="26" customWidth="1"/>
    <col min="12318" max="12318" width="6.453125" style="26" customWidth="1"/>
    <col min="12319" max="12319" width="4.08984375" style="26" customWidth="1"/>
    <col min="12320" max="12320" width="7.90625" style="26" customWidth="1"/>
    <col min="12321" max="12321" width="8.7265625" style="26" customWidth="1"/>
    <col min="12322" max="12325" width="6.26953125" style="26" customWidth="1"/>
    <col min="12326" max="12326" width="4.90625" style="26" customWidth="1"/>
    <col min="12327" max="12327" width="2.453125" style="26" customWidth="1"/>
    <col min="12328" max="12328" width="4.90625" style="26" customWidth="1"/>
    <col min="12329" max="12566" width="9" style="26"/>
    <col min="12567" max="12567" width="1.7265625" style="26" customWidth="1"/>
    <col min="12568" max="12568" width="2.453125" style="26" customWidth="1"/>
    <col min="12569" max="12569" width="3.6328125" style="26" customWidth="1"/>
    <col min="12570" max="12570" width="2.7265625" style="26" customWidth="1"/>
    <col min="12571" max="12571" width="0.90625" style="26" customWidth="1"/>
    <col min="12572" max="12572" width="1.26953125" style="26" customWidth="1"/>
    <col min="12573" max="12573" width="5.36328125" style="26" customWidth="1"/>
    <col min="12574" max="12574" width="6.453125" style="26" customWidth="1"/>
    <col min="12575" max="12575" width="4.08984375" style="26" customWidth="1"/>
    <col min="12576" max="12576" width="7.90625" style="26" customWidth="1"/>
    <col min="12577" max="12577" width="8.7265625" style="26" customWidth="1"/>
    <col min="12578" max="12581" width="6.26953125" style="26" customWidth="1"/>
    <col min="12582" max="12582" width="4.90625" style="26" customWidth="1"/>
    <col min="12583" max="12583" width="2.453125" style="26" customWidth="1"/>
    <col min="12584" max="12584" width="4.90625" style="26" customWidth="1"/>
    <col min="12585" max="12822" width="9" style="26"/>
    <col min="12823" max="12823" width="1.7265625" style="26" customWidth="1"/>
    <col min="12824" max="12824" width="2.453125" style="26" customWidth="1"/>
    <col min="12825" max="12825" width="3.6328125" style="26" customWidth="1"/>
    <col min="12826" max="12826" width="2.7265625" style="26" customWidth="1"/>
    <col min="12827" max="12827" width="0.90625" style="26" customWidth="1"/>
    <col min="12828" max="12828" width="1.26953125" style="26" customWidth="1"/>
    <col min="12829" max="12829" width="5.36328125" style="26" customWidth="1"/>
    <col min="12830" max="12830" width="6.453125" style="26" customWidth="1"/>
    <col min="12831" max="12831" width="4.08984375" style="26" customWidth="1"/>
    <col min="12832" max="12832" width="7.90625" style="26" customWidth="1"/>
    <col min="12833" max="12833" width="8.7265625" style="26" customWidth="1"/>
    <col min="12834" max="12837" width="6.26953125" style="26" customWidth="1"/>
    <col min="12838" max="12838" width="4.90625" style="26" customWidth="1"/>
    <col min="12839" max="12839" width="2.453125" style="26" customWidth="1"/>
    <col min="12840" max="12840" width="4.90625" style="26" customWidth="1"/>
    <col min="12841" max="13078" width="9" style="26"/>
    <col min="13079" max="13079" width="1.7265625" style="26" customWidth="1"/>
    <col min="13080" max="13080" width="2.453125" style="26" customWidth="1"/>
    <col min="13081" max="13081" width="3.6328125" style="26" customWidth="1"/>
    <col min="13082" max="13082" width="2.7265625" style="26" customWidth="1"/>
    <col min="13083" max="13083" width="0.90625" style="26" customWidth="1"/>
    <col min="13084" max="13084" width="1.26953125" style="26" customWidth="1"/>
    <col min="13085" max="13085" width="5.36328125" style="26" customWidth="1"/>
    <col min="13086" max="13086" width="6.453125" style="26" customWidth="1"/>
    <col min="13087" max="13087" width="4.08984375" style="26" customWidth="1"/>
    <col min="13088" max="13088" width="7.90625" style="26" customWidth="1"/>
    <col min="13089" max="13089" width="8.7265625" style="26" customWidth="1"/>
    <col min="13090" max="13093" width="6.26953125" style="26" customWidth="1"/>
    <col min="13094" max="13094" width="4.90625" style="26" customWidth="1"/>
    <col min="13095" max="13095" width="2.453125" style="26" customWidth="1"/>
    <col min="13096" max="13096" width="4.90625" style="26" customWidth="1"/>
    <col min="13097" max="13334" width="9" style="26"/>
    <col min="13335" max="13335" width="1.7265625" style="26" customWidth="1"/>
    <col min="13336" max="13336" width="2.453125" style="26" customWidth="1"/>
    <col min="13337" max="13337" width="3.6328125" style="26" customWidth="1"/>
    <col min="13338" max="13338" width="2.7265625" style="26" customWidth="1"/>
    <col min="13339" max="13339" width="0.90625" style="26" customWidth="1"/>
    <col min="13340" max="13340" width="1.26953125" style="26" customWidth="1"/>
    <col min="13341" max="13341" width="5.36328125" style="26" customWidth="1"/>
    <col min="13342" max="13342" width="6.453125" style="26" customWidth="1"/>
    <col min="13343" max="13343" width="4.08984375" style="26" customWidth="1"/>
    <col min="13344" max="13344" width="7.90625" style="26" customWidth="1"/>
    <col min="13345" max="13345" width="8.7265625" style="26" customWidth="1"/>
    <col min="13346" max="13349" width="6.26953125" style="26" customWidth="1"/>
    <col min="13350" max="13350" width="4.90625" style="26" customWidth="1"/>
    <col min="13351" max="13351" width="2.453125" style="26" customWidth="1"/>
    <col min="13352" max="13352" width="4.90625" style="26" customWidth="1"/>
    <col min="13353" max="13590" width="9" style="26"/>
    <col min="13591" max="13591" width="1.7265625" style="26" customWidth="1"/>
    <col min="13592" max="13592" width="2.453125" style="26" customWidth="1"/>
    <col min="13593" max="13593" width="3.6328125" style="26" customWidth="1"/>
    <col min="13594" max="13594" width="2.7265625" style="26" customWidth="1"/>
    <col min="13595" max="13595" width="0.90625" style="26" customWidth="1"/>
    <col min="13596" max="13596" width="1.26953125" style="26" customWidth="1"/>
    <col min="13597" max="13597" width="5.36328125" style="26" customWidth="1"/>
    <col min="13598" max="13598" width="6.453125" style="26" customWidth="1"/>
    <col min="13599" max="13599" width="4.08984375" style="26" customWidth="1"/>
    <col min="13600" max="13600" width="7.90625" style="26" customWidth="1"/>
    <col min="13601" max="13601" width="8.7265625" style="26" customWidth="1"/>
    <col min="13602" max="13605" width="6.26953125" style="26" customWidth="1"/>
    <col min="13606" max="13606" width="4.90625" style="26" customWidth="1"/>
    <col min="13607" max="13607" width="2.453125" style="26" customWidth="1"/>
    <col min="13608" max="13608" width="4.90625" style="26" customWidth="1"/>
    <col min="13609" max="13846" width="9" style="26"/>
    <col min="13847" max="13847" width="1.7265625" style="26" customWidth="1"/>
    <col min="13848" max="13848" width="2.453125" style="26" customWidth="1"/>
    <col min="13849" max="13849" width="3.6328125" style="26" customWidth="1"/>
    <col min="13850" max="13850" width="2.7265625" style="26" customWidth="1"/>
    <col min="13851" max="13851" width="0.90625" style="26" customWidth="1"/>
    <col min="13852" max="13852" width="1.26953125" style="26" customWidth="1"/>
    <col min="13853" max="13853" width="5.36328125" style="26" customWidth="1"/>
    <col min="13854" max="13854" width="6.453125" style="26" customWidth="1"/>
    <col min="13855" max="13855" width="4.08984375" style="26" customWidth="1"/>
    <col min="13856" max="13856" width="7.90625" style="26" customWidth="1"/>
    <col min="13857" max="13857" width="8.7265625" style="26" customWidth="1"/>
    <col min="13858" max="13861" width="6.26953125" style="26" customWidth="1"/>
    <col min="13862" max="13862" width="4.90625" style="26" customWidth="1"/>
    <col min="13863" max="13863" width="2.453125" style="26" customWidth="1"/>
    <col min="13864" max="13864" width="4.90625" style="26" customWidth="1"/>
    <col min="13865" max="14102" width="9" style="26"/>
    <col min="14103" max="14103" width="1.7265625" style="26" customWidth="1"/>
    <col min="14104" max="14104" width="2.453125" style="26" customWidth="1"/>
    <col min="14105" max="14105" width="3.6328125" style="26" customWidth="1"/>
    <col min="14106" max="14106" width="2.7265625" style="26" customWidth="1"/>
    <col min="14107" max="14107" width="0.90625" style="26" customWidth="1"/>
    <col min="14108" max="14108" width="1.26953125" style="26" customWidth="1"/>
    <col min="14109" max="14109" width="5.36328125" style="26" customWidth="1"/>
    <col min="14110" max="14110" width="6.453125" style="26" customWidth="1"/>
    <col min="14111" max="14111" width="4.08984375" style="26" customWidth="1"/>
    <col min="14112" max="14112" width="7.90625" style="26" customWidth="1"/>
    <col min="14113" max="14113" width="8.7265625" style="26" customWidth="1"/>
    <col min="14114" max="14117" width="6.26953125" style="26" customWidth="1"/>
    <col min="14118" max="14118" width="4.90625" style="26" customWidth="1"/>
    <col min="14119" max="14119" width="2.453125" style="26" customWidth="1"/>
    <col min="14120" max="14120" width="4.90625" style="26" customWidth="1"/>
    <col min="14121" max="14358" width="9" style="26"/>
    <col min="14359" max="14359" width="1.7265625" style="26" customWidth="1"/>
    <col min="14360" max="14360" width="2.453125" style="26" customWidth="1"/>
    <col min="14361" max="14361" width="3.6328125" style="26" customWidth="1"/>
    <col min="14362" max="14362" width="2.7265625" style="26" customWidth="1"/>
    <col min="14363" max="14363" width="0.90625" style="26" customWidth="1"/>
    <col min="14364" max="14364" width="1.26953125" style="26" customWidth="1"/>
    <col min="14365" max="14365" width="5.36328125" style="26" customWidth="1"/>
    <col min="14366" max="14366" width="6.453125" style="26" customWidth="1"/>
    <col min="14367" max="14367" width="4.08984375" style="26" customWidth="1"/>
    <col min="14368" max="14368" width="7.90625" style="26" customWidth="1"/>
    <col min="14369" max="14369" width="8.7265625" style="26" customWidth="1"/>
    <col min="14370" max="14373" width="6.26953125" style="26" customWidth="1"/>
    <col min="14374" max="14374" width="4.90625" style="26" customWidth="1"/>
    <col min="14375" max="14375" width="2.453125" style="26" customWidth="1"/>
    <col min="14376" max="14376" width="4.90625" style="26" customWidth="1"/>
    <col min="14377" max="14614" width="9" style="26"/>
    <col min="14615" max="14615" width="1.7265625" style="26" customWidth="1"/>
    <col min="14616" max="14616" width="2.453125" style="26" customWidth="1"/>
    <col min="14617" max="14617" width="3.6328125" style="26" customWidth="1"/>
    <col min="14618" max="14618" width="2.7265625" style="26" customWidth="1"/>
    <col min="14619" max="14619" width="0.90625" style="26" customWidth="1"/>
    <col min="14620" max="14620" width="1.26953125" style="26" customWidth="1"/>
    <col min="14621" max="14621" width="5.36328125" style="26" customWidth="1"/>
    <col min="14622" max="14622" width="6.453125" style="26" customWidth="1"/>
    <col min="14623" max="14623" width="4.08984375" style="26" customWidth="1"/>
    <col min="14624" max="14624" width="7.90625" style="26" customWidth="1"/>
    <col min="14625" max="14625" width="8.7265625" style="26" customWidth="1"/>
    <col min="14626" max="14629" width="6.26953125" style="26" customWidth="1"/>
    <col min="14630" max="14630" width="4.90625" style="26" customWidth="1"/>
    <col min="14631" max="14631" width="2.453125" style="26" customWidth="1"/>
    <col min="14632" max="14632" width="4.90625" style="26" customWidth="1"/>
    <col min="14633" max="14870" width="9" style="26"/>
    <col min="14871" max="14871" width="1.7265625" style="26" customWidth="1"/>
    <col min="14872" max="14872" width="2.453125" style="26" customWidth="1"/>
    <col min="14873" max="14873" width="3.6328125" style="26" customWidth="1"/>
    <col min="14874" max="14874" width="2.7265625" style="26" customWidth="1"/>
    <col min="14875" max="14875" width="0.90625" style="26" customWidth="1"/>
    <col min="14876" max="14876" width="1.26953125" style="26" customWidth="1"/>
    <col min="14877" max="14877" width="5.36328125" style="26" customWidth="1"/>
    <col min="14878" max="14878" width="6.453125" style="26" customWidth="1"/>
    <col min="14879" max="14879" width="4.08984375" style="26" customWidth="1"/>
    <col min="14880" max="14880" width="7.90625" style="26" customWidth="1"/>
    <col min="14881" max="14881" width="8.7265625" style="26" customWidth="1"/>
    <col min="14882" max="14885" width="6.26953125" style="26" customWidth="1"/>
    <col min="14886" max="14886" width="4.90625" style="26" customWidth="1"/>
    <col min="14887" max="14887" width="2.453125" style="26" customWidth="1"/>
    <col min="14888" max="14888" width="4.90625" style="26" customWidth="1"/>
    <col min="14889" max="15126" width="9" style="26"/>
    <col min="15127" max="15127" width="1.7265625" style="26" customWidth="1"/>
    <col min="15128" max="15128" width="2.453125" style="26" customWidth="1"/>
    <col min="15129" max="15129" width="3.6328125" style="26" customWidth="1"/>
    <col min="15130" max="15130" width="2.7265625" style="26" customWidth="1"/>
    <col min="15131" max="15131" width="0.90625" style="26" customWidth="1"/>
    <col min="15132" max="15132" width="1.26953125" style="26" customWidth="1"/>
    <col min="15133" max="15133" width="5.36328125" style="26" customWidth="1"/>
    <col min="15134" max="15134" width="6.453125" style="26" customWidth="1"/>
    <col min="15135" max="15135" width="4.08984375" style="26" customWidth="1"/>
    <col min="15136" max="15136" width="7.90625" style="26" customWidth="1"/>
    <col min="15137" max="15137" width="8.7265625" style="26" customWidth="1"/>
    <col min="15138" max="15141" width="6.26953125" style="26" customWidth="1"/>
    <col min="15142" max="15142" width="4.90625" style="26" customWidth="1"/>
    <col min="15143" max="15143" width="2.453125" style="26" customWidth="1"/>
    <col min="15144" max="15144" width="4.90625" style="26" customWidth="1"/>
    <col min="15145" max="15382" width="9" style="26"/>
    <col min="15383" max="15383" width="1.7265625" style="26" customWidth="1"/>
    <col min="15384" max="15384" width="2.453125" style="26" customWidth="1"/>
    <col min="15385" max="15385" width="3.6328125" style="26" customWidth="1"/>
    <col min="15386" max="15386" width="2.7265625" style="26" customWidth="1"/>
    <col min="15387" max="15387" width="0.90625" style="26" customWidth="1"/>
    <col min="15388" max="15388" width="1.26953125" style="26" customWidth="1"/>
    <col min="15389" max="15389" width="5.36328125" style="26" customWidth="1"/>
    <col min="15390" max="15390" width="6.453125" style="26" customWidth="1"/>
    <col min="15391" max="15391" width="4.08984375" style="26" customWidth="1"/>
    <col min="15392" max="15392" width="7.90625" style="26" customWidth="1"/>
    <col min="15393" max="15393" width="8.7265625" style="26" customWidth="1"/>
    <col min="15394" max="15397" width="6.26953125" style="26" customWidth="1"/>
    <col min="15398" max="15398" width="4.90625" style="26" customWidth="1"/>
    <col min="15399" max="15399" width="2.453125" style="26" customWidth="1"/>
    <col min="15400" max="15400" width="4.90625" style="26" customWidth="1"/>
    <col min="15401" max="15638" width="9" style="26"/>
    <col min="15639" max="15639" width="1.7265625" style="26" customWidth="1"/>
    <col min="15640" max="15640" width="2.453125" style="26" customWidth="1"/>
    <col min="15641" max="15641" width="3.6328125" style="26" customWidth="1"/>
    <col min="15642" max="15642" width="2.7265625" style="26" customWidth="1"/>
    <col min="15643" max="15643" width="0.90625" style="26" customWidth="1"/>
    <col min="15644" max="15644" width="1.26953125" style="26" customWidth="1"/>
    <col min="15645" max="15645" width="5.36328125" style="26" customWidth="1"/>
    <col min="15646" max="15646" width="6.453125" style="26" customWidth="1"/>
    <col min="15647" max="15647" width="4.08984375" style="26" customWidth="1"/>
    <col min="15648" max="15648" width="7.90625" style="26" customWidth="1"/>
    <col min="15649" max="15649" width="8.7265625" style="26" customWidth="1"/>
    <col min="15650" max="15653" width="6.26953125" style="26" customWidth="1"/>
    <col min="15654" max="15654" width="4.90625" style="26" customWidth="1"/>
    <col min="15655" max="15655" width="2.453125" style="26" customWidth="1"/>
    <col min="15656" max="15656" width="4.90625" style="26" customWidth="1"/>
    <col min="15657" max="15894" width="9" style="26"/>
    <col min="15895" max="15895" width="1.7265625" style="26" customWidth="1"/>
    <col min="15896" max="15896" width="2.453125" style="26" customWidth="1"/>
    <col min="15897" max="15897" width="3.6328125" style="26" customWidth="1"/>
    <col min="15898" max="15898" width="2.7265625" style="26" customWidth="1"/>
    <col min="15899" max="15899" width="0.90625" style="26" customWidth="1"/>
    <col min="15900" max="15900" width="1.26953125" style="26" customWidth="1"/>
    <col min="15901" max="15901" width="5.36328125" style="26" customWidth="1"/>
    <col min="15902" max="15902" width="6.453125" style="26" customWidth="1"/>
    <col min="15903" max="15903" width="4.08984375" style="26" customWidth="1"/>
    <col min="15904" max="15904" width="7.90625" style="26" customWidth="1"/>
    <col min="15905" max="15905" width="8.7265625" style="26" customWidth="1"/>
    <col min="15906" max="15909" width="6.26953125" style="26" customWidth="1"/>
    <col min="15910" max="15910" width="4.90625" style="26" customWidth="1"/>
    <col min="15911" max="15911" width="2.453125" style="26" customWidth="1"/>
    <col min="15912" max="15912" width="4.90625" style="26" customWidth="1"/>
    <col min="15913" max="16150" width="9" style="26"/>
    <col min="16151" max="16151" width="1.7265625" style="26" customWidth="1"/>
    <col min="16152" max="16152" width="2.453125" style="26" customWidth="1"/>
    <col min="16153" max="16153" width="3.6328125" style="26" customWidth="1"/>
    <col min="16154" max="16154" width="2.7265625" style="26" customWidth="1"/>
    <col min="16155" max="16155" width="0.90625" style="26" customWidth="1"/>
    <col min="16156" max="16156" width="1.26953125" style="26" customWidth="1"/>
    <col min="16157" max="16157" width="5.36328125" style="26" customWidth="1"/>
    <col min="16158" max="16158" width="6.453125" style="26" customWidth="1"/>
    <col min="16159" max="16159" width="4.08984375" style="26" customWidth="1"/>
    <col min="16160" max="16160" width="7.90625" style="26" customWidth="1"/>
    <col min="16161" max="16161" width="8.7265625" style="26" customWidth="1"/>
    <col min="16162" max="16165" width="6.26953125" style="26" customWidth="1"/>
    <col min="16166" max="16166" width="4.90625" style="26" customWidth="1"/>
    <col min="16167" max="16167" width="2.453125" style="26" customWidth="1"/>
    <col min="16168" max="16168" width="4.90625" style="26" customWidth="1"/>
    <col min="16169" max="16384" width="9" style="26"/>
  </cols>
  <sheetData>
    <row r="1" spans="1:72">
      <c r="A1" s="26">
        <v>1</v>
      </c>
      <c r="B1" s="26">
        <v>2</v>
      </c>
      <c r="C1" s="26">
        <v>3</v>
      </c>
      <c r="D1" s="26">
        <v>4</v>
      </c>
      <c r="E1" s="26">
        <v>5</v>
      </c>
      <c r="F1" s="26">
        <v>6</v>
      </c>
      <c r="G1" s="26">
        <v>7</v>
      </c>
      <c r="H1" s="26">
        <v>8</v>
      </c>
      <c r="I1" s="26">
        <v>9</v>
      </c>
      <c r="J1" s="26">
        <v>10</v>
      </c>
      <c r="K1" s="26">
        <v>11</v>
      </c>
      <c r="L1" s="26">
        <v>12</v>
      </c>
      <c r="M1" s="26">
        <v>13</v>
      </c>
      <c r="N1" s="26">
        <v>14</v>
      </c>
      <c r="O1" s="26">
        <v>15</v>
      </c>
      <c r="P1" s="26">
        <v>16</v>
      </c>
      <c r="Q1" s="26">
        <v>17</v>
      </c>
      <c r="R1" s="26">
        <v>18</v>
      </c>
      <c r="S1" s="26">
        <v>19</v>
      </c>
      <c r="T1" s="26">
        <v>20</v>
      </c>
      <c r="U1" s="26">
        <v>21</v>
      </c>
      <c r="V1" s="26">
        <v>22</v>
      </c>
      <c r="W1" s="26">
        <v>23</v>
      </c>
      <c r="X1" s="26">
        <v>24</v>
      </c>
      <c r="Y1" s="26">
        <v>25</v>
      </c>
      <c r="Z1" s="26">
        <v>26</v>
      </c>
      <c r="AA1" s="26">
        <v>27</v>
      </c>
      <c r="AB1" s="26">
        <v>28</v>
      </c>
      <c r="AC1" s="26">
        <v>29</v>
      </c>
      <c r="AD1" s="26">
        <v>30</v>
      </c>
      <c r="AE1" s="26">
        <v>31</v>
      </c>
      <c r="AF1" s="26">
        <v>32</v>
      </c>
      <c r="AG1" s="26">
        <v>33</v>
      </c>
      <c r="AH1" s="26">
        <v>34</v>
      </c>
      <c r="AI1" s="26">
        <v>35</v>
      </c>
      <c r="AJ1" s="26">
        <v>36</v>
      </c>
      <c r="AK1" s="26">
        <v>37</v>
      </c>
      <c r="AL1" s="26">
        <v>38</v>
      </c>
      <c r="AM1" s="26">
        <v>39</v>
      </c>
      <c r="AN1" s="26">
        <v>40</v>
      </c>
      <c r="AO1" s="26">
        <v>41</v>
      </c>
      <c r="AP1" s="26">
        <v>42</v>
      </c>
      <c r="AQ1" s="26">
        <v>43</v>
      </c>
      <c r="AR1" s="26">
        <v>44</v>
      </c>
      <c r="AS1" s="26">
        <v>45</v>
      </c>
      <c r="AT1" s="26">
        <v>46</v>
      </c>
      <c r="AU1" s="26">
        <v>47</v>
      </c>
      <c r="AV1" s="26">
        <v>48</v>
      </c>
      <c r="AW1" s="26">
        <v>49</v>
      </c>
      <c r="AX1" s="26">
        <v>50</v>
      </c>
      <c r="AY1" s="26">
        <v>51</v>
      </c>
      <c r="AZ1" s="26">
        <v>52</v>
      </c>
      <c r="BA1" s="26">
        <v>53</v>
      </c>
      <c r="BB1" s="26">
        <v>54</v>
      </c>
      <c r="BC1" s="26">
        <v>55</v>
      </c>
      <c r="BD1" s="26">
        <v>56</v>
      </c>
      <c r="BE1" s="26">
        <v>57</v>
      </c>
      <c r="BF1" s="26">
        <v>58</v>
      </c>
      <c r="BG1" s="26">
        <v>59</v>
      </c>
      <c r="BH1" s="26">
        <v>60</v>
      </c>
      <c r="BI1" s="26">
        <v>61</v>
      </c>
      <c r="BJ1" s="26">
        <v>62</v>
      </c>
      <c r="BK1" s="26">
        <v>63</v>
      </c>
      <c r="BL1" s="26">
        <v>64</v>
      </c>
      <c r="BM1" s="26">
        <v>65</v>
      </c>
      <c r="BN1" s="26">
        <v>66</v>
      </c>
      <c r="BO1" s="26">
        <v>67</v>
      </c>
      <c r="BP1" s="26">
        <v>68</v>
      </c>
      <c r="BQ1" s="26">
        <v>69</v>
      </c>
      <c r="BR1" s="26">
        <v>70</v>
      </c>
      <c r="BS1" s="26">
        <v>71</v>
      </c>
      <c r="BT1" s="26">
        <v>72</v>
      </c>
    </row>
    <row r="2" spans="1:72" s="23" customFormat="1" ht="13.5" customHeight="1">
      <c r="A2" s="358" t="s">
        <v>238</v>
      </c>
      <c r="B2" s="360" t="s">
        <v>239</v>
      </c>
      <c r="C2" s="360" t="s">
        <v>240</v>
      </c>
      <c r="D2" s="358" t="s">
        <v>104</v>
      </c>
      <c r="E2" s="362" t="s">
        <v>105</v>
      </c>
      <c r="F2" s="355" t="s">
        <v>106</v>
      </c>
      <c r="G2" s="355" t="s">
        <v>212</v>
      </c>
      <c r="H2" s="355" t="s">
        <v>107</v>
      </c>
      <c r="I2" s="108"/>
      <c r="J2" s="357" t="s">
        <v>241</v>
      </c>
      <c r="K2" s="357"/>
      <c r="L2" s="110"/>
      <c r="M2" s="343" t="s">
        <v>168</v>
      </c>
      <c r="N2" s="344"/>
      <c r="O2" s="344"/>
      <c r="P2" s="344"/>
      <c r="Q2" s="344"/>
      <c r="R2" s="344"/>
      <c r="S2" s="344"/>
      <c r="T2" s="344"/>
      <c r="U2" s="344"/>
      <c r="V2" s="344"/>
      <c r="W2" s="344"/>
      <c r="X2" s="344"/>
      <c r="Y2" s="344"/>
      <c r="Z2" s="345"/>
      <c r="AA2" s="110"/>
      <c r="AB2" s="346" t="s">
        <v>242</v>
      </c>
      <c r="AC2" s="347"/>
      <c r="AD2" s="347"/>
      <c r="AE2" s="347"/>
      <c r="AF2" s="347"/>
      <c r="AG2" s="347"/>
      <c r="AH2" s="347"/>
      <c r="AI2" s="348"/>
      <c r="AJ2" s="110"/>
      <c r="AK2" s="352" t="s">
        <v>261</v>
      </c>
      <c r="AL2" s="353"/>
      <c r="AM2" s="353"/>
      <c r="AN2" s="353"/>
      <c r="AO2" s="353"/>
      <c r="AP2" s="353"/>
      <c r="AQ2" s="353"/>
      <c r="AR2" s="354"/>
      <c r="AS2" s="56"/>
      <c r="AT2" s="357" t="s">
        <v>108</v>
      </c>
      <c r="AU2" s="357"/>
      <c r="AV2" s="110"/>
      <c r="AW2" s="357" t="s">
        <v>109</v>
      </c>
      <c r="AX2" s="357"/>
      <c r="AY2" s="357"/>
      <c r="AZ2" s="110"/>
      <c r="BA2" s="356" t="s">
        <v>213</v>
      </c>
      <c r="BB2" s="110"/>
      <c r="BC2" s="356" t="s">
        <v>214</v>
      </c>
      <c r="BD2" s="110"/>
      <c r="BE2" s="346" t="s">
        <v>215</v>
      </c>
      <c r="BF2" s="347"/>
      <c r="BG2" s="347"/>
      <c r="BH2" s="347"/>
      <c r="BI2" s="347"/>
      <c r="BJ2" s="347"/>
      <c r="BK2" s="347"/>
      <c r="BL2" s="347"/>
      <c r="BM2" s="348"/>
      <c r="BN2" s="110"/>
      <c r="BO2" s="352" t="s">
        <v>243</v>
      </c>
      <c r="BP2" s="353"/>
      <c r="BQ2" s="353"/>
      <c r="BR2" s="354"/>
      <c r="BS2" s="110"/>
      <c r="BT2" s="356" t="s">
        <v>244</v>
      </c>
    </row>
    <row r="3" spans="1:72" s="23" customFormat="1" ht="13.5" customHeight="1">
      <c r="A3" s="359"/>
      <c r="B3" s="361"/>
      <c r="C3" s="361"/>
      <c r="D3" s="359"/>
      <c r="E3" s="363"/>
      <c r="F3" s="355"/>
      <c r="G3" s="355"/>
      <c r="H3" s="355"/>
      <c r="I3" s="108"/>
      <c r="J3" s="155" t="s">
        <v>110</v>
      </c>
      <c r="K3" s="156" t="s">
        <v>111</v>
      </c>
      <c r="L3" s="54"/>
      <c r="M3" s="346" t="s">
        <v>110</v>
      </c>
      <c r="N3" s="347"/>
      <c r="O3" s="347"/>
      <c r="P3" s="347"/>
      <c r="Q3" s="347"/>
      <c r="R3" s="347"/>
      <c r="S3" s="347"/>
      <c r="T3" s="346" t="s">
        <v>111</v>
      </c>
      <c r="U3" s="347"/>
      <c r="V3" s="347"/>
      <c r="W3" s="347"/>
      <c r="X3" s="347"/>
      <c r="Y3" s="347"/>
      <c r="Z3" s="348"/>
      <c r="AA3" s="54"/>
      <c r="AB3" s="349"/>
      <c r="AC3" s="350"/>
      <c r="AD3" s="350"/>
      <c r="AE3" s="350"/>
      <c r="AF3" s="350"/>
      <c r="AG3" s="350"/>
      <c r="AH3" s="350"/>
      <c r="AI3" s="351"/>
      <c r="AJ3" s="54"/>
      <c r="AK3" s="123"/>
      <c r="AL3" s="346" t="s">
        <v>168</v>
      </c>
      <c r="AM3" s="347"/>
      <c r="AN3" s="347"/>
      <c r="AO3" s="347"/>
      <c r="AP3" s="347"/>
      <c r="AQ3" s="347"/>
      <c r="AR3" s="348"/>
      <c r="AS3" s="56"/>
      <c r="AT3" s="410"/>
      <c r="AU3" s="410"/>
      <c r="AV3" s="110"/>
      <c r="AW3" s="410"/>
      <c r="AX3" s="410"/>
      <c r="AY3" s="410"/>
      <c r="AZ3" s="110"/>
      <c r="BA3" s="376"/>
      <c r="BB3" s="110"/>
      <c r="BC3" s="376"/>
      <c r="BD3" s="54"/>
      <c r="BE3" s="349"/>
      <c r="BF3" s="350"/>
      <c r="BG3" s="350"/>
      <c r="BH3" s="350"/>
      <c r="BI3" s="350"/>
      <c r="BJ3" s="350"/>
      <c r="BK3" s="350"/>
      <c r="BL3" s="350"/>
      <c r="BM3" s="351"/>
      <c r="BN3" s="110"/>
      <c r="BO3" s="401" t="s">
        <v>112</v>
      </c>
      <c r="BP3" s="403" t="s">
        <v>113</v>
      </c>
      <c r="BQ3" s="403" t="s">
        <v>222</v>
      </c>
      <c r="BR3" s="405" t="s">
        <v>245</v>
      </c>
      <c r="BS3" s="110"/>
      <c r="BT3" s="376"/>
    </row>
    <row r="4" spans="1:72" s="23" customFormat="1" ht="13.5" customHeight="1">
      <c r="A4" s="359"/>
      <c r="B4" s="361"/>
      <c r="C4" s="361"/>
      <c r="D4" s="359"/>
      <c r="E4" s="363"/>
      <c r="F4" s="355"/>
      <c r="G4" s="355"/>
      <c r="H4" s="355"/>
      <c r="I4" s="62"/>
      <c r="J4" s="112" t="s">
        <v>114</v>
      </c>
      <c r="K4" s="107" t="s">
        <v>114</v>
      </c>
      <c r="L4" s="63"/>
      <c r="M4" s="120"/>
      <c r="N4" s="110"/>
      <c r="O4" s="407" t="s">
        <v>262</v>
      </c>
      <c r="P4" s="408"/>
      <c r="Q4" s="408"/>
      <c r="R4" s="408"/>
      <c r="S4" s="408"/>
      <c r="T4" s="120"/>
      <c r="U4" s="110"/>
      <c r="V4" s="407" t="s">
        <v>262</v>
      </c>
      <c r="W4" s="408"/>
      <c r="X4" s="408"/>
      <c r="Y4" s="408"/>
      <c r="Z4" s="409"/>
      <c r="AA4" s="65"/>
      <c r="AB4" s="66"/>
      <c r="AC4" s="67"/>
      <c r="AD4" s="68"/>
      <c r="AE4" s="352" t="s">
        <v>168</v>
      </c>
      <c r="AF4" s="353"/>
      <c r="AG4" s="353"/>
      <c r="AH4" s="353"/>
      <c r="AI4" s="354"/>
      <c r="AJ4" s="63"/>
      <c r="AK4" s="123"/>
      <c r="AL4" s="109"/>
      <c r="AM4" s="110"/>
      <c r="AN4" s="407" t="s">
        <v>262</v>
      </c>
      <c r="AO4" s="408"/>
      <c r="AP4" s="408"/>
      <c r="AQ4" s="408"/>
      <c r="AR4" s="409"/>
      <c r="AS4" s="63"/>
      <c r="AT4" s="424" t="s">
        <v>115</v>
      </c>
      <c r="AU4" s="425"/>
      <c r="AV4" s="63"/>
      <c r="AW4" s="66"/>
      <c r="AX4" s="426" t="s">
        <v>115</v>
      </c>
      <c r="AY4" s="425"/>
      <c r="AZ4" s="63"/>
      <c r="BA4" s="376"/>
      <c r="BB4" s="63"/>
      <c r="BC4" s="376"/>
      <c r="BD4" s="65"/>
      <c r="BE4" s="66"/>
      <c r="BF4" s="68"/>
      <c r="BG4" s="427" t="s">
        <v>168</v>
      </c>
      <c r="BH4" s="428"/>
      <c r="BI4" s="428"/>
      <c r="BJ4" s="428"/>
      <c r="BK4" s="428"/>
      <c r="BL4" s="428"/>
      <c r="BM4" s="429"/>
      <c r="BN4" s="63"/>
      <c r="BO4" s="402"/>
      <c r="BP4" s="404"/>
      <c r="BQ4" s="404"/>
      <c r="BR4" s="406"/>
      <c r="BS4" s="63"/>
      <c r="BT4" s="376"/>
    </row>
    <row r="5" spans="1:72" s="24" customFormat="1" ht="13.5" customHeight="1">
      <c r="A5" s="359"/>
      <c r="B5" s="361"/>
      <c r="C5" s="361"/>
      <c r="D5" s="359"/>
      <c r="E5" s="363"/>
      <c r="F5" s="356"/>
      <c r="G5" s="356"/>
      <c r="H5" s="356"/>
      <c r="I5" s="62"/>
      <c r="J5" s="62"/>
      <c r="K5" s="108"/>
      <c r="L5" s="63"/>
      <c r="M5" s="120"/>
      <c r="N5" s="64"/>
      <c r="O5" s="412" t="s">
        <v>169</v>
      </c>
      <c r="P5" s="35"/>
      <c r="Q5" s="414" t="s">
        <v>170</v>
      </c>
      <c r="R5" s="35"/>
      <c r="S5" s="416" t="s">
        <v>171</v>
      </c>
      <c r="T5" s="120"/>
      <c r="U5" s="64"/>
      <c r="V5" s="412" t="s">
        <v>169</v>
      </c>
      <c r="W5" s="35"/>
      <c r="X5" s="414" t="s">
        <v>170</v>
      </c>
      <c r="Y5" s="35"/>
      <c r="Z5" s="416" t="s">
        <v>171</v>
      </c>
      <c r="AA5" s="65"/>
      <c r="AB5" s="66"/>
      <c r="AC5" s="67"/>
      <c r="AD5" s="68"/>
      <c r="AE5" s="123"/>
      <c r="AF5" s="124"/>
      <c r="AG5" s="430" t="s">
        <v>263</v>
      </c>
      <c r="AH5" s="431"/>
      <c r="AI5" s="432"/>
      <c r="AJ5" s="63"/>
      <c r="AK5" s="62"/>
      <c r="AL5" s="70"/>
      <c r="AM5" s="64"/>
      <c r="AN5" s="412" t="s">
        <v>169</v>
      </c>
      <c r="AO5" s="35"/>
      <c r="AP5" s="414" t="s">
        <v>170</v>
      </c>
      <c r="AQ5" s="35"/>
      <c r="AR5" s="416" t="s">
        <v>171</v>
      </c>
      <c r="AS5" s="63"/>
      <c r="AT5" s="74"/>
      <c r="AU5" s="75"/>
      <c r="AV5" s="63"/>
      <c r="AW5" s="66"/>
      <c r="AX5" s="76"/>
      <c r="AY5" s="75"/>
      <c r="AZ5" s="63"/>
      <c r="BA5" s="376"/>
      <c r="BB5" s="63"/>
      <c r="BC5" s="376"/>
      <c r="BD5" s="65"/>
      <c r="BE5" s="66"/>
      <c r="BF5" s="68"/>
      <c r="BG5" s="30"/>
      <c r="BH5" s="31"/>
      <c r="BI5" s="418" t="s">
        <v>262</v>
      </c>
      <c r="BJ5" s="364"/>
      <c r="BK5" s="364"/>
      <c r="BL5" s="364"/>
      <c r="BM5" s="419"/>
      <c r="BN5" s="63"/>
      <c r="BO5" s="402"/>
      <c r="BP5" s="404"/>
      <c r="BQ5" s="404"/>
      <c r="BR5" s="406"/>
      <c r="BS5" s="63"/>
      <c r="BT5" s="376"/>
    </row>
    <row r="6" spans="1:72" s="24" customFormat="1" ht="13.5" customHeight="1">
      <c r="A6" s="359"/>
      <c r="B6" s="361"/>
      <c r="C6" s="361"/>
      <c r="D6" s="359"/>
      <c r="E6" s="363"/>
      <c r="F6" s="356"/>
      <c r="G6" s="356"/>
      <c r="H6" s="356"/>
      <c r="I6" s="62"/>
      <c r="J6" s="120"/>
      <c r="K6" s="157"/>
      <c r="L6" s="119"/>
      <c r="M6" s="66"/>
      <c r="N6" s="65"/>
      <c r="O6" s="413"/>
      <c r="P6" s="121"/>
      <c r="Q6" s="415"/>
      <c r="R6" s="121"/>
      <c r="S6" s="417"/>
      <c r="T6" s="66"/>
      <c r="U6" s="65"/>
      <c r="V6" s="413"/>
      <c r="W6" s="121"/>
      <c r="X6" s="415"/>
      <c r="Y6" s="121"/>
      <c r="Z6" s="417"/>
      <c r="AA6" s="65"/>
      <c r="AB6" s="120"/>
      <c r="AC6" s="71"/>
      <c r="AD6" s="119"/>
      <c r="AE6" s="123"/>
      <c r="AF6" s="158"/>
      <c r="AG6" s="111" t="s">
        <v>169</v>
      </c>
      <c r="AH6" s="121"/>
      <c r="AI6" s="32" t="s">
        <v>170</v>
      </c>
      <c r="AJ6" s="54"/>
      <c r="AK6" s="66"/>
      <c r="AL6" s="70"/>
      <c r="AM6" s="65"/>
      <c r="AN6" s="413"/>
      <c r="AO6" s="121"/>
      <c r="AP6" s="415"/>
      <c r="AQ6" s="121"/>
      <c r="AR6" s="417"/>
      <c r="AS6" s="63"/>
      <c r="AT6" s="74" t="s">
        <v>116</v>
      </c>
      <c r="AU6" s="75" t="s">
        <v>117</v>
      </c>
      <c r="AV6" s="63"/>
      <c r="AW6" s="66"/>
      <c r="AX6" s="76" t="s">
        <v>116</v>
      </c>
      <c r="AY6" s="75" t="s">
        <v>117</v>
      </c>
      <c r="AZ6" s="63"/>
      <c r="BA6" s="376"/>
      <c r="BB6" s="63"/>
      <c r="BC6" s="376"/>
      <c r="BD6" s="65"/>
      <c r="BE6" s="120"/>
      <c r="BF6" s="119"/>
      <c r="BG6" s="72"/>
      <c r="BH6" s="77"/>
      <c r="BI6" s="111" t="s">
        <v>172</v>
      </c>
      <c r="BJ6" s="121"/>
      <c r="BK6" s="33" t="s">
        <v>170</v>
      </c>
      <c r="BL6" s="121"/>
      <c r="BM6" s="34" t="s">
        <v>171</v>
      </c>
      <c r="BN6" s="63"/>
      <c r="BO6" s="402"/>
      <c r="BP6" s="404"/>
      <c r="BQ6" s="404"/>
      <c r="BR6" s="406"/>
      <c r="BS6" s="63"/>
      <c r="BT6" s="376"/>
    </row>
    <row r="7" spans="1:72" s="24" customFormat="1" ht="13.5" customHeight="1">
      <c r="E7" s="25"/>
      <c r="F7" s="125" t="s">
        <v>118</v>
      </c>
      <c r="G7" s="125" t="s">
        <v>119</v>
      </c>
      <c r="H7" s="125" t="s">
        <v>120</v>
      </c>
      <c r="I7" s="63"/>
      <c r="J7" s="103" t="s">
        <v>246</v>
      </c>
      <c r="K7" s="103" t="s">
        <v>246</v>
      </c>
      <c r="L7" s="54"/>
      <c r="M7" s="420" t="s">
        <v>121</v>
      </c>
      <c r="N7" s="421"/>
      <c r="O7" s="421"/>
      <c r="P7" s="421"/>
      <c r="Q7" s="421"/>
      <c r="R7" s="421"/>
      <c r="S7" s="421"/>
      <c r="T7" s="420" t="s">
        <v>121</v>
      </c>
      <c r="U7" s="421"/>
      <c r="V7" s="421"/>
      <c r="W7" s="421"/>
      <c r="X7" s="421"/>
      <c r="Y7" s="421"/>
      <c r="Z7" s="422"/>
      <c r="AA7" s="65"/>
      <c r="AB7" s="420" t="s">
        <v>122</v>
      </c>
      <c r="AC7" s="421"/>
      <c r="AD7" s="421"/>
      <c r="AE7" s="421"/>
      <c r="AF7" s="421"/>
      <c r="AG7" s="421"/>
      <c r="AH7" s="421"/>
      <c r="AI7" s="422"/>
      <c r="AJ7" s="54"/>
      <c r="AK7" s="420" t="s">
        <v>223</v>
      </c>
      <c r="AL7" s="421"/>
      <c r="AM7" s="421"/>
      <c r="AN7" s="421"/>
      <c r="AO7" s="421"/>
      <c r="AP7" s="421"/>
      <c r="AQ7" s="421"/>
      <c r="AR7" s="422"/>
      <c r="AS7" s="63"/>
      <c r="AT7" s="423" t="s">
        <v>123</v>
      </c>
      <c r="AU7" s="423"/>
      <c r="AV7" s="63"/>
      <c r="AW7" s="423" t="s">
        <v>124</v>
      </c>
      <c r="AX7" s="423"/>
      <c r="AY7" s="423"/>
      <c r="AZ7" s="63"/>
      <c r="BA7" s="103" t="s">
        <v>125</v>
      </c>
      <c r="BB7" s="63"/>
      <c r="BC7" s="103" t="s">
        <v>126</v>
      </c>
      <c r="BD7" s="65"/>
      <c r="BE7" s="420" t="s">
        <v>127</v>
      </c>
      <c r="BF7" s="421"/>
      <c r="BG7" s="421"/>
      <c r="BH7" s="421"/>
      <c r="BI7" s="421"/>
      <c r="BJ7" s="421"/>
      <c r="BK7" s="421"/>
      <c r="BL7" s="421"/>
      <c r="BM7" s="422"/>
      <c r="BN7" s="63"/>
      <c r="BO7" s="420" t="s">
        <v>128</v>
      </c>
      <c r="BP7" s="421"/>
      <c r="BQ7" s="421"/>
      <c r="BR7" s="422"/>
      <c r="BS7" s="63"/>
      <c r="BT7" s="103" t="s">
        <v>129</v>
      </c>
    </row>
    <row r="8" spans="1:72" s="24" customFormat="1" ht="3.75" customHeight="1">
      <c r="E8" s="25"/>
      <c r="F8" s="78"/>
      <c r="G8" s="79"/>
      <c r="H8" s="79"/>
      <c r="I8" s="56"/>
      <c r="J8" s="80"/>
      <c r="K8" s="81"/>
      <c r="L8" s="54"/>
      <c r="M8" s="82"/>
      <c r="N8" s="83"/>
      <c r="O8" s="83"/>
      <c r="P8" s="83"/>
      <c r="Q8" s="83"/>
      <c r="R8" s="83"/>
      <c r="S8" s="83"/>
      <c r="T8" s="81"/>
      <c r="U8" s="83"/>
      <c r="V8" s="83"/>
      <c r="W8" s="83"/>
      <c r="X8" s="83"/>
      <c r="Y8" s="83"/>
      <c r="Z8" s="83"/>
      <c r="AA8" s="65"/>
      <c r="AB8" s="59"/>
      <c r="AC8" s="59"/>
      <c r="AD8" s="54"/>
      <c r="AE8" s="71"/>
      <c r="AF8" s="115"/>
      <c r="AG8" s="115"/>
      <c r="AH8" s="115"/>
      <c r="AI8" s="115"/>
      <c r="AJ8" s="54"/>
      <c r="AK8" s="84"/>
      <c r="AL8" s="159"/>
      <c r="AM8" s="160"/>
      <c r="AN8" s="160"/>
      <c r="AO8" s="160"/>
      <c r="AP8" s="160"/>
      <c r="AQ8" s="160"/>
      <c r="AR8" s="160"/>
      <c r="AS8" s="71"/>
      <c r="AT8" s="116"/>
      <c r="AU8" s="117"/>
      <c r="AV8" s="71"/>
      <c r="AW8" s="88"/>
      <c r="AX8" s="87"/>
      <c r="AY8" s="87"/>
      <c r="AZ8" s="71"/>
      <c r="BA8" s="88"/>
      <c r="BB8" s="71"/>
      <c r="BC8" s="88"/>
      <c r="BD8" s="65"/>
      <c r="BE8" s="85"/>
      <c r="BF8" s="54"/>
      <c r="BG8" s="89"/>
      <c r="BH8" s="90"/>
      <c r="BI8" s="86"/>
      <c r="BJ8" s="90"/>
      <c r="BK8" s="86"/>
      <c r="BL8" s="90"/>
      <c r="BM8" s="86"/>
      <c r="BN8" s="71"/>
      <c r="BO8" s="66"/>
      <c r="BP8" s="67"/>
      <c r="BQ8" s="67"/>
      <c r="BR8" s="161"/>
      <c r="BS8" s="71"/>
      <c r="BT8" s="88"/>
    </row>
    <row r="9" spans="1:72" s="24" customFormat="1" ht="17.25" customHeight="1">
      <c r="A9" s="27" t="str">
        <f>D9&amp;E9</f>
        <v>20/100
地域 6人
　から
10人
　まで</v>
      </c>
      <c r="B9" s="27" t="str">
        <f>F9&amp;G9&amp;AB9</f>
        <v>20/100
地域 6人
　から
10人
　まで1人</v>
      </c>
      <c r="C9" s="27"/>
      <c r="D9" s="27" t="str">
        <f>F9</f>
        <v>20/100
地域</v>
      </c>
      <c r="E9" s="57" t="str">
        <f>G9</f>
        <v xml:space="preserve"> 6人
　から
10人
　まで</v>
      </c>
      <c r="F9" s="356" t="s">
        <v>131</v>
      </c>
      <c r="G9" s="377" t="s">
        <v>247</v>
      </c>
      <c r="H9" s="379" t="s">
        <v>134</v>
      </c>
      <c r="I9" s="118"/>
      <c r="J9" s="371">
        <v>232460</v>
      </c>
      <c r="K9" s="371">
        <v>226690</v>
      </c>
      <c r="L9" s="370" t="s">
        <v>132</v>
      </c>
      <c r="M9" s="371">
        <v>2200</v>
      </c>
      <c r="N9" s="373" t="s">
        <v>151</v>
      </c>
      <c r="O9" s="364" t="s">
        <v>173</v>
      </c>
      <c r="P9" s="364" t="s">
        <v>132</v>
      </c>
      <c r="Q9" s="386" t="s">
        <v>174</v>
      </c>
      <c r="R9" s="364" t="s">
        <v>132</v>
      </c>
      <c r="S9" s="367">
        <v>2.4</v>
      </c>
      <c r="T9" s="371">
        <v>2150</v>
      </c>
      <c r="U9" s="373" t="s">
        <v>151</v>
      </c>
      <c r="V9" s="364" t="s">
        <v>173</v>
      </c>
      <c r="W9" s="364" t="s">
        <v>132</v>
      </c>
      <c r="X9" s="386" t="s">
        <v>174</v>
      </c>
      <c r="Y9" s="364" t="s">
        <v>132</v>
      </c>
      <c r="Z9" s="367">
        <v>2.2999999999999998</v>
      </c>
      <c r="AA9" s="370" t="s">
        <v>132</v>
      </c>
      <c r="AB9" s="162" t="s">
        <v>234</v>
      </c>
      <c r="AC9" s="163">
        <v>2420</v>
      </c>
      <c r="AD9" s="396" t="s">
        <v>132</v>
      </c>
      <c r="AE9" s="164">
        <v>20</v>
      </c>
      <c r="AF9" s="165" t="s">
        <v>151</v>
      </c>
      <c r="AG9" s="165" t="s">
        <v>173</v>
      </c>
      <c r="AH9" s="165" t="s">
        <v>132</v>
      </c>
      <c r="AI9" s="166" t="s">
        <v>224</v>
      </c>
      <c r="AJ9" s="370" t="s">
        <v>132</v>
      </c>
      <c r="AK9" s="397">
        <v>52360</v>
      </c>
      <c r="AL9" s="399">
        <v>520</v>
      </c>
      <c r="AM9" s="373" t="s">
        <v>151</v>
      </c>
      <c r="AN9" s="364" t="s">
        <v>173</v>
      </c>
      <c r="AO9" s="364" t="s">
        <v>132</v>
      </c>
      <c r="AP9" s="386" t="s">
        <v>174</v>
      </c>
      <c r="AQ9" s="364" t="s">
        <v>132</v>
      </c>
      <c r="AR9" s="367">
        <v>3.8</v>
      </c>
      <c r="AS9" s="451" t="s">
        <v>132</v>
      </c>
      <c r="AT9" s="441">
        <v>4100</v>
      </c>
      <c r="AU9" s="444">
        <v>4500</v>
      </c>
      <c r="AV9" s="447" t="s">
        <v>132</v>
      </c>
      <c r="AW9" s="167" t="s">
        <v>248</v>
      </c>
      <c r="AX9" s="87">
        <v>21000</v>
      </c>
      <c r="AY9" s="117">
        <v>23400</v>
      </c>
      <c r="AZ9" s="435" t="s">
        <v>133</v>
      </c>
      <c r="BA9" s="448">
        <v>2540</v>
      </c>
      <c r="BB9" s="435" t="s">
        <v>133</v>
      </c>
      <c r="BC9" s="433" t="s">
        <v>249</v>
      </c>
      <c r="BD9" s="435" t="s">
        <v>133</v>
      </c>
      <c r="BE9" s="392">
        <v>52940</v>
      </c>
      <c r="BF9" s="370" t="s">
        <v>132</v>
      </c>
      <c r="BG9" s="436">
        <v>520</v>
      </c>
      <c r="BH9" s="408" t="s">
        <v>151</v>
      </c>
      <c r="BI9" s="408" t="s">
        <v>173</v>
      </c>
      <c r="BJ9" s="408" t="s">
        <v>132</v>
      </c>
      <c r="BK9" s="466" t="s">
        <v>174</v>
      </c>
      <c r="BL9" s="408" t="s">
        <v>132</v>
      </c>
      <c r="BM9" s="467">
        <v>0.8</v>
      </c>
      <c r="BN9" s="451" t="s">
        <v>133</v>
      </c>
      <c r="BO9" s="454" t="s">
        <v>250</v>
      </c>
      <c r="BP9" s="456" t="s">
        <v>251</v>
      </c>
      <c r="BQ9" s="456" t="s">
        <v>251</v>
      </c>
      <c r="BR9" s="458" t="s">
        <v>251</v>
      </c>
      <c r="BS9" s="447"/>
      <c r="BT9" s="433" t="s">
        <v>252</v>
      </c>
    </row>
    <row r="10" spans="1:72" s="24" customFormat="1" ht="17.25" customHeight="1">
      <c r="B10" s="27" t="str">
        <f>F9&amp;G9&amp;AE10</f>
        <v>20/100
地域 6人
　から
10人
　まで40</v>
      </c>
      <c r="C10" s="27"/>
      <c r="D10" s="27" t="str">
        <f>D9</f>
        <v>20/100
地域</v>
      </c>
      <c r="E10" s="57" t="str">
        <f>E9</f>
        <v xml:space="preserve"> 6人
　から
10人
　まで</v>
      </c>
      <c r="F10" s="376"/>
      <c r="G10" s="378"/>
      <c r="H10" s="380"/>
      <c r="I10" s="118"/>
      <c r="J10" s="372"/>
      <c r="K10" s="372"/>
      <c r="L10" s="370"/>
      <c r="M10" s="372"/>
      <c r="N10" s="374"/>
      <c r="O10" s="365"/>
      <c r="P10" s="365"/>
      <c r="Q10" s="387"/>
      <c r="R10" s="365"/>
      <c r="S10" s="368"/>
      <c r="T10" s="372"/>
      <c r="U10" s="374"/>
      <c r="V10" s="365"/>
      <c r="W10" s="365"/>
      <c r="X10" s="387"/>
      <c r="Y10" s="365"/>
      <c r="Z10" s="368"/>
      <c r="AA10" s="370"/>
      <c r="AB10" s="69" t="s">
        <v>235</v>
      </c>
      <c r="AC10" s="122">
        <v>4840</v>
      </c>
      <c r="AD10" s="396"/>
      <c r="AE10" s="168">
        <v>40</v>
      </c>
      <c r="AF10" s="73" t="s">
        <v>151</v>
      </c>
      <c r="AG10" s="73" t="s">
        <v>173</v>
      </c>
      <c r="AH10" s="73" t="s">
        <v>132</v>
      </c>
      <c r="AI10" s="169" t="s">
        <v>224</v>
      </c>
      <c r="AJ10" s="370"/>
      <c r="AK10" s="383"/>
      <c r="AL10" s="384"/>
      <c r="AM10" s="374"/>
      <c r="AN10" s="365"/>
      <c r="AO10" s="365"/>
      <c r="AP10" s="387"/>
      <c r="AQ10" s="365"/>
      <c r="AR10" s="368"/>
      <c r="AS10" s="451"/>
      <c r="AT10" s="442"/>
      <c r="AU10" s="445"/>
      <c r="AV10" s="447"/>
      <c r="AW10" s="66" t="s">
        <v>253</v>
      </c>
      <c r="AX10" s="170">
        <v>11600</v>
      </c>
      <c r="AY10" s="171">
        <v>12900</v>
      </c>
      <c r="AZ10" s="435"/>
      <c r="BA10" s="449"/>
      <c r="BB10" s="435"/>
      <c r="BC10" s="434"/>
      <c r="BD10" s="435"/>
      <c r="BE10" s="393"/>
      <c r="BF10" s="370"/>
      <c r="BG10" s="437"/>
      <c r="BH10" s="365"/>
      <c r="BI10" s="365"/>
      <c r="BJ10" s="365"/>
      <c r="BK10" s="387"/>
      <c r="BL10" s="365"/>
      <c r="BM10" s="368"/>
      <c r="BN10" s="451"/>
      <c r="BO10" s="455"/>
      <c r="BP10" s="457"/>
      <c r="BQ10" s="457"/>
      <c r="BR10" s="459"/>
      <c r="BS10" s="447"/>
      <c r="BT10" s="434"/>
    </row>
    <row r="11" spans="1:72" s="24" customFormat="1" ht="17.25" customHeight="1">
      <c r="C11" s="27" t="str">
        <f>F9&amp;G9</f>
        <v>20/100
地域 6人
　から
10人
　まで</v>
      </c>
      <c r="D11" s="24" t="str">
        <f t="shared" ref="D11:D16" si="0">D10</f>
        <v>20/100
地域</v>
      </c>
      <c r="E11" s="57" t="str">
        <f>E10</f>
        <v xml:space="preserve"> 6人
　から
10人
　まで</v>
      </c>
      <c r="F11" s="376"/>
      <c r="G11" s="378"/>
      <c r="H11" s="380"/>
      <c r="I11" s="118"/>
      <c r="J11" s="372"/>
      <c r="K11" s="372"/>
      <c r="L11" s="370"/>
      <c r="M11" s="372"/>
      <c r="N11" s="374"/>
      <c r="O11" s="365"/>
      <c r="P11" s="365"/>
      <c r="Q11" s="387"/>
      <c r="R11" s="365"/>
      <c r="S11" s="368"/>
      <c r="T11" s="372"/>
      <c r="U11" s="374"/>
      <c r="V11" s="365"/>
      <c r="W11" s="365"/>
      <c r="X11" s="387"/>
      <c r="Y11" s="365"/>
      <c r="Z11" s="368"/>
      <c r="AA11" s="370"/>
      <c r="AB11" s="69"/>
      <c r="AC11" s="122"/>
      <c r="AD11" s="396"/>
      <c r="AE11" s="172"/>
      <c r="AF11" s="73"/>
      <c r="AG11" s="73"/>
      <c r="AH11" s="73"/>
      <c r="AI11" s="169"/>
      <c r="AJ11" s="370"/>
      <c r="AK11" s="383"/>
      <c r="AL11" s="384"/>
      <c r="AM11" s="374"/>
      <c r="AN11" s="365"/>
      <c r="AO11" s="365"/>
      <c r="AP11" s="387"/>
      <c r="AQ11" s="365"/>
      <c r="AR11" s="368"/>
      <c r="AS11" s="451"/>
      <c r="AT11" s="442"/>
      <c r="AU11" s="445"/>
      <c r="AV11" s="447"/>
      <c r="AW11" s="66" t="s">
        <v>254</v>
      </c>
      <c r="AX11" s="170">
        <v>10100</v>
      </c>
      <c r="AY11" s="171">
        <v>11200</v>
      </c>
      <c r="AZ11" s="435"/>
      <c r="BA11" s="449"/>
      <c r="BB11" s="435"/>
      <c r="BC11" s="439">
        <v>7.0000000000000007E-2</v>
      </c>
      <c r="BD11" s="435"/>
      <c r="BE11" s="393"/>
      <c r="BF11" s="370"/>
      <c r="BG11" s="437"/>
      <c r="BH11" s="365"/>
      <c r="BI11" s="365"/>
      <c r="BJ11" s="365"/>
      <c r="BK11" s="387"/>
      <c r="BL11" s="365"/>
      <c r="BM11" s="368"/>
      <c r="BN11" s="451"/>
      <c r="BO11" s="460">
        <v>0.02</v>
      </c>
      <c r="BP11" s="462">
        <v>0.04</v>
      </c>
      <c r="BQ11" s="462">
        <v>0.05</v>
      </c>
      <c r="BR11" s="464">
        <v>7.0000000000000007E-2</v>
      </c>
      <c r="BS11" s="447"/>
      <c r="BT11" s="439">
        <v>0.88</v>
      </c>
    </row>
    <row r="12" spans="1:72" s="24" customFormat="1" ht="17.25" customHeight="1">
      <c r="D12" s="24" t="str">
        <f t="shared" si="0"/>
        <v>20/100
地域</v>
      </c>
      <c r="E12" s="57" t="str">
        <f>E11</f>
        <v xml:space="preserve"> 6人
　から
10人
　まで</v>
      </c>
      <c r="F12" s="376"/>
      <c r="G12" s="378"/>
      <c r="H12" s="380"/>
      <c r="I12" s="118"/>
      <c r="J12" s="372"/>
      <c r="K12" s="372"/>
      <c r="L12" s="370"/>
      <c r="M12" s="372"/>
      <c r="N12" s="375"/>
      <c r="O12" s="366"/>
      <c r="P12" s="366"/>
      <c r="Q12" s="388"/>
      <c r="R12" s="366"/>
      <c r="S12" s="369"/>
      <c r="T12" s="372"/>
      <c r="U12" s="375"/>
      <c r="V12" s="366"/>
      <c r="W12" s="366"/>
      <c r="X12" s="388"/>
      <c r="Y12" s="366"/>
      <c r="Z12" s="369"/>
      <c r="AA12" s="370"/>
      <c r="AB12" s="126"/>
      <c r="AC12" s="127"/>
      <c r="AD12" s="396"/>
      <c r="AE12" s="173"/>
      <c r="AF12" s="174"/>
      <c r="AG12" s="174"/>
      <c r="AH12" s="174"/>
      <c r="AI12" s="175"/>
      <c r="AJ12" s="370"/>
      <c r="AK12" s="398"/>
      <c r="AL12" s="400"/>
      <c r="AM12" s="375"/>
      <c r="AN12" s="366"/>
      <c r="AO12" s="366"/>
      <c r="AP12" s="388"/>
      <c r="AQ12" s="366"/>
      <c r="AR12" s="369"/>
      <c r="AS12" s="451"/>
      <c r="AT12" s="443"/>
      <c r="AU12" s="446"/>
      <c r="AV12" s="447"/>
      <c r="AW12" s="106" t="s">
        <v>255</v>
      </c>
      <c r="AX12" s="84">
        <v>9000</v>
      </c>
      <c r="AY12" s="176">
        <v>10000</v>
      </c>
      <c r="AZ12" s="435"/>
      <c r="BA12" s="450"/>
      <c r="BB12" s="435"/>
      <c r="BC12" s="440"/>
      <c r="BD12" s="435"/>
      <c r="BE12" s="393"/>
      <c r="BF12" s="370"/>
      <c r="BG12" s="438"/>
      <c r="BH12" s="365"/>
      <c r="BI12" s="365"/>
      <c r="BJ12" s="365"/>
      <c r="BK12" s="387"/>
      <c r="BL12" s="365"/>
      <c r="BM12" s="368"/>
      <c r="BN12" s="451"/>
      <c r="BO12" s="461"/>
      <c r="BP12" s="463"/>
      <c r="BQ12" s="463"/>
      <c r="BR12" s="465"/>
      <c r="BS12" s="447"/>
      <c r="BT12" s="440"/>
    </row>
    <row r="13" spans="1:72" s="24" customFormat="1" ht="17.25" customHeight="1">
      <c r="A13" s="27" t="str">
        <f>F9&amp;G13</f>
        <v>20/100
地域11人
　から
15人
　まで</v>
      </c>
      <c r="B13" s="27" t="str">
        <f>F9&amp;G13&amp;AB13</f>
        <v>20/100
地域11人
　から
15人
　まで1人</v>
      </c>
      <c r="C13" s="27"/>
      <c r="D13" s="24" t="str">
        <f t="shared" si="0"/>
        <v>20/100
地域</v>
      </c>
      <c r="E13" s="57" t="str">
        <f>G13</f>
        <v>11人
　から
15人
　まで</v>
      </c>
      <c r="F13" s="376"/>
      <c r="G13" s="381" t="s">
        <v>256</v>
      </c>
      <c r="H13" s="379" t="s">
        <v>134</v>
      </c>
      <c r="I13" s="118"/>
      <c r="J13" s="371">
        <v>204630</v>
      </c>
      <c r="K13" s="371">
        <v>200780</v>
      </c>
      <c r="L13" s="370" t="s">
        <v>132</v>
      </c>
      <c r="M13" s="371">
        <v>1930</v>
      </c>
      <c r="N13" s="373" t="s">
        <v>151</v>
      </c>
      <c r="O13" s="364" t="s">
        <v>173</v>
      </c>
      <c r="P13" s="364" t="s">
        <v>132</v>
      </c>
      <c r="Q13" s="386" t="s">
        <v>174</v>
      </c>
      <c r="R13" s="364" t="s">
        <v>132</v>
      </c>
      <c r="S13" s="367">
        <v>2.2999999999999998</v>
      </c>
      <c r="T13" s="371">
        <v>1890</v>
      </c>
      <c r="U13" s="373" t="s">
        <v>151</v>
      </c>
      <c r="V13" s="364" t="s">
        <v>173</v>
      </c>
      <c r="W13" s="364" t="s">
        <v>132</v>
      </c>
      <c r="X13" s="386" t="s">
        <v>174</v>
      </c>
      <c r="Y13" s="364" t="s">
        <v>132</v>
      </c>
      <c r="Z13" s="367">
        <v>2.2000000000000002</v>
      </c>
      <c r="AA13" s="370" t="s">
        <v>132</v>
      </c>
      <c r="AB13" s="162" t="s">
        <v>234</v>
      </c>
      <c r="AC13" s="163">
        <v>1610</v>
      </c>
      <c r="AD13" s="396" t="s">
        <v>132</v>
      </c>
      <c r="AE13" s="164">
        <v>10</v>
      </c>
      <c r="AF13" s="165" t="s">
        <v>151</v>
      </c>
      <c r="AG13" s="165" t="s">
        <v>173</v>
      </c>
      <c r="AH13" s="165" t="s">
        <v>132</v>
      </c>
      <c r="AI13" s="166" t="s">
        <v>224</v>
      </c>
      <c r="AJ13" s="370" t="s">
        <v>132</v>
      </c>
      <c r="AK13" s="383">
        <v>52360</v>
      </c>
      <c r="AL13" s="384">
        <v>520</v>
      </c>
      <c r="AM13" s="374" t="s">
        <v>151</v>
      </c>
      <c r="AN13" s="365" t="s">
        <v>173</v>
      </c>
      <c r="AO13" s="365" t="s">
        <v>132</v>
      </c>
      <c r="AP13" s="387" t="s">
        <v>174</v>
      </c>
      <c r="AQ13" s="365" t="s">
        <v>132</v>
      </c>
      <c r="AR13" s="368">
        <v>3.8</v>
      </c>
      <c r="AS13" s="451" t="s">
        <v>132</v>
      </c>
      <c r="AT13" s="441">
        <v>2700</v>
      </c>
      <c r="AU13" s="444">
        <v>3000</v>
      </c>
      <c r="AV13" s="447" t="s">
        <v>132</v>
      </c>
      <c r="AW13" s="66" t="s">
        <v>248</v>
      </c>
      <c r="AX13" s="170">
        <v>28300</v>
      </c>
      <c r="AY13" s="171">
        <v>31500</v>
      </c>
      <c r="AZ13" s="435" t="s">
        <v>133</v>
      </c>
      <c r="BA13" s="448">
        <v>1690</v>
      </c>
      <c r="BB13" s="435" t="s">
        <v>133</v>
      </c>
      <c r="BC13" s="433" t="s">
        <v>249</v>
      </c>
      <c r="BD13" s="435" t="s">
        <v>133</v>
      </c>
      <c r="BE13" s="392">
        <v>35290</v>
      </c>
      <c r="BF13" s="370" t="s">
        <v>132</v>
      </c>
      <c r="BG13" s="436">
        <v>350</v>
      </c>
      <c r="BH13" s="408" t="s">
        <v>151</v>
      </c>
      <c r="BI13" s="408" t="s">
        <v>173</v>
      </c>
      <c r="BJ13" s="408" t="s">
        <v>132</v>
      </c>
      <c r="BK13" s="466" t="s">
        <v>174</v>
      </c>
      <c r="BL13" s="408" t="s">
        <v>132</v>
      </c>
      <c r="BM13" s="467">
        <v>0.8</v>
      </c>
      <c r="BN13" s="451" t="s">
        <v>133</v>
      </c>
      <c r="BO13" s="454" t="s">
        <v>251</v>
      </c>
      <c r="BP13" s="456" t="s">
        <v>251</v>
      </c>
      <c r="BQ13" s="456" t="s">
        <v>251</v>
      </c>
      <c r="BR13" s="458" t="s">
        <v>251</v>
      </c>
      <c r="BS13" s="468"/>
      <c r="BT13" s="177"/>
    </row>
    <row r="14" spans="1:72" s="24" customFormat="1" ht="17.25" customHeight="1">
      <c r="B14" s="27" t="str">
        <f>F9&amp;G13&amp;AB14</f>
        <v>20/100
地域11人
　から
15人
　まで2人</v>
      </c>
      <c r="D14" s="24" t="str">
        <f t="shared" si="0"/>
        <v>20/100
地域</v>
      </c>
      <c r="E14" s="57" t="str">
        <f>E13</f>
        <v>11人
　から
15人
　まで</v>
      </c>
      <c r="F14" s="376"/>
      <c r="G14" s="382"/>
      <c r="H14" s="380"/>
      <c r="I14" s="118"/>
      <c r="J14" s="372"/>
      <c r="K14" s="372"/>
      <c r="L14" s="370"/>
      <c r="M14" s="372"/>
      <c r="N14" s="374"/>
      <c r="O14" s="365"/>
      <c r="P14" s="365"/>
      <c r="Q14" s="387"/>
      <c r="R14" s="365"/>
      <c r="S14" s="368"/>
      <c r="T14" s="372"/>
      <c r="U14" s="374"/>
      <c r="V14" s="365"/>
      <c r="W14" s="365"/>
      <c r="X14" s="387"/>
      <c r="Y14" s="365"/>
      <c r="Z14" s="368"/>
      <c r="AA14" s="370"/>
      <c r="AB14" s="69" t="s">
        <v>236</v>
      </c>
      <c r="AC14" s="122">
        <v>3220</v>
      </c>
      <c r="AD14" s="396"/>
      <c r="AE14" s="168">
        <v>20</v>
      </c>
      <c r="AF14" s="73" t="s">
        <v>151</v>
      </c>
      <c r="AG14" s="73" t="s">
        <v>173</v>
      </c>
      <c r="AH14" s="73" t="s">
        <v>132</v>
      </c>
      <c r="AI14" s="169" t="s">
        <v>224</v>
      </c>
      <c r="AJ14" s="370"/>
      <c r="AK14" s="383"/>
      <c r="AL14" s="384"/>
      <c r="AM14" s="374"/>
      <c r="AN14" s="365"/>
      <c r="AO14" s="365"/>
      <c r="AP14" s="387"/>
      <c r="AQ14" s="365"/>
      <c r="AR14" s="368"/>
      <c r="AS14" s="451"/>
      <c r="AT14" s="442"/>
      <c r="AU14" s="445"/>
      <c r="AV14" s="447"/>
      <c r="AW14" s="66" t="s">
        <v>253</v>
      </c>
      <c r="AX14" s="170">
        <v>15600</v>
      </c>
      <c r="AY14" s="171">
        <v>17300</v>
      </c>
      <c r="AZ14" s="435"/>
      <c r="BA14" s="449"/>
      <c r="BB14" s="435"/>
      <c r="BC14" s="434"/>
      <c r="BD14" s="435"/>
      <c r="BE14" s="393"/>
      <c r="BF14" s="370"/>
      <c r="BG14" s="437"/>
      <c r="BH14" s="365"/>
      <c r="BI14" s="365"/>
      <c r="BJ14" s="365"/>
      <c r="BK14" s="387"/>
      <c r="BL14" s="365"/>
      <c r="BM14" s="368"/>
      <c r="BN14" s="451"/>
      <c r="BO14" s="455"/>
      <c r="BP14" s="457"/>
      <c r="BQ14" s="457"/>
      <c r="BR14" s="459"/>
      <c r="BS14" s="468"/>
      <c r="BT14" s="178"/>
    </row>
    <row r="15" spans="1:72" s="24" customFormat="1" ht="17.25" customHeight="1">
      <c r="B15" s="27" t="str">
        <f>F9&amp;G13&amp;AB15</f>
        <v>20/100
地域11人
　から
15人
　まで3人以上</v>
      </c>
      <c r="C15" s="27" t="str">
        <f>F9&amp;G13</f>
        <v>20/100
地域11人
　から
15人
　まで</v>
      </c>
      <c r="D15" s="24" t="str">
        <f t="shared" si="0"/>
        <v>20/100
地域</v>
      </c>
      <c r="E15" s="57" t="str">
        <f>E14</f>
        <v>11人
　から
15人
　まで</v>
      </c>
      <c r="F15" s="376"/>
      <c r="G15" s="382"/>
      <c r="H15" s="380"/>
      <c r="I15" s="118"/>
      <c r="J15" s="372"/>
      <c r="K15" s="372"/>
      <c r="L15" s="370"/>
      <c r="M15" s="372"/>
      <c r="N15" s="374"/>
      <c r="O15" s="365"/>
      <c r="P15" s="365"/>
      <c r="Q15" s="387"/>
      <c r="R15" s="365"/>
      <c r="S15" s="368"/>
      <c r="T15" s="372"/>
      <c r="U15" s="374"/>
      <c r="V15" s="365"/>
      <c r="W15" s="365"/>
      <c r="X15" s="387"/>
      <c r="Y15" s="365"/>
      <c r="Z15" s="368"/>
      <c r="AA15" s="370"/>
      <c r="AB15" s="69" t="s">
        <v>237</v>
      </c>
      <c r="AC15" s="122">
        <v>4830</v>
      </c>
      <c r="AD15" s="396"/>
      <c r="AE15" s="168">
        <v>30</v>
      </c>
      <c r="AF15" s="73" t="s">
        <v>151</v>
      </c>
      <c r="AG15" s="73" t="s">
        <v>173</v>
      </c>
      <c r="AH15" s="73" t="s">
        <v>132</v>
      </c>
      <c r="AI15" s="169" t="s">
        <v>224</v>
      </c>
      <c r="AJ15" s="370"/>
      <c r="AK15" s="383"/>
      <c r="AL15" s="384"/>
      <c r="AM15" s="374"/>
      <c r="AN15" s="365"/>
      <c r="AO15" s="365"/>
      <c r="AP15" s="387"/>
      <c r="AQ15" s="365"/>
      <c r="AR15" s="368"/>
      <c r="AS15" s="451"/>
      <c r="AT15" s="442"/>
      <c r="AU15" s="445"/>
      <c r="AV15" s="447"/>
      <c r="AW15" s="66" t="s">
        <v>254</v>
      </c>
      <c r="AX15" s="170">
        <v>13600</v>
      </c>
      <c r="AY15" s="171">
        <v>15100</v>
      </c>
      <c r="AZ15" s="435"/>
      <c r="BA15" s="449"/>
      <c r="BB15" s="435"/>
      <c r="BC15" s="439">
        <v>7.0000000000000007E-2</v>
      </c>
      <c r="BD15" s="435"/>
      <c r="BE15" s="393"/>
      <c r="BF15" s="370"/>
      <c r="BG15" s="437"/>
      <c r="BH15" s="365"/>
      <c r="BI15" s="365"/>
      <c r="BJ15" s="365"/>
      <c r="BK15" s="387"/>
      <c r="BL15" s="365"/>
      <c r="BM15" s="368"/>
      <c r="BN15" s="451"/>
      <c r="BO15" s="460">
        <v>0.02</v>
      </c>
      <c r="BP15" s="462">
        <v>0.04</v>
      </c>
      <c r="BQ15" s="462">
        <v>0.06</v>
      </c>
      <c r="BR15" s="464">
        <v>7.0000000000000007E-2</v>
      </c>
      <c r="BS15" s="468"/>
      <c r="BT15" s="179"/>
    </row>
    <row r="16" spans="1:72" s="24" customFormat="1" ht="17.25" customHeight="1">
      <c r="D16" s="24" t="str">
        <f t="shared" si="0"/>
        <v>20/100
地域</v>
      </c>
      <c r="E16" s="57" t="str">
        <f>E15</f>
        <v>11人
　から
15人
　まで</v>
      </c>
      <c r="F16" s="376"/>
      <c r="G16" s="382"/>
      <c r="H16" s="380"/>
      <c r="I16" s="118"/>
      <c r="J16" s="372"/>
      <c r="K16" s="372"/>
      <c r="L16" s="370"/>
      <c r="M16" s="372"/>
      <c r="N16" s="375"/>
      <c r="O16" s="366"/>
      <c r="P16" s="366"/>
      <c r="Q16" s="388"/>
      <c r="R16" s="366"/>
      <c r="S16" s="369"/>
      <c r="T16" s="372"/>
      <c r="U16" s="375"/>
      <c r="V16" s="366"/>
      <c r="W16" s="366"/>
      <c r="X16" s="388"/>
      <c r="Y16" s="366"/>
      <c r="Z16" s="369"/>
      <c r="AA16" s="370"/>
      <c r="AB16" s="126"/>
      <c r="AC16" s="127"/>
      <c r="AD16" s="396"/>
      <c r="AE16" s="173"/>
      <c r="AF16" s="174"/>
      <c r="AG16" s="174"/>
      <c r="AH16" s="174"/>
      <c r="AI16" s="175"/>
      <c r="AJ16" s="370"/>
      <c r="AK16" s="383"/>
      <c r="AL16" s="384"/>
      <c r="AM16" s="385"/>
      <c r="AN16" s="452"/>
      <c r="AO16" s="452"/>
      <c r="AP16" s="453"/>
      <c r="AQ16" s="452"/>
      <c r="AR16" s="369"/>
      <c r="AS16" s="451"/>
      <c r="AT16" s="443"/>
      <c r="AU16" s="446"/>
      <c r="AV16" s="447"/>
      <c r="AW16" s="106" t="s">
        <v>255</v>
      </c>
      <c r="AX16" s="84">
        <v>12200</v>
      </c>
      <c r="AY16" s="176">
        <v>13500</v>
      </c>
      <c r="AZ16" s="435"/>
      <c r="BA16" s="450"/>
      <c r="BB16" s="435"/>
      <c r="BC16" s="440"/>
      <c r="BD16" s="435"/>
      <c r="BE16" s="393"/>
      <c r="BF16" s="370"/>
      <c r="BG16" s="438"/>
      <c r="BH16" s="365"/>
      <c r="BI16" s="365"/>
      <c r="BJ16" s="365"/>
      <c r="BK16" s="387"/>
      <c r="BL16" s="365"/>
      <c r="BM16" s="368"/>
      <c r="BN16" s="451"/>
      <c r="BO16" s="461"/>
      <c r="BP16" s="463"/>
      <c r="BQ16" s="463"/>
      <c r="BR16" s="465"/>
      <c r="BS16" s="468"/>
      <c r="BT16" s="180"/>
    </row>
    <row r="17" spans="1:72" s="24" customFormat="1" ht="17.25" customHeight="1">
      <c r="A17" s="24" t="str">
        <f>D17&amp;E17</f>
        <v>16/100
地域 6人
　から
10人
　まで</v>
      </c>
      <c r="B17" s="24" t="str">
        <f>F17&amp;G17&amp;AB17</f>
        <v>16/100
地域 6人
　から
10人
　まで1人</v>
      </c>
      <c r="D17" s="24" t="str">
        <f>F17</f>
        <v>16/100
地域</v>
      </c>
      <c r="E17" s="57" t="str">
        <f>G17</f>
        <v xml:space="preserve"> 6人
　から
10人
　まで</v>
      </c>
      <c r="F17" s="356" t="s">
        <v>135</v>
      </c>
      <c r="G17" s="377" t="s">
        <v>247</v>
      </c>
      <c r="H17" s="379" t="s">
        <v>134</v>
      </c>
      <c r="I17" s="118"/>
      <c r="J17" s="371">
        <v>227280</v>
      </c>
      <c r="K17" s="371">
        <v>221510</v>
      </c>
      <c r="L17" s="370" t="s">
        <v>132</v>
      </c>
      <c r="M17" s="371">
        <v>2150</v>
      </c>
      <c r="N17" s="373" t="s">
        <v>151</v>
      </c>
      <c r="O17" s="364" t="s">
        <v>173</v>
      </c>
      <c r="P17" s="364" t="s">
        <v>132</v>
      </c>
      <c r="Q17" s="386" t="s">
        <v>174</v>
      </c>
      <c r="R17" s="364" t="s">
        <v>132</v>
      </c>
      <c r="S17" s="367">
        <v>2.5</v>
      </c>
      <c r="T17" s="371">
        <v>2100</v>
      </c>
      <c r="U17" s="373" t="s">
        <v>151</v>
      </c>
      <c r="V17" s="364" t="s">
        <v>173</v>
      </c>
      <c r="W17" s="364" t="s">
        <v>132</v>
      </c>
      <c r="X17" s="386" t="s">
        <v>174</v>
      </c>
      <c r="Y17" s="364" t="s">
        <v>132</v>
      </c>
      <c r="Z17" s="367">
        <v>2.2999999999999998</v>
      </c>
      <c r="AA17" s="370" t="s">
        <v>132</v>
      </c>
      <c r="AB17" s="162" t="s">
        <v>234</v>
      </c>
      <c r="AC17" s="163">
        <v>2340</v>
      </c>
      <c r="AD17" s="396" t="s">
        <v>132</v>
      </c>
      <c r="AE17" s="164">
        <v>20</v>
      </c>
      <c r="AF17" s="165" t="s">
        <v>151</v>
      </c>
      <c r="AG17" s="165" t="s">
        <v>173</v>
      </c>
      <c r="AH17" s="165" t="s">
        <v>132</v>
      </c>
      <c r="AI17" s="166" t="s">
        <v>224</v>
      </c>
      <c r="AJ17" s="370" t="s">
        <v>132</v>
      </c>
      <c r="AK17" s="397">
        <v>50780</v>
      </c>
      <c r="AL17" s="399">
        <v>500</v>
      </c>
      <c r="AM17" s="373" t="s">
        <v>151</v>
      </c>
      <c r="AN17" s="364" t="s">
        <v>173</v>
      </c>
      <c r="AO17" s="364" t="s">
        <v>132</v>
      </c>
      <c r="AP17" s="386" t="s">
        <v>174</v>
      </c>
      <c r="AQ17" s="364" t="s">
        <v>132</v>
      </c>
      <c r="AR17" s="367">
        <v>4</v>
      </c>
      <c r="AS17" s="451" t="s">
        <v>132</v>
      </c>
      <c r="AT17" s="441">
        <v>4100</v>
      </c>
      <c r="AU17" s="444">
        <v>4500</v>
      </c>
      <c r="AV17" s="447" t="s">
        <v>132</v>
      </c>
      <c r="AW17" s="167" t="s">
        <v>248</v>
      </c>
      <c r="AX17" s="87">
        <v>21000</v>
      </c>
      <c r="AY17" s="117">
        <v>23400</v>
      </c>
      <c r="AZ17" s="435" t="s">
        <v>133</v>
      </c>
      <c r="BA17" s="448">
        <v>2540</v>
      </c>
      <c r="BB17" s="435" t="s">
        <v>133</v>
      </c>
      <c r="BC17" s="433" t="s">
        <v>257</v>
      </c>
      <c r="BD17" s="435" t="s">
        <v>133</v>
      </c>
      <c r="BE17" s="392">
        <v>50940</v>
      </c>
      <c r="BF17" s="370" t="s">
        <v>132</v>
      </c>
      <c r="BG17" s="436">
        <v>500</v>
      </c>
      <c r="BH17" s="408" t="s">
        <v>151</v>
      </c>
      <c r="BI17" s="408" t="s">
        <v>173</v>
      </c>
      <c r="BJ17" s="408" t="s">
        <v>132</v>
      </c>
      <c r="BK17" s="466" t="s">
        <v>174</v>
      </c>
      <c r="BL17" s="408" t="s">
        <v>132</v>
      </c>
      <c r="BM17" s="467">
        <v>0.9</v>
      </c>
      <c r="BN17" s="451" t="s">
        <v>133</v>
      </c>
      <c r="BO17" s="454" t="s">
        <v>251</v>
      </c>
      <c r="BP17" s="456" t="s">
        <v>251</v>
      </c>
      <c r="BQ17" s="456" t="s">
        <v>251</v>
      </c>
      <c r="BR17" s="458" t="s">
        <v>251</v>
      </c>
      <c r="BS17" s="447"/>
      <c r="BT17" s="433" t="s">
        <v>252</v>
      </c>
    </row>
    <row r="18" spans="1:72" s="24" customFormat="1" ht="17.25" customHeight="1">
      <c r="B18" s="24" t="str">
        <f>F17&amp;G17&amp;AB18</f>
        <v>16/100
地域 6人
　から
10人
　まで2人以上</v>
      </c>
      <c r="D18" s="24" t="str">
        <f t="shared" ref="D18:D24" si="1">D17</f>
        <v>16/100
地域</v>
      </c>
      <c r="E18" s="57" t="str">
        <f>E17</f>
        <v xml:space="preserve"> 6人
　から
10人
　まで</v>
      </c>
      <c r="F18" s="376"/>
      <c r="G18" s="378"/>
      <c r="H18" s="380"/>
      <c r="I18" s="118"/>
      <c r="J18" s="372"/>
      <c r="K18" s="372"/>
      <c r="L18" s="370"/>
      <c r="M18" s="372"/>
      <c r="N18" s="374"/>
      <c r="O18" s="365"/>
      <c r="P18" s="365"/>
      <c r="Q18" s="387"/>
      <c r="R18" s="365"/>
      <c r="S18" s="368"/>
      <c r="T18" s="372"/>
      <c r="U18" s="374"/>
      <c r="V18" s="365"/>
      <c r="W18" s="365"/>
      <c r="X18" s="387"/>
      <c r="Y18" s="365"/>
      <c r="Z18" s="368"/>
      <c r="AA18" s="370"/>
      <c r="AB18" s="69" t="s">
        <v>235</v>
      </c>
      <c r="AC18" s="122">
        <v>4680</v>
      </c>
      <c r="AD18" s="396"/>
      <c r="AE18" s="168">
        <v>40</v>
      </c>
      <c r="AF18" s="73" t="s">
        <v>151</v>
      </c>
      <c r="AG18" s="73" t="s">
        <v>173</v>
      </c>
      <c r="AH18" s="73" t="s">
        <v>132</v>
      </c>
      <c r="AI18" s="169" t="s">
        <v>224</v>
      </c>
      <c r="AJ18" s="370"/>
      <c r="AK18" s="383"/>
      <c r="AL18" s="384"/>
      <c r="AM18" s="374"/>
      <c r="AN18" s="365"/>
      <c r="AO18" s="365"/>
      <c r="AP18" s="387"/>
      <c r="AQ18" s="365"/>
      <c r="AR18" s="368"/>
      <c r="AS18" s="451"/>
      <c r="AT18" s="442"/>
      <c r="AU18" s="445"/>
      <c r="AV18" s="447"/>
      <c r="AW18" s="66" t="s">
        <v>253</v>
      </c>
      <c r="AX18" s="170">
        <v>11600</v>
      </c>
      <c r="AY18" s="171">
        <v>12900</v>
      </c>
      <c r="AZ18" s="435"/>
      <c r="BA18" s="449"/>
      <c r="BB18" s="435"/>
      <c r="BC18" s="434"/>
      <c r="BD18" s="435"/>
      <c r="BE18" s="393"/>
      <c r="BF18" s="370"/>
      <c r="BG18" s="437"/>
      <c r="BH18" s="365"/>
      <c r="BI18" s="365"/>
      <c r="BJ18" s="365"/>
      <c r="BK18" s="387"/>
      <c r="BL18" s="365"/>
      <c r="BM18" s="368"/>
      <c r="BN18" s="451"/>
      <c r="BO18" s="455"/>
      <c r="BP18" s="457"/>
      <c r="BQ18" s="457"/>
      <c r="BR18" s="459"/>
      <c r="BS18" s="447"/>
      <c r="BT18" s="434"/>
    </row>
    <row r="19" spans="1:72" s="24" customFormat="1" ht="17.25" customHeight="1">
      <c r="C19" s="24" t="str">
        <f>F17&amp;G17</f>
        <v>16/100
地域 6人
　から
10人
　まで</v>
      </c>
      <c r="D19" s="24" t="str">
        <f t="shared" si="1"/>
        <v>16/100
地域</v>
      </c>
      <c r="E19" s="25" t="str">
        <f>E18</f>
        <v xml:space="preserve"> 6人
　から
10人
　まで</v>
      </c>
      <c r="F19" s="376"/>
      <c r="G19" s="378"/>
      <c r="H19" s="380"/>
      <c r="I19" s="118"/>
      <c r="J19" s="372"/>
      <c r="K19" s="372"/>
      <c r="L19" s="370"/>
      <c r="M19" s="372"/>
      <c r="N19" s="374"/>
      <c r="O19" s="365"/>
      <c r="P19" s="365"/>
      <c r="Q19" s="387"/>
      <c r="R19" s="365"/>
      <c r="S19" s="368"/>
      <c r="T19" s="372"/>
      <c r="U19" s="374"/>
      <c r="V19" s="365"/>
      <c r="W19" s="365"/>
      <c r="X19" s="387"/>
      <c r="Y19" s="365"/>
      <c r="Z19" s="368"/>
      <c r="AA19" s="370"/>
      <c r="AB19" s="69"/>
      <c r="AC19" s="122"/>
      <c r="AD19" s="396"/>
      <c r="AE19" s="172"/>
      <c r="AF19" s="73"/>
      <c r="AG19" s="73"/>
      <c r="AH19" s="73"/>
      <c r="AI19" s="169"/>
      <c r="AJ19" s="370"/>
      <c r="AK19" s="383"/>
      <c r="AL19" s="384"/>
      <c r="AM19" s="374"/>
      <c r="AN19" s="365"/>
      <c r="AO19" s="365"/>
      <c r="AP19" s="387"/>
      <c r="AQ19" s="365"/>
      <c r="AR19" s="368"/>
      <c r="AS19" s="451"/>
      <c r="AT19" s="442"/>
      <c r="AU19" s="445"/>
      <c r="AV19" s="447"/>
      <c r="AW19" s="66" t="s">
        <v>254</v>
      </c>
      <c r="AX19" s="170">
        <v>10100</v>
      </c>
      <c r="AY19" s="171">
        <v>11200</v>
      </c>
      <c r="AZ19" s="435"/>
      <c r="BA19" s="449"/>
      <c r="BB19" s="435"/>
      <c r="BC19" s="439">
        <v>7.0000000000000007E-2</v>
      </c>
      <c r="BD19" s="435"/>
      <c r="BE19" s="393"/>
      <c r="BF19" s="370"/>
      <c r="BG19" s="437"/>
      <c r="BH19" s="365"/>
      <c r="BI19" s="365"/>
      <c r="BJ19" s="365"/>
      <c r="BK19" s="387"/>
      <c r="BL19" s="365"/>
      <c r="BM19" s="368"/>
      <c r="BN19" s="451"/>
      <c r="BO19" s="460">
        <v>0.02</v>
      </c>
      <c r="BP19" s="462">
        <v>0.04</v>
      </c>
      <c r="BQ19" s="462">
        <v>0.05</v>
      </c>
      <c r="BR19" s="464">
        <v>7.0000000000000007E-2</v>
      </c>
      <c r="BS19" s="447"/>
      <c r="BT19" s="439">
        <v>0.88</v>
      </c>
    </row>
    <row r="20" spans="1:72" s="24" customFormat="1" ht="17.25" customHeight="1">
      <c r="D20" s="24" t="str">
        <f t="shared" si="1"/>
        <v>16/100
地域</v>
      </c>
      <c r="E20" s="25" t="str">
        <f>E19</f>
        <v xml:space="preserve"> 6人
　から
10人
　まで</v>
      </c>
      <c r="F20" s="376"/>
      <c r="G20" s="378"/>
      <c r="H20" s="380"/>
      <c r="I20" s="118"/>
      <c r="J20" s="372"/>
      <c r="K20" s="372"/>
      <c r="L20" s="370"/>
      <c r="M20" s="372"/>
      <c r="N20" s="375"/>
      <c r="O20" s="366"/>
      <c r="P20" s="366"/>
      <c r="Q20" s="388"/>
      <c r="R20" s="366"/>
      <c r="S20" s="369"/>
      <c r="T20" s="372"/>
      <c r="U20" s="375"/>
      <c r="V20" s="366"/>
      <c r="W20" s="366"/>
      <c r="X20" s="388"/>
      <c r="Y20" s="366"/>
      <c r="Z20" s="369"/>
      <c r="AA20" s="370"/>
      <c r="AB20" s="126"/>
      <c r="AC20" s="127"/>
      <c r="AD20" s="396"/>
      <c r="AE20" s="173"/>
      <c r="AF20" s="174"/>
      <c r="AG20" s="174"/>
      <c r="AH20" s="174"/>
      <c r="AI20" s="175"/>
      <c r="AJ20" s="370"/>
      <c r="AK20" s="398"/>
      <c r="AL20" s="400"/>
      <c r="AM20" s="375"/>
      <c r="AN20" s="366"/>
      <c r="AO20" s="366"/>
      <c r="AP20" s="388"/>
      <c r="AQ20" s="366"/>
      <c r="AR20" s="369"/>
      <c r="AS20" s="451"/>
      <c r="AT20" s="443"/>
      <c r="AU20" s="446"/>
      <c r="AV20" s="447"/>
      <c r="AW20" s="106" t="s">
        <v>255</v>
      </c>
      <c r="AX20" s="84">
        <v>9000</v>
      </c>
      <c r="AY20" s="176">
        <v>10000</v>
      </c>
      <c r="AZ20" s="435"/>
      <c r="BA20" s="450"/>
      <c r="BB20" s="435"/>
      <c r="BC20" s="440"/>
      <c r="BD20" s="435"/>
      <c r="BE20" s="393"/>
      <c r="BF20" s="370"/>
      <c r="BG20" s="438"/>
      <c r="BH20" s="365"/>
      <c r="BI20" s="365"/>
      <c r="BJ20" s="365"/>
      <c r="BK20" s="387"/>
      <c r="BL20" s="365"/>
      <c r="BM20" s="368"/>
      <c r="BN20" s="451"/>
      <c r="BO20" s="461"/>
      <c r="BP20" s="463"/>
      <c r="BQ20" s="463"/>
      <c r="BR20" s="465"/>
      <c r="BS20" s="447"/>
      <c r="BT20" s="440"/>
    </row>
    <row r="21" spans="1:72" s="24" customFormat="1" ht="17.25" customHeight="1">
      <c r="A21" s="26" t="str">
        <f>F17&amp;G21</f>
        <v>16/100
地域11人
　から
15人
　まで</v>
      </c>
      <c r="B21" s="26" t="str">
        <f>$F$17&amp;$G$21&amp;AB21</f>
        <v>16/100
地域11人
　から
15人
　まで1人</v>
      </c>
      <c r="C21" s="26"/>
      <c r="D21" s="26" t="str">
        <f t="shared" si="1"/>
        <v>16/100
地域</v>
      </c>
      <c r="E21" s="28" t="str">
        <f>G21</f>
        <v>11人
　から
15人
　まで</v>
      </c>
      <c r="F21" s="376"/>
      <c r="G21" s="381" t="s">
        <v>256</v>
      </c>
      <c r="H21" s="379" t="s">
        <v>134</v>
      </c>
      <c r="I21" s="118"/>
      <c r="J21" s="371">
        <v>200120</v>
      </c>
      <c r="K21" s="371">
        <v>196270</v>
      </c>
      <c r="L21" s="370" t="s">
        <v>132</v>
      </c>
      <c r="M21" s="371">
        <v>1880</v>
      </c>
      <c r="N21" s="373" t="s">
        <v>151</v>
      </c>
      <c r="O21" s="364" t="s">
        <v>173</v>
      </c>
      <c r="P21" s="364" t="s">
        <v>132</v>
      </c>
      <c r="Q21" s="386" t="s">
        <v>174</v>
      </c>
      <c r="R21" s="364" t="s">
        <v>132</v>
      </c>
      <c r="S21" s="367">
        <v>2.4</v>
      </c>
      <c r="T21" s="371">
        <v>1840</v>
      </c>
      <c r="U21" s="373" t="s">
        <v>151</v>
      </c>
      <c r="V21" s="364" t="s">
        <v>173</v>
      </c>
      <c r="W21" s="364" t="s">
        <v>132</v>
      </c>
      <c r="X21" s="386" t="s">
        <v>174</v>
      </c>
      <c r="Y21" s="364" t="s">
        <v>132</v>
      </c>
      <c r="Z21" s="367">
        <v>2.2999999999999998</v>
      </c>
      <c r="AA21" s="370" t="s">
        <v>132</v>
      </c>
      <c r="AB21" s="162" t="s">
        <v>234</v>
      </c>
      <c r="AC21" s="163">
        <v>1560</v>
      </c>
      <c r="AD21" s="396" t="s">
        <v>132</v>
      </c>
      <c r="AE21" s="164">
        <v>10</v>
      </c>
      <c r="AF21" s="165" t="s">
        <v>151</v>
      </c>
      <c r="AG21" s="165" t="s">
        <v>173</v>
      </c>
      <c r="AH21" s="165" t="s">
        <v>132</v>
      </c>
      <c r="AI21" s="166" t="s">
        <v>224</v>
      </c>
      <c r="AJ21" s="370" t="s">
        <v>132</v>
      </c>
      <c r="AK21" s="383">
        <v>50780</v>
      </c>
      <c r="AL21" s="384">
        <v>500</v>
      </c>
      <c r="AM21" s="374" t="s">
        <v>151</v>
      </c>
      <c r="AN21" s="365" t="s">
        <v>173</v>
      </c>
      <c r="AO21" s="365" t="s">
        <v>132</v>
      </c>
      <c r="AP21" s="387" t="s">
        <v>174</v>
      </c>
      <c r="AQ21" s="365" t="s">
        <v>132</v>
      </c>
      <c r="AR21" s="368">
        <v>4</v>
      </c>
      <c r="AS21" s="451" t="s">
        <v>132</v>
      </c>
      <c r="AT21" s="441">
        <v>2700</v>
      </c>
      <c r="AU21" s="444">
        <v>3000</v>
      </c>
      <c r="AV21" s="447" t="s">
        <v>132</v>
      </c>
      <c r="AW21" s="66" t="s">
        <v>248</v>
      </c>
      <c r="AX21" s="170">
        <v>28300</v>
      </c>
      <c r="AY21" s="171">
        <v>31500</v>
      </c>
      <c r="AZ21" s="435" t="s">
        <v>133</v>
      </c>
      <c r="BA21" s="448">
        <v>1690</v>
      </c>
      <c r="BB21" s="435" t="s">
        <v>133</v>
      </c>
      <c r="BC21" s="433" t="s">
        <v>257</v>
      </c>
      <c r="BD21" s="435" t="s">
        <v>133</v>
      </c>
      <c r="BE21" s="392">
        <v>33960</v>
      </c>
      <c r="BF21" s="370" t="s">
        <v>132</v>
      </c>
      <c r="BG21" s="436">
        <v>330</v>
      </c>
      <c r="BH21" s="408" t="s">
        <v>151</v>
      </c>
      <c r="BI21" s="408" t="s">
        <v>173</v>
      </c>
      <c r="BJ21" s="408" t="s">
        <v>132</v>
      </c>
      <c r="BK21" s="466" t="s">
        <v>174</v>
      </c>
      <c r="BL21" s="408" t="s">
        <v>132</v>
      </c>
      <c r="BM21" s="467">
        <v>0.9</v>
      </c>
      <c r="BN21" s="451" t="s">
        <v>133</v>
      </c>
      <c r="BO21" s="454" t="s">
        <v>251</v>
      </c>
      <c r="BP21" s="456" t="s">
        <v>251</v>
      </c>
      <c r="BQ21" s="456" t="s">
        <v>251</v>
      </c>
      <c r="BR21" s="458" t="s">
        <v>251</v>
      </c>
      <c r="BS21" s="468"/>
      <c r="BT21" s="177"/>
    </row>
    <row r="22" spans="1:72" s="24" customFormat="1" ht="17.25" customHeight="1">
      <c r="A22" s="26"/>
      <c r="B22" s="26" t="str">
        <f t="shared" ref="B22:B23" si="2">$F$17&amp;$G$21&amp;AB22</f>
        <v>16/100
地域11人
　から
15人
　まで2人</v>
      </c>
      <c r="C22" s="26"/>
      <c r="D22" s="26" t="str">
        <f t="shared" si="1"/>
        <v>16/100
地域</v>
      </c>
      <c r="E22" s="28" t="str">
        <f>E21</f>
        <v>11人
　から
15人
　まで</v>
      </c>
      <c r="F22" s="376"/>
      <c r="G22" s="382"/>
      <c r="H22" s="380"/>
      <c r="I22" s="118"/>
      <c r="J22" s="372"/>
      <c r="K22" s="372"/>
      <c r="L22" s="370"/>
      <c r="M22" s="372"/>
      <c r="N22" s="374"/>
      <c r="O22" s="365"/>
      <c r="P22" s="365"/>
      <c r="Q22" s="387"/>
      <c r="R22" s="365"/>
      <c r="S22" s="368"/>
      <c r="T22" s="372"/>
      <c r="U22" s="374"/>
      <c r="V22" s="365"/>
      <c r="W22" s="365"/>
      <c r="X22" s="387"/>
      <c r="Y22" s="365"/>
      <c r="Z22" s="368"/>
      <c r="AA22" s="370"/>
      <c r="AB22" s="69" t="s">
        <v>236</v>
      </c>
      <c r="AC22" s="122">
        <v>3120</v>
      </c>
      <c r="AD22" s="396"/>
      <c r="AE22" s="168">
        <v>20</v>
      </c>
      <c r="AF22" s="73" t="s">
        <v>151</v>
      </c>
      <c r="AG22" s="73" t="s">
        <v>173</v>
      </c>
      <c r="AH22" s="73" t="s">
        <v>132</v>
      </c>
      <c r="AI22" s="169" t="s">
        <v>224</v>
      </c>
      <c r="AJ22" s="370"/>
      <c r="AK22" s="383"/>
      <c r="AL22" s="384"/>
      <c r="AM22" s="374"/>
      <c r="AN22" s="365"/>
      <c r="AO22" s="365"/>
      <c r="AP22" s="387"/>
      <c r="AQ22" s="365"/>
      <c r="AR22" s="368"/>
      <c r="AS22" s="451"/>
      <c r="AT22" s="442"/>
      <c r="AU22" s="445"/>
      <c r="AV22" s="447"/>
      <c r="AW22" s="66" t="s">
        <v>253</v>
      </c>
      <c r="AX22" s="170">
        <v>15600</v>
      </c>
      <c r="AY22" s="171">
        <v>17300</v>
      </c>
      <c r="AZ22" s="435"/>
      <c r="BA22" s="449"/>
      <c r="BB22" s="435"/>
      <c r="BC22" s="434"/>
      <c r="BD22" s="435"/>
      <c r="BE22" s="393"/>
      <c r="BF22" s="370"/>
      <c r="BG22" s="437"/>
      <c r="BH22" s="365"/>
      <c r="BI22" s="365"/>
      <c r="BJ22" s="365"/>
      <c r="BK22" s="387"/>
      <c r="BL22" s="365"/>
      <c r="BM22" s="368"/>
      <c r="BN22" s="451"/>
      <c r="BO22" s="455"/>
      <c r="BP22" s="457"/>
      <c r="BQ22" s="457"/>
      <c r="BR22" s="459"/>
      <c r="BS22" s="468"/>
      <c r="BT22" s="178"/>
    </row>
    <row r="23" spans="1:72" s="24" customFormat="1" ht="17.25" customHeight="1">
      <c r="A23" s="26"/>
      <c r="B23" s="26" t="str">
        <f t="shared" si="2"/>
        <v>16/100
地域11人
　から
15人
　まで3人以上</v>
      </c>
      <c r="C23" s="26" t="str">
        <f>F17&amp;G21</f>
        <v>16/100
地域11人
　から
15人
　まで</v>
      </c>
      <c r="D23" s="26" t="str">
        <f t="shared" si="1"/>
        <v>16/100
地域</v>
      </c>
      <c r="E23" s="28" t="str">
        <f>E22</f>
        <v>11人
　から
15人
　まで</v>
      </c>
      <c r="F23" s="376"/>
      <c r="G23" s="382"/>
      <c r="H23" s="380"/>
      <c r="I23" s="118"/>
      <c r="J23" s="372"/>
      <c r="K23" s="372"/>
      <c r="L23" s="370"/>
      <c r="M23" s="372"/>
      <c r="N23" s="374"/>
      <c r="O23" s="365"/>
      <c r="P23" s="365"/>
      <c r="Q23" s="387"/>
      <c r="R23" s="365"/>
      <c r="S23" s="368"/>
      <c r="T23" s="372"/>
      <c r="U23" s="374"/>
      <c r="V23" s="365"/>
      <c r="W23" s="365"/>
      <c r="X23" s="387"/>
      <c r="Y23" s="365"/>
      <c r="Z23" s="368"/>
      <c r="AA23" s="370"/>
      <c r="AB23" s="69" t="s">
        <v>237</v>
      </c>
      <c r="AC23" s="122">
        <v>4680</v>
      </c>
      <c r="AD23" s="396"/>
      <c r="AE23" s="168">
        <v>30</v>
      </c>
      <c r="AF23" s="73" t="s">
        <v>151</v>
      </c>
      <c r="AG23" s="73" t="s">
        <v>173</v>
      </c>
      <c r="AH23" s="73" t="s">
        <v>132</v>
      </c>
      <c r="AI23" s="169" t="s">
        <v>224</v>
      </c>
      <c r="AJ23" s="370"/>
      <c r="AK23" s="383"/>
      <c r="AL23" s="384"/>
      <c r="AM23" s="374"/>
      <c r="AN23" s="365"/>
      <c r="AO23" s="365"/>
      <c r="AP23" s="387"/>
      <c r="AQ23" s="365"/>
      <c r="AR23" s="368"/>
      <c r="AS23" s="451"/>
      <c r="AT23" s="442"/>
      <c r="AU23" s="445"/>
      <c r="AV23" s="447"/>
      <c r="AW23" s="66" t="s">
        <v>254</v>
      </c>
      <c r="AX23" s="170">
        <v>13600</v>
      </c>
      <c r="AY23" s="171">
        <v>15100</v>
      </c>
      <c r="AZ23" s="435"/>
      <c r="BA23" s="449"/>
      <c r="BB23" s="435"/>
      <c r="BC23" s="439">
        <v>7.0000000000000007E-2</v>
      </c>
      <c r="BD23" s="435"/>
      <c r="BE23" s="393"/>
      <c r="BF23" s="370"/>
      <c r="BG23" s="437"/>
      <c r="BH23" s="365"/>
      <c r="BI23" s="365"/>
      <c r="BJ23" s="365"/>
      <c r="BK23" s="387"/>
      <c r="BL23" s="365"/>
      <c r="BM23" s="368"/>
      <c r="BN23" s="451"/>
      <c r="BO23" s="460">
        <v>0.02</v>
      </c>
      <c r="BP23" s="462">
        <v>0.04</v>
      </c>
      <c r="BQ23" s="462">
        <v>0.06</v>
      </c>
      <c r="BR23" s="464">
        <v>0.08</v>
      </c>
      <c r="BS23" s="468"/>
      <c r="BT23" s="179"/>
    </row>
    <row r="24" spans="1:72" s="24" customFormat="1" ht="17.25" customHeight="1">
      <c r="A24" s="26"/>
      <c r="B24" s="26"/>
      <c r="C24" s="26"/>
      <c r="D24" s="26" t="str">
        <f t="shared" si="1"/>
        <v>16/100
地域</v>
      </c>
      <c r="E24" s="28" t="str">
        <f>E23</f>
        <v>11人
　から
15人
　まで</v>
      </c>
      <c r="F24" s="376"/>
      <c r="G24" s="382"/>
      <c r="H24" s="380"/>
      <c r="I24" s="118"/>
      <c r="J24" s="372"/>
      <c r="K24" s="372"/>
      <c r="L24" s="370"/>
      <c r="M24" s="372"/>
      <c r="N24" s="375"/>
      <c r="O24" s="366"/>
      <c r="P24" s="366"/>
      <c r="Q24" s="388"/>
      <c r="R24" s="366"/>
      <c r="S24" s="369"/>
      <c r="T24" s="372"/>
      <c r="U24" s="375"/>
      <c r="V24" s="366"/>
      <c r="W24" s="366"/>
      <c r="X24" s="388"/>
      <c r="Y24" s="366"/>
      <c r="Z24" s="369"/>
      <c r="AA24" s="370"/>
      <c r="AB24" s="126"/>
      <c r="AC24" s="127"/>
      <c r="AD24" s="396"/>
      <c r="AE24" s="173"/>
      <c r="AF24" s="174"/>
      <c r="AG24" s="174"/>
      <c r="AH24" s="174"/>
      <c r="AI24" s="175"/>
      <c r="AJ24" s="370"/>
      <c r="AK24" s="383"/>
      <c r="AL24" s="384"/>
      <c r="AM24" s="385"/>
      <c r="AN24" s="452"/>
      <c r="AO24" s="452"/>
      <c r="AP24" s="453"/>
      <c r="AQ24" s="452"/>
      <c r="AR24" s="369"/>
      <c r="AS24" s="451"/>
      <c r="AT24" s="443"/>
      <c r="AU24" s="446"/>
      <c r="AV24" s="447"/>
      <c r="AW24" s="106" t="s">
        <v>255</v>
      </c>
      <c r="AX24" s="84">
        <v>12200</v>
      </c>
      <c r="AY24" s="176">
        <v>13500</v>
      </c>
      <c r="AZ24" s="435"/>
      <c r="BA24" s="450"/>
      <c r="BB24" s="435"/>
      <c r="BC24" s="440"/>
      <c r="BD24" s="435"/>
      <c r="BE24" s="393"/>
      <c r="BF24" s="370"/>
      <c r="BG24" s="438"/>
      <c r="BH24" s="365"/>
      <c r="BI24" s="365"/>
      <c r="BJ24" s="365"/>
      <c r="BK24" s="387"/>
      <c r="BL24" s="365"/>
      <c r="BM24" s="368"/>
      <c r="BN24" s="451"/>
      <c r="BO24" s="461"/>
      <c r="BP24" s="463"/>
      <c r="BQ24" s="463"/>
      <c r="BR24" s="465"/>
      <c r="BS24" s="468"/>
      <c r="BT24" s="180"/>
    </row>
    <row r="25" spans="1:72" s="24" customFormat="1" ht="17.25" customHeight="1">
      <c r="A25" s="26" t="str">
        <f>D25&amp;E25</f>
        <v>15/100
地域 6人
　から
10人
　まで</v>
      </c>
      <c r="B25" s="26" t="str">
        <f>F25&amp;G25&amp;AE25</f>
        <v>15/100
地域 6人
　から
10人
　まで20</v>
      </c>
      <c r="C25" s="26"/>
      <c r="D25" s="26" t="str">
        <f>F25</f>
        <v>15/100
地域</v>
      </c>
      <c r="E25" s="28" t="str">
        <f>G25</f>
        <v xml:space="preserve"> 6人
　から
10人
　まで</v>
      </c>
      <c r="F25" s="356" t="s">
        <v>136</v>
      </c>
      <c r="G25" s="377" t="s">
        <v>247</v>
      </c>
      <c r="H25" s="379" t="s">
        <v>134</v>
      </c>
      <c r="I25" s="118"/>
      <c r="J25" s="371">
        <v>225980</v>
      </c>
      <c r="K25" s="371">
        <v>220210</v>
      </c>
      <c r="L25" s="370" t="s">
        <v>132</v>
      </c>
      <c r="M25" s="371">
        <v>2140</v>
      </c>
      <c r="N25" s="373" t="s">
        <v>151</v>
      </c>
      <c r="O25" s="364" t="s">
        <v>173</v>
      </c>
      <c r="P25" s="364" t="s">
        <v>132</v>
      </c>
      <c r="Q25" s="386" t="s">
        <v>174</v>
      </c>
      <c r="R25" s="364" t="s">
        <v>132</v>
      </c>
      <c r="S25" s="367">
        <v>2.5</v>
      </c>
      <c r="T25" s="371">
        <v>2080</v>
      </c>
      <c r="U25" s="373" t="s">
        <v>151</v>
      </c>
      <c r="V25" s="364" t="s">
        <v>173</v>
      </c>
      <c r="W25" s="364" t="s">
        <v>132</v>
      </c>
      <c r="X25" s="386" t="s">
        <v>174</v>
      </c>
      <c r="Y25" s="364" t="s">
        <v>132</v>
      </c>
      <c r="Z25" s="367">
        <v>2.2999999999999998</v>
      </c>
      <c r="AA25" s="370" t="s">
        <v>132</v>
      </c>
      <c r="AB25" s="162" t="s">
        <v>234</v>
      </c>
      <c r="AC25" s="163">
        <v>2320</v>
      </c>
      <c r="AD25" s="396" t="s">
        <v>132</v>
      </c>
      <c r="AE25" s="164">
        <v>20</v>
      </c>
      <c r="AF25" s="165" t="s">
        <v>151</v>
      </c>
      <c r="AG25" s="165" t="s">
        <v>173</v>
      </c>
      <c r="AH25" s="165" t="s">
        <v>132</v>
      </c>
      <c r="AI25" s="166" t="s">
        <v>224</v>
      </c>
      <c r="AJ25" s="370" t="s">
        <v>132</v>
      </c>
      <c r="AK25" s="397">
        <v>50380</v>
      </c>
      <c r="AL25" s="399">
        <v>500</v>
      </c>
      <c r="AM25" s="373" t="s">
        <v>151</v>
      </c>
      <c r="AN25" s="364" t="s">
        <v>173</v>
      </c>
      <c r="AO25" s="364" t="s">
        <v>132</v>
      </c>
      <c r="AP25" s="386" t="s">
        <v>174</v>
      </c>
      <c r="AQ25" s="364" t="s">
        <v>132</v>
      </c>
      <c r="AR25" s="367">
        <v>4</v>
      </c>
      <c r="AS25" s="451" t="s">
        <v>132</v>
      </c>
      <c r="AT25" s="441">
        <v>4100</v>
      </c>
      <c r="AU25" s="444">
        <v>4500</v>
      </c>
      <c r="AV25" s="447" t="s">
        <v>132</v>
      </c>
      <c r="AW25" s="167" t="s">
        <v>248</v>
      </c>
      <c r="AX25" s="87">
        <v>21000</v>
      </c>
      <c r="AY25" s="117">
        <v>23400</v>
      </c>
      <c r="AZ25" s="435" t="s">
        <v>133</v>
      </c>
      <c r="BA25" s="448">
        <v>2540</v>
      </c>
      <c r="BB25" s="435" t="s">
        <v>133</v>
      </c>
      <c r="BC25" s="433" t="s">
        <v>257</v>
      </c>
      <c r="BD25" s="435" t="s">
        <v>133</v>
      </c>
      <c r="BE25" s="392">
        <v>50440</v>
      </c>
      <c r="BF25" s="370" t="s">
        <v>132</v>
      </c>
      <c r="BG25" s="436">
        <v>500</v>
      </c>
      <c r="BH25" s="408" t="s">
        <v>151</v>
      </c>
      <c r="BI25" s="408" t="s">
        <v>173</v>
      </c>
      <c r="BJ25" s="408" t="s">
        <v>132</v>
      </c>
      <c r="BK25" s="466" t="s">
        <v>174</v>
      </c>
      <c r="BL25" s="408" t="s">
        <v>132</v>
      </c>
      <c r="BM25" s="467">
        <v>0.9</v>
      </c>
      <c r="BN25" s="451" t="s">
        <v>133</v>
      </c>
      <c r="BO25" s="454" t="s">
        <v>251</v>
      </c>
      <c r="BP25" s="456" t="s">
        <v>251</v>
      </c>
      <c r="BQ25" s="456" t="s">
        <v>251</v>
      </c>
      <c r="BR25" s="458" t="s">
        <v>251</v>
      </c>
      <c r="BS25" s="447"/>
      <c r="BT25" s="433" t="s">
        <v>252</v>
      </c>
    </row>
    <row r="26" spans="1:72" s="24" customFormat="1" ht="17.25" customHeight="1">
      <c r="A26" s="26"/>
      <c r="B26" s="26" t="str">
        <f>F25&amp;G25&amp;AB26</f>
        <v>15/100
地域 6人
　から
10人
　まで2人以上</v>
      </c>
      <c r="C26" s="26"/>
      <c r="D26" s="26" t="str">
        <f t="shared" ref="D26:D32" si="3">D25</f>
        <v>15/100
地域</v>
      </c>
      <c r="E26" s="28" t="str">
        <f>E25</f>
        <v xml:space="preserve"> 6人
　から
10人
　まで</v>
      </c>
      <c r="F26" s="376"/>
      <c r="G26" s="378"/>
      <c r="H26" s="380"/>
      <c r="I26" s="118"/>
      <c r="J26" s="372"/>
      <c r="K26" s="372"/>
      <c r="L26" s="370"/>
      <c r="M26" s="372"/>
      <c r="N26" s="374"/>
      <c r="O26" s="365"/>
      <c r="P26" s="365"/>
      <c r="Q26" s="387"/>
      <c r="R26" s="365"/>
      <c r="S26" s="368"/>
      <c r="T26" s="372"/>
      <c r="U26" s="374"/>
      <c r="V26" s="365"/>
      <c r="W26" s="365"/>
      <c r="X26" s="387"/>
      <c r="Y26" s="365"/>
      <c r="Z26" s="368"/>
      <c r="AA26" s="370"/>
      <c r="AB26" s="69" t="s">
        <v>235</v>
      </c>
      <c r="AC26" s="122">
        <v>4640</v>
      </c>
      <c r="AD26" s="396"/>
      <c r="AE26" s="168">
        <v>40</v>
      </c>
      <c r="AF26" s="73" t="s">
        <v>151</v>
      </c>
      <c r="AG26" s="73" t="s">
        <v>173</v>
      </c>
      <c r="AH26" s="73" t="s">
        <v>132</v>
      </c>
      <c r="AI26" s="169" t="s">
        <v>224</v>
      </c>
      <c r="AJ26" s="370"/>
      <c r="AK26" s="383"/>
      <c r="AL26" s="384"/>
      <c r="AM26" s="374"/>
      <c r="AN26" s="365"/>
      <c r="AO26" s="365"/>
      <c r="AP26" s="387"/>
      <c r="AQ26" s="365"/>
      <c r="AR26" s="368"/>
      <c r="AS26" s="451"/>
      <c r="AT26" s="442"/>
      <c r="AU26" s="445"/>
      <c r="AV26" s="447"/>
      <c r="AW26" s="66" t="s">
        <v>253</v>
      </c>
      <c r="AX26" s="170">
        <v>11600</v>
      </c>
      <c r="AY26" s="171">
        <v>12900</v>
      </c>
      <c r="AZ26" s="435"/>
      <c r="BA26" s="449"/>
      <c r="BB26" s="435"/>
      <c r="BC26" s="434"/>
      <c r="BD26" s="435"/>
      <c r="BE26" s="393"/>
      <c r="BF26" s="370"/>
      <c r="BG26" s="437"/>
      <c r="BH26" s="365"/>
      <c r="BI26" s="365"/>
      <c r="BJ26" s="365"/>
      <c r="BK26" s="387"/>
      <c r="BL26" s="365"/>
      <c r="BM26" s="368"/>
      <c r="BN26" s="451"/>
      <c r="BO26" s="455"/>
      <c r="BP26" s="457"/>
      <c r="BQ26" s="457"/>
      <c r="BR26" s="459"/>
      <c r="BS26" s="447"/>
      <c r="BT26" s="434"/>
    </row>
    <row r="27" spans="1:72" s="24" customFormat="1" ht="17.25" customHeight="1">
      <c r="A27" s="26"/>
      <c r="B27" s="26"/>
      <c r="C27" s="26" t="str">
        <f>F25&amp;G25</f>
        <v>15/100
地域 6人
　から
10人
　まで</v>
      </c>
      <c r="D27" s="26" t="str">
        <f t="shared" si="3"/>
        <v>15/100
地域</v>
      </c>
      <c r="E27" s="28" t="str">
        <f>E26</f>
        <v xml:space="preserve"> 6人
　から
10人
　まで</v>
      </c>
      <c r="F27" s="376"/>
      <c r="G27" s="378"/>
      <c r="H27" s="380"/>
      <c r="I27" s="118"/>
      <c r="J27" s="372"/>
      <c r="K27" s="372"/>
      <c r="L27" s="370"/>
      <c r="M27" s="372"/>
      <c r="N27" s="374"/>
      <c r="O27" s="365"/>
      <c r="P27" s="365"/>
      <c r="Q27" s="387"/>
      <c r="R27" s="365"/>
      <c r="S27" s="368"/>
      <c r="T27" s="372"/>
      <c r="U27" s="374"/>
      <c r="V27" s="365"/>
      <c r="W27" s="365"/>
      <c r="X27" s="387"/>
      <c r="Y27" s="365"/>
      <c r="Z27" s="368"/>
      <c r="AA27" s="370"/>
      <c r="AB27" s="69"/>
      <c r="AC27" s="122"/>
      <c r="AD27" s="396"/>
      <c r="AE27" s="172"/>
      <c r="AF27" s="73"/>
      <c r="AG27" s="73"/>
      <c r="AH27" s="73"/>
      <c r="AI27" s="169"/>
      <c r="AJ27" s="370"/>
      <c r="AK27" s="383"/>
      <c r="AL27" s="384"/>
      <c r="AM27" s="374"/>
      <c r="AN27" s="365"/>
      <c r="AO27" s="365"/>
      <c r="AP27" s="387"/>
      <c r="AQ27" s="365"/>
      <c r="AR27" s="368"/>
      <c r="AS27" s="451"/>
      <c r="AT27" s="442"/>
      <c r="AU27" s="445"/>
      <c r="AV27" s="447"/>
      <c r="AW27" s="66" t="s">
        <v>254</v>
      </c>
      <c r="AX27" s="170">
        <v>10100</v>
      </c>
      <c r="AY27" s="171">
        <v>11200</v>
      </c>
      <c r="AZ27" s="435"/>
      <c r="BA27" s="449"/>
      <c r="BB27" s="435"/>
      <c r="BC27" s="439">
        <v>7.0000000000000007E-2</v>
      </c>
      <c r="BD27" s="435"/>
      <c r="BE27" s="393"/>
      <c r="BF27" s="370"/>
      <c r="BG27" s="437"/>
      <c r="BH27" s="365"/>
      <c r="BI27" s="365"/>
      <c r="BJ27" s="365"/>
      <c r="BK27" s="387"/>
      <c r="BL27" s="365"/>
      <c r="BM27" s="368"/>
      <c r="BN27" s="451"/>
      <c r="BO27" s="460">
        <v>0.02</v>
      </c>
      <c r="BP27" s="462">
        <v>0.04</v>
      </c>
      <c r="BQ27" s="462">
        <v>0.05</v>
      </c>
      <c r="BR27" s="464">
        <v>7.0000000000000007E-2</v>
      </c>
      <c r="BS27" s="447"/>
      <c r="BT27" s="439">
        <v>0.88</v>
      </c>
    </row>
    <row r="28" spans="1:72" s="24" customFormat="1" ht="17.25" customHeight="1">
      <c r="A28" s="26"/>
      <c r="B28" s="26"/>
      <c r="C28" s="26"/>
      <c r="D28" s="26" t="str">
        <f t="shared" si="3"/>
        <v>15/100
地域</v>
      </c>
      <c r="E28" s="28" t="str">
        <f>E27</f>
        <v xml:space="preserve"> 6人
　から
10人
　まで</v>
      </c>
      <c r="F28" s="376"/>
      <c r="G28" s="378"/>
      <c r="H28" s="380"/>
      <c r="I28" s="118"/>
      <c r="J28" s="372"/>
      <c r="K28" s="372"/>
      <c r="L28" s="370"/>
      <c r="M28" s="372"/>
      <c r="N28" s="375"/>
      <c r="O28" s="366"/>
      <c r="P28" s="366"/>
      <c r="Q28" s="388"/>
      <c r="R28" s="366"/>
      <c r="S28" s="369"/>
      <c r="T28" s="372"/>
      <c r="U28" s="375"/>
      <c r="V28" s="366"/>
      <c r="W28" s="366"/>
      <c r="X28" s="388"/>
      <c r="Y28" s="366"/>
      <c r="Z28" s="369"/>
      <c r="AA28" s="370"/>
      <c r="AB28" s="126"/>
      <c r="AC28" s="127"/>
      <c r="AD28" s="396"/>
      <c r="AE28" s="173"/>
      <c r="AF28" s="174"/>
      <c r="AG28" s="174"/>
      <c r="AH28" s="174"/>
      <c r="AI28" s="175"/>
      <c r="AJ28" s="370"/>
      <c r="AK28" s="398"/>
      <c r="AL28" s="400"/>
      <c r="AM28" s="375"/>
      <c r="AN28" s="366"/>
      <c r="AO28" s="366"/>
      <c r="AP28" s="388"/>
      <c r="AQ28" s="366"/>
      <c r="AR28" s="369"/>
      <c r="AS28" s="451"/>
      <c r="AT28" s="443"/>
      <c r="AU28" s="446"/>
      <c r="AV28" s="447"/>
      <c r="AW28" s="106" t="s">
        <v>255</v>
      </c>
      <c r="AX28" s="84">
        <v>9000</v>
      </c>
      <c r="AY28" s="176">
        <v>10000</v>
      </c>
      <c r="AZ28" s="435"/>
      <c r="BA28" s="450"/>
      <c r="BB28" s="435"/>
      <c r="BC28" s="440"/>
      <c r="BD28" s="435"/>
      <c r="BE28" s="393"/>
      <c r="BF28" s="370"/>
      <c r="BG28" s="438"/>
      <c r="BH28" s="365"/>
      <c r="BI28" s="365"/>
      <c r="BJ28" s="365"/>
      <c r="BK28" s="387"/>
      <c r="BL28" s="365"/>
      <c r="BM28" s="368"/>
      <c r="BN28" s="451"/>
      <c r="BO28" s="461"/>
      <c r="BP28" s="463"/>
      <c r="BQ28" s="463"/>
      <c r="BR28" s="465"/>
      <c r="BS28" s="447"/>
      <c r="BT28" s="440"/>
    </row>
    <row r="29" spans="1:72" s="24" customFormat="1" ht="17.25" customHeight="1">
      <c r="A29" s="26" t="str">
        <f>F25&amp;G29</f>
        <v>15/100
地域11人
　から
15人
　まで</v>
      </c>
      <c r="B29" s="26" t="str">
        <f>$F$25&amp;$G$29&amp;AE29</f>
        <v>15/100
地域11人
　から
15人
　まで10</v>
      </c>
      <c r="C29" s="26"/>
      <c r="D29" s="26" t="str">
        <f t="shared" si="3"/>
        <v>15/100
地域</v>
      </c>
      <c r="E29" s="28" t="str">
        <f>G29</f>
        <v>11人
　から
15人
　まで</v>
      </c>
      <c r="F29" s="376"/>
      <c r="G29" s="381" t="s">
        <v>256</v>
      </c>
      <c r="H29" s="379" t="s">
        <v>134</v>
      </c>
      <c r="I29" s="118"/>
      <c r="J29" s="371">
        <v>198990</v>
      </c>
      <c r="K29" s="371">
        <v>195150</v>
      </c>
      <c r="L29" s="370" t="s">
        <v>132</v>
      </c>
      <c r="M29" s="371">
        <v>1870</v>
      </c>
      <c r="N29" s="373" t="s">
        <v>151</v>
      </c>
      <c r="O29" s="364" t="s">
        <v>173</v>
      </c>
      <c r="P29" s="364" t="s">
        <v>132</v>
      </c>
      <c r="Q29" s="386" t="s">
        <v>174</v>
      </c>
      <c r="R29" s="364" t="s">
        <v>132</v>
      </c>
      <c r="S29" s="367">
        <v>2.4</v>
      </c>
      <c r="T29" s="371">
        <v>1830</v>
      </c>
      <c r="U29" s="373" t="s">
        <v>151</v>
      </c>
      <c r="V29" s="364" t="s">
        <v>173</v>
      </c>
      <c r="W29" s="364" t="s">
        <v>132</v>
      </c>
      <c r="X29" s="386" t="s">
        <v>174</v>
      </c>
      <c r="Y29" s="364" t="s">
        <v>132</v>
      </c>
      <c r="Z29" s="367">
        <v>2.2999999999999998</v>
      </c>
      <c r="AA29" s="370" t="s">
        <v>132</v>
      </c>
      <c r="AB29" s="162" t="s">
        <v>234</v>
      </c>
      <c r="AC29" s="163">
        <v>1540</v>
      </c>
      <c r="AD29" s="396" t="s">
        <v>132</v>
      </c>
      <c r="AE29" s="164">
        <v>10</v>
      </c>
      <c r="AF29" s="165" t="s">
        <v>151</v>
      </c>
      <c r="AG29" s="165" t="s">
        <v>173</v>
      </c>
      <c r="AH29" s="165" t="s">
        <v>132</v>
      </c>
      <c r="AI29" s="166" t="s">
        <v>224</v>
      </c>
      <c r="AJ29" s="370" t="s">
        <v>132</v>
      </c>
      <c r="AK29" s="383">
        <v>50380</v>
      </c>
      <c r="AL29" s="384">
        <v>500</v>
      </c>
      <c r="AM29" s="374" t="s">
        <v>151</v>
      </c>
      <c r="AN29" s="365" t="s">
        <v>173</v>
      </c>
      <c r="AO29" s="365" t="s">
        <v>132</v>
      </c>
      <c r="AP29" s="387" t="s">
        <v>174</v>
      </c>
      <c r="AQ29" s="365" t="s">
        <v>132</v>
      </c>
      <c r="AR29" s="368">
        <v>4</v>
      </c>
      <c r="AS29" s="451" t="s">
        <v>132</v>
      </c>
      <c r="AT29" s="441">
        <v>2700</v>
      </c>
      <c r="AU29" s="444">
        <v>3000</v>
      </c>
      <c r="AV29" s="447" t="s">
        <v>132</v>
      </c>
      <c r="AW29" s="66" t="s">
        <v>248</v>
      </c>
      <c r="AX29" s="170">
        <v>28300</v>
      </c>
      <c r="AY29" s="171">
        <v>31500</v>
      </c>
      <c r="AZ29" s="435" t="s">
        <v>133</v>
      </c>
      <c r="BA29" s="448">
        <v>1690</v>
      </c>
      <c r="BB29" s="435" t="s">
        <v>133</v>
      </c>
      <c r="BC29" s="433" t="s">
        <v>257</v>
      </c>
      <c r="BD29" s="435" t="s">
        <v>133</v>
      </c>
      <c r="BE29" s="392">
        <v>33620</v>
      </c>
      <c r="BF29" s="370" t="s">
        <v>132</v>
      </c>
      <c r="BG29" s="436">
        <v>330</v>
      </c>
      <c r="BH29" s="408" t="s">
        <v>151</v>
      </c>
      <c r="BI29" s="408" t="s">
        <v>173</v>
      </c>
      <c r="BJ29" s="408" t="s">
        <v>132</v>
      </c>
      <c r="BK29" s="466" t="s">
        <v>174</v>
      </c>
      <c r="BL29" s="408" t="s">
        <v>132</v>
      </c>
      <c r="BM29" s="467">
        <v>0.9</v>
      </c>
      <c r="BN29" s="451" t="s">
        <v>133</v>
      </c>
      <c r="BO29" s="454" t="s">
        <v>251</v>
      </c>
      <c r="BP29" s="456" t="s">
        <v>251</v>
      </c>
      <c r="BQ29" s="456" t="s">
        <v>251</v>
      </c>
      <c r="BR29" s="458" t="s">
        <v>251</v>
      </c>
      <c r="BS29" s="468"/>
      <c r="BT29" s="177"/>
    </row>
    <row r="30" spans="1:72" s="24" customFormat="1" ht="17.25" customHeight="1">
      <c r="A30" s="26"/>
      <c r="B30" s="26" t="str">
        <f>$F$25&amp;$G$29&amp;AE30</f>
        <v>15/100
地域11人
　から
15人
　まで20</v>
      </c>
      <c r="C30" s="26"/>
      <c r="D30" s="26" t="str">
        <f t="shared" si="3"/>
        <v>15/100
地域</v>
      </c>
      <c r="E30" s="28" t="str">
        <f>E29</f>
        <v>11人
　から
15人
　まで</v>
      </c>
      <c r="F30" s="376"/>
      <c r="G30" s="382"/>
      <c r="H30" s="380"/>
      <c r="I30" s="118"/>
      <c r="J30" s="372"/>
      <c r="K30" s="372"/>
      <c r="L30" s="370"/>
      <c r="M30" s="372"/>
      <c r="N30" s="374"/>
      <c r="O30" s="365"/>
      <c r="P30" s="365"/>
      <c r="Q30" s="387"/>
      <c r="R30" s="365"/>
      <c r="S30" s="368"/>
      <c r="T30" s="372"/>
      <c r="U30" s="374"/>
      <c r="V30" s="365"/>
      <c r="W30" s="365"/>
      <c r="X30" s="387"/>
      <c r="Y30" s="365"/>
      <c r="Z30" s="368"/>
      <c r="AA30" s="370"/>
      <c r="AB30" s="69" t="s">
        <v>236</v>
      </c>
      <c r="AC30" s="122">
        <v>3080</v>
      </c>
      <c r="AD30" s="396"/>
      <c r="AE30" s="168">
        <v>20</v>
      </c>
      <c r="AF30" s="73" t="s">
        <v>151</v>
      </c>
      <c r="AG30" s="73" t="s">
        <v>173</v>
      </c>
      <c r="AH30" s="73" t="s">
        <v>132</v>
      </c>
      <c r="AI30" s="169" t="s">
        <v>224</v>
      </c>
      <c r="AJ30" s="370"/>
      <c r="AK30" s="383"/>
      <c r="AL30" s="384"/>
      <c r="AM30" s="374"/>
      <c r="AN30" s="365"/>
      <c r="AO30" s="365"/>
      <c r="AP30" s="387"/>
      <c r="AQ30" s="365"/>
      <c r="AR30" s="368"/>
      <c r="AS30" s="451"/>
      <c r="AT30" s="442"/>
      <c r="AU30" s="445"/>
      <c r="AV30" s="447"/>
      <c r="AW30" s="66" t="s">
        <v>253</v>
      </c>
      <c r="AX30" s="170">
        <v>15600</v>
      </c>
      <c r="AY30" s="171">
        <v>17300</v>
      </c>
      <c r="AZ30" s="435"/>
      <c r="BA30" s="449"/>
      <c r="BB30" s="435"/>
      <c r="BC30" s="434"/>
      <c r="BD30" s="435"/>
      <c r="BE30" s="393"/>
      <c r="BF30" s="370"/>
      <c r="BG30" s="437"/>
      <c r="BH30" s="365"/>
      <c r="BI30" s="365"/>
      <c r="BJ30" s="365"/>
      <c r="BK30" s="387"/>
      <c r="BL30" s="365"/>
      <c r="BM30" s="368"/>
      <c r="BN30" s="451"/>
      <c r="BO30" s="455"/>
      <c r="BP30" s="457"/>
      <c r="BQ30" s="457"/>
      <c r="BR30" s="459"/>
      <c r="BS30" s="468"/>
      <c r="BT30" s="178"/>
    </row>
    <row r="31" spans="1:72" s="24" customFormat="1" ht="17.25" customHeight="1">
      <c r="A31" s="26"/>
      <c r="B31" s="26" t="str">
        <f>$F$25&amp;$G$29&amp;AE31</f>
        <v>15/100
地域11人
　から
15人
　まで30</v>
      </c>
      <c r="C31" s="26" t="str">
        <f>F25&amp;G29</f>
        <v>15/100
地域11人
　から
15人
　まで</v>
      </c>
      <c r="D31" s="26" t="str">
        <f t="shared" si="3"/>
        <v>15/100
地域</v>
      </c>
      <c r="E31" s="28" t="str">
        <f>E30</f>
        <v>11人
　から
15人
　まで</v>
      </c>
      <c r="F31" s="376"/>
      <c r="G31" s="382"/>
      <c r="H31" s="380"/>
      <c r="I31" s="118"/>
      <c r="J31" s="372"/>
      <c r="K31" s="372"/>
      <c r="L31" s="370"/>
      <c r="M31" s="372"/>
      <c r="N31" s="374"/>
      <c r="O31" s="365"/>
      <c r="P31" s="365"/>
      <c r="Q31" s="387"/>
      <c r="R31" s="365"/>
      <c r="S31" s="368"/>
      <c r="T31" s="372"/>
      <c r="U31" s="374"/>
      <c r="V31" s="365"/>
      <c r="W31" s="365"/>
      <c r="X31" s="387"/>
      <c r="Y31" s="365"/>
      <c r="Z31" s="368"/>
      <c r="AA31" s="370"/>
      <c r="AB31" s="69" t="s">
        <v>237</v>
      </c>
      <c r="AC31" s="122">
        <v>4620</v>
      </c>
      <c r="AD31" s="396"/>
      <c r="AE31" s="168">
        <v>30</v>
      </c>
      <c r="AF31" s="73" t="s">
        <v>151</v>
      </c>
      <c r="AG31" s="73" t="s">
        <v>173</v>
      </c>
      <c r="AH31" s="73" t="s">
        <v>132</v>
      </c>
      <c r="AI31" s="169" t="s">
        <v>224</v>
      </c>
      <c r="AJ31" s="370"/>
      <c r="AK31" s="383"/>
      <c r="AL31" s="384"/>
      <c r="AM31" s="374"/>
      <c r="AN31" s="365"/>
      <c r="AO31" s="365"/>
      <c r="AP31" s="387"/>
      <c r="AQ31" s="365"/>
      <c r="AR31" s="368"/>
      <c r="AS31" s="451"/>
      <c r="AT31" s="442"/>
      <c r="AU31" s="445"/>
      <c r="AV31" s="447"/>
      <c r="AW31" s="66" t="s">
        <v>254</v>
      </c>
      <c r="AX31" s="170">
        <v>13600</v>
      </c>
      <c r="AY31" s="171">
        <v>15100</v>
      </c>
      <c r="AZ31" s="435"/>
      <c r="BA31" s="449"/>
      <c r="BB31" s="435"/>
      <c r="BC31" s="439">
        <v>7.0000000000000007E-2</v>
      </c>
      <c r="BD31" s="435"/>
      <c r="BE31" s="393"/>
      <c r="BF31" s="370"/>
      <c r="BG31" s="437"/>
      <c r="BH31" s="365"/>
      <c r="BI31" s="365"/>
      <c r="BJ31" s="365"/>
      <c r="BK31" s="387"/>
      <c r="BL31" s="365"/>
      <c r="BM31" s="368"/>
      <c r="BN31" s="451"/>
      <c r="BO31" s="460">
        <v>0.02</v>
      </c>
      <c r="BP31" s="462">
        <v>0.04</v>
      </c>
      <c r="BQ31" s="462">
        <v>0.06</v>
      </c>
      <c r="BR31" s="469">
        <v>0.08</v>
      </c>
      <c r="BS31" s="468"/>
      <c r="BT31" s="179"/>
    </row>
    <row r="32" spans="1:72" s="24" customFormat="1" ht="17.25" customHeight="1">
      <c r="A32" s="26"/>
      <c r="B32" s="26"/>
      <c r="C32" s="26"/>
      <c r="D32" s="26" t="str">
        <f t="shared" si="3"/>
        <v>15/100
地域</v>
      </c>
      <c r="E32" s="28" t="str">
        <f>E31</f>
        <v>11人
　から
15人
　まで</v>
      </c>
      <c r="F32" s="376"/>
      <c r="G32" s="382"/>
      <c r="H32" s="380"/>
      <c r="I32" s="118"/>
      <c r="J32" s="372"/>
      <c r="K32" s="372"/>
      <c r="L32" s="370"/>
      <c r="M32" s="372"/>
      <c r="N32" s="375"/>
      <c r="O32" s="366"/>
      <c r="P32" s="366"/>
      <c r="Q32" s="388"/>
      <c r="R32" s="366"/>
      <c r="S32" s="369"/>
      <c r="T32" s="372"/>
      <c r="U32" s="375"/>
      <c r="V32" s="366"/>
      <c r="W32" s="366"/>
      <c r="X32" s="388"/>
      <c r="Y32" s="366"/>
      <c r="Z32" s="369"/>
      <c r="AA32" s="370"/>
      <c r="AB32" s="126"/>
      <c r="AC32" s="127"/>
      <c r="AD32" s="396"/>
      <c r="AE32" s="173"/>
      <c r="AF32" s="174"/>
      <c r="AG32" s="174"/>
      <c r="AH32" s="174"/>
      <c r="AI32" s="175"/>
      <c r="AJ32" s="370"/>
      <c r="AK32" s="383"/>
      <c r="AL32" s="384"/>
      <c r="AM32" s="385"/>
      <c r="AN32" s="452"/>
      <c r="AO32" s="452"/>
      <c r="AP32" s="453"/>
      <c r="AQ32" s="452"/>
      <c r="AR32" s="369"/>
      <c r="AS32" s="451"/>
      <c r="AT32" s="443"/>
      <c r="AU32" s="446"/>
      <c r="AV32" s="447"/>
      <c r="AW32" s="106" t="s">
        <v>255</v>
      </c>
      <c r="AX32" s="84">
        <v>12200</v>
      </c>
      <c r="AY32" s="176">
        <v>13500</v>
      </c>
      <c r="AZ32" s="435"/>
      <c r="BA32" s="450"/>
      <c r="BB32" s="435"/>
      <c r="BC32" s="440"/>
      <c r="BD32" s="435"/>
      <c r="BE32" s="393"/>
      <c r="BF32" s="370"/>
      <c r="BG32" s="438"/>
      <c r="BH32" s="365"/>
      <c r="BI32" s="365"/>
      <c r="BJ32" s="365"/>
      <c r="BK32" s="387"/>
      <c r="BL32" s="365"/>
      <c r="BM32" s="368"/>
      <c r="BN32" s="451"/>
      <c r="BO32" s="461"/>
      <c r="BP32" s="463"/>
      <c r="BQ32" s="463"/>
      <c r="BR32" s="470"/>
      <c r="BS32" s="468"/>
      <c r="BT32" s="180"/>
    </row>
    <row r="33" spans="1:72" s="24" customFormat="1" ht="17.25" customHeight="1">
      <c r="A33" s="26" t="str">
        <f>D33&amp;E33</f>
        <v>12/100
地域 6人
　から
10人
　まで</v>
      </c>
      <c r="B33" s="26" t="str">
        <f>$F$33&amp;$G$33&amp;AB33</f>
        <v>12/100
地域 6人
　から
10人
　まで1人</v>
      </c>
      <c r="C33" s="26"/>
      <c r="D33" s="26" t="str">
        <f>F33</f>
        <v>12/100
地域</v>
      </c>
      <c r="E33" s="28" t="str">
        <f>G33</f>
        <v xml:space="preserve"> 6人
　から
10人
　まで</v>
      </c>
      <c r="F33" s="356" t="s">
        <v>137</v>
      </c>
      <c r="G33" s="377" t="s">
        <v>247</v>
      </c>
      <c r="H33" s="379" t="s">
        <v>134</v>
      </c>
      <c r="I33" s="118"/>
      <c r="J33" s="371">
        <v>222090</v>
      </c>
      <c r="K33" s="371">
        <v>216330</v>
      </c>
      <c r="L33" s="370" t="s">
        <v>132</v>
      </c>
      <c r="M33" s="371">
        <v>2100</v>
      </c>
      <c r="N33" s="373" t="s">
        <v>151</v>
      </c>
      <c r="O33" s="364" t="s">
        <v>173</v>
      </c>
      <c r="P33" s="364" t="s">
        <v>132</v>
      </c>
      <c r="Q33" s="386" t="s">
        <v>174</v>
      </c>
      <c r="R33" s="364" t="s">
        <v>132</v>
      </c>
      <c r="S33" s="367">
        <v>2.5</v>
      </c>
      <c r="T33" s="371">
        <v>2040</v>
      </c>
      <c r="U33" s="373" t="s">
        <v>151</v>
      </c>
      <c r="V33" s="364" t="s">
        <v>173</v>
      </c>
      <c r="W33" s="364" t="s">
        <v>132</v>
      </c>
      <c r="X33" s="386" t="s">
        <v>174</v>
      </c>
      <c r="Y33" s="364" t="s">
        <v>132</v>
      </c>
      <c r="Z33" s="367">
        <v>2.4</v>
      </c>
      <c r="AA33" s="370" t="s">
        <v>132</v>
      </c>
      <c r="AB33" s="162" t="s">
        <v>234</v>
      </c>
      <c r="AC33" s="163">
        <v>2260</v>
      </c>
      <c r="AD33" s="396" t="s">
        <v>132</v>
      </c>
      <c r="AE33" s="164">
        <v>20</v>
      </c>
      <c r="AF33" s="165" t="s">
        <v>151</v>
      </c>
      <c r="AG33" s="165" t="s">
        <v>173</v>
      </c>
      <c r="AH33" s="165" t="s">
        <v>132</v>
      </c>
      <c r="AI33" s="166" t="s">
        <v>224</v>
      </c>
      <c r="AJ33" s="370" t="s">
        <v>132</v>
      </c>
      <c r="AK33" s="397">
        <v>49200</v>
      </c>
      <c r="AL33" s="399">
        <v>490</v>
      </c>
      <c r="AM33" s="373" t="s">
        <v>151</v>
      </c>
      <c r="AN33" s="364" t="s">
        <v>173</v>
      </c>
      <c r="AO33" s="364" t="s">
        <v>132</v>
      </c>
      <c r="AP33" s="386" t="s">
        <v>174</v>
      </c>
      <c r="AQ33" s="364" t="s">
        <v>132</v>
      </c>
      <c r="AR33" s="367">
        <v>4.0999999999999996</v>
      </c>
      <c r="AS33" s="451" t="s">
        <v>132</v>
      </c>
      <c r="AT33" s="441">
        <v>4100</v>
      </c>
      <c r="AU33" s="444">
        <v>4500</v>
      </c>
      <c r="AV33" s="447" t="s">
        <v>132</v>
      </c>
      <c r="AW33" s="167" t="s">
        <v>248</v>
      </c>
      <c r="AX33" s="87">
        <v>21000</v>
      </c>
      <c r="AY33" s="117">
        <v>23400</v>
      </c>
      <c r="AZ33" s="435" t="s">
        <v>133</v>
      </c>
      <c r="BA33" s="448">
        <v>2540</v>
      </c>
      <c r="BB33" s="435" t="s">
        <v>133</v>
      </c>
      <c r="BC33" s="433" t="s">
        <v>257</v>
      </c>
      <c r="BD33" s="435" t="s">
        <v>133</v>
      </c>
      <c r="BE33" s="392">
        <v>48940</v>
      </c>
      <c r="BF33" s="370" t="s">
        <v>132</v>
      </c>
      <c r="BG33" s="436">
        <v>480</v>
      </c>
      <c r="BH33" s="408" t="s">
        <v>151</v>
      </c>
      <c r="BI33" s="408" t="s">
        <v>173</v>
      </c>
      <c r="BJ33" s="408" t="s">
        <v>132</v>
      </c>
      <c r="BK33" s="466" t="s">
        <v>174</v>
      </c>
      <c r="BL33" s="408" t="s">
        <v>132</v>
      </c>
      <c r="BM33" s="467">
        <v>0.9</v>
      </c>
      <c r="BN33" s="451" t="s">
        <v>133</v>
      </c>
      <c r="BO33" s="454" t="s">
        <v>251</v>
      </c>
      <c r="BP33" s="456" t="s">
        <v>251</v>
      </c>
      <c r="BQ33" s="456" t="s">
        <v>251</v>
      </c>
      <c r="BR33" s="458" t="s">
        <v>251</v>
      </c>
      <c r="BS33" s="447"/>
      <c r="BT33" s="433" t="s">
        <v>252</v>
      </c>
    </row>
    <row r="34" spans="1:72" s="24" customFormat="1" ht="17.25" customHeight="1">
      <c r="A34" s="26"/>
      <c r="B34" s="26" t="str">
        <f>$F$33&amp;$G$33&amp;AB34</f>
        <v>12/100
地域 6人
　から
10人
　まで2人以上</v>
      </c>
      <c r="C34" s="26"/>
      <c r="D34" s="26" t="str">
        <f t="shared" ref="D34:D40" si="4">D33</f>
        <v>12/100
地域</v>
      </c>
      <c r="E34" s="28" t="str">
        <f>E33</f>
        <v xml:space="preserve"> 6人
　から
10人
　まで</v>
      </c>
      <c r="F34" s="376"/>
      <c r="G34" s="378"/>
      <c r="H34" s="380"/>
      <c r="I34" s="118"/>
      <c r="J34" s="372"/>
      <c r="K34" s="372"/>
      <c r="L34" s="370"/>
      <c r="M34" s="372"/>
      <c r="N34" s="374"/>
      <c r="O34" s="365"/>
      <c r="P34" s="365"/>
      <c r="Q34" s="387"/>
      <c r="R34" s="365"/>
      <c r="S34" s="368"/>
      <c r="T34" s="372"/>
      <c r="U34" s="374"/>
      <c r="V34" s="365"/>
      <c r="W34" s="365"/>
      <c r="X34" s="387"/>
      <c r="Y34" s="365"/>
      <c r="Z34" s="368"/>
      <c r="AA34" s="370"/>
      <c r="AB34" s="69" t="s">
        <v>235</v>
      </c>
      <c r="AC34" s="122">
        <v>4520</v>
      </c>
      <c r="AD34" s="396"/>
      <c r="AE34" s="168">
        <v>40</v>
      </c>
      <c r="AF34" s="73" t="s">
        <v>151</v>
      </c>
      <c r="AG34" s="73" t="s">
        <v>173</v>
      </c>
      <c r="AH34" s="73" t="s">
        <v>132</v>
      </c>
      <c r="AI34" s="169" t="s">
        <v>224</v>
      </c>
      <c r="AJ34" s="370"/>
      <c r="AK34" s="383"/>
      <c r="AL34" s="384"/>
      <c r="AM34" s="374"/>
      <c r="AN34" s="365"/>
      <c r="AO34" s="365"/>
      <c r="AP34" s="387"/>
      <c r="AQ34" s="365"/>
      <c r="AR34" s="368"/>
      <c r="AS34" s="451"/>
      <c r="AT34" s="442"/>
      <c r="AU34" s="445"/>
      <c r="AV34" s="447"/>
      <c r="AW34" s="66" t="s">
        <v>253</v>
      </c>
      <c r="AX34" s="170">
        <v>11600</v>
      </c>
      <c r="AY34" s="171">
        <v>12900</v>
      </c>
      <c r="AZ34" s="435"/>
      <c r="BA34" s="449"/>
      <c r="BB34" s="435"/>
      <c r="BC34" s="434"/>
      <c r="BD34" s="435"/>
      <c r="BE34" s="393"/>
      <c r="BF34" s="370"/>
      <c r="BG34" s="437"/>
      <c r="BH34" s="365"/>
      <c r="BI34" s="365"/>
      <c r="BJ34" s="365"/>
      <c r="BK34" s="387"/>
      <c r="BL34" s="365"/>
      <c r="BM34" s="368"/>
      <c r="BN34" s="451"/>
      <c r="BO34" s="455"/>
      <c r="BP34" s="457"/>
      <c r="BQ34" s="457"/>
      <c r="BR34" s="459"/>
      <c r="BS34" s="447"/>
      <c r="BT34" s="434"/>
    </row>
    <row r="35" spans="1:72" s="24" customFormat="1" ht="17.25" customHeight="1">
      <c r="A35" s="26"/>
      <c r="B35" s="26"/>
      <c r="C35" s="26" t="str">
        <f>F33&amp;G33</f>
        <v>12/100
地域 6人
　から
10人
　まで</v>
      </c>
      <c r="D35" s="26" t="str">
        <f t="shared" si="4"/>
        <v>12/100
地域</v>
      </c>
      <c r="E35" s="28" t="str">
        <f>E34</f>
        <v xml:space="preserve"> 6人
　から
10人
　まで</v>
      </c>
      <c r="F35" s="376"/>
      <c r="G35" s="378"/>
      <c r="H35" s="380"/>
      <c r="I35" s="118"/>
      <c r="J35" s="372"/>
      <c r="K35" s="372"/>
      <c r="L35" s="370"/>
      <c r="M35" s="372"/>
      <c r="N35" s="374"/>
      <c r="O35" s="365"/>
      <c r="P35" s="365"/>
      <c r="Q35" s="387"/>
      <c r="R35" s="365"/>
      <c r="S35" s="368"/>
      <c r="T35" s="372"/>
      <c r="U35" s="374"/>
      <c r="V35" s="365"/>
      <c r="W35" s="365"/>
      <c r="X35" s="387"/>
      <c r="Y35" s="365"/>
      <c r="Z35" s="368"/>
      <c r="AA35" s="370"/>
      <c r="AB35" s="69"/>
      <c r="AC35" s="122"/>
      <c r="AD35" s="396"/>
      <c r="AE35" s="172"/>
      <c r="AF35" s="73"/>
      <c r="AG35" s="73"/>
      <c r="AH35" s="73"/>
      <c r="AI35" s="169"/>
      <c r="AJ35" s="370"/>
      <c r="AK35" s="383"/>
      <c r="AL35" s="384"/>
      <c r="AM35" s="374"/>
      <c r="AN35" s="365"/>
      <c r="AO35" s="365"/>
      <c r="AP35" s="387"/>
      <c r="AQ35" s="365"/>
      <c r="AR35" s="368"/>
      <c r="AS35" s="451"/>
      <c r="AT35" s="442"/>
      <c r="AU35" s="445"/>
      <c r="AV35" s="447"/>
      <c r="AW35" s="66" t="s">
        <v>254</v>
      </c>
      <c r="AX35" s="170">
        <v>10100</v>
      </c>
      <c r="AY35" s="171">
        <v>11200</v>
      </c>
      <c r="AZ35" s="435"/>
      <c r="BA35" s="449"/>
      <c r="BB35" s="435"/>
      <c r="BC35" s="439">
        <v>0.08</v>
      </c>
      <c r="BD35" s="435"/>
      <c r="BE35" s="393"/>
      <c r="BF35" s="370"/>
      <c r="BG35" s="437"/>
      <c r="BH35" s="365"/>
      <c r="BI35" s="365"/>
      <c r="BJ35" s="365"/>
      <c r="BK35" s="387"/>
      <c r="BL35" s="365"/>
      <c r="BM35" s="368"/>
      <c r="BN35" s="451"/>
      <c r="BO35" s="460">
        <v>0.02</v>
      </c>
      <c r="BP35" s="462">
        <v>0.04</v>
      </c>
      <c r="BQ35" s="462">
        <v>0.06</v>
      </c>
      <c r="BR35" s="464">
        <v>7.0000000000000007E-2</v>
      </c>
      <c r="BS35" s="447"/>
      <c r="BT35" s="439">
        <v>0.88</v>
      </c>
    </row>
    <row r="36" spans="1:72" s="24" customFormat="1" ht="17.25" customHeight="1">
      <c r="A36" s="26"/>
      <c r="B36" s="26"/>
      <c r="C36" s="26"/>
      <c r="D36" s="26" t="str">
        <f t="shared" si="4"/>
        <v>12/100
地域</v>
      </c>
      <c r="E36" s="28" t="str">
        <f>E35</f>
        <v xml:space="preserve"> 6人
　から
10人
　まで</v>
      </c>
      <c r="F36" s="376"/>
      <c r="G36" s="378"/>
      <c r="H36" s="380"/>
      <c r="I36" s="118"/>
      <c r="J36" s="372"/>
      <c r="K36" s="372"/>
      <c r="L36" s="370"/>
      <c r="M36" s="372"/>
      <c r="N36" s="375"/>
      <c r="O36" s="366"/>
      <c r="P36" s="366"/>
      <c r="Q36" s="388"/>
      <c r="R36" s="366"/>
      <c r="S36" s="369"/>
      <c r="T36" s="372"/>
      <c r="U36" s="375"/>
      <c r="V36" s="366"/>
      <c r="W36" s="366"/>
      <c r="X36" s="388"/>
      <c r="Y36" s="366"/>
      <c r="Z36" s="369"/>
      <c r="AA36" s="370"/>
      <c r="AB36" s="126"/>
      <c r="AC36" s="127"/>
      <c r="AD36" s="396"/>
      <c r="AE36" s="173"/>
      <c r="AF36" s="174"/>
      <c r="AG36" s="174"/>
      <c r="AH36" s="174"/>
      <c r="AI36" s="175"/>
      <c r="AJ36" s="370"/>
      <c r="AK36" s="398"/>
      <c r="AL36" s="400"/>
      <c r="AM36" s="375"/>
      <c r="AN36" s="366"/>
      <c r="AO36" s="366"/>
      <c r="AP36" s="388"/>
      <c r="AQ36" s="366"/>
      <c r="AR36" s="369"/>
      <c r="AS36" s="451"/>
      <c r="AT36" s="443"/>
      <c r="AU36" s="446"/>
      <c r="AV36" s="447"/>
      <c r="AW36" s="106" t="s">
        <v>255</v>
      </c>
      <c r="AX36" s="84">
        <v>9000</v>
      </c>
      <c r="AY36" s="176">
        <v>10000</v>
      </c>
      <c r="AZ36" s="435"/>
      <c r="BA36" s="450"/>
      <c r="BB36" s="435"/>
      <c r="BC36" s="440"/>
      <c r="BD36" s="435"/>
      <c r="BE36" s="393"/>
      <c r="BF36" s="370"/>
      <c r="BG36" s="438"/>
      <c r="BH36" s="365"/>
      <c r="BI36" s="365"/>
      <c r="BJ36" s="365"/>
      <c r="BK36" s="387"/>
      <c r="BL36" s="365"/>
      <c r="BM36" s="368"/>
      <c r="BN36" s="451"/>
      <c r="BO36" s="461"/>
      <c r="BP36" s="463"/>
      <c r="BQ36" s="463"/>
      <c r="BR36" s="465"/>
      <c r="BS36" s="447"/>
      <c r="BT36" s="440"/>
    </row>
    <row r="37" spans="1:72" s="24" customFormat="1" ht="17.25" customHeight="1">
      <c r="A37" s="26" t="str">
        <f>F33&amp;G37</f>
        <v>12/100
地域11人
　から
15人
　まで</v>
      </c>
      <c r="B37" s="26" t="str">
        <f>$F$33&amp;$G$37&amp;AB37</f>
        <v>12/100
地域11人
　から
15人
　まで1人</v>
      </c>
      <c r="C37" s="26"/>
      <c r="D37" s="26" t="str">
        <f t="shared" si="4"/>
        <v>12/100
地域</v>
      </c>
      <c r="E37" s="28" t="str">
        <f>G37</f>
        <v>11人
　から
15人
　まで</v>
      </c>
      <c r="F37" s="376"/>
      <c r="G37" s="381" t="s">
        <v>256</v>
      </c>
      <c r="H37" s="379" t="s">
        <v>134</v>
      </c>
      <c r="I37" s="118"/>
      <c r="J37" s="371">
        <v>195610</v>
      </c>
      <c r="K37" s="371">
        <v>191760</v>
      </c>
      <c r="L37" s="370" t="s">
        <v>132</v>
      </c>
      <c r="M37" s="371">
        <v>1840</v>
      </c>
      <c r="N37" s="373" t="s">
        <v>151</v>
      </c>
      <c r="O37" s="364" t="s">
        <v>173</v>
      </c>
      <c r="P37" s="364" t="s">
        <v>132</v>
      </c>
      <c r="Q37" s="386" t="s">
        <v>174</v>
      </c>
      <c r="R37" s="364" t="s">
        <v>132</v>
      </c>
      <c r="S37" s="367">
        <v>2.4</v>
      </c>
      <c r="T37" s="371">
        <v>1800</v>
      </c>
      <c r="U37" s="373" t="s">
        <v>151</v>
      </c>
      <c r="V37" s="364" t="s">
        <v>173</v>
      </c>
      <c r="W37" s="364" t="s">
        <v>132</v>
      </c>
      <c r="X37" s="386" t="s">
        <v>174</v>
      </c>
      <c r="Y37" s="364" t="s">
        <v>132</v>
      </c>
      <c r="Z37" s="367">
        <v>2.2999999999999998</v>
      </c>
      <c r="AA37" s="370" t="s">
        <v>132</v>
      </c>
      <c r="AB37" s="162" t="s">
        <v>234</v>
      </c>
      <c r="AC37" s="163">
        <v>1500</v>
      </c>
      <c r="AD37" s="396" t="s">
        <v>132</v>
      </c>
      <c r="AE37" s="164">
        <v>10</v>
      </c>
      <c r="AF37" s="165" t="s">
        <v>151</v>
      </c>
      <c r="AG37" s="165" t="s">
        <v>173</v>
      </c>
      <c r="AH37" s="165" t="s">
        <v>132</v>
      </c>
      <c r="AI37" s="166" t="s">
        <v>224</v>
      </c>
      <c r="AJ37" s="370" t="s">
        <v>132</v>
      </c>
      <c r="AK37" s="383">
        <v>49200</v>
      </c>
      <c r="AL37" s="384">
        <v>490</v>
      </c>
      <c r="AM37" s="374" t="s">
        <v>151</v>
      </c>
      <c r="AN37" s="365" t="s">
        <v>173</v>
      </c>
      <c r="AO37" s="365" t="s">
        <v>132</v>
      </c>
      <c r="AP37" s="387" t="s">
        <v>174</v>
      </c>
      <c r="AQ37" s="365" t="s">
        <v>132</v>
      </c>
      <c r="AR37" s="368">
        <v>4.0999999999999996</v>
      </c>
      <c r="AS37" s="451" t="s">
        <v>132</v>
      </c>
      <c r="AT37" s="441">
        <v>2700</v>
      </c>
      <c r="AU37" s="444">
        <v>3000</v>
      </c>
      <c r="AV37" s="447" t="s">
        <v>132</v>
      </c>
      <c r="AW37" s="66" t="s">
        <v>248</v>
      </c>
      <c r="AX37" s="170">
        <v>28300</v>
      </c>
      <c r="AY37" s="171">
        <v>31500</v>
      </c>
      <c r="AZ37" s="435" t="s">
        <v>133</v>
      </c>
      <c r="BA37" s="448">
        <v>1690</v>
      </c>
      <c r="BB37" s="435" t="s">
        <v>133</v>
      </c>
      <c r="BC37" s="433" t="s">
        <v>257</v>
      </c>
      <c r="BD37" s="435" t="s">
        <v>133</v>
      </c>
      <c r="BE37" s="392">
        <v>32620</v>
      </c>
      <c r="BF37" s="370" t="s">
        <v>132</v>
      </c>
      <c r="BG37" s="436">
        <v>320</v>
      </c>
      <c r="BH37" s="408" t="s">
        <v>151</v>
      </c>
      <c r="BI37" s="408" t="s">
        <v>173</v>
      </c>
      <c r="BJ37" s="408" t="s">
        <v>132</v>
      </c>
      <c r="BK37" s="466" t="s">
        <v>174</v>
      </c>
      <c r="BL37" s="408" t="s">
        <v>132</v>
      </c>
      <c r="BM37" s="467">
        <v>0.9</v>
      </c>
      <c r="BN37" s="451" t="s">
        <v>133</v>
      </c>
      <c r="BO37" s="454" t="s">
        <v>251</v>
      </c>
      <c r="BP37" s="456" t="s">
        <v>251</v>
      </c>
      <c r="BQ37" s="456" t="s">
        <v>251</v>
      </c>
      <c r="BR37" s="458" t="s">
        <v>251</v>
      </c>
      <c r="BS37" s="468"/>
      <c r="BT37" s="177"/>
    </row>
    <row r="38" spans="1:72" s="24" customFormat="1" ht="17.25" customHeight="1">
      <c r="A38" s="26"/>
      <c r="B38" s="26" t="str">
        <f>$F$33&amp;$G$37&amp;AB38</f>
        <v>12/100
地域11人
　から
15人
　まで2人</v>
      </c>
      <c r="C38" s="26"/>
      <c r="D38" s="26" t="str">
        <f t="shared" si="4"/>
        <v>12/100
地域</v>
      </c>
      <c r="E38" s="28" t="str">
        <f>E37</f>
        <v>11人
　から
15人
　まで</v>
      </c>
      <c r="F38" s="376"/>
      <c r="G38" s="382"/>
      <c r="H38" s="380"/>
      <c r="I38" s="118"/>
      <c r="J38" s="372"/>
      <c r="K38" s="372"/>
      <c r="L38" s="370"/>
      <c r="M38" s="372"/>
      <c r="N38" s="374"/>
      <c r="O38" s="365"/>
      <c r="P38" s="365"/>
      <c r="Q38" s="387"/>
      <c r="R38" s="365"/>
      <c r="S38" s="368"/>
      <c r="T38" s="372"/>
      <c r="U38" s="374"/>
      <c r="V38" s="365"/>
      <c r="W38" s="365"/>
      <c r="X38" s="387"/>
      <c r="Y38" s="365"/>
      <c r="Z38" s="368"/>
      <c r="AA38" s="370"/>
      <c r="AB38" s="69" t="s">
        <v>236</v>
      </c>
      <c r="AC38" s="122">
        <v>3000</v>
      </c>
      <c r="AD38" s="396"/>
      <c r="AE38" s="168">
        <v>20</v>
      </c>
      <c r="AF38" s="73" t="s">
        <v>151</v>
      </c>
      <c r="AG38" s="73" t="s">
        <v>173</v>
      </c>
      <c r="AH38" s="73" t="s">
        <v>132</v>
      </c>
      <c r="AI38" s="169" t="s">
        <v>224</v>
      </c>
      <c r="AJ38" s="370"/>
      <c r="AK38" s="383"/>
      <c r="AL38" s="384"/>
      <c r="AM38" s="374"/>
      <c r="AN38" s="365"/>
      <c r="AO38" s="365"/>
      <c r="AP38" s="387"/>
      <c r="AQ38" s="365"/>
      <c r="AR38" s="368"/>
      <c r="AS38" s="451"/>
      <c r="AT38" s="442"/>
      <c r="AU38" s="445"/>
      <c r="AV38" s="447"/>
      <c r="AW38" s="66" t="s">
        <v>253</v>
      </c>
      <c r="AX38" s="170">
        <v>15600</v>
      </c>
      <c r="AY38" s="171">
        <v>17300</v>
      </c>
      <c r="AZ38" s="435"/>
      <c r="BA38" s="449"/>
      <c r="BB38" s="435"/>
      <c r="BC38" s="434"/>
      <c r="BD38" s="435"/>
      <c r="BE38" s="393"/>
      <c r="BF38" s="370"/>
      <c r="BG38" s="437"/>
      <c r="BH38" s="365"/>
      <c r="BI38" s="365"/>
      <c r="BJ38" s="365"/>
      <c r="BK38" s="387"/>
      <c r="BL38" s="365"/>
      <c r="BM38" s="368"/>
      <c r="BN38" s="451"/>
      <c r="BO38" s="455"/>
      <c r="BP38" s="457"/>
      <c r="BQ38" s="457"/>
      <c r="BR38" s="459"/>
      <c r="BS38" s="468"/>
      <c r="BT38" s="178"/>
    </row>
    <row r="39" spans="1:72" s="24" customFormat="1" ht="17.25" customHeight="1">
      <c r="A39" s="26"/>
      <c r="B39" s="26" t="str">
        <f>$F$33&amp;$G$37&amp;AB39</f>
        <v>12/100
地域11人
　から
15人
　まで3人以上</v>
      </c>
      <c r="C39" s="26" t="str">
        <f>F33&amp;G37</f>
        <v>12/100
地域11人
　から
15人
　まで</v>
      </c>
      <c r="D39" s="26" t="str">
        <f t="shared" si="4"/>
        <v>12/100
地域</v>
      </c>
      <c r="E39" s="28" t="str">
        <f>E38</f>
        <v>11人
　から
15人
　まで</v>
      </c>
      <c r="F39" s="376"/>
      <c r="G39" s="382"/>
      <c r="H39" s="380"/>
      <c r="I39" s="118"/>
      <c r="J39" s="372"/>
      <c r="K39" s="372"/>
      <c r="L39" s="370"/>
      <c r="M39" s="372"/>
      <c r="N39" s="374"/>
      <c r="O39" s="365"/>
      <c r="P39" s="365"/>
      <c r="Q39" s="387"/>
      <c r="R39" s="365"/>
      <c r="S39" s="368"/>
      <c r="T39" s="372"/>
      <c r="U39" s="374"/>
      <c r="V39" s="365"/>
      <c r="W39" s="365"/>
      <c r="X39" s="387"/>
      <c r="Y39" s="365"/>
      <c r="Z39" s="368"/>
      <c r="AA39" s="370"/>
      <c r="AB39" s="69" t="s">
        <v>237</v>
      </c>
      <c r="AC39" s="122">
        <v>4500</v>
      </c>
      <c r="AD39" s="396"/>
      <c r="AE39" s="168">
        <v>30</v>
      </c>
      <c r="AF39" s="73" t="s">
        <v>151</v>
      </c>
      <c r="AG39" s="73" t="s">
        <v>173</v>
      </c>
      <c r="AH39" s="73" t="s">
        <v>132</v>
      </c>
      <c r="AI39" s="169" t="s">
        <v>224</v>
      </c>
      <c r="AJ39" s="370"/>
      <c r="AK39" s="383"/>
      <c r="AL39" s="384"/>
      <c r="AM39" s="374"/>
      <c r="AN39" s="365"/>
      <c r="AO39" s="365"/>
      <c r="AP39" s="387"/>
      <c r="AQ39" s="365"/>
      <c r="AR39" s="368"/>
      <c r="AS39" s="451"/>
      <c r="AT39" s="442"/>
      <c r="AU39" s="445"/>
      <c r="AV39" s="447"/>
      <c r="AW39" s="66" t="s">
        <v>254</v>
      </c>
      <c r="AX39" s="170">
        <v>13600</v>
      </c>
      <c r="AY39" s="171">
        <v>15100</v>
      </c>
      <c r="AZ39" s="435"/>
      <c r="BA39" s="449"/>
      <c r="BB39" s="435"/>
      <c r="BC39" s="439">
        <v>7.0000000000000007E-2</v>
      </c>
      <c r="BD39" s="435"/>
      <c r="BE39" s="393"/>
      <c r="BF39" s="370"/>
      <c r="BG39" s="437"/>
      <c r="BH39" s="365"/>
      <c r="BI39" s="365"/>
      <c r="BJ39" s="365"/>
      <c r="BK39" s="387"/>
      <c r="BL39" s="365"/>
      <c r="BM39" s="368"/>
      <c r="BN39" s="451"/>
      <c r="BO39" s="460">
        <v>0.02</v>
      </c>
      <c r="BP39" s="462">
        <v>0.04</v>
      </c>
      <c r="BQ39" s="462">
        <v>0.06</v>
      </c>
      <c r="BR39" s="464">
        <v>0.08</v>
      </c>
      <c r="BS39" s="468"/>
      <c r="BT39" s="179"/>
    </row>
    <row r="40" spans="1:72" s="24" customFormat="1" ht="17.25" customHeight="1">
      <c r="A40" s="26"/>
      <c r="B40" s="26"/>
      <c r="C40" s="26"/>
      <c r="D40" s="26" t="str">
        <f t="shared" si="4"/>
        <v>12/100
地域</v>
      </c>
      <c r="E40" s="28" t="str">
        <f>E39</f>
        <v>11人
　から
15人
　まで</v>
      </c>
      <c r="F40" s="376"/>
      <c r="G40" s="382"/>
      <c r="H40" s="380"/>
      <c r="I40" s="118"/>
      <c r="J40" s="372"/>
      <c r="K40" s="372"/>
      <c r="L40" s="370"/>
      <c r="M40" s="372"/>
      <c r="N40" s="375"/>
      <c r="O40" s="366"/>
      <c r="P40" s="366"/>
      <c r="Q40" s="388"/>
      <c r="R40" s="366"/>
      <c r="S40" s="369"/>
      <c r="T40" s="372"/>
      <c r="U40" s="375"/>
      <c r="V40" s="366"/>
      <c r="W40" s="366"/>
      <c r="X40" s="388"/>
      <c r="Y40" s="366"/>
      <c r="Z40" s="369"/>
      <c r="AA40" s="370"/>
      <c r="AB40" s="126"/>
      <c r="AC40" s="127"/>
      <c r="AD40" s="396"/>
      <c r="AE40" s="173"/>
      <c r="AF40" s="174"/>
      <c r="AG40" s="174"/>
      <c r="AH40" s="174"/>
      <c r="AI40" s="175"/>
      <c r="AJ40" s="370"/>
      <c r="AK40" s="383"/>
      <c r="AL40" s="384"/>
      <c r="AM40" s="385"/>
      <c r="AN40" s="452"/>
      <c r="AO40" s="452"/>
      <c r="AP40" s="453"/>
      <c r="AQ40" s="452"/>
      <c r="AR40" s="369"/>
      <c r="AS40" s="451"/>
      <c r="AT40" s="443"/>
      <c r="AU40" s="446"/>
      <c r="AV40" s="447"/>
      <c r="AW40" s="106" t="s">
        <v>255</v>
      </c>
      <c r="AX40" s="84">
        <v>12200</v>
      </c>
      <c r="AY40" s="176">
        <v>13500</v>
      </c>
      <c r="AZ40" s="435"/>
      <c r="BA40" s="450"/>
      <c r="BB40" s="435"/>
      <c r="BC40" s="440"/>
      <c r="BD40" s="435"/>
      <c r="BE40" s="393"/>
      <c r="BF40" s="370"/>
      <c r="BG40" s="438"/>
      <c r="BH40" s="365"/>
      <c r="BI40" s="365"/>
      <c r="BJ40" s="365"/>
      <c r="BK40" s="387"/>
      <c r="BL40" s="365"/>
      <c r="BM40" s="368"/>
      <c r="BN40" s="451"/>
      <c r="BO40" s="461"/>
      <c r="BP40" s="463"/>
      <c r="BQ40" s="463"/>
      <c r="BR40" s="465"/>
      <c r="BS40" s="468"/>
      <c r="BT40" s="180"/>
    </row>
    <row r="41" spans="1:72" s="24" customFormat="1" ht="17.25" customHeight="1">
      <c r="A41" s="26" t="str">
        <f>D41&amp;E41</f>
        <v>10/100
地域 6人
　から
10人
　まで</v>
      </c>
      <c r="B41" s="26" t="str">
        <f>$F$41&amp;$G$41&amp;AB41</f>
        <v>10/100
地域 6人
　から
10人
　まで1人</v>
      </c>
      <c r="C41" s="26"/>
      <c r="D41" s="26" t="str">
        <f>F41</f>
        <v>10/100
地域</v>
      </c>
      <c r="E41" s="28" t="str">
        <f>G41</f>
        <v xml:space="preserve"> 6人
　から
10人
　まで</v>
      </c>
      <c r="F41" s="356" t="s">
        <v>138</v>
      </c>
      <c r="G41" s="377" t="s">
        <v>247</v>
      </c>
      <c r="H41" s="379" t="s">
        <v>134</v>
      </c>
      <c r="I41" s="118"/>
      <c r="J41" s="371">
        <v>219500</v>
      </c>
      <c r="K41" s="371">
        <v>213740</v>
      </c>
      <c r="L41" s="370" t="s">
        <v>132</v>
      </c>
      <c r="M41" s="371">
        <v>2080</v>
      </c>
      <c r="N41" s="373" t="s">
        <v>151</v>
      </c>
      <c r="O41" s="364" t="s">
        <v>173</v>
      </c>
      <c r="P41" s="364" t="s">
        <v>132</v>
      </c>
      <c r="Q41" s="386" t="s">
        <v>174</v>
      </c>
      <c r="R41" s="364" t="s">
        <v>132</v>
      </c>
      <c r="S41" s="367">
        <v>2.5</v>
      </c>
      <c r="T41" s="371">
        <v>2020</v>
      </c>
      <c r="U41" s="373" t="s">
        <v>151</v>
      </c>
      <c r="V41" s="364" t="s">
        <v>173</v>
      </c>
      <c r="W41" s="364" t="s">
        <v>132</v>
      </c>
      <c r="X41" s="386" t="s">
        <v>174</v>
      </c>
      <c r="Y41" s="364" t="s">
        <v>132</v>
      </c>
      <c r="Z41" s="367">
        <v>2.4</v>
      </c>
      <c r="AA41" s="370" t="s">
        <v>132</v>
      </c>
      <c r="AB41" s="162" t="s">
        <v>234</v>
      </c>
      <c r="AC41" s="163">
        <v>2220</v>
      </c>
      <c r="AD41" s="396" t="s">
        <v>132</v>
      </c>
      <c r="AE41" s="164">
        <v>20</v>
      </c>
      <c r="AF41" s="165" t="s">
        <v>151</v>
      </c>
      <c r="AG41" s="165" t="s">
        <v>173</v>
      </c>
      <c r="AH41" s="165" t="s">
        <v>132</v>
      </c>
      <c r="AI41" s="166" t="s">
        <v>224</v>
      </c>
      <c r="AJ41" s="370" t="s">
        <v>132</v>
      </c>
      <c r="AK41" s="397">
        <v>48410</v>
      </c>
      <c r="AL41" s="399">
        <v>480</v>
      </c>
      <c r="AM41" s="373" t="s">
        <v>151</v>
      </c>
      <c r="AN41" s="364" t="s">
        <v>173</v>
      </c>
      <c r="AO41" s="364" t="s">
        <v>132</v>
      </c>
      <c r="AP41" s="386" t="s">
        <v>174</v>
      </c>
      <c r="AQ41" s="364" t="s">
        <v>132</v>
      </c>
      <c r="AR41" s="367">
        <v>4.0999999999999996</v>
      </c>
      <c r="AS41" s="451" t="s">
        <v>132</v>
      </c>
      <c r="AT41" s="441">
        <v>4100</v>
      </c>
      <c r="AU41" s="444">
        <v>4500</v>
      </c>
      <c r="AV41" s="447" t="s">
        <v>132</v>
      </c>
      <c r="AW41" s="167" t="s">
        <v>248</v>
      </c>
      <c r="AX41" s="87">
        <v>21000</v>
      </c>
      <c r="AY41" s="117">
        <v>23400</v>
      </c>
      <c r="AZ41" s="435" t="s">
        <v>133</v>
      </c>
      <c r="BA41" s="448">
        <v>2540</v>
      </c>
      <c r="BB41" s="435" t="s">
        <v>133</v>
      </c>
      <c r="BC41" s="433" t="s">
        <v>257</v>
      </c>
      <c r="BD41" s="435" t="s">
        <v>133</v>
      </c>
      <c r="BE41" s="392">
        <v>47940</v>
      </c>
      <c r="BF41" s="370" t="s">
        <v>132</v>
      </c>
      <c r="BG41" s="436">
        <v>470</v>
      </c>
      <c r="BH41" s="408" t="s">
        <v>151</v>
      </c>
      <c r="BI41" s="408" t="s">
        <v>173</v>
      </c>
      <c r="BJ41" s="408" t="s">
        <v>132</v>
      </c>
      <c r="BK41" s="466" t="s">
        <v>174</v>
      </c>
      <c r="BL41" s="408" t="s">
        <v>132</v>
      </c>
      <c r="BM41" s="467">
        <v>0.9</v>
      </c>
      <c r="BN41" s="451" t="s">
        <v>133</v>
      </c>
      <c r="BO41" s="454" t="s">
        <v>251</v>
      </c>
      <c r="BP41" s="456" t="s">
        <v>251</v>
      </c>
      <c r="BQ41" s="456" t="s">
        <v>251</v>
      </c>
      <c r="BR41" s="458" t="s">
        <v>251</v>
      </c>
      <c r="BS41" s="447"/>
      <c r="BT41" s="433" t="s">
        <v>252</v>
      </c>
    </row>
    <row r="42" spans="1:72" s="24" customFormat="1" ht="17.25" customHeight="1">
      <c r="A42" s="26"/>
      <c r="B42" s="26" t="str">
        <f>$F$41&amp;$G$41&amp;AB42</f>
        <v>10/100
地域 6人
　から
10人
　まで2人以上</v>
      </c>
      <c r="C42" s="26"/>
      <c r="D42" s="26" t="str">
        <f t="shared" ref="D42:D48" si="5">D41</f>
        <v>10/100
地域</v>
      </c>
      <c r="E42" s="28" t="str">
        <f>E41</f>
        <v xml:space="preserve"> 6人
　から
10人
　まで</v>
      </c>
      <c r="F42" s="376"/>
      <c r="G42" s="378"/>
      <c r="H42" s="380"/>
      <c r="I42" s="118"/>
      <c r="J42" s="372"/>
      <c r="K42" s="372"/>
      <c r="L42" s="370"/>
      <c r="M42" s="372"/>
      <c r="N42" s="374"/>
      <c r="O42" s="365"/>
      <c r="P42" s="365"/>
      <c r="Q42" s="387"/>
      <c r="R42" s="365"/>
      <c r="S42" s="368"/>
      <c r="T42" s="372"/>
      <c r="U42" s="374"/>
      <c r="V42" s="365"/>
      <c r="W42" s="365"/>
      <c r="X42" s="387"/>
      <c r="Y42" s="365"/>
      <c r="Z42" s="368"/>
      <c r="AA42" s="370"/>
      <c r="AB42" s="69" t="s">
        <v>235</v>
      </c>
      <c r="AC42" s="122">
        <v>4440</v>
      </c>
      <c r="AD42" s="396"/>
      <c r="AE42" s="168">
        <v>40</v>
      </c>
      <c r="AF42" s="73" t="s">
        <v>151</v>
      </c>
      <c r="AG42" s="73" t="s">
        <v>173</v>
      </c>
      <c r="AH42" s="73" t="s">
        <v>132</v>
      </c>
      <c r="AI42" s="169" t="s">
        <v>224</v>
      </c>
      <c r="AJ42" s="370"/>
      <c r="AK42" s="383"/>
      <c r="AL42" s="384"/>
      <c r="AM42" s="374"/>
      <c r="AN42" s="365"/>
      <c r="AO42" s="365"/>
      <c r="AP42" s="387"/>
      <c r="AQ42" s="365"/>
      <c r="AR42" s="368"/>
      <c r="AS42" s="451"/>
      <c r="AT42" s="442"/>
      <c r="AU42" s="445"/>
      <c r="AV42" s="447"/>
      <c r="AW42" s="66" t="s">
        <v>253</v>
      </c>
      <c r="AX42" s="170">
        <v>11600</v>
      </c>
      <c r="AY42" s="171">
        <v>12900</v>
      </c>
      <c r="AZ42" s="435"/>
      <c r="BA42" s="449"/>
      <c r="BB42" s="435"/>
      <c r="BC42" s="434"/>
      <c r="BD42" s="435"/>
      <c r="BE42" s="393"/>
      <c r="BF42" s="370"/>
      <c r="BG42" s="437"/>
      <c r="BH42" s="365"/>
      <c r="BI42" s="365"/>
      <c r="BJ42" s="365"/>
      <c r="BK42" s="387"/>
      <c r="BL42" s="365"/>
      <c r="BM42" s="368"/>
      <c r="BN42" s="451"/>
      <c r="BO42" s="455"/>
      <c r="BP42" s="457"/>
      <c r="BQ42" s="457"/>
      <c r="BR42" s="459"/>
      <c r="BS42" s="447"/>
      <c r="BT42" s="434"/>
    </row>
    <row r="43" spans="1:72" s="24" customFormat="1" ht="17.25" customHeight="1">
      <c r="B43" s="27"/>
      <c r="C43" s="27" t="str">
        <f>F41&amp;G41</f>
        <v>10/100
地域 6人
　から
10人
　まで</v>
      </c>
      <c r="D43" s="27" t="str">
        <f t="shared" si="5"/>
        <v>10/100
地域</v>
      </c>
      <c r="E43" s="57" t="str">
        <f>E42</f>
        <v xml:space="preserve"> 6人
　から
10人
　まで</v>
      </c>
      <c r="F43" s="376"/>
      <c r="G43" s="378"/>
      <c r="H43" s="380"/>
      <c r="I43" s="118"/>
      <c r="J43" s="372"/>
      <c r="K43" s="372"/>
      <c r="L43" s="370"/>
      <c r="M43" s="372"/>
      <c r="N43" s="374"/>
      <c r="O43" s="365"/>
      <c r="P43" s="365"/>
      <c r="Q43" s="387"/>
      <c r="R43" s="365"/>
      <c r="S43" s="368"/>
      <c r="T43" s="372"/>
      <c r="U43" s="374"/>
      <c r="V43" s="365"/>
      <c r="W43" s="365"/>
      <c r="X43" s="387"/>
      <c r="Y43" s="365"/>
      <c r="Z43" s="368"/>
      <c r="AA43" s="370"/>
      <c r="AB43" s="69"/>
      <c r="AC43" s="122"/>
      <c r="AD43" s="396"/>
      <c r="AE43" s="172"/>
      <c r="AF43" s="73"/>
      <c r="AG43" s="73"/>
      <c r="AH43" s="73"/>
      <c r="AI43" s="169"/>
      <c r="AJ43" s="370"/>
      <c r="AK43" s="383"/>
      <c r="AL43" s="384"/>
      <c r="AM43" s="374"/>
      <c r="AN43" s="365"/>
      <c r="AO43" s="365"/>
      <c r="AP43" s="387"/>
      <c r="AQ43" s="365"/>
      <c r="AR43" s="368"/>
      <c r="AS43" s="451"/>
      <c r="AT43" s="442"/>
      <c r="AU43" s="445"/>
      <c r="AV43" s="447"/>
      <c r="AW43" s="66" t="s">
        <v>254</v>
      </c>
      <c r="AX43" s="170">
        <v>10100</v>
      </c>
      <c r="AY43" s="171">
        <v>11200</v>
      </c>
      <c r="AZ43" s="435"/>
      <c r="BA43" s="449"/>
      <c r="BB43" s="435"/>
      <c r="BC43" s="439">
        <v>0.08</v>
      </c>
      <c r="BD43" s="435"/>
      <c r="BE43" s="393"/>
      <c r="BF43" s="370"/>
      <c r="BG43" s="437"/>
      <c r="BH43" s="365"/>
      <c r="BI43" s="365"/>
      <c r="BJ43" s="365"/>
      <c r="BK43" s="387"/>
      <c r="BL43" s="365"/>
      <c r="BM43" s="368"/>
      <c r="BN43" s="451"/>
      <c r="BO43" s="460">
        <v>0.02</v>
      </c>
      <c r="BP43" s="462">
        <v>0.04</v>
      </c>
      <c r="BQ43" s="462">
        <v>0.06</v>
      </c>
      <c r="BR43" s="464">
        <v>7.0000000000000007E-2</v>
      </c>
      <c r="BS43" s="447"/>
      <c r="BT43" s="439">
        <v>0.88</v>
      </c>
    </row>
    <row r="44" spans="1:72" s="24" customFormat="1" ht="17.25" customHeight="1">
      <c r="B44" s="27"/>
      <c r="C44" s="27"/>
      <c r="D44" s="27" t="str">
        <f t="shared" si="5"/>
        <v>10/100
地域</v>
      </c>
      <c r="E44" s="57" t="str">
        <f>E43</f>
        <v xml:space="preserve"> 6人
　から
10人
　まで</v>
      </c>
      <c r="F44" s="376"/>
      <c r="G44" s="378"/>
      <c r="H44" s="380"/>
      <c r="I44" s="118"/>
      <c r="J44" s="372"/>
      <c r="K44" s="372"/>
      <c r="L44" s="370"/>
      <c r="M44" s="372"/>
      <c r="N44" s="375"/>
      <c r="O44" s="366"/>
      <c r="P44" s="366"/>
      <c r="Q44" s="388"/>
      <c r="R44" s="366"/>
      <c r="S44" s="369"/>
      <c r="T44" s="372"/>
      <c r="U44" s="375"/>
      <c r="V44" s="366"/>
      <c r="W44" s="366"/>
      <c r="X44" s="388"/>
      <c r="Y44" s="366"/>
      <c r="Z44" s="369"/>
      <c r="AA44" s="370"/>
      <c r="AB44" s="126"/>
      <c r="AC44" s="127"/>
      <c r="AD44" s="396"/>
      <c r="AE44" s="173"/>
      <c r="AF44" s="174"/>
      <c r="AG44" s="174"/>
      <c r="AH44" s="174"/>
      <c r="AI44" s="175"/>
      <c r="AJ44" s="370"/>
      <c r="AK44" s="398"/>
      <c r="AL44" s="400"/>
      <c r="AM44" s="375"/>
      <c r="AN44" s="366"/>
      <c r="AO44" s="366"/>
      <c r="AP44" s="388"/>
      <c r="AQ44" s="366"/>
      <c r="AR44" s="369"/>
      <c r="AS44" s="451"/>
      <c r="AT44" s="443"/>
      <c r="AU44" s="446"/>
      <c r="AV44" s="447"/>
      <c r="AW44" s="106" t="s">
        <v>255</v>
      </c>
      <c r="AX44" s="84">
        <v>9000</v>
      </c>
      <c r="AY44" s="176">
        <v>10000</v>
      </c>
      <c r="AZ44" s="435"/>
      <c r="BA44" s="450"/>
      <c r="BB44" s="435"/>
      <c r="BC44" s="440"/>
      <c r="BD44" s="435"/>
      <c r="BE44" s="393"/>
      <c r="BF44" s="370"/>
      <c r="BG44" s="438"/>
      <c r="BH44" s="365"/>
      <c r="BI44" s="365"/>
      <c r="BJ44" s="365"/>
      <c r="BK44" s="387"/>
      <c r="BL44" s="365"/>
      <c r="BM44" s="368"/>
      <c r="BN44" s="451"/>
      <c r="BO44" s="461"/>
      <c r="BP44" s="463"/>
      <c r="BQ44" s="463"/>
      <c r="BR44" s="465"/>
      <c r="BS44" s="447"/>
      <c r="BT44" s="440"/>
    </row>
    <row r="45" spans="1:72" s="24" customFormat="1" ht="17.25" customHeight="1">
      <c r="A45" s="24" t="str">
        <f>F41&amp;G45</f>
        <v>10/100
地域11人
　から
15人
　まで</v>
      </c>
      <c r="B45" s="27" t="str">
        <f>$F$41&amp;$G$45&amp;AB45</f>
        <v>10/100
地域11人
　から
15人
　まで1人</v>
      </c>
      <c r="C45" s="27"/>
      <c r="D45" s="27" t="str">
        <f t="shared" si="5"/>
        <v>10/100
地域</v>
      </c>
      <c r="E45" s="25" t="str">
        <f>G45</f>
        <v>11人
　から
15人
　まで</v>
      </c>
      <c r="F45" s="376"/>
      <c r="G45" s="381" t="s">
        <v>256</v>
      </c>
      <c r="H45" s="379" t="s">
        <v>134</v>
      </c>
      <c r="I45" s="118"/>
      <c r="J45" s="371">
        <v>193350</v>
      </c>
      <c r="K45" s="371">
        <v>189510</v>
      </c>
      <c r="L45" s="370" t="s">
        <v>132</v>
      </c>
      <c r="M45" s="371">
        <v>1810</v>
      </c>
      <c r="N45" s="373" t="s">
        <v>151</v>
      </c>
      <c r="O45" s="364" t="s">
        <v>173</v>
      </c>
      <c r="P45" s="364" t="s">
        <v>132</v>
      </c>
      <c r="Q45" s="386" t="s">
        <v>174</v>
      </c>
      <c r="R45" s="364" t="s">
        <v>132</v>
      </c>
      <c r="S45" s="367">
        <v>2.5</v>
      </c>
      <c r="T45" s="371">
        <v>1780</v>
      </c>
      <c r="U45" s="373" t="s">
        <v>151</v>
      </c>
      <c r="V45" s="364" t="s">
        <v>173</v>
      </c>
      <c r="W45" s="364" t="s">
        <v>132</v>
      </c>
      <c r="X45" s="386" t="s">
        <v>174</v>
      </c>
      <c r="Y45" s="364" t="s">
        <v>132</v>
      </c>
      <c r="Z45" s="367">
        <v>2.4</v>
      </c>
      <c r="AA45" s="370" t="s">
        <v>132</v>
      </c>
      <c r="AB45" s="162" t="s">
        <v>234</v>
      </c>
      <c r="AC45" s="163">
        <v>1480</v>
      </c>
      <c r="AD45" s="396" t="s">
        <v>132</v>
      </c>
      <c r="AE45" s="164">
        <v>10</v>
      </c>
      <c r="AF45" s="165" t="s">
        <v>151</v>
      </c>
      <c r="AG45" s="165" t="s">
        <v>173</v>
      </c>
      <c r="AH45" s="165" t="s">
        <v>132</v>
      </c>
      <c r="AI45" s="166" t="s">
        <v>224</v>
      </c>
      <c r="AJ45" s="370" t="s">
        <v>132</v>
      </c>
      <c r="AK45" s="383">
        <v>48410</v>
      </c>
      <c r="AL45" s="384">
        <v>480</v>
      </c>
      <c r="AM45" s="374" t="s">
        <v>151</v>
      </c>
      <c r="AN45" s="365" t="s">
        <v>173</v>
      </c>
      <c r="AO45" s="365" t="s">
        <v>132</v>
      </c>
      <c r="AP45" s="387" t="s">
        <v>174</v>
      </c>
      <c r="AQ45" s="365" t="s">
        <v>132</v>
      </c>
      <c r="AR45" s="368">
        <v>4.0999999999999996</v>
      </c>
      <c r="AS45" s="451" t="s">
        <v>132</v>
      </c>
      <c r="AT45" s="441">
        <v>2700</v>
      </c>
      <c r="AU45" s="444">
        <v>3000</v>
      </c>
      <c r="AV45" s="447" t="s">
        <v>132</v>
      </c>
      <c r="AW45" s="66" t="s">
        <v>248</v>
      </c>
      <c r="AX45" s="170">
        <v>28300</v>
      </c>
      <c r="AY45" s="171">
        <v>31500</v>
      </c>
      <c r="AZ45" s="435" t="s">
        <v>133</v>
      </c>
      <c r="BA45" s="448">
        <v>1690</v>
      </c>
      <c r="BB45" s="435" t="s">
        <v>133</v>
      </c>
      <c r="BC45" s="433" t="s">
        <v>257</v>
      </c>
      <c r="BD45" s="435" t="s">
        <v>133</v>
      </c>
      <c r="BE45" s="392">
        <v>31960</v>
      </c>
      <c r="BF45" s="370" t="s">
        <v>132</v>
      </c>
      <c r="BG45" s="436">
        <v>310</v>
      </c>
      <c r="BH45" s="408" t="s">
        <v>151</v>
      </c>
      <c r="BI45" s="408" t="s">
        <v>173</v>
      </c>
      <c r="BJ45" s="408" t="s">
        <v>132</v>
      </c>
      <c r="BK45" s="466" t="s">
        <v>174</v>
      </c>
      <c r="BL45" s="408" t="s">
        <v>132</v>
      </c>
      <c r="BM45" s="467">
        <v>0.9</v>
      </c>
      <c r="BN45" s="451" t="s">
        <v>133</v>
      </c>
      <c r="BO45" s="454" t="s">
        <v>251</v>
      </c>
      <c r="BP45" s="456" t="s">
        <v>251</v>
      </c>
      <c r="BQ45" s="456" t="s">
        <v>251</v>
      </c>
      <c r="BR45" s="458" t="s">
        <v>251</v>
      </c>
      <c r="BS45" s="468"/>
      <c r="BT45" s="177"/>
    </row>
    <row r="46" spans="1:72" s="24" customFormat="1" ht="17.25" customHeight="1">
      <c r="B46" s="27" t="str">
        <f>$F$41&amp;$G$45&amp;AB46</f>
        <v>10/100
地域11人
　から
15人
　まで2人</v>
      </c>
      <c r="D46" s="24" t="str">
        <f t="shared" si="5"/>
        <v>10/100
地域</v>
      </c>
      <c r="E46" s="25" t="str">
        <f>E45</f>
        <v>11人
　から
15人
　まで</v>
      </c>
      <c r="F46" s="376"/>
      <c r="G46" s="382"/>
      <c r="H46" s="380"/>
      <c r="I46" s="118"/>
      <c r="J46" s="372"/>
      <c r="K46" s="372"/>
      <c r="L46" s="370"/>
      <c r="M46" s="372"/>
      <c r="N46" s="374"/>
      <c r="O46" s="365"/>
      <c r="P46" s="365"/>
      <c r="Q46" s="387"/>
      <c r="R46" s="365"/>
      <c r="S46" s="368"/>
      <c r="T46" s="372"/>
      <c r="U46" s="374"/>
      <c r="V46" s="365"/>
      <c r="W46" s="365"/>
      <c r="X46" s="387"/>
      <c r="Y46" s="365"/>
      <c r="Z46" s="368"/>
      <c r="AA46" s="370"/>
      <c r="AB46" s="69" t="s">
        <v>236</v>
      </c>
      <c r="AC46" s="122">
        <v>2960</v>
      </c>
      <c r="AD46" s="396"/>
      <c r="AE46" s="168">
        <v>20</v>
      </c>
      <c r="AF46" s="73" t="s">
        <v>151</v>
      </c>
      <c r="AG46" s="73" t="s">
        <v>173</v>
      </c>
      <c r="AH46" s="73" t="s">
        <v>132</v>
      </c>
      <c r="AI46" s="169" t="s">
        <v>224</v>
      </c>
      <c r="AJ46" s="370"/>
      <c r="AK46" s="383"/>
      <c r="AL46" s="384"/>
      <c r="AM46" s="374"/>
      <c r="AN46" s="365"/>
      <c r="AO46" s="365"/>
      <c r="AP46" s="387"/>
      <c r="AQ46" s="365"/>
      <c r="AR46" s="368"/>
      <c r="AS46" s="451"/>
      <c r="AT46" s="442"/>
      <c r="AU46" s="445"/>
      <c r="AV46" s="447"/>
      <c r="AW46" s="66" t="s">
        <v>253</v>
      </c>
      <c r="AX46" s="170">
        <v>15600</v>
      </c>
      <c r="AY46" s="171">
        <v>17300</v>
      </c>
      <c r="AZ46" s="435"/>
      <c r="BA46" s="449"/>
      <c r="BB46" s="435"/>
      <c r="BC46" s="434"/>
      <c r="BD46" s="435"/>
      <c r="BE46" s="393"/>
      <c r="BF46" s="370"/>
      <c r="BG46" s="437"/>
      <c r="BH46" s="365"/>
      <c r="BI46" s="365"/>
      <c r="BJ46" s="365"/>
      <c r="BK46" s="387"/>
      <c r="BL46" s="365"/>
      <c r="BM46" s="368"/>
      <c r="BN46" s="451"/>
      <c r="BO46" s="455"/>
      <c r="BP46" s="457"/>
      <c r="BQ46" s="457"/>
      <c r="BR46" s="459"/>
      <c r="BS46" s="468"/>
      <c r="BT46" s="178"/>
    </row>
    <row r="47" spans="1:72" s="24" customFormat="1" ht="17.25" customHeight="1">
      <c r="B47" s="27" t="str">
        <f>$F$41&amp;$G$45&amp;AB47</f>
        <v>10/100
地域11人
　から
15人
　まで3人以上</v>
      </c>
      <c r="C47" s="24" t="str">
        <f>F41&amp;G45</f>
        <v>10/100
地域11人
　から
15人
　まで</v>
      </c>
      <c r="D47" s="24" t="str">
        <f t="shared" si="5"/>
        <v>10/100
地域</v>
      </c>
      <c r="E47" s="25" t="str">
        <f>E46</f>
        <v>11人
　から
15人
　まで</v>
      </c>
      <c r="F47" s="376"/>
      <c r="G47" s="382"/>
      <c r="H47" s="380"/>
      <c r="I47" s="118"/>
      <c r="J47" s="372"/>
      <c r="K47" s="372"/>
      <c r="L47" s="370"/>
      <c r="M47" s="372"/>
      <c r="N47" s="374"/>
      <c r="O47" s="365"/>
      <c r="P47" s="365"/>
      <c r="Q47" s="387"/>
      <c r="R47" s="365"/>
      <c r="S47" s="368"/>
      <c r="T47" s="372"/>
      <c r="U47" s="374"/>
      <c r="V47" s="365"/>
      <c r="W47" s="365"/>
      <c r="X47" s="387"/>
      <c r="Y47" s="365"/>
      <c r="Z47" s="368"/>
      <c r="AA47" s="370"/>
      <c r="AB47" s="69" t="s">
        <v>237</v>
      </c>
      <c r="AC47" s="122">
        <v>4440</v>
      </c>
      <c r="AD47" s="396"/>
      <c r="AE47" s="168">
        <v>30</v>
      </c>
      <c r="AF47" s="73" t="s">
        <v>151</v>
      </c>
      <c r="AG47" s="73" t="s">
        <v>173</v>
      </c>
      <c r="AH47" s="73" t="s">
        <v>132</v>
      </c>
      <c r="AI47" s="169" t="s">
        <v>224</v>
      </c>
      <c r="AJ47" s="370"/>
      <c r="AK47" s="383"/>
      <c r="AL47" s="384"/>
      <c r="AM47" s="374"/>
      <c r="AN47" s="365"/>
      <c r="AO47" s="365"/>
      <c r="AP47" s="387"/>
      <c r="AQ47" s="365"/>
      <c r="AR47" s="368"/>
      <c r="AS47" s="451"/>
      <c r="AT47" s="442"/>
      <c r="AU47" s="445"/>
      <c r="AV47" s="447"/>
      <c r="AW47" s="66" t="s">
        <v>254</v>
      </c>
      <c r="AX47" s="170">
        <v>13600</v>
      </c>
      <c r="AY47" s="171">
        <v>15100</v>
      </c>
      <c r="AZ47" s="435"/>
      <c r="BA47" s="449"/>
      <c r="BB47" s="435"/>
      <c r="BC47" s="439">
        <v>7.0000000000000007E-2</v>
      </c>
      <c r="BD47" s="435"/>
      <c r="BE47" s="393"/>
      <c r="BF47" s="370"/>
      <c r="BG47" s="437"/>
      <c r="BH47" s="365"/>
      <c r="BI47" s="365"/>
      <c r="BJ47" s="365"/>
      <c r="BK47" s="387"/>
      <c r="BL47" s="365"/>
      <c r="BM47" s="368"/>
      <c r="BN47" s="451"/>
      <c r="BO47" s="460">
        <v>0.02</v>
      </c>
      <c r="BP47" s="462">
        <v>0.04</v>
      </c>
      <c r="BQ47" s="462">
        <v>0.06</v>
      </c>
      <c r="BR47" s="464">
        <v>0.08</v>
      </c>
      <c r="BS47" s="468"/>
      <c r="BT47" s="179"/>
    </row>
    <row r="48" spans="1:72" s="24" customFormat="1" ht="17.25" customHeight="1">
      <c r="D48" s="24" t="str">
        <f t="shared" si="5"/>
        <v>10/100
地域</v>
      </c>
      <c r="E48" s="25" t="str">
        <f>E47</f>
        <v>11人
　から
15人
　まで</v>
      </c>
      <c r="F48" s="376"/>
      <c r="G48" s="382"/>
      <c r="H48" s="380"/>
      <c r="I48" s="118"/>
      <c r="J48" s="372"/>
      <c r="K48" s="372"/>
      <c r="L48" s="370"/>
      <c r="M48" s="372"/>
      <c r="N48" s="375"/>
      <c r="O48" s="366"/>
      <c r="P48" s="366"/>
      <c r="Q48" s="388"/>
      <c r="R48" s="366"/>
      <c r="S48" s="369"/>
      <c r="T48" s="372"/>
      <c r="U48" s="375"/>
      <c r="V48" s="366"/>
      <c r="W48" s="366"/>
      <c r="X48" s="388"/>
      <c r="Y48" s="366"/>
      <c r="Z48" s="369"/>
      <c r="AA48" s="370"/>
      <c r="AB48" s="126"/>
      <c r="AC48" s="127"/>
      <c r="AD48" s="396"/>
      <c r="AE48" s="173"/>
      <c r="AF48" s="174"/>
      <c r="AG48" s="174"/>
      <c r="AH48" s="174"/>
      <c r="AI48" s="175"/>
      <c r="AJ48" s="370"/>
      <c r="AK48" s="383"/>
      <c r="AL48" s="384"/>
      <c r="AM48" s="385"/>
      <c r="AN48" s="452"/>
      <c r="AO48" s="452"/>
      <c r="AP48" s="453"/>
      <c r="AQ48" s="452"/>
      <c r="AR48" s="369"/>
      <c r="AS48" s="451"/>
      <c r="AT48" s="443"/>
      <c r="AU48" s="446"/>
      <c r="AV48" s="447"/>
      <c r="AW48" s="106" t="s">
        <v>255</v>
      </c>
      <c r="AX48" s="84">
        <v>12200</v>
      </c>
      <c r="AY48" s="176">
        <v>13500</v>
      </c>
      <c r="AZ48" s="435"/>
      <c r="BA48" s="450"/>
      <c r="BB48" s="435"/>
      <c r="BC48" s="440"/>
      <c r="BD48" s="435"/>
      <c r="BE48" s="393"/>
      <c r="BF48" s="370"/>
      <c r="BG48" s="438"/>
      <c r="BH48" s="365"/>
      <c r="BI48" s="365"/>
      <c r="BJ48" s="365"/>
      <c r="BK48" s="387"/>
      <c r="BL48" s="365"/>
      <c r="BM48" s="368"/>
      <c r="BN48" s="451"/>
      <c r="BO48" s="461"/>
      <c r="BP48" s="463"/>
      <c r="BQ48" s="463"/>
      <c r="BR48" s="465"/>
      <c r="BS48" s="468"/>
      <c r="BT48" s="180"/>
    </row>
    <row r="49" spans="1:72" s="24" customFormat="1" ht="17.25" customHeight="1">
      <c r="A49" s="24" t="str">
        <f>D49&amp;E49</f>
        <v>6/100
地域 6人
　から
10人
　まで</v>
      </c>
      <c r="B49" s="24" t="str">
        <f>$F$49&amp;$G$49&amp;AB49</f>
        <v>6/100
地域 6人
　から
10人
　まで1人</v>
      </c>
      <c r="D49" s="24" t="str">
        <f>F49</f>
        <v>6/100
地域</v>
      </c>
      <c r="E49" s="25" t="str">
        <f>G49</f>
        <v xml:space="preserve"> 6人
　から
10人
　まで</v>
      </c>
      <c r="F49" s="356" t="s">
        <v>139</v>
      </c>
      <c r="G49" s="377" t="s">
        <v>247</v>
      </c>
      <c r="H49" s="379" t="s">
        <v>134</v>
      </c>
      <c r="I49" s="118"/>
      <c r="J49" s="371">
        <v>214320</v>
      </c>
      <c r="K49" s="371">
        <v>208550</v>
      </c>
      <c r="L49" s="370" t="s">
        <v>132</v>
      </c>
      <c r="M49" s="371">
        <v>2020</v>
      </c>
      <c r="N49" s="373" t="s">
        <v>151</v>
      </c>
      <c r="O49" s="364" t="s">
        <v>173</v>
      </c>
      <c r="P49" s="364" t="s">
        <v>132</v>
      </c>
      <c r="Q49" s="386" t="s">
        <v>174</v>
      </c>
      <c r="R49" s="364" t="s">
        <v>132</v>
      </c>
      <c r="S49" s="367">
        <v>2.6</v>
      </c>
      <c r="T49" s="371">
        <v>1970</v>
      </c>
      <c r="U49" s="373" t="s">
        <v>151</v>
      </c>
      <c r="V49" s="364" t="s">
        <v>173</v>
      </c>
      <c r="W49" s="364" t="s">
        <v>132</v>
      </c>
      <c r="X49" s="386" t="s">
        <v>174</v>
      </c>
      <c r="Y49" s="364" t="s">
        <v>132</v>
      </c>
      <c r="Z49" s="367">
        <v>2.5</v>
      </c>
      <c r="AA49" s="370" t="s">
        <v>132</v>
      </c>
      <c r="AB49" s="162" t="s">
        <v>234</v>
      </c>
      <c r="AC49" s="163">
        <v>2130</v>
      </c>
      <c r="AD49" s="396" t="s">
        <v>132</v>
      </c>
      <c r="AE49" s="164">
        <v>20</v>
      </c>
      <c r="AF49" s="165" t="s">
        <v>151</v>
      </c>
      <c r="AG49" s="165" t="s">
        <v>173</v>
      </c>
      <c r="AH49" s="165" t="s">
        <v>132</v>
      </c>
      <c r="AI49" s="166" t="s">
        <v>224</v>
      </c>
      <c r="AJ49" s="370" t="s">
        <v>132</v>
      </c>
      <c r="AK49" s="397">
        <v>46830</v>
      </c>
      <c r="AL49" s="399">
        <v>460</v>
      </c>
      <c r="AM49" s="373" t="s">
        <v>151</v>
      </c>
      <c r="AN49" s="364" t="s">
        <v>173</v>
      </c>
      <c r="AO49" s="364" t="s">
        <v>132</v>
      </c>
      <c r="AP49" s="386" t="s">
        <v>174</v>
      </c>
      <c r="AQ49" s="364" t="s">
        <v>132</v>
      </c>
      <c r="AR49" s="367">
        <v>4.3</v>
      </c>
      <c r="AS49" s="451" t="s">
        <v>132</v>
      </c>
      <c r="AT49" s="441">
        <v>4100</v>
      </c>
      <c r="AU49" s="444">
        <v>4500</v>
      </c>
      <c r="AV49" s="447" t="s">
        <v>132</v>
      </c>
      <c r="AW49" s="167" t="s">
        <v>248</v>
      </c>
      <c r="AX49" s="87">
        <v>21000</v>
      </c>
      <c r="AY49" s="117">
        <v>23400</v>
      </c>
      <c r="AZ49" s="435" t="s">
        <v>133</v>
      </c>
      <c r="BA49" s="448">
        <v>2540</v>
      </c>
      <c r="BB49" s="435" t="s">
        <v>133</v>
      </c>
      <c r="BC49" s="433" t="s">
        <v>257</v>
      </c>
      <c r="BD49" s="435" t="s">
        <v>133</v>
      </c>
      <c r="BE49" s="392">
        <v>45940</v>
      </c>
      <c r="BF49" s="370" t="s">
        <v>132</v>
      </c>
      <c r="BG49" s="436">
        <v>450</v>
      </c>
      <c r="BH49" s="408" t="s">
        <v>151</v>
      </c>
      <c r="BI49" s="408" t="s">
        <v>173</v>
      </c>
      <c r="BJ49" s="408" t="s">
        <v>132</v>
      </c>
      <c r="BK49" s="466" t="s">
        <v>174</v>
      </c>
      <c r="BL49" s="408" t="s">
        <v>132</v>
      </c>
      <c r="BM49" s="467">
        <v>1</v>
      </c>
      <c r="BN49" s="451" t="s">
        <v>133</v>
      </c>
      <c r="BO49" s="454" t="s">
        <v>251</v>
      </c>
      <c r="BP49" s="456" t="s">
        <v>251</v>
      </c>
      <c r="BQ49" s="456" t="s">
        <v>251</v>
      </c>
      <c r="BR49" s="458" t="s">
        <v>251</v>
      </c>
      <c r="BS49" s="447"/>
      <c r="BT49" s="433" t="s">
        <v>252</v>
      </c>
    </row>
    <row r="50" spans="1:72" s="24" customFormat="1" ht="17.25" customHeight="1">
      <c r="B50" s="24" t="str">
        <f>$F$49&amp;$G$49&amp;AB50</f>
        <v>6/100
地域 6人
　から
10人
　まで2人以上</v>
      </c>
      <c r="D50" s="24" t="str">
        <f t="shared" ref="D50:D56" si="6">D49</f>
        <v>6/100
地域</v>
      </c>
      <c r="E50" s="25" t="str">
        <f>E49</f>
        <v xml:space="preserve"> 6人
　から
10人
　まで</v>
      </c>
      <c r="F50" s="376"/>
      <c r="G50" s="378"/>
      <c r="H50" s="380"/>
      <c r="I50" s="118"/>
      <c r="J50" s="372"/>
      <c r="K50" s="372"/>
      <c r="L50" s="370"/>
      <c r="M50" s="372"/>
      <c r="N50" s="374"/>
      <c r="O50" s="365"/>
      <c r="P50" s="365"/>
      <c r="Q50" s="387"/>
      <c r="R50" s="365"/>
      <c r="S50" s="368"/>
      <c r="T50" s="372"/>
      <c r="U50" s="374"/>
      <c r="V50" s="365"/>
      <c r="W50" s="365"/>
      <c r="X50" s="387"/>
      <c r="Y50" s="365"/>
      <c r="Z50" s="368"/>
      <c r="AA50" s="370"/>
      <c r="AB50" s="69" t="s">
        <v>235</v>
      </c>
      <c r="AC50" s="122">
        <v>4260</v>
      </c>
      <c r="AD50" s="396"/>
      <c r="AE50" s="168">
        <v>40</v>
      </c>
      <c r="AF50" s="73" t="s">
        <v>151</v>
      </c>
      <c r="AG50" s="73" t="s">
        <v>173</v>
      </c>
      <c r="AH50" s="73" t="s">
        <v>132</v>
      </c>
      <c r="AI50" s="169" t="s">
        <v>224</v>
      </c>
      <c r="AJ50" s="370"/>
      <c r="AK50" s="383"/>
      <c r="AL50" s="384"/>
      <c r="AM50" s="374"/>
      <c r="AN50" s="365"/>
      <c r="AO50" s="365"/>
      <c r="AP50" s="387"/>
      <c r="AQ50" s="365"/>
      <c r="AR50" s="368"/>
      <c r="AS50" s="451"/>
      <c r="AT50" s="442"/>
      <c r="AU50" s="445"/>
      <c r="AV50" s="447"/>
      <c r="AW50" s="66" t="s">
        <v>253</v>
      </c>
      <c r="AX50" s="170">
        <v>11600</v>
      </c>
      <c r="AY50" s="171">
        <v>12900</v>
      </c>
      <c r="AZ50" s="435"/>
      <c r="BA50" s="449"/>
      <c r="BB50" s="435"/>
      <c r="BC50" s="434"/>
      <c r="BD50" s="435"/>
      <c r="BE50" s="393"/>
      <c r="BF50" s="370"/>
      <c r="BG50" s="437"/>
      <c r="BH50" s="365"/>
      <c r="BI50" s="365"/>
      <c r="BJ50" s="365"/>
      <c r="BK50" s="387"/>
      <c r="BL50" s="365"/>
      <c r="BM50" s="368"/>
      <c r="BN50" s="451"/>
      <c r="BO50" s="455"/>
      <c r="BP50" s="457"/>
      <c r="BQ50" s="457"/>
      <c r="BR50" s="459"/>
      <c r="BS50" s="447"/>
      <c r="BT50" s="434"/>
    </row>
    <row r="51" spans="1:72" s="24" customFormat="1" ht="17.25" customHeight="1">
      <c r="C51" s="24" t="str">
        <f>F49&amp;G49</f>
        <v>6/100
地域 6人
　から
10人
　まで</v>
      </c>
      <c r="D51" s="24" t="str">
        <f t="shared" si="6"/>
        <v>6/100
地域</v>
      </c>
      <c r="E51" s="25" t="str">
        <f>E50</f>
        <v xml:space="preserve"> 6人
　から
10人
　まで</v>
      </c>
      <c r="F51" s="376"/>
      <c r="G51" s="378"/>
      <c r="H51" s="380"/>
      <c r="I51" s="118"/>
      <c r="J51" s="372"/>
      <c r="K51" s="372"/>
      <c r="L51" s="370"/>
      <c r="M51" s="372"/>
      <c r="N51" s="374"/>
      <c r="O51" s="365"/>
      <c r="P51" s="365"/>
      <c r="Q51" s="387"/>
      <c r="R51" s="365"/>
      <c r="S51" s="368"/>
      <c r="T51" s="372"/>
      <c r="U51" s="374"/>
      <c r="V51" s="365"/>
      <c r="W51" s="365"/>
      <c r="X51" s="387"/>
      <c r="Y51" s="365"/>
      <c r="Z51" s="368"/>
      <c r="AA51" s="370"/>
      <c r="AB51" s="69"/>
      <c r="AC51" s="122"/>
      <c r="AD51" s="396"/>
      <c r="AE51" s="172"/>
      <c r="AF51" s="73"/>
      <c r="AG51" s="73"/>
      <c r="AH51" s="73"/>
      <c r="AI51" s="169"/>
      <c r="AJ51" s="370"/>
      <c r="AK51" s="383"/>
      <c r="AL51" s="384"/>
      <c r="AM51" s="374"/>
      <c r="AN51" s="365"/>
      <c r="AO51" s="365"/>
      <c r="AP51" s="387"/>
      <c r="AQ51" s="365"/>
      <c r="AR51" s="368"/>
      <c r="AS51" s="451"/>
      <c r="AT51" s="442"/>
      <c r="AU51" s="445"/>
      <c r="AV51" s="447"/>
      <c r="AW51" s="66" t="s">
        <v>254</v>
      </c>
      <c r="AX51" s="170">
        <v>10100</v>
      </c>
      <c r="AY51" s="171">
        <v>11200</v>
      </c>
      <c r="AZ51" s="435"/>
      <c r="BA51" s="449"/>
      <c r="BB51" s="435"/>
      <c r="BC51" s="439">
        <v>0.08</v>
      </c>
      <c r="BD51" s="435"/>
      <c r="BE51" s="393"/>
      <c r="BF51" s="370"/>
      <c r="BG51" s="437"/>
      <c r="BH51" s="365"/>
      <c r="BI51" s="365"/>
      <c r="BJ51" s="365"/>
      <c r="BK51" s="387"/>
      <c r="BL51" s="365"/>
      <c r="BM51" s="368"/>
      <c r="BN51" s="451"/>
      <c r="BO51" s="460">
        <v>0.02</v>
      </c>
      <c r="BP51" s="462">
        <v>0.04</v>
      </c>
      <c r="BQ51" s="462">
        <v>0.06</v>
      </c>
      <c r="BR51" s="464">
        <v>0.08</v>
      </c>
      <c r="BS51" s="447"/>
      <c r="BT51" s="439">
        <v>0.88</v>
      </c>
    </row>
    <row r="52" spans="1:72" s="24" customFormat="1" ht="17.25" customHeight="1">
      <c r="D52" s="24" t="str">
        <f t="shared" si="6"/>
        <v>6/100
地域</v>
      </c>
      <c r="E52" s="25" t="str">
        <f>E51</f>
        <v xml:space="preserve"> 6人
　から
10人
　まで</v>
      </c>
      <c r="F52" s="376"/>
      <c r="G52" s="378"/>
      <c r="H52" s="380"/>
      <c r="I52" s="118"/>
      <c r="J52" s="372"/>
      <c r="K52" s="372"/>
      <c r="L52" s="370"/>
      <c r="M52" s="372"/>
      <c r="N52" s="375"/>
      <c r="O52" s="366"/>
      <c r="P52" s="366"/>
      <c r="Q52" s="388"/>
      <c r="R52" s="366"/>
      <c r="S52" s="369"/>
      <c r="T52" s="372"/>
      <c r="U52" s="375"/>
      <c r="V52" s="366"/>
      <c r="W52" s="366"/>
      <c r="X52" s="388"/>
      <c r="Y52" s="366"/>
      <c r="Z52" s="369"/>
      <c r="AA52" s="370"/>
      <c r="AB52" s="126"/>
      <c r="AC52" s="127"/>
      <c r="AD52" s="396"/>
      <c r="AE52" s="173"/>
      <c r="AF52" s="174"/>
      <c r="AG52" s="174"/>
      <c r="AH52" s="174"/>
      <c r="AI52" s="175"/>
      <c r="AJ52" s="370"/>
      <c r="AK52" s="398"/>
      <c r="AL52" s="400"/>
      <c r="AM52" s="375"/>
      <c r="AN52" s="366"/>
      <c r="AO52" s="366"/>
      <c r="AP52" s="388"/>
      <c r="AQ52" s="366"/>
      <c r="AR52" s="369"/>
      <c r="AS52" s="451"/>
      <c r="AT52" s="443"/>
      <c r="AU52" s="446"/>
      <c r="AV52" s="447"/>
      <c r="AW52" s="106" t="s">
        <v>255</v>
      </c>
      <c r="AX52" s="84">
        <v>9000</v>
      </c>
      <c r="AY52" s="176">
        <v>10000</v>
      </c>
      <c r="AZ52" s="435"/>
      <c r="BA52" s="450"/>
      <c r="BB52" s="435"/>
      <c r="BC52" s="440"/>
      <c r="BD52" s="435"/>
      <c r="BE52" s="393"/>
      <c r="BF52" s="370"/>
      <c r="BG52" s="438"/>
      <c r="BH52" s="365"/>
      <c r="BI52" s="365"/>
      <c r="BJ52" s="365"/>
      <c r="BK52" s="387"/>
      <c r="BL52" s="365"/>
      <c r="BM52" s="368"/>
      <c r="BN52" s="451"/>
      <c r="BO52" s="461"/>
      <c r="BP52" s="463"/>
      <c r="BQ52" s="463"/>
      <c r="BR52" s="465"/>
      <c r="BS52" s="447"/>
      <c r="BT52" s="440"/>
    </row>
    <row r="53" spans="1:72" s="24" customFormat="1" ht="17.25" customHeight="1">
      <c r="A53" s="24" t="str">
        <f>F49&amp;G53</f>
        <v>6/100
地域11人
　から
15人
　まで</v>
      </c>
      <c r="B53" s="24" t="str">
        <f>$F$49&amp;$G$53&amp;AB53</f>
        <v>6/100
地域11人
　から
15人
　まで1人</v>
      </c>
      <c r="D53" s="24" t="str">
        <f t="shared" si="6"/>
        <v>6/100
地域</v>
      </c>
      <c r="E53" s="25" t="str">
        <f>G53</f>
        <v>11人
　から
15人
　まで</v>
      </c>
      <c r="F53" s="376"/>
      <c r="G53" s="381" t="s">
        <v>256</v>
      </c>
      <c r="H53" s="379" t="s">
        <v>134</v>
      </c>
      <c r="I53" s="118"/>
      <c r="J53" s="371">
        <v>188840</v>
      </c>
      <c r="K53" s="371">
        <v>185000</v>
      </c>
      <c r="L53" s="370" t="s">
        <v>132</v>
      </c>
      <c r="M53" s="371">
        <v>1770</v>
      </c>
      <c r="N53" s="373" t="s">
        <v>151</v>
      </c>
      <c r="O53" s="364" t="s">
        <v>173</v>
      </c>
      <c r="P53" s="364" t="s">
        <v>132</v>
      </c>
      <c r="Q53" s="386" t="s">
        <v>174</v>
      </c>
      <c r="R53" s="364" t="s">
        <v>132</v>
      </c>
      <c r="S53" s="367">
        <v>2.5</v>
      </c>
      <c r="T53" s="371">
        <v>1730</v>
      </c>
      <c r="U53" s="373" t="s">
        <v>151</v>
      </c>
      <c r="V53" s="364" t="s">
        <v>173</v>
      </c>
      <c r="W53" s="364" t="s">
        <v>132</v>
      </c>
      <c r="X53" s="386" t="s">
        <v>174</v>
      </c>
      <c r="Y53" s="364" t="s">
        <v>132</v>
      </c>
      <c r="Z53" s="367">
        <v>2.4</v>
      </c>
      <c r="AA53" s="370" t="s">
        <v>132</v>
      </c>
      <c r="AB53" s="162" t="s">
        <v>234</v>
      </c>
      <c r="AC53" s="163">
        <v>1420</v>
      </c>
      <c r="AD53" s="396" t="s">
        <v>132</v>
      </c>
      <c r="AE53" s="164">
        <v>10</v>
      </c>
      <c r="AF53" s="165" t="s">
        <v>151</v>
      </c>
      <c r="AG53" s="165" t="s">
        <v>173</v>
      </c>
      <c r="AH53" s="165" t="s">
        <v>132</v>
      </c>
      <c r="AI53" s="166" t="s">
        <v>224</v>
      </c>
      <c r="AJ53" s="370" t="s">
        <v>132</v>
      </c>
      <c r="AK53" s="383">
        <v>46830</v>
      </c>
      <c r="AL53" s="384">
        <v>460</v>
      </c>
      <c r="AM53" s="374" t="s">
        <v>151</v>
      </c>
      <c r="AN53" s="365" t="s">
        <v>173</v>
      </c>
      <c r="AO53" s="365" t="s">
        <v>132</v>
      </c>
      <c r="AP53" s="387" t="s">
        <v>174</v>
      </c>
      <c r="AQ53" s="365" t="s">
        <v>132</v>
      </c>
      <c r="AR53" s="368">
        <v>4.3</v>
      </c>
      <c r="AS53" s="451" t="s">
        <v>132</v>
      </c>
      <c r="AT53" s="441">
        <v>2700</v>
      </c>
      <c r="AU53" s="444">
        <v>3000</v>
      </c>
      <c r="AV53" s="447" t="s">
        <v>132</v>
      </c>
      <c r="AW53" s="66" t="s">
        <v>248</v>
      </c>
      <c r="AX53" s="170">
        <v>28300</v>
      </c>
      <c r="AY53" s="171">
        <v>31500</v>
      </c>
      <c r="AZ53" s="435" t="s">
        <v>133</v>
      </c>
      <c r="BA53" s="448">
        <v>1690</v>
      </c>
      <c r="BB53" s="435" t="s">
        <v>133</v>
      </c>
      <c r="BC53" s="433" t="s">
        <v>257</v>
      </c>
      <c r="BD53" s="435" t="s">
        <v>133</v>
      </c>
      <c r="BE53" s="392">
        <v>30630</v>
      </c>
      <c r="BF53" s="370" t="s">
        <v>132</v>
      </c>
      <c r="BG53" s="436">
        <v>300</v>
      </c>
      <c r="BH53" s="408" t="s">
        <v>151</v>
      </c>
      <c r="BI53" s="408" t="s">
        <v>173</v>
      </c>
      <c r="BJ53" s="408" t="s">
        <v>132</v>
      </c>
      <c r="BK53" s="466" t="s">
        <v>174</v>
      </c>
      <c r="BL53" s="408" t="s">
        <v>132</v>
      </c>
      <c r="BM53" s="467">
        <v>1</v>
      </c>
      <c r="BN53" s="451" t="s">
        <v>133</v>
      </c>
      <c r="BO53" s="454" t="s">
        <v>251</v>
      </c>
      <c r="BP53" s="456" t="s">
        <v>251</v>
      </c>
      <c r="BQ53" s="456" t="s">
        <v>251</v>
      </c>
      <c r="BR53" s="458" t="s">
        <v>251</v>
      </c>
      <c r="BS53" s="468"/>
      <c r="BT53" s="177"/>
    </row>
    <row r="54" spans="1:72" s="24" customFormat="1" ht="17.25" customHeight="1">
      <c r="B54" s="24" t="str">
        <f>$F$49&amp;$G$53&amp;AB54</f>
        <v>6/100
地域11人
　から
15人
　まで2人</v>
      </c>
      <c r="D54" s="24" t="str">
        <f t="shared" si="6"/>
        <v>6/100
地域</v>
      </c>
      <c r="E54" s="25" t="str">
        <f>E53</f>
        <v>11人
　から
15人
　まで</v>
      </c>
      <c r="F54" s="376"/>
      <c r="G54" s="382"/>
      <c r="H54" s="380"/>
      <c r="I54" s="118"/>
      <c r="J54" s="372"/>
      <c r="K54" s="372"/>
      <c r="L54" s="370"/>
      <c r="M54" s="372"/>
      <c r="N54" s="374"/>
      <c r="O54" s="365"/>
      <c r="P54" s="365"/>
      <c r="Q54" s="387"/>
      <c r="R54" s="365"/>
      <c r="S54" s="368"/>
      <c r="T54" s="372"/>
      <c r="U54" s="374"/>
      <c r="V54" s="365"/>
      <c r="W54" s="365"/>
      <c r="X54" s="387"/>
      <c r="Y54" s="365"/>
      <c r="Z54" s="368"/>
      <c r="AA54" s="370"/>
      <c r="AB54" s="69" t="s">
        <v>236</v>
      </c>
      <c r="AC54" s="122">
        <v>2840</v>
      </c>
      <c r="AD54" s="396"/>
      <c r="AE54" s="168">
        <v>20</v>
      </c>
      <c r="AF54" s="73" t="s">
        <v>151</v>
      </c>
      <c r="AG54" s="73" t="s">
        <v>173</v>
      </c>
      <c r="AH54" s="73" t="s">
        <v>132</v>
      </c>
      <c r="AI54" s="169" t="s">
        <v>224</v>
      </c>
      <c r="AJ54" s="370"/>
      <c r="AK54" s="383"/>
      <c r="AL54" s="384"/>
      <c r="AM54" s="374"/>
      <c r="AN54" s="365"/>
      <c r="AO54" s="365"/>
      <c r="AP54" s="387"/>
      <c r="AQ54" s="365"/>
      <c r="AR54" s="368"/>
      <c r="AS54" s="451"/>
      <c r="AT54" s="442"/>
      <c r="AU54" s="445"/>
      <c r="AV54" s="447"/>
      <c r="AW54" s="66" t="s">
        <v>253</v>
      </c>
      <c r="AX54" s="170">
        <v>15600</v>
      </c>
      <c r="AY54" s="171">
        <v>17300</v>
      </c>
      <c r="AZ54" s="435"/>
      <c r="BA54" s="449"/>
      <c r="BB54" s="435"/>
      <c r="BC54" s="434"/>
      <c r="BD54" s="435"/>
      <c r="BE54" s="393"/>
      <c r="BF54" s="370"/>
      <c r="BG54" s="437"/>
      <c r="BH54" s="365"/>
      <c r="BI54" s="365"/>
      <c r="BJ54" s="365"/>
      <c r="BK54" s="387"/>
      <c r="BL54" s="365"/>
      <c r="BM54" s="368"/>
      <c r="BN54" s="451"/>
      <c r="BO54" s="455"/>
      <c r="BP54" s="457"/>
      <c r="BQ54" s="457"/>
      <c r="BR54" s="459"/>
      <c r="BS54" s="468"/>
      <c r="BT54" s="178"/>
    </row>
    <row r="55" spans="1:72" s="24" customFormat="1" ht="17.25" customHeight="1">
      <c r="A55" s="26"/>
      <c r="B55" s="24" t="str">
        <f>$F$49&amp;$G$53&amp;AB55</f>
        <v>6/100
地域11人
　から
15人
　まで3人以上</v>
      </c>
      <c r="C55" s="26" t="str">
        <f>F49&amp;G53</f>
        <v>6/100
地域11人
　から
15人
　まで</v>
      </c>
      <c r="D55" s="26" t="str">
        <f t="shared" si="6"/>
        <v>6/100
地域</v>
      </c>
      <c r="E55" s="28" t="str">
        <f>E54</f>
        <v>11人
　から
15人
　まで</v>
      </c>
      <c r="F55" s="376"/>
      <c r="G55" s="382"/>
      <c r="H55" s="380"/>
      <c r="I55" s="118"/>
      <c r="J55" s="372"/>
      <c r="K55" s="372"/>
      <c r="L55" s="370"/>
      <c r="M55" s="372"/>
      <c r="N55" s="374"/>
      <c r="O55" s="365"/>
      <c r="P55" s="365"/>
      <c r="Q55" s="387"/>
      <c r="R55" s="365"/>
      <c r="S55" s="368"/>
      <c r="T55" s="372"/>
      <c r="U55" s="374"/>
      <c r="V55" s="365"/>
      <c r="W55" s="365"/>
      <c r="X55" s="387"/>
      <c r="Y55" s="365"/>
      <c r="Z55" s="368"/>
      <c r="AA55" s="370"/>
      <c r="AB55" s="69" t="s">
        <v>237</v>
      </c>
      <c r="AC55" s="122">
        <v>4260</v>
      </c>
      <c r="AD55" s="396"/>
      <c r="AE55" s="168">
        <v>30</v>
      </c>
      <c r="AF55" s="73" t="s">
        <v>151</v>
      </c>
      <c r="AG55" s="73" t="s">
        <v>173</v>
      </c>
      <c r="AH55" s="73" t="s">
        <v>132</v>
      </c>
      <c r="AI55" s="169" t="s">
        <v>224</v>
      </c>
      <c r="AJ55" s="370"/>
      <c r="AK55" s="383"/>
      <c r="AL55" s="384"/>
      <c r="AM55" s="374"/>
      <c r="AN55" s="365"/>
      <c r="AO55" s="365"/>
      <c r="AP55" s="387"/>
      <c r="AQ55" s="365"/>
      <c r="AR55" s="368"/>
      <c r="AS55" s="451"/>
      <c r="AT55" s="442"/>
      <c r="AU55" s="445"/>
      <c r="AV55" s="447"/>
      <c r="AW55" s="66" t="s">
        <v>254</v>
      </c>
      <c r="AX55" s="170">
        <v>13600</v>
      </c>
      <c r="AY55" s="171">
        <v>15100</v>
      </c>
      <c r="AZ55" s="435"/>
      <c r="BA55" s="449"/>
      <c r="BB55" s="435"/>
      <c r="BC55" s="439">
        <v>7.0000000000000007E-2</v>
      </c>
      <c r="BD55" s="435"/>
      <c r="BE55" s="393"/>
      <c r="BF55" s="370"/>
      <c r="BG55" s="437"/>
      <c r="BH55" s="365"/>
      <c r="BI55" s="365"/>
      <c r="BJ55" s="365"/>
      <c r="BK55" s="387"/>
      <c r="BL55" s="365"/>
      <c r="BM55" s="368"/>
      <c r="BN55" s="451"/>
      <c r="BO55" s="460">
        <v>0.02</v>
      </c>
      <c r="BP55" s="462">
        <v>0.04</v>
      </c>
      <c r="BQ55" s="462">
        <v>0.06</v>
      </c>
      <c r="BR55" s="464">
        <v>0.08</v>
      </c>
      <c r="BS55" s="468"/>
      <c r="BT55" s="179"/>
    </row>
    <row r="56" spans="1:72" s="24" customFormat="1" ht="17.25" customHeight="1">
      <c r="A56" s="26"/>
      <c r="B56" s="26"/>
      <c r="C56" s="26"/>
      <c r="D56" s="26" t="str">
        <f t="shared" si="6"/>
        <v>6/100
地域</v>
      </c>
      <c r="E56" s="28" t="str">
        <f>E55</f>
        <v>11人
　から
15人
　まで</v>
      </c>
      <c r="F56" s="376"/>
      <c r="G56" s="382"/>
      <c r="H56" s="380"/>
      <c r="I56" s="118"/>
      <c r="J56" s="372"/>
      <c r="K56" s="372"/>
      <c r="L56" s="370"/>
      <c r="M56" s="372"/>
      <c r="N56" s="375"/>
      <c r="O56" s="366"/>
      <c r="P56" s="366"/>
      <c r="Q56" s="388"/>
      <c r="R56" s="366"/>
      <c r="S56" s="369"/>
      <c r="T56" s="372"/>
      <c r="U56" s="375"/>
      <c r="V56" s="366"/>
      <c r="W56" s="366"/>
      <c r="X56" s="388"/>
      <c r="Y56" s="366"/>
      <c r="Z56" s="369"/>
      <c r="AA56" s="370"/>
      <c r="AB56" s="126"/>
      <c r="AC56" s="127"/>
      <c r="AD56" s="396"/>
      <c r="AE56" s="173"/>
      <c r="AF56" s="174"/>
      <c r="AG56" s="174"/>
      <c r="AH56" s="174"/>
      <c r="AI56" s="175"/>
      <c r="AJ56" s="370"/>
      <c r="AK56" s="383"/>
      <c r="AL56" s="384"/>
      <c r="AM56" s="385"/>
      <c r="AN56" s="452"/>
      <c r="AO56" s="452"/>
      <c r="AP56" s="453"/>
      <c r="AQ56" s="452"/>
      <c r="AR56" s="369"/>
      <c r="AS56" s="451"/>
      <c r="AT56" s="443"/>
      <c r="AU56" s="446"/>
      <c r="AV56" s="447"/>
      <c r="AW56" s="106" t="s">
        <v>255</v>
      </c>
      <c r="AX56" s="84">
        <v>12200</v>
      </c>
      <c r="AY56" s="176">
        <v>13500</v>
      </c>
      <c r="AZ56" s="435"/>
      <c r="BA56" s="450"/>
      <c r="BB56" s="435"/>
      <c r="BC56" s="440"/>
      <c r="BD56" s="435"/>
      <c r="BE56" s="393"/>
      <c r="BF56" s="370"/>
      <c r="BG56" s="438"/>
      <c r="BH56" s="365"/>
      <c r="BI56" s="365"/>
      <c r="BJ56" s="365"/>
      <c r="BK56" s="387"/>
      <c r="BL56" s="365"/>
      <c r="BM56" s="368"/>
      <c r="BN56" s="451"/>
      <c r="BO56" s="461"/>
      <c r="BP56" s="463"/>
      <c r="BQ56" s="463"/>
      <c r="BR56" s="465"/>
      <c r="BS56" s="468"/>
      <c r="BT56" s="180"/>
    </row>
    <row r="57" spans="1:72" s="24" customFormat="1" ht="17.25" customHeight="1">
      <c r="A57" s="26" t="str">
        <f>D57&amp;E57</f>
        <v>3/100
地域 6人
　から
10人
　まで</v>
      </c>
      <c r="B57" s="26" t="str">
        <f>$F$57&amp;$G$57&amp;AB57</f>
        <v>3/100
地域 6人
　から
10人
　まで1人</v>
      </c>
      <c r="C57" s="26"/>
      <c r="D57" s="26" t="str">
        <f>F57</f>
        <v>3/100
地域</v>
      </c>
      <c r="E57" s="28" t="str">
        <f>G57</f>
        <v xml:space="preserve"> 6人
　から
10人
　まで</v>
      </c>
      <c r="F57" s="356" t="s">
        <v>140</v>
      </c>
      <c r="G57" s="377" t="s">
        <v>247</v>
      </c>
      <c r="H57" s="379" t="s">
        <v>134</v>
      </c>
      <c r="I57" s="118"/>
      <c r="J57" s="371">
        <v>210430</v>
      </c>
      <c r="K57" s="371">
        <v>204670</v>
      </c>
      <c r="L57" s="370" t="s">
        <v>132</v>
      </c>
      <c r="M57" s="371">
        <v>1980</v>
      </c>
      <c r="N57" s="373" t="s">
        <v>151</v>
      </c>
      <c r="O57" s="364" t="s">
        <v>173</v>
      </c>
      <c r="P57" s="364" t="s">
        <v>132</v>
      </c>
      <c r="Q57" s="386" t="s">
        <v>174</v>
      </c>
      <c r="R57" s="364" t="s">
        <v>132</v>
      </c>
      <c r="S57" s="367">
        <v>2.7</v>
      </c>
      <c r="T57" s="371">
        <v>1930</v>
      </c>
      <c r="U57" s="373" t="s">
        <v>151</v>
      </c>
      <c r="V57" s="364" t="s">
        <v>173</v>
      </c>
      <c r="W57" s="364" t="s">
        <v>132</v>
      </c>
      <c r="X57" s="386" t="s">
        <v>174</v>
      </c>
      <c r="Y57" s="364" t="s">
        <v>132</v>
      </c>
      <c r="Z57" s="367">
        <v>2.5</v>
      </c>
      <c r="AA57" s="370" t="s">
        <v>132</v>
      </c>
      <c r="AB57" s="162" t="s">
        <v>234</v>
      </c>
      <c r="AC57" s="163">
        <v>2070</v>
      </c>
      <c r="AD57" s="396" t="s">
        <v>132</v>
      </c>
      <c r="AE57" s="164">
        <v>20</v>
      </c>
      <c r="AF57" s="165" t="s">
        <v>151</v>
      </c>
      <c r="AG57" s="165" t="s">
        <v>173</v>
      </c>
      <c r="AH57" s="165" t="s">
        <v>132</v>
      </c>
      <c r="AI57" s="166" t="s">
        <v>224</v>
      </c>
      <c r="AJ57" s="370" t="s">
        <v>132</v>
      </c>
      <c r="AK57" s="397">
        <v>45640</v>
      </c>
      <c r="AL57" s="399">
        <v>450</v>
      </c>
      <c r="AM57" s="373" t="s">
        <v>151</v>
      </c>
      <c r="AN57" s="364" t="s">
        <v>173</v>
      </c>
      <c r="AO57" s="364" t="s">
        <v>132</v>
      </c>
      <c r="AP57" s="386" t="s">
        <v>174</v>
      </c>
      <c r="AQ57" s="364" t="s">
        <v>132</v>
      </c>
      <c r="AR57" s="367">
        <v>4.4000000000000004</v>
      </c>
      <c r="AS57" s="451" t="s">
        <v>132</v>
      </c>
      <c r="AT57" s="441">
        <v>4100</v>
      </c>
      <c r="AU57" s="444">
        <v>4500</v>
      </c>
      <c r="AV57" s="447" t="s">
        <v>132</v>
      </c>
      <c r="AW57" s="167" t="s">
        <v>248</v>
      </c>
      <c r="AX57" s="87">
        <v>21000</v>
      </c>
      <c r="AY57" s="117">
        <v>23400</v>
      </c>
      <c r="AZ57" s="435" t="s">
        <v>133</v>
      </c>
      <c r="BA57" s="448">
        <v>2540</v>
      </c>
      <c r="BB57" s="435" t="s">
        <v>133</v>
      </c>
      <c r="BC57" s="433" t="s">
        <v>257</v>
      </c>
      <c r="BD57" s="435" t="s">
        <v>133</v>
      </c>
      <c r="BE57" s="392">
        <v>44440</v>
      </c>
      <c r="BF57" s="370" t="s">
        <v>132</v>
      </c>
      <c r="BG57" s="436">
        <v>440</v>
      </c>
      <c r="BH57" s="408" t="s">
        <v>151</v>
      </c>
      <c r="BI57" s="408" t="s">
        <v>173</v>
      </c>
      <c r="BJ57" s="408" t="s">
        <v>132</v>
      </c>
      <c r="BK57" s="466" t="s">
        <v>174</v>
      </c>
      <c r="BL57" s="408" t="s">
        <v>132</v>
      </c>
      <c r="BM57" s="467">
        <v>1</v>
      </c>
      <c r="BN57" s="451" t="s">
        <v>133</v>
      </c>
      <c r="BO57" s="454" t="s">
        <v>251</v>
      </c>
      <c r="BP57" s="456" t="s">
        <v>251</v>
      </c>
      <c r="BQ57" s="456" t="s">
        <v>251</v>
      </c>
      <c r="BR57" s="458" t="s">
        <v>251</v>
      </c>
      <c r="BS57" s="447"/>
      <c r="BT57" s="433" t="s">
        <v>252</v>
      </c>
    </row>
    <row r="58" spans="1:72" s="24" customFormat="1" ht="17.25" customHeight="1">
      <c r="A58" s="26"/>
      <c r="B58" s="26" t="str">
        <f>$F$57&amp;$G$57&amp;AB58</f>
        <v>3/100
地域 6人
　から
10人
　まで2人以上</v>
      </c>
      <c r="C58" s="26"/>
      <c r="D58" s="26" t="str">
        <f t="shared" ref="D58:D64" si="7">D57</f>
        <v>3/100
地域</v>
      </c>
      <c r="E58" s="28" t="str">
        <f>E57</f>
        <v xml:space="preserve"> 6人
　から
10人
　まで</v>
      </c>
      <c r="F58" s="376"/>
      <c r="G58" s="378"/>
      <c r="H58" s="380"/>
      <c r="I58" s="118"/>
      <c r="J58" s="372"/>
      <c r="K58" s="372"/>
      <c r="L58" s="370"/>
      <c r="M58" s="372"/>
      <c r="N58" s="374"/>
      <c r="O58" s="365"/>
      <c r="P58" s="365"/>
      <c r="Q58" s="387"/>
      <c r="R58" s="365"/>
      <c r="S58" s="368"/>
      <c r="T58" s="372"/>
      <c r="U58" s="374"/>
      <c r="V58" s="365"/>
      <c r="W58" s="365"/>
      <c r="X58" s="387"/>
      <c r="Y58" s="365"/>
      <c r="Z58" s="368"/>
      <c r="AA58" s="370"/>
      <c r="AB58" s="69" t="s">
        <v>235</v>
      </c>
      <c r="AC58" s="122">
        <v>4140</v>
      </c>
      <c r="AD58" s="396"/>
      <c r="AE58" s="168">
        <v>40</v>
      </c>
      <c r="AF58" s="73" t="s">
        <v>151</v>
      </c>
      <c r="AG58" s="73" t="s">
        <v>173</v>
      </c>
      <c r="AH58" s="73" t="s">
        <v>132</v>
      </c>
      <c r="AI58" s="169" t="s">
        <v>224</v>
      </c>
      <c r="AJ58" s="370"/>
      <c r="AK58" s="383"/>
      <c r="AL58" s="384"/>
      <c r="AM58" s="374"/>
      <c r="AN58" s="365"/>
      <c r="AO58" s="365"/>
      <c r="AP58" s="387"/>
      <c r="AQ58" s="365"/>
      <c r="AR58" s="368"/>
      <c r="AS58" s="451"/>
      <c r="AT58" s="442"/>
      <c r="AU58" s="445"/>
      <c r="AV58" s="447"/>
      <c r="AW58" s="66" t="s">
        <v>253</v>
      </c>
      <c r="AX58" s="170">
        <v>11600</v>
      </c>
      <c r="AY58" s="171">
        <v>12900</v>
      </c>
      <c r="AZ58" s="435"/>
      <c r="BA58" s="449"/>
      <c r="BB58" s="435"/>
      <c r="BC58" s="434"/>
      <c r="BD58" s="435"/>
      <c r="BE58" s="393"/>
      <c r="BF58" s="370"/>
      <c r="BG58" s="437"/>
      <c r="BH58" s="365"/>
      <c r="BI58" s="365"/>
      <c r="BJ58" s="365"/>
      <c r="BK58" s="387"/>
      <c r="BL58" s="365"/>
      <c r="BM58" s="368"/>
      <c r="BN58" s="451"/>
      <c r="BO58" s="455"/>
      <c r="BP58" s="457"/>
      <c r="BQ58" s="457"/>
      <c r="BR58" s="459"/>
      <c r="BS58" s="447"/>
      <c r="BT58" s="434"/>
    </row>
    <row r="59" spans="1:72" s="24" customFormat="1" ht="17.25" customHeight="1">
      <c r="A59" s="26"/>
      <c r="B59" s="26"/>
      <c r="C59" s="26" t="str">
        <f>F57&amp;G57</f>
        <v>3/100
地域 6人
　から
10人
　まで</v>
      </c>
      <c r="D59" s="26" t="str">
        <f t="shared" si="7"/>
        <v>3/100
地域</v>
      </c>
      <c r="E59" s="28" t="str">
        <f>E58</f>
        <v xml:space="preserve"> 6人
　から
10人
　まで</v>
      </c>
      <c r="F59" s="376"/>
      <c r="G59" s="378"/>
      <c r="H59" s="380"/>
      <c r="I59" s="118"/>
      <c r="J59" s="372"/>
      <c r="K59" s="372"/>
      <c r="L59" s="370"/>
      <c r="M59" s="372"/>
      <c r="N59" s="374"/>
      <c r="O59" s="365"/>
      <c r="P59" s="365"/>
      <c r="Q59" s="387"/>
      <c r="R59" s="365"/>
      <c r="S59" s="368"/>
      <c r="T59" s="372"/>
      <c r="U59" s="374"/>
      <c r="V59" s="365"/>
      <c r="W59" s="365"/>
      <c r="X59" s="387"/>
      <c r="Y59" s="365"/>
      <c r="Z59" s="368"/>
      <c r="AA59" s="370"/>
      <c r="AB59" s="69"/>
      <c r="AC59" s="122"/>
      <c r="AD59" s="396"/>
      <c r="AE59" s="172"/>
      <c r="AF59" s="73"/>
      <c r="AG59" s="73"/>
      <c r="AH59" s="73"/>
      <c r="AI59" s="169"/>
      <c r="AJ59" s="370"/>
      <c r="AK59" s="383"/>
      <c r="AL59" s="384"/>
      <c r="AM59" s="374"/>
      <c r="AN59" s="365"/>
      <c r="AO59" s="365"/>
      <c r="AP59" s="387"/>
      <c r="AQ59" s="365"/>
      <c r="AR59" s="368"/>
      <c r="AS59" s="451"/>
      <c r="AT59" s="442"/>
      <c r="AU59" s="445"/>
      <c r="AV59" s="447"/>
      <c r="AW59" s="66" t="s">
        <v>254</v>
      </c>
      <c r="AX59" s="170">
        <v>10100</v>
      </c>
      <c r="AY59" s="171">
        <v>11200</v>
      </c>
      <c r="AZ59" s="435"/>
      <c r="BA59" s="449"/>
      <c r="BB59" s="435"/>
      <c r="BC59" s="439">
        <v>0.08</v>
      </c>
      <c r="BD59" s="435"/>
      <c r="BE59" s="393"/>
      <c r="BF59" s="370"/>
      <c r="BG59" s="437"/>
      <c r="BH59" s="365"/>
      <c r="BI59" s="365"/>
      <c r="BJ59" s="365"/>
      <c r="BK59" s="387"/>
      <c r="BL59" s="365"/>
      <c r="BM59" s="368"/>
      <c r="BN59" s="451"/>
      <c r="BO59" s="460">
        <v>0.02</v>
      </c>
      <c r="BP59" s="462">
        <v>0.04</v>
      </c>
      <c r="BQ59" s="462">
        <v>0.06</v>
      </c>
      <c r="BR59" s="464">
        <v>0.08</v>
      </c>
      <c r="BS59" s="447"/>
      <c r="BT59" s="439">
        <v>0.88</v>
      </c>
    </row>
    <row r="60" spans="1:72" s="24" customFormat="1" ht="17.25" customHeight="1">
      <c r="A60" s="26"/>
      <c r="B60" s="26"/>
      <c r="C60" s="26"/>
      <c r="D60" s="26" t="str">
        <f t="shared" si="7"/>
        <v>3/100
地域</v>
      </c>
      <c r="E60" s="28" t="str">
        <f>E59</f>
        <v xml:space="preserve"> 6人
　から
10人
　まで</v>
      </c>
      <c r="F60" s="376"/>
      <c r="G60" s="378"/>
      <c r="H60" s="380"/>
      <c r="I60" s="118"/>
      <c r="J60" s="372"/>
      <c r="K60" s="372"/>
      <c r="L60" s="370"/>
      <c r="M60" s="372"/>
      <c r="N60" s="375"/>
      <c r="O60" s="366"/>
      <c r="P60" s="366"/>
      <c r="Q60" s="388"/>
      <c r="R60" s="366"/>
      <c r="S60" s="369"/>
      <c r="T60" s="372"/>
      <c r="U60" s="375"/>
      <c r="V60" s="366"/>
      <c r="W60" s="366"/>
      <c r="X60" s="388"/>
      <c r="Y60" s="366"/>
      <c r="Z60" s="369"/>
      <c r="AA60" s="370"/>
      <c r="AB60" s="126"/>
      <c r="AC60" s="127"/>
      <c r="AD60" s="396"/>
      <c r="AE60" s="173"/>
      <c r="AF60" s="174"/>
      <c r="AG60" s="174"/>
      <c r="AH60" s="174"/>
      <c r="AI60" s="175"/>
      <c r="AJ60" s="370"/>
      <c r="AK60" s="398"/>
      <c r="AL60" s="400"/>
      <c r="AM60" s="375"/>
      <c r="AN60" s="366"/>
      <c r="AO60" s="366"/>
      <c r="AP60" s="388"/>
      <c r="AQ60" s="366"/>
      <c r="AR60" s="369"/>
      <c r="AS60" s="451"/>
      <c r="AT60" s="443"/>
      <c r="AU60" s="446"/>
      <c r="AV60" s="447"/>
      <c r="AW60" s="106" t="s">
        <v>255</v>
      </c>
      <c r="AX60" s="84">
        <v>9000</v>
      </c>
      <c r="AY60" s="176">
        <v>10000</v>
      </c>
      <c r="AZ60" s="435"/>
      <c r="BA60" s="450"/>
      <c r="BB60" s="435"/>
      <c r="BC60" s="440"/>
      <c r="BD60" s="435"/>
      <c r="BE60" s="393"/>
      <c r="BF60" s="370"/>
      <c r="BG60" s="438"/>
      <c r="BH60" s="365"/>
      <c r="BI60" s="365"/>
      <c r="BJ60" s="365"/>
      <c r="BK60" s="387"/>
      <c r="BL60" s="365"/>
      <c r="BM60" s="368"/>
      <c r="BN60" s="451"/>
      <c r="BO60" s="461"/>
      <c r="BP60" s="463"/>
      <c r="BQ60" s="463"/>
      <c r="BR60" s="465"/>
      <c r="BS60" s="447"/>
      <c r="BT60" s="440"/>
    </row>
    <row r="61" spans="1:72" s="24" customFormat="1" ht="17.25" customHeight="1">
      <c r="A61" s="26" t="str">
        <f>F57&amp;G61</f>
        <v>3/100
地域11人
　から
15人
　まで</v>
      </c>
      <c r="B61" s="26" t="str">
        <f>$F$57&amp;$G$61&amp;AB61</f>
        <v>3/100
地域11人
　から
15人
　まで1人</v>
      </c>
      <c r="C61" s="26"/>
      <c r="D61" s="26" t="str">
        <f t="shared" si="7"/>
        <v>3/100
地域</v>
      </c>
      <c r="E61" s="28" t="str">
        <f>G61</f>
        <v>11人
　から
15人
　まで</v>
      </c>
      <c r="F61" s="376"/>
      <c r="G61" s="381" t="s">
        <v>256</v>
      </c>
      <c r="H61" s="379" t="s">
        <v>134</v>
      </c>
      <c r="I61" s="118"/>
      <c r="J61" s="371">
        <v>185460</v>
      </c>
      <c r="K61" s="392">
        <v>181620</v>
      </c>
      <c r="L61" s="370" t="s">
        <v>132</v>
      </c>
      <c r="M61" s="371">
        <v>1730</v>
      </c>
      <c r="N61" s="373" t="s">
        <v>151</v>
      </c>
      <c r="O61" s="364" t="s">
        <v>173</v>
      </c>
      <c r="P61" s="364" t="s">
        <v>132</v>
      </c>
      <c r="Q61" s="386" t="s">
        <v>174</v>
      </c>
      <c r="R61" s="364" t="s">
        <v>132</v>
      </c>
      <c r="S61" s="367">
        <v>2.6</v>
      </c>
      <c r="T61" s="371">
        <v>1700</v>
      </c>
      <c r="U61" s="373" t="s">
        <v>151</v>
      </c>
      <c r="V61" s="364" t="s">
        <v>173</v>
      </c>
      <c r="W61" s="364" t="s">
        <v>132</v>
      </c>
      <c r="X61" s="386" t="s">
        <v>174</v>
      </c>
      <c r="Y61" s="364" t="s">
        <v>132</v>
      </c>
      <c r="Z61" s="367">
        <v>2.5</v>
      </c>
      <c r="AA61" s="370" t="s">
        <v>132</v>
      </c>
      <c r="AB61" s="162" t="s">
        <v>234</v>
      </c>
      <c r="AC61" s="163">
        <v>1380</v>
      </c>
      <c r="AD61" s="396" t="s">
        <v>132</v>
      </c>
      <c r="AE61" s="164">
        <v>10</v>
      </c>
      <c r="AF61" s="165" t="s">
        <v>151</v>
      </c>
      <c r="AG61" s="165" t="s">
        <v>173</v>
      </c>
      <c r="AH61" s="165" t="s">
        <v>132</v>
      </c>
      <c r="AI61" s="166" t="s">
        <v>224</v>
      </c>
      <c r="AJ61" s="370" t="s">
        <v>132</v>
      </c>
      <c r="AK61" s="383">
        <v>45640</v>
      </c>
      <c r="AL61" s="384">
        <v>450</v>
      </c>
      <c r="AM61" s="374" t="s">
        <v>151</v>
      </c>
      <c r="AN61" s="365" t="s">
        <v>173</v>
      </c>
      <c r="AO61" s="365" t="s">
        <v>132</v>
      </c>
      <c r="AP61" s="387" t="s">
        <v>174</v>
      </c>
      <c r="AQ61" s="365" t="s">
        <v>132</v>
      </c>
      <c r="AR61" s="368">
        <v>4.4000000000000004</v>
      </c>
      <c r="AS61" s="451" t="s">
        <v>132</v>
      </c>
      <c r="AT61" s="441">
        <v>2700</v>
      </c>
      <c r="AU61" s="444">
        <v>3000</v>
      </c>
      <c r="AV61" s="447" t="s">
        <v>132</v>
      </c>
      <c r="AW61" s="66" t="s">
        <v>248</v>
      </c>
      <c r="AX61" s="170">
        <v>28300</v>
      </c>
      <c r="AY61" s="171">
        <v>31500</v>
      </c>
      <c r="AZ61" s="435" t="s">
        <v>133</v>
      </c>
      <c r="BA61" s="448">
        <v>1690</v>
      </c>
      <c r="BB61" s="435" t="s">
        <v>133</v>
      </c>
      <c r="BC61" s="433" t="s">
        <v>257</v>
      </c>
      <c r="BD61" s="435" t="s">
        <v>133</v>
      </c>
      <c r="BE61" s="392">
        <v>29630</v>
      </c>
      <c r="BF61" s="370" t="s">
        <v>132</v>
      </c>
      <c r="BG61" s="436">
        <v>290</v>
      </c>
      <c r="BH61" s="408" t="s">
        <v>151</v>
      </c>
      <c r="BI61" s="408" t="s">
        <v>173</v>
      </c>
      <c r="BJ61" s="408" t="s">
        <v>132</v>
      </c>
      <c r="BK61" s="466" t="s">
        <v>174</v>
      </c>
      <c r="BL61" s="408" t="s">
        <v>132</v>
      </c>
      <c r="BM61" s="467">
        <v>1</v>
      </c>
      <c r="BN61" s="451" t="s">
        <v>133</v>
      </c>
      <c r="BO61" s="454" t="s">
        <v>251</v>
      </c>
      <c r="BP61" s="456" t="s">
        <v>251</v>
      </c>
      <c r="BQ61" s="456" t="s">
        <v>251</v>
      </c>
      <c r="BR61" s="458" t="s">
        <v>251</v>
      </c>
      <c r="BS61" s="468"/>
      <c r="BT61" s="177"/>
    </row>
    <row r="62" spans="1:72" s="24" customFormat="1" ht="17.25" customHeight="1">
      <c r="A62" s="26"/>
      <c r="B62" s="26" t="str">
        <f>$F$57&amp;$G$61&amp;AB62</f>
        <v>3/100
地域11人
　から
15人
　まで2人</v>
      </c>
      <c r="C62" s="26"/>
      <c r="D62" s="26" t="str">
        <f t="shared" si="7"/>
        <v>3/100
地域</v>
      </c>
      <c r="E62" s="28" t="str">
        <f>E61</f>
        <v>11人
　から
15人
　まで</v>
      </c>
      <c r="F62" s="376"/>
      <c r="G62" s="382"/>
      <c r="H62" s="380"/>
      <c r="I62" s="118"/>
      <c r="J62" s="372"/>
      <c r="K62" s="393"/>
      <c r="L62" s="370"/>
      <c r="M62" s="372"/>
      <c r="N62" s="374"/>
      <c r="O62" s="365"/>
      <c r="P62" s="365"/>
      <c r="Q62" s="387"/>
      <c r="R62" s="365"/>
      <c r="S62" s="368"/>
      <c r="T62" s="372"/>
      <c r="U62" s="374"/>
      <c r="V62" s="365"/>
      <c r="W62" s="365"/>
      <c r="X62" s="387"/>
      <c r="Y62" s="365"/>
      <c r="Z62" s="368"/>
      <c r="AA62" s="370"/>
      <c r="AB62" s="69" t="s">
        <v>236</v>
      </c>
      <c r="AC62" s="122">
        <v>2760</v>
      </c>
      <c r="AD62" s="396"/>
      <c r="AE62" s="168">
        <v>20</v>
      </c>
      <c r="AF62" s="73" t="s">
        <v>151</v>
      </c>
      <c r="AG62" s="73" t="s">
        <v>173</v>
      </c>
      <c r="AH62" s="73" t="s">
        <v>132</v>
      </c>
      <c r="AI62" s="169" t="s">
        <v>224</v>
      </c>
      <c r="AJ62" s="370"/>
      <c r="AK62" s="383"/>
      <c r="AL62" s="384"/>
      <c r="AM62" s="374"/>
      <c r="AN62" s="365"/>
      <c r="AO62" s="365"/>
      <c r="AP62" s="387"/>
      <c r="AQ62" s="365"/>
      <c r="AR62" s="368"/>
      <c r="AS62" s="451"/>
      <c r="AT62" s="442"/>
      <c r="AU62" s="445"/>
      <c r="AV62" s="447"/>
      <c r="AW62" s="66" t="s">
        <v>253</v>
      </c>
      <c r="AX62" s="170">
        <v>15600</v>
      </c>
      <c r="AY62" s="171">
        <v>17300</v>
      </c>
      <c r="AZ62" s="435"/>
      <c r="BA62" s="449"/>
      <c r="BB62" s="435"/>
      <c r="BC62" s="434"/>
      <c r="BD62" s="435"/>
      <c r="BE62" s="393"/>
      <c r="BF62" s="370"/>
      <c r="BG62" s="437"/>
      <c r="BH62" s="365"/>
      <c r="BI62" s="365"/>
      <c r="BJ62" s="365"/>
      <c r="BK62" s="387"/>
      <c r="BL62" s="365"/>
      <c r="BM62" s="368"/>
      <c r="BN62" s="451"/>
      <c r="BO62" s="455"/>
      <c r="BP62" s="457"/>
      <c r="BQ62" s="457"/>
      <c r="BR62" s="459"/>
      <c r="BS62" s="468"/>
      <c r="BT62" s="178"/>
    </row>
    <row r="63" spans="1:72" s="24" customFormat="1" ht="17.25" customHeight="1">
      <c r="A63" s="26"/>
      <c r="B63" s="26" t="str">
        <f>$F$57&amp;$G$61&amp;AB63</f>
        <v>3/100
地域11人
　から
15人
　まで3人以上</v>
      </c>
      <c r="C63" s="26" t="str">
        <f>F57&amp;G61</f>
        <v>3/100
地域11人
　から
15人
　まで</v>
      </c>
      <c r="D63" s="26" t="str">
        <f t="shared" si="7"/>
        <v>3/100
地域</v>
      </c>
      <c r="E63" s="28" t="str">
        <f>E62</f>
        <v>11人
　から
15人
　まで</v>
      </c>
      <c r="F63" s="376"/>
      <c r="G63" s="382"/>
      <c r="H63" s="380"/>
      <c r="I63" s="118"/>
      <c r="J63" s="372"/>
      <c r="K63" s="393"/>
      <c r="L63" s="370"/>
      <c r="M63" s="372"/>
      <c r="N63" s="374"/>
      <c r="O63" s="365"/>
      <c r="P63" s="365"/>
      <c r="Q63" s="387"/>
      <c r="R63" s="365"/>
      <c r="S63" s="368"/>
      <c r="T63" s="372"/>
      <c r="U63" s="374"/>
      <c r="V63" s="365"/>
      <c r="W63" s="365"/>
      <c r="X63" s="387"/>
      <c r="Y63" s="365"/>
      <c r="Z63" s="368"/>
      <c r="AA63" s="370"/>
      <c r="AB63" s="69" t="s">
        <v>237</v>
      </c>
      <c r="AC63" s="122">
        <v>4140</v>
      </c>
      <c r="AD63" s="396"/>
      <c r="AE63" s="168">
        <v>30</v>
      </c>
      <c r="AF63" s="73" t="s">
        <v>151</v>
      </c>
      <c r="AG63" s="73" t="s">
        <v>173</v>
      </c>
      <c r="AH63" s="73" t="s">
        <v>132</v>
      </c>
      <c r="AI63" s="169" t="s">
        <v>224</v>
      </c>
      <c r="AJ63" s="370"/>
      <c r="AK63" s="383"/>
      <c r="AL63" s="384"/>
      <c r="AM63" s="374"/>
      <c r="AN63" s="365"/>
      <c r="AO63" s="365"/>
      <c r="AP63" s="387"/>
      <c r="AQ63" s="365"/>
      <c r="AR63" s="368"/>
      <c r="AS63" s="451"/>
      <c r="AT63" s="442"/>
      <c r="AU63" s="445"/>
      <c r="AV63" s="447"/>
      <c r="AW63" s="66" t="s">
        <v>254</v>
      </c>
      <c r="AX63" s="170">
        <v>13600</v>
      </c>
      <c r="AY63" s="171">
        <v>15100</v>
      </c>
      <c r="AZ63" s="435"/>
      <c r="BA63" s="449"/>
      <c r="BB63" s="435"/>
      <c r="BC63" s="439">
        <v>0.08</v>
      </c>
      <c r="BD63" s="435"/>
      <c r="BE63" s="393"/>
      <c r="BF63" s="370"/>
      <c r="BG63" s="437"/>
      <c r="BH63" s="365"/>
      <c r="BI63" s="365"/>
      <c r="BJ63" s="365"/>
      <c r="BK63" s="387"/>
      <c r="BL63" s="365"/>
      <c r="BM63" s="368"/>
      <c r="BN63" s="451"/>
      <c r="BO63" s="460">
        <v>0.02</v>
      </c>
      <c r="BP63" s="462">
        <v>0.04</v>
      </c>
      <c r="BQ63" s="462">
        <v>0.06</v>
      </c>
      <c r="BR63" s="464">
        <v>0.08</v>
      </c>
      <c r="BS63" s="468"/>
      <c r="BT63" s="179"/>
    </row>
    <row r="64" spans="1:72" s="24" customFormat="1" ht="17.25" customHeight="1">
      <c r="A64" s="26"/>
      <c r="B64" s="26"/>
      <c r="C64" s="26"/>
      <c r="D64" s="26" t="str">
        <f t="shared" si="7"/>
        <v>3/100
地域</v>
      </c>
      <c r="E64" s="28" t="str">
        <f>E63</f>
        <v>11人
　から
15人
　まで</v>
      </c>
      <c r="F64" s="376"/>
      <c r="G64" s="389"/>
      <c r="H64" s="390"/>
      <c r="I64" s="118"/>
      <c r="J64" s="391"/>
      <c r="K64" s="394"/>
      <c r="L64" s="370"/>
      <c r="M64" s="372"/>
      <c r="N64" s="375"/>
      <c r="O64" s="366"/>
      <c r="P64" s="366"/>
      <c r="Q64" s="388"/>
      <c r="R64" s="366"/>
      <c r="S64" s="369"/>
      <c r="T64" s="372"/>
      <c r="U64" s="375"/>
      <c r="V64" s="366"/>
      <c r="W64" s="366"/>
      <c r="X64" s="388"/>
      <c r="Y64" s="366"/>
      <c r="Z64" s="369"/>
      <c r="AA64" s="370"/>
      <c r="AB64" s="126"/>
      <c r="AC64" s="127"/>
      <c r="AD64" s="396"/>
      <c r="AE64" s="173"/>
      <c r="AF64" s="174"/>
      <c r="AG64" s="174"/>
      <c r="AH64" s="174"/>
      <c r="AI64" s="175"/>
      <c r="AJ64" s="370"/>
      <c r="AK64" s="383"/>
      <c r="AL64" s="384"/>
      <c r="AM64" s="385"/>
      <c r="AN64" s="452"/>
      <c r="AO64" s="452"/>
      <c r="AP64" s="453"/>
      <c r="AQ64" s="452"/>
      <c r="AR64" s="369"/>
      <c r="AS64" s="451"/>
      <c r="AT64" s="443"/>
      <c r="AU64" s="446"/>
      <c r="AV64" s="447"/>
      <c r="AW64" s="106" t="s">
        <v>255</v>
      </c>
      <c r="AX64" s="84">
        <v>12200</v>
      </c>
      <c r="AY64" s="176">
        <v>13500</v>
      </c>
      <c r="AZ64" s="435"/>
      <c r="BA64" s="450"/>
      <c r="BB64" s="435"/>
      <c r="BC64" s="440"/>
      <c r="BD64" s="435"/>
      <c r="BE64" s="394"/>
      <c r="BF64" s="370"/>
      <c r="BG64" s="438"/>
      <c r="BH64" s="365"/>
      <c r="BI64" s="365"/>
      <c r="BJ64" s="365"/>
      <c r="BK64" s="387"/>
      <c r="BL64" s="365"/>
      <c r="BM64" s="368"/>
      <c r="BN64" s="451"/>
      <c r="BO64" s="461"/>
      <c r="BP64" s="463"/>
      <c r="BQ64" s="463"/>
      <c r="BR64" s="465"/>
      <c r="BS64" s="468"/>
      <c r="BT64" s="179"/>
    </row>
    <row r="65" spans="1:72" s="24" customFormat="1" ht="17.25" customHeight="1">
      <c r="A65" s="26" t="str">
        <f>D65&amp;E65</f>
        <v>その他
地域 6人
　から
10人
　まで</v>
      </c>
      <c r="B65" s="26" t="str">
        <f>$F$65&amp;$G$65&amp;AB65</f>
        <v>その他
地域 6人
　から
10人
　まで1人</v>
      </c>
      <c r="C65" s="26"/>
      <c r="D65" s="26" t="str">
        <f>F65</f>
        <v>その他
地域</v>
      </c>
      <c r="E65" s="28" t="str">
        <f>G65</f>
        <v xml:space="preserve"> 6人
　から
10人
　まで</v>
      </c>
      <c r="F65" s="356" t="s">
        <v>141</v>
      </c>
      <c r="G65" s="377" t="s">
        <v>247</v>
      </c>
      <c r="H65" s="379" t="s">
        <v>134</v>
      </c>
      <c r="I65" s="118"/>
      <c r="J65" s="371">
        <v>206550</v>
      </c>
      <c r="K65" s="371">
        <v>200780</v>
      </c>
      <c r="L65" s="370" t="s">
        <v>132</v>
      </c>
      <c r="M65" s="371">
        <v>1950</v>
      </c>
      <c r="N65" s="373" t="s">
        <v>151</v>
      </c>
      <c r="O65" s="364" t="s">
        <v>173</v>
      </c>
      <c r="P65" s="364" t="s">
        <v>132</v>
      </c>
      <c r="Q65" s="386" t="s">
        <v>174</v>
      </c>
      <c r="R65" s="364" t="s">
        <v>132</v>
      </c>
      <c r="S65" s="367">
        <v>2.7</v>
      </c>
      <c r="T65" s="371">
        <v>1890</v>
      </c>
      <c r="U65" s="373" t="s">
        <v>151</v>
      </c>
      <c r="V65" s="364" t="s">
        <v>173</v>
      </c>
      <c r="W65" s="364" t="s">
        <v>132</v>
      </c>
      <c r="X65" s="386" t="s">
        <v>174</v>
      </c>
      <c r="Y65" s="364" t="s">
        <v>132</v>
      </c>
      <c r="Z65" s="367">
        <v>2.6</v>
      </c>
      <c r="AA65" s="370" t="s">
        <v>132</v>
      </c>
      <c r="AB65" s="162" t="s">
        <v>234</v>
      </c>
      <c r="AC65" s="163">
        <v>2010</v>
      </c>
      <c r="AD65" s="396" t="s">
        <v>132</v>
      </c>
      <c r="AE65" s="164">
        <v>20</v>
      </c>
      <c r="AF65" s="165" t="s">
        <v>151</v>
      </c>
      <c r="AG65" s="165" t="s">
        <v>173</v>
      </c>
      <c r="AH65" s="165" t="s">
        <v>132</v>
      </c>
      <c r="AI65" s="166" t="s">
        <v>224</v>
      </c>
      <c r="AJ65" s="370" t="s">
        <v>132</v>
      </c>
      <c r="AK65" s="397">
        <v>44450</v>
      </c>
      <c r="AL65" s="399">
        <v>440</v>
      </c>
      <c r="AM65" s="373" t="s">
        <v>151</v>
      </c>
      <c r="AN65" s="364" t="s">
        <v>173</v>
      </c>
      <c r="AO65" s="364" t="s">
        <v>132</v>
      </c>
      <c r="AP65" s="386" t="s">
        <v>174</v>
      </c>
      <c r="AQ65" s="364" t="s">
        <v>132</v>
      </c>
      <c r="AR65" s="367">
        <v>4.5</v>
      </c>
      <c r="AS65" s="451" t="s">
        <v>132</v>
      </c>
      <c r="AT65" s="441">
        <v>4100</v>
      </c>
      <c r="AU65" s="444">
        <v>4500</v>
      </c>
      <c r="AV65" s="447" t="s">
        <v>132</v>
      </c>
      <c r="AW65" s="167" t="s">
        <v>248</v>
      </c>
      <c r="AX65" s="87">
        <v>21000</v>
      </c>
      <c r="AY65" s="117">
        <v>23400</v>
      </c>
      <c r="AZ65" s="435" t="s">
        <v>133</v>
      </c>
      <c r="BA65" s="448">
        <v>2540</v>
      </c>
      <c r="BB65" s="435" t="s">
        <v>133</v>
      </c>
      <c r="BC65" s="433" t="s">
        <v>257</v>
      </c>
      <c r="BD65" s="435" t="s">
        <v>133</v>
      </c>
      <c r="BE65" s="392">
        <v>42940</v>
      </c>
      <c r="BF65" s="370" t="s">
        <v>132</v>
      </c>
      <c r="BG65" s="436">
        <v>420</v>
      </c>
      <c r="BH65" s="408" t="s">
        <v>151</v>
      </c>
      <c r="BI65" s="408" t="s">
        <v>173</v>
      </c>
      <c r="BJ65" s="408" t="s">
        <v>132</v>
      </c>
      <c r="BK65" s="466" t="s">
        <v>174</v>
      </c>
      <c r="BL65" s="408" t="s">
        <v>132</v>
      </c>
      <c r="BM65" s="467">
        <v>1.1000000000000001</v>
      </c>
      <c r="BN65" s="451" t="s">
        <v>133</v>
      </c>
      <c r="BO65" s="454" t="s">
        <v>251</v>
      </c>
      <c r="BP65" s="456" t="s">
        <v>251</v>
      </c>
      <c r="BQ65" s="456" t="s">
        <v>251</v>
      </c>
      <c r="BR65" s="458" t="s">
        <v>251</v>
      </c>
      <c r="BS65" s="447"/>
      <c r="BT65" s="433" t="s">
        <v>252</v>
      </c>
    </row>
    <row r="66" spans="1:72" s="24" customFormat="1" ht="17.25" customHeight="1">
      <c r="A66" s="26"/>
      <c r="B66" s="26" t="str">
        <f>$F$65&amp;$G$65&amp;AB66</f>
        <v>その他
地域 6人
　から
10人
　まで2人以上</v>
      </c>
      <c r="C66" s="26"/>
      <c r="D66" s="26" t="str">
        <f t="shared" ref="D66:D72" si="8">D65</f>
        <v>その他
地域</v>
      </c>
      <c r="E66" s="28" t="str">
        <f>E65</f>
        <v xml:space="preserve"> 6人
　から
10人
　まで</v>
      </c>
      <c r="F66" s="376"/>
      <c r="G66" s="378"/>
      <c r="H66" s="380"/>
      <c r="I66" s="118"/>
      <c r="J66" s="372"/>
      <c r="K66" s="372"/>
      <c r="L66" s="370"/>
      <c r="M66" s="372"/>
      <c r="N66" s="374"/>
      <c r="O66" s="365"/>
      <c r="P66" s="365"/>
      <c r="Q66" s="387"/>
      <c r="R66" s="365"/>
      <c r="S66" s="368"/>
      <c r="T66" s="372"/>
      <c r="U66" s="374"/>
      <c r="V66" s="365"/>
      <c r="W66" s="365"/>
      <c r="X66" s="387"/>
      <c r="Y66" s="365"/>
      <c r="Z66" s="368"/>
      <c r="AA66" s="370"/>
      <c r="AB66" s="69" t="s">
        <v>235</v>
      </c>
      <c r="AC66" s="122">
        <v>4020</v>
      </c>
      <c r="AD66" s="396"/>
      <c r="AE66" s="168">
        <v>40</v>
      </c>
      <c r="AF66" s="73" t="s">
        <v>151</v>
      </c>
      <c r="AG66" s="73" t="s">
        <v>173</v>
      </c>
      <c r="AH66" s="73" t="s">
        <v>132</v>
      </c>
      <c r="AI66" s="169" t="s">
        <v>224</v>
      </c>
      <c r="AJ66" s="370"/>
      <c r="AK66" s="383"/>
      <c r="AL66" s="384"/>
      <c r="AM66" s="374"/>
      <c r="AN66" s="365"/>
      <c r="AO66" s="365"/>
      <c r="AP66" s="387"/>
      <c r="AQ66" s="365"/>
      <c r="AR66" s="368"/>
      <c r="AS66" s="451"/>
      <c r="AT66" s="442"/>
      <c r="AU66" s="445"/>
      <c r="AV66" s="447"/>
      <c r="AW66" s="66" t="s">
        <v>253</v>
      </c>
      <c r="AX66" s="170">
        <v>11600</v>
      </c>
      <c r="AY66" s="171">
        <v>12900</v>
      </c>
      <c r="AZ66" s="435"/>
      <c r="BA66" s="449"/>
      <c r="BB66" s="435"/>
      <c r="BC66" s="434"/>
      <c r="BD66" s="435"/>
      <c r="BE66" s="393"/>
      <c r="BF66" s="370"/>
      <c r="BG66" s="437"/>
      <c r="BH66" s="365"/>
      <c r="BI66" s="365"/>
      <c r="BJ66" s="365"/>
      <c r="BK66" s="387"/>
      <c r="BL66" s="365"/>
      <c r="BM66" s="368"/>
      <c r="BN66" s="451"/>
      <c r="BO66" s="455"/>
      <c r="BP66" s="457"/>
      <c r="BQ66" s="457"/>
      <c r="BR66" s="459"/>
      <c r="BS66" s="447"/>
      <c r="BT66" s="434"/>
    </row>
    <row r="67" spans="1:72" s="24" customFormat="1" ht="17.25" customHeight="1">
      <c r="A67" s="26"/>
      <c r="B67" s="26"/>
      <c r="C67" s="26" t="str">
        <f>F65&amp;G65</f>
        <v>その他
地域 6人
　から
10人
　まで</v>
      </c>
      <c r="D67" s="26" t="str">
        <f t="shared" si="8"/>
        <v>その他
地域</v>
      </c>
      <c r="E67" s="28" t="str">
        <f>E66</f>
        <v xml:space="preserve"> 6人
　から
10人
　まで</v>
      </c>
      <c r="F67" s="376"/>
      <c r="G67" s="378"/>
      <c r="H67" s="380"/>
      <c r="I67" s="118"/>
      <c r="J67" s="372"/>
      <c r="K67" s="372"/>
      <c r="L67" s="370"/>
      <c r="M67" s="372"/>
      <c r="N67" s="374"/>
      <c r="O67" s="365"/>
      <c r="P67" s="365"/>
      <c r="Q67" s="387"/>
      <c r="R67" s="365"/>
      <c r="S67" s="368"/>
      <c r="T67" s="372"/>
      <c r="U67" s="374"/>
      <c r="V67" s="365"/>
      <c r="W67" s="365"/>
      <c r="X67" s="387"/>
      <c r="Y67" s="365"/>
      <c r="Z67" s="368"/>
      <c r="AA67" s="370"/>
      <c r="AB67" s="69"/>
      <c r="AC67" s="122"/>
      <c r="AD67" s="396"/>
      <c r="AE67" s="172"/>
      <c r="AF67" s="73"/>
      <c r="AG67" s="73"/>
      <c r="AH67" s="73"/>
      <c r="AI67" s="169"/>
      <c r="AJ67" s="370"/>
      <c r="AK67" s="383"/>
      <c r="AL67" s="384"/>
      <c r="AM67" s="374"/>
      <c r="AN67" s="365"/>
      <c r="AO67" s="365"/>
      <c r="AP67" s="387"/>
      <c r="AQ67" s="365"/>
      <c r="AR67" s="368"/>
      <c r="AS67" s="451"/>
      <c r="AT67" s="442"/>
      <c r="AU67" s="445"/>
      <c r="AV67" s="447"/>
      <c r="AW67" s="66" t="s">
        <v>254</v>
      </c>
      <c r="AX67" s="170">
        <v>10100</v>
      </c>
      <c r="AY67" s="171">
        <v>11200</v>
      </c>
      <c r="AZ67" s="435"/>
      <c r="BA67" s="449"/>
      <c r="BB67" s="435"/>
      <c r="BC67" s="439">
        <v>0.08</v>
      </c>
      <c r="BD67" s="435"/>
      <c r="BE67" s="393"/>
      <c r="BF67" s="370"/>
      <c r="BG67" s="437"/>
      <c r="BH67" s="365"/>
      <c r="BI67" s="365"/>
      <c r="BJ67" s="365"/>
      <c r="BK67" s="387"/>
      <c r="BL67" s="365"/>
      <c r="BM67" s="368"/>
      <c r="BN67" s="451"/>
      <c r="BO67" s="460">
        <v>0.02</v>
      </c>
      <c r="BP67" s="462">
        <v>0.04</v>
      </c>
      <c r="BQ67" s="462">
        <v>0.06</v>
      </c>
      <c r="BR67" s="464">
        <v>0.08</v>
      </c>
      <c r="BS67" s="447"/>
      <c r="BT67" s="439">
        <v>0.88</v>
      </c>
    </row>
    <row r="68" spans="1:72" s="24" customFormat="1" ht="17.25" customHeight="1">
      <c r="A68" s="26"/>
      <c r="B68" s="26"/>
      <c r="C68" s="26"/>
      <c r="D68" s="26" t="str">
        <f t="shared" si="8"/>
        <v>その他
地域</v>
      </c>
      <c r="E68" s="28" t="str">
        <f>E67</f>
        <v xml:space="preserve"> 6人
　から
10人
　まで</v>
      </c>
      <c r="F68" s="376"/>
      <c r="G68" s="378"/>
      <c r="H68" s="380"/>
      <c r="I68" s="118"/>
      <c r="J68" s="372"/>
      <c r="K68" s="372"/>
      <c r="L68" s="370"/>
      <c r="M68" s="372"/>
      <c r="N68" s="374"/>
      <c r="O68" s="365"/>
      <c r="P68" s="365"/>
      <c r="Q68" s="387"/>
      <c r="R68" s="365"/>
      <c r="S68" s="368"/>
      <c r="T68" s="372"/>
      <c r="U68" s="374"/>
      <c r="V68" s="365"/>
      <c r="W68" s="365"/>
      <c r="X68" s="387"/>
      <c r="Y68" s="365"/>
      <c r="Z68" s="368"/>
      <c r="AA68" s="370"/>
      <c r="AB68" s="126"/>
      <c r="AC68" s="127"/>
      <c r="AD68" s="396"/>
      <c r="AE68" s="172"/>
      <c r="AF68" s="73"/>
      <c r="AG68" s="73"/>
      <c r="AH68" s="73"/>
      <c r="AI68" s="175"/>
      <c r="AJ68" s="370"/>
      <c r="AK68" s="398"/>
      <c r="AL68" s="400"/>
      <c r="AM68" s="375"/>
      <c r="AN68" s="366"/>
      <c r="AO68" s="366"/>
      <c r="AP68" s="388"/>
      <c r="AQ68" s="366"/>
      <c r="AR68" s="369"/>
      <c r="AS68" s="451"/>
      <c r="AT68" s="443"/>
      <c r="AU68" s="446"/>
      <c r="AV68" s="447"/>
      <c r="AW68" s="106" t="s">
        <v>255</v>
      </c>
      <c r="AX68" s="84">
        <v>9000</v>
      </c>
      <c r="AY68" s="176">
        <v>10000</v>
      </c>
      <c r="AZ68" s="435"/>
      <c r="BA68" s="450"/>
      <c r="BB68" s="435"/>
      <c r="BC68" s="440"/>
      <c r="BD68" s="435"/>
      <c r="BE68" s="393"/>
      <c r="BF68" s="370"/>
      <c r="BG68" s="437"/>
      <c r="BH68" s="365"/>
      <c r="BI68" s="365"/>
      <c r="BJ68" s="365"/>
      <c r="BK68" s="387"/>
      <c r="BL68" s="365"/>
      <c r="BM68" s="368"/>
      <c r="BN68" s="451"/>
      <c r="BO68" s="461"/>
      <c r="BP68" s="463"/>
      <c r="BQ68" s="463"/>
      <c r="BR68" s="465"/>
      <c r="BS68" s="447"/>
      <c r="BT68" s="440"/>
    </row>
    <row r="69" spans="1:72" s="24" customFormat="1" ht="17.25" customHeight="1">
      <c r="A69" s="26" t="str">
        <f>F65&amp;G69</f>
        <v>その他
地域11人
　から
15人
　まで</v>
      </c>
      <c r="B69" s="26" t="str">
        <f>$F$65&amp;$G$69&amp;AB69</f>
        <v>その他
地域11人
　から
15人
　まで1人</v>
      </c>
      <c r="C69" s="26"/>
      <c r="D69" s="26" t="str">
        <f t="shared" si="8"/>
        <v>その他
地域</v>
      </c>
      <c r="E69" s="28" t="str">
        <f>G69</f>
        <v>11人
　から
15人
　まで</v>
      </c>
      <c r="F69" s="376"/>
      <c r="G69" s="381" t="s">
        <v>256</v>
      </c>
      <c r="H69" s="379" t="s">
        <v>134</v>
      </c>
      <c r="I69" s="118"/>
      <c r="J69" s="371">
        <v>182080</v>
      </c>
      <c r="K69" s="392">
        <v>178240</v>
      </c>
      <c r="L69" s="396" t="s">
        <v>132</v>
      </c>
      <c r="M69" s="371">
        <v>1700</v>
      </c>
      <c r="N69" s="373" t="s">
        <v>151</v>
      </c>
      <c r="O69" s="364" t="s">
        <v>173</v>
      </c>
      <c r="P69" s="364" t="s">
        <v>132</v>
      </c>
      <c r="Q69" s="386" t="s">
        <v>174</v>
      </c>
      <c r="R69" s="364" t="s">
        <v>132</v>
      </c>
      <c r="S69" s="367">
        <v>2.6</v>
      </c>
      <c r="T69" s="371">
        <v>1660</v>
      </c>
      <c r="U69" s="373" t="s">
        <v>151</v>
      </c>
      <c r="V69" s="364" t="s">
        <v>173</v>
      </c>
      <c r="W69" s="364" t="s">
        <v>132</v>
      </c>
      <c r="X69" s="386" t="s">
        <v>174</v>
      </c>
      <c r="Y69" s="364" t="s">
        <v>132</v>
      </c>
      <c r="Z69" s="367">
        <v>2.5</v>
      </c>
      <c r="AA69" s="411" t="s">
        <v>132</v>
      </c>
      <c r="AB69" s="162" t="s">
        <v>234</v>
      </c>
      <c r="AC69" s="163">
        <v>1340</v>
      </c>
      <c r="AD69" s="396" t="s">
        <v>132</v>
      </c>
      <c r="AE69" s="164">
        <v>10</v>
      </c>
      <c r="AF69" s="165" t="s">
        <v>151</v>
      </c>
      <c r="AG69" s="165" t="s">
        <v>173</v>
      </c>
      <c r="AH69" s="165" t="s">
        <v>132</v>
      </c>
      <c r="AI69" s="166" t="s">
        <v>224</v>
      </c>
      <c r="AJ69" s="370" t="s">
        <v>132</v>
      </c>
      <c r="AK69" s="383">
        <v>44450</v>
      </c>
      <c r="AL69" s="384">
        <v>440</v>
      </c>
      <c r="AM69" s="374" t="s">
        <v>151</v>
      </c>
      <c r="AN69" s="365" t="s">
        <v>173</v>
      </c>
      <c r="AO69" s="365" t="s">
        <v>132</v>
      </c>
      <c r="AP69" s="387" t="s">
        <v>174</v>
      </c>
      <c r="AQ69" s="365" t="s">
        <v>132</v>
      </c>
      <c r="AR69" s="368">
        <v>4.5</v>
      </c>
      <c r="AS69" s="451" t="s">
        <v>132</v>
      </c>
      <c r="AT69" s="441">
        <v>2700</v>
      </c>
      <c r="AU69" s="444">
        <v>3000</v>
      </c>
      <c r="AV69" s="447" t="s">
        <v>132</v>
      </c>
      <c r="AW69" s="66" t="s">
        <v>248</v>
      </c>
      <c r="AX69" s="170">
        <v>28300</v>
      </c>
      <c r="AY69" s="171">
        <v>31500</v>
      </c>
      <c r="AZ69" s="435" t="s">
        <v>133</v>
      </c>
      <c r="BA69" s="448">
        <v>1690</v>
      </c>
      <c r="BB69" s="435" t="s">
        <v>133</v>
      </c>
      <c r="BC69" s="433" t="s">
        <v>257</v>
      </c>
      <c r="BD69" s="435" t="s">
        <v>133</v>
      </c>
      <c r="BE69" s="392">
        <v>28630</v>
      </c>
      <c r="BF69" s="396" t="s">
        <v>132</v>
      </c>
      <c r="BG69" s="436">
        <v>280</v>
      </c>
      <c r="BH69" s="364" t="s">
        <v>151</v>
      </c>
      <c r="BI69" s="364" t="s">
        <v>173</v>
      </c>
      <c r="BJ69" s="364" t="s">
        <v>132</v>
      </c>
      <c r="BK69" s="386" t="s">
        <v>174</v>
      </c>
      <c r="BL69" s="364" t="s">
        <v>132</v>
      </c>
      <c r="BM69" s="367">
        <v>1.1000000000000001</v>
      </c>
      <c r="BN69" s="451" t="s">
        <v>133</v>
      </c>
      <c r="BO69" s="454" t="s">
        <v>251</v>
      </c>
      <c r="BP69" s="456" t="s">
        <v>251</v>
      </c>
      <c r="BQ69" s="456" t="s">
        <v>251</v>
      </c>
      <c r="BR69" s="458" t="s">
        <v>251</v>
      </c>
      <c r="BS69" s="468"/>
      <c r="BT69" s="177"/>
    </row>
    <row r="70" spans="1:72" s="24" customFormat="1" ht="17.25" customHeight="1">
      <c r="A70" s="26"/>
      <c r="B70" s="26" t="str">
        <f>$F$65&amp;$G$69&amp;AB70</f>
        <v>その他
地域11人
　から
15人
　まで2人</v>
      </c>
      <c r="C70" s="26"/>
      <c r="D70" s="26" t="str">
        <f t="shared" si="8"/>
        <v>その他
地域</v>
      </c>
      <c r="E70" s="28" t="str">
        <f>E69</f>
        <v>11人
　から
15人
　まで</v>
      </c>
      <c r="F70" s="376"/>
      <c r="G70" s="382"/>
      <c r="H70" s="380"/>
      <c r="I70" s="118"/>
      <c r="J70" s="372"/>
      <c r="K70" s="393"/>
      <c r="L70" s="396"/>
      <c r="M70" s="372"/>
      <c r="N70" s="374"/>
      <c r="O70" s="365"/>
      <c r="P70" s="365"/>
      <c r="Q70" s="387"/>
      <c r="R70" s="365"/>
      <c r="S70" s="368"/>
      <c r="T70" s="372"/>
      <c r="U70" s="374"/>
      <c r="V70" s="365"/>
      <c r="W70" s="365"/>
      <c r="X70" s="387"/>
      <c r="Y70" s="365"/>
      <c r="Z70" s="368"/>
      <c r="AA70" s="411"/>
      <c r="AB70" s="69" t="s">
        <v>236</v>
      </c>
      <c r="AC70" s="122">
        <v>2680</v>
      </c>
      <c r="AD70" s="396"/>
      <c r="AE70" s="168">
        <v>20</v>
      </c>
      <c r="AF70" s="73" t="s">
        <v>151</v>
      </c>
      <c r="AG70" s="73" t="s">
        <v>173</v>
      </c>
      <c r="AH70" s="73" t="s">
        <v>132</v>
      </c>
      <c r="AI70" s="169" t="s">
        <v>224</v>
      </c>
      <c r="AJ70" s="370"/>
      <c r="AK70" s="383"/>
      <c r="AL70" s="384"/>
      <c r="AM70" s="374"/>
      <c r="AN70" s="365"/>
      <c r="AO70" s="365"/>
      <c r="AP70" s="387"/>
      <c r="AQ70" s="365"/>
      <c r="AR70" s="368"/>
      <c r="AS70" s="451"/>
      <c r="AT70" s="442"/>
      <c r="AU70" s="445"/>
      <c r="AV70" s="447"/>
      <c r="AW70" s="66" t="s">
        <v>253</v>
      </c>
      <c r="AX70" s="170">
        <v>15600</v>
      </c>
      <c r="AY70" s="171">
        <v>17300</v>
      </c>
      <c r="AZ70" s="435"/>
      <c r="BA70" s="449"/>
      <c r="BB70" s="435"/>
      <c r="BC70" s="434"/>
      <c r="BD70" s="435"/>
      <c r="BE70" s="393"/>
      <c r="BF70" s="396"/>
      <c r="BG70" s="437"/>
      <c r="BH70" s="365"/>
      <c r="BI70" s="365"/>
      <c r="BJ70" s="365"/>
      <c r="BK70" s="387"/>
      <c r="BL70" s="365"/>
      <c r="BM70" s="368"/>
      <c r="BN70" s="451"/>
      <c r="BO70" s="455"/>
      <c r="BP70" s="457"/>
      <c r="BQ70" s="457"/>
      <c r="BR70" s="459"/>
      <c r="BS70" s="468"/>
      <c r="BT70" s="178"/>
    </row>
    <row r="71" spans="1:72" s="24" customFormat="1" ht="17.25" customHeight="1">
      <c r="A71" s="26"/>
      <c r="B71" s="26" t="str">
        <f>$F$65&amp;$G$69&amp;AB71</f>
        <v>その他
地域11人
　から
15人
　まで3人以上</v>
      </c>
      <c r="C71" s="26" t="str">
        <f>F65&amp;G69</f>
        <v>その他
地域11人
　から
15人
　まで</v>
      </c>
      <c r="D71" s="26" t="str">
        <f t="shared" si="8"/>
        <v>その他
地域</v>
      </c>
      <c r="E71" s="28" t="str">
        <f>E70</f>
        <v>11人
　から
15人
　まで</v>
      </c>
      <c r="F71" s="376"/>
      <c r="G71" s="382"/>
      <c r="H71" s="380"/>
      <c r="I71" s="118"/>
      <c r="J71" s="372"/>
      <c r="K71" s="393"/>
      <c r="L71" s="396"/>
      <c r="M71" s="372"/>
      <c r="N71" s="374"/>
      <c r="O71" s="365"/>
      <c r="P71" s="365"/>
      <c r="Q71" s="387"/>
      <c r="R71" s="365"/>
      <c r="S71" s="368"/>
      <c r="T71" s="372"/>
      <c r="U71" s="374"/>
      <c r="V71" s="365"/>
      <c r="W71" s="365"/>
      <c r="X71" s="387"/>
      <c r="Y71" s="365"/>
      <c r="Z71" s="368"/>
      <c r="AA71" s="411"/>
      <c r="AB71" s="69" t="s">
        <v>237</v>
      </c>
      <c r="AC71" s="122">
        <v>4020</v>
      </c>
      <c r="AD71" s="396"/>
      <c r="AE71" s="168">
        <v>30</v>
      </c>
      <c r="AF71" s="73" t="s">
        <v>151</v>
      </c>
      <c r="AG71" s="73" t="s">
        <v>173</v>
      </c>
      <c r="AH71" s="73" t="s">
        <v>132</v>
      </c>
      <c r="AI71" s="169" t="s">
        <v>224</v>
      </c>
      <c r="AJ71" s="370"/>
      <c r="AK71" s="383"/>
      <c r="AL71" s="384"/>
      <c r="AM71" s="374"/>
      <c r="AN71" s="365"/>
      <c r="AO71" s="365"/>
      <c r="AP71" s="387"/>
      <c r="AQ71" s="365"/>
      <c r="AR71" s="368"/>
      <c r="AS71" s="451"/>
      <c r="AT71" s="442"/>
      <c r="AU71" s="445"/>
      <c r="AV71" s="447"/>
      <c r="AW71" s="66" t="s">
        <v>254</v>
      </c>
      <c r="AX71" s="170">
        <v>13600</v>
      </c>
      <c r="AY71" s="171">
        <v>15100</v>
      </c>
      <c r="AZ71" s="435"/>
      <c r="BA71" s="449"/>
      <c r="BB71" s="435"/>
      <c r="BC71" s="439">
        <v>0.08</v>
      </c>
      <c r="BD71" s="435"/>
      <c r="BE71" s="393"/>
      <c r="BF71" s="396"/>
      <c r="BG71" s="437"/>
      <c r="BH71" s="365"/>
      <c r="BI71" s="365"/>
      <c r="BJ71" s="365"/>
      <c r="BK71" s="387"/>
      <c r="BL71" s="365"/>
      <c r="BM71" s="368"/>
      <c r="BN71" s="451"/>
      <c r="BO71" s="460">
        <v>0.02</v>
      </c>
      <c r="BP71" s="462">
        <v>0.04</v>
      </c>
      <c r="BQ71" s="462">
        <v>0.06</v>
      </c>
      <c r="BR71" s="464">
        <v>0.08</v>
      </c>
      <c r="BS71" s="468"/>
      <c r="BT71" s="179"/>
    </row>
    <row r="72" spans="1:72" s="24" customFormat="1" ht="17.25" customHeight="1">
      <c r="A72" s="26"/>
      <c r="B72" s="26"/>
      <c r="C72" s="26"/>
      <c r="D72" s="26" t="str">
        <f t="shared" si="8"/>
        <v>その他
地域</v>
      </c>
      <c r="E72" s="28" t="str">
        <f>E71</f>
        <v>11人
　から
15人
　まで</v>
      </c>
      <c r="F72" s="395"/>
      <c r="G72" s="389"/>
      <c r="H72" s="390"/>
      <c r="I72" s="118"/>
      <c r="J72" s="391"/>
      <c r="K72" s="394"/>
      <c r="L72" s="396"/>
      <c r="M72" s="391"/>
      <c r="N72" s="375"/>
      <c r="O72" s="366"/>
      <c r="P72" s="366"/>
      <c r="Q72" s="388"/>
      <c r="R72" s="366"/>
      <c r="S72" s="369"/>
      <c r="T72" s="391"/>
      <c r="U72" s="375"/>
      <c r="V72" s="366"/>
      <c r="W72" s="366"/>
      <c r="X72" s="388"/>
      <c r="Y72" s="366"/>
      <c r="Z72" s="369"/>
      <c r="AA72" s="411"/>
      <c r="AB72" s="126"/>
      <c r="AC72" s="127"/>
      <c r="AD72" s="396"/>
      <c r="AE72" s="173"/>
      <c r="AF72" s="181"/>
      <c r="AG72" s="181"/>
      <c r="AH72" s="181"/>
      <c r="AI72" s="182"/>
      <c r="AJ72" s="370"/>
      <c r="AK72" s="398"/>
      <c r="AL72" s="400"/>
      <c r="AM72" s="375"/>
      <c r="AN72" s="366"/>
      <c r="AO72" s="366"/>
      <c r="AP72" s="388"/>
      <c r="AQ72" s="366"/>
      <c r="AR72" s="369"/>
      <c r="AS72" s="451"/>
      <c r="AT72" s="443"/>
      <c r="AU72" s="446"/>
      <c r="AV72" s="447"/>
      <c r="AW72" s="106" t="s">
        <v>255</v>
      </c>
      <c r="AX72" s="84">
        <v>12200</v>
      </c>
      <c r="AY72" s="176">
        <v>13500</v>
      </c>
      <c r="AZ72" s="435"/>
      <c r="BA72" s="450"/>
      <c r="BB72" s="435"/>
      <c r="BC72" s="440"/>
      <c r="BD72" s="435"/>
      <c r="BE72" s="394"/>
      <c r="BF72" s="396"/>
      <c r="BG72" s="438"/>
      <c r="BH72" s="366"/>
      <c r="BI72" s="366"/>
      <c r="BJ72" s="366"/>
      <c r="BK72" s="388"/>
      <c r="BL72" s="366"/>
      <c r="BM72" s="369"/>
      <c r="BN72" s="451"/>
      <c r="BO72" s="461"/>
      <c r="BP72" s="463"/>
      <c r="BQ72" s="463"/>
      <c r="BR72" s="465"/>
      <c r="BS72" s="468"/>
      <c r="BT72" s="179"/>
    </row>
    <row r="76" spans="1:72" ht="13.5" customHeight="1"/>
    <row r="80" spans="1:72" ht="13.5" customHeight="1"/>
  </sheetData>
  <autoFilter ref="F6:WWV64" xr:uid="{00000000-0009-0000-0000-000014000000}"/>
  <mergeCells count="1020">
    <mergeCell ref="BO69:BO70"/>
    <mergeCell ref="BP69:BP70"/>
    <mergeCell ref="BQ69:BQ70"/>
    <mergeCell ref="BR69:BR70"/>
    <mergeCell ref="BS69:BS72"/>
    <mergeCell ref="BC71:BC72"/>
    <mergeCell ref="BO71:BO72"/>
    <mergeCell ref="BP71:BP72"/>
    <mergeCell ref="BQ71:BQ72"/>
    <mergeCell ref="BR71:BR72"/>
    <mergeCell ref="BI69:BI72"/>
    <mergeCell ref="BJ69:BJ72"/>
    <mergeCell ref="BK69:BK72"/>
    <mergeCell ref="BL69:BL72"/>
    <mergeCell ref="BM69:BM72"/>
    <mergeCell ref="BN69:BN72"/>
    <mergeCell ref="BC69:BC70"/>
    <mergeCell ref="BD69:BD72"/>
    <mergeCell ref="BE69:BE72"/>
    <mergeCell ref="BF69:BF72"/>
    <mergeCell ref="BG69:BG72"/>
    <mergeCell ref="BH69:BH72"/>
    <mergeCell ref="AT69:AT72"/>
    <mergeCell ref="AU69:AU72"/>
    <mergeCell ref="AV69:AV72"/>
    <mergeCell ref="AZ69:AZ72"/>
    <mergeCell ref="BA69:BA72"/>
    <mergeCell ref="BB69:BB72"/>
    <mergeCell ref="BT67:BT68"/>
    <mergeCell ref="P69:P72"/>
    <mergeCell ref="Q69:Q72"/>
    <mergeCell ref="S69:S72"/>
    <mergeCell ref="AD69:AD72"/>
    <mergeCell ref="AN69:AN72"/>
    <mergeCell ref="AO69:AO72"/>
    <mergeCell ref="AP69:AP72"/>
    <mergeCell ref="AQ69:AQ72"/>
    <mergeCell ref="AS69:AS72"/>
    <mergeCell ref="BO65:BO66"/>
    <mergeCell ref="BP65:BP66"/>
    <mergeCell ref="BQ65:BQ66"/>
    <mergeCell ref="BR65:BR66"/>
    <mergeCell ref="BS65:BS68"/>
    <mergeCell ref="BT65:BT66"/>
    <mergeCell ref="BO67:BO68"/>
    <mergeCell ref="BP67:BP68"/>
    <mergeCell ref="BQ67:BQ68"/>
    <mergeCell ref="BR67:BR68"/>
    <mergeCell ref="BI65:BI68"/>
    <mergeCell ref="BJ65:BJ68"/>
    <mergeCell ref="BK65:BK68"/>
    <mergeCell ref="BL65:BL68"/>
    <mergeCell ref="BM65:BM68"/>
    <mergeCell ref="BN65:BN68"/>
    <mergeCell ref="BC65:BC66"/>
    <mergeCell ref="BD65:BD68"/>
    <mergeCell ref="BE65:BE68"/>
    <mergeCell ref="BF65:BF68"/>
    <mergeCell ref="BG65:BG68"/>
    <mergeCell ref="BH65:BH68"/>
    <mergeCell ref="BC67:BC68"/>
    <mergeCell ref="AT65:AT68"/>
    <mergeCell ref="AU65:AU68"/>
    <mergeCell ref="AV65:AV68"/>
    <mergeCell ref="AZ65:AZ68"/>
    <mergeCell ref="BA65:BA68"/>
    <mergeCell ref="BB65:BB68"/>
    <mergeCell ref="AD65:AD68"/>
    <mergeCell ref="AN65:AN68"/>
    <mergeCell ref="AO65:AO68"/>
    <mergeCell ref="AP65:AP68"/>
    <mergeCell ref="AQ65:AQ68"/>
    <mergeCell ref="AS65:AS68"/>
    <mergeCell ref="BO61:BO62"/>
    <mergeCell ref="BP61:BP62"/>
    <mergeCell ref="BQ61:BQ62"/>
    <mergeCell ref="BR61:BR62"/>
    <mergeCell ref="BS61:BS64"/>
    <mergeCell ref="BC63:BC64"/>
    <mergeCell ref="BO63:BO64"/>
    <mergeCell ref="BP63:BP64"/>
    <mergeCell ref="BQ63:BQ64"/>
    <mergeCell ref="BR63:BR64"/>
    <mergeCell ref="BI61:BI64"/>
    <mergeCell ref="BJ61:BJ64"/>
    <mergeCell ref="BK61:BK64"/>
    <mergeCell ref="BL61:BL64"/>
    <mergeCell ref="BM61:BM64"/>
    <mergeCell ref="BN61:BN64"/>
    <mergeCell ref="BC61:BC62"/>
    <mergeCell ref="BD61:BD64"/>
    <mergeCell ref="BE61:BE64"/>
    <mergeCell ref="BF61:BF64"/>
    <mergeCell ref="BG61:BG64"/>
    <mergeCell ref="BH61:BH64"/>
    <mergeCell ref="AT61:AT64"/>
    <mergeCell ref="AU61:AU64"/>
    <mergeCell ref="AV61:AV64"/>
    <mergeCell ref="AZ61:AZ64"/>
    <mergeCell ref="BA61:BA64"/>
    <mergeCell ref="BB61:BB64"/>
    <mergeCell ref="BT59:BT60"/>
    <mergeCell ref="P61:P64"/>
    <mergeCell ref="Q61:Q64"/>
    <mergeCell ref="S61:S64"/>
    <mergeCell ref="AD61:AD64"/>
    <mergeCell ref="AN61:AN64"/>
    <mergeCell ref="AO61:AO64"/>
    <mergeCell ref="AP61:AP64"/>
    <mergeCell ref="AQ61:AQ64"/>
    <mergeCell ref="AS61:AS64"/>
    <mergeCell ref="BO57:BO58"/>
    <mergeCell ref="BP57:BP58"/>
    <mergeCell ref="BQ57:BQ58"/>
    <mergeCell ref="BR57:BR58"/>
    <mergeCell ref="BS57:BS60"/>
    <mergeCell ref="BT57:BT58"/>
    <mergeCell ref="BO59:BO60"/>
    <mergeCell ref="BP59:BP60"/>
    <mergeCell ref="BQ59:BQ60"/>
    <mergeCell ref="BR59:BR60"/>
    <mergeCell ref="BI57:BI60"/>
    <mergeCell ref="BJ57:BJ60"/>
    <mergeCell ref="BK57:BK60"/>
    <mergeCell ref="BL57:BL60"/>
    <mergeCell ref="BM57:BM60"/>
    <mergeCell ref="BN57:BN60"/>
    <mergeCell ref="BC57:BC58"/>
    <mergeCell ref="BD57:BD60"/>
    <mergeCell ref="BE57:BE60"/>
    <mergeCell ref="BF57:BF60"/>
    <mergeCell ref="BG57:BG60"/>
    <mergeCell ref="BH57:BH60"/>
    <mergeCell ref="BC59:BC60"/>
    <mergeCell ref="AT57:AT60"/>
    <mergeCell ref="AU57:AU60"/>
    <mergeCell ref="AV57:AV60"/>
    <mergeCell ref="AZ57:AZ60"/>
    <mergeCell ref="BA57:BA60"/>
    <mergeCell ref="BB57:BB60"/>
    <mergeCell ref="AD57:AD60"/>
    <mergeCell ref="AN57:AN60"/>
    <mergeCell ref="AO57:AO60"/>
    <mergeCell ref="AP57:AP60"/>
    <mergeCell ref="AQ57:AQ60"/>
    <mergeCell ref="AS57:AS60"/>
    <mergeCell ref="AJ57:AJ60"/>
    <mergeCell ref="BO53:BO54"/>
    <mergeCell ref="BP53:BP54"/>
    <mergeCell ref="BQ53:BQ54"/>
    <mergeCell ref="BR53:BR54"/>
    <mergeCell ref="BS53:BS56"/>
    <mergeCell ref="BC55:BC56"/>
    <mergeCell ref="BO55:BO56"/>
    <mergeCell ref="BP55:BP56"/>
    <mergeCell ref="BQ55:BQ56"/>
    <mergeCell ref="BR55:BR56"/>
    <mergeCell ref="BI53:BI56"/>
    <mergeCell ref="BJ53:BJ56"/>
    <mergeCell ref="BK53:BK56"/>
    <mergeCell ref="BL53:BL56"/>
    <mergeCell ref="BM53:BM56"/>
    <mergeCell ref="BN53:BN56"/>
    <mergeCell ref="BC53:BC54"/>
    <mergeCell ref="BD53:BD56"/>
    <mergeCell ref="BE53:BE56"/>
    <mergeCell ref="BF53:BF56"/>
    <mergeCell ref="BG53:BG56"/>
    <mergeCell ref="BH53:BH56"/>
    <mergeCell ref="AT53:AT56"/>
    <mergeCell ref="AU53:AU56"/>
    <mergeCell ref="AV53:AV56"/>
    <mergeCell ref="AZ53:AZ56"/>
    <mergeCell ref="BA53:BA56"/>
    <mergeCell ref="BB53:BB56"/>
    <mergeCell ref="BT51:BT52"/>
    <mergeCell ref="P53:P56"/>
    <mergeCell ref="Q53:Q56"/>
    <mergeCell ref="S53:S56"/>
    <mergeCell ref="AD53:AD56"/>
    <mergeCell ref="AN53:AN56"/>
    <mergeCell ref="AO53:AO56"/>
    <mergeCell ref="AP53:AP56"/>
    <mergeCell ref="AQ53:AQ56"/>
    <mergeCell ref="AS53:AS56"/>
    <mergeCell ref="BO49:BO50"/>
    <mergeCell ref="BP49:BP50"/>
    <mergeCell ref="BQ49:BQ50"/>
    <mergeCell ref="BR49:BR50"/>
    <mergeCell ref="BS49:BS52"/>
    <mergeCell ref="BT49:BT50"/>
    <mergeCell ref="BO51:BO52"/>
    <mergeCell ref="BP51:BP52"/>
    <mergeCell ref="BQ51:BQ52"/>
    <mergeCell ref="BR51:BR52"/>
    <mergeCell ref="BI49:BI52"/>
    <mergeCell ref="BJ49:BJ52"/>
    <mergeCell ref="BK49:BK52"/>
    <mergeCell ref="BL49:BL52"/>
    <mergeCell ref="BM49:BM52"/>
    <mergeCell ref="BN49:BN52"/>
    <mergeCell ref="BC49:BC50"/>
    <mergeCell ref="BD49:BD52"/>
    <mergeCell ref="BE49:BE52"/>
    <mergeCell ref="BF49:BF52"/>
    <mergeCell ref="BG49:BG52"/>
    <mergeCell ref="BH49:BH52"/>
    <mergeCell ref="BC51:BC52"/>
    <mergeCell ref="AT49:AT52"/>
    <mergeCell ref="AU49:AU52"/>
    <mergeCell ref="AV49:AV52"/>
    <mergeCell ref="AZ49:AZ52"/>
    <mergeCell ref="BA49:BA52"/>
    <mergeCell ref="BB49:BB52"/>
    <mergeCell ref="AD49:AD52"/>
    <mergeCell ref="AN49:AN52"/>
    <mergeCell ref="AO49:AO52"/>
    <mergeCell ref="AP49:AP52"/>
    <mergeCell ref="AQ49:AQ52"/>
    <mergeCell ref="AS49:AS52"/>
    <mergeCell ref="AR49:AR52"/>
    <mergeCell ref="AK49:AK52"/>
    <mergeCell ref="AL49:AL52"/>
    <mergeCell ref="AM49:AM52"/>
    <mergeCell ref="AJ49:AJ52"/>
    <mergeCell ref="BO45:BO46"/>
    <mergeCell ref="BP45:BP46"/>
    <mergeCell ref="BQ45:BQ46"/>
    <mergeCell ref="BR45:BR46"/>
    <mergeCell ref="BS45:BS48"/>
    <mergeCell ref="BC47:BC48"/>
    <mergeCell ref="BO47:BO48"/>
    <mergeCell ref="BP47:BP48"/>
    <mergeCell ref="BQ47:BQ48"/>
    <mergeCell ref="BR47:BR48"/>
    <mergeCell ref="BI45:BI48"/>
    <mergeCell ref="BJ45:BJ48"/>
    <mergeCell ref="BK45:BK48"/>
    <mergeCell ref="BL45:BL48"/>
    <mergeCell ref="BM45:BM48"/>
    <mergeCell ref="BN45:BN48"/>
    <mergeCell ref="BC45:BC46"/>
    <mergeCell ref="BD45:BD48"/>
    <mergeCell ref="BE45:BE48"/>
    <mergeCell ref="BF45:BF48"/>
    <mergeCell ref="BG45:BG48"/>
    <mergeCell ref="BH45:BH48"/>
    <mergeCell ref="AT45:AT48"/>
    <mergeCell ref="AU45:AU48"/>
    <mergeCell ref="AV45:AV48"/>
    <mergeCell ref="AZ45:AZ48"/>
    <mergeCell ref="BA45:BA48"/>
    <mergeCell ref="BB45:BB48"/>
    <mergeCell ref="BT43:BT44"/>
    <mergeCell ref="P45:P48"/>
    <mergeCell ref="Q45:Q48"/>
    <mergeCell ref="S45:S48"/>
    <mergeCell ref="AD45:AD48"/>
    <mergeCell ref="AN45:AN48"/>
    <mergeCell ref="AO45:AO48"/>
    <mergeCell ref="AP45:AP48"/>
    <mergeCell ref="AQ45:AQ48"/>
    <mergeCell ref="AS45:AS48"/>
    <mergeCell ref="BO41:BO42"/>
    <mergeCell ref="BP41:BP42"/>
    <mergeCell ref="BQ41:BQ42"/>
    <mergeCell ref="BR41:BR42"/>
    <mergeCell ref="BS41:BS44"/>
    <mergeCell ref="BT41:BT42"/>
    <mergeCell ref="BO43:BO44"/>
    <mergeCell ref="BP43:BP44"/>
    <mergeCell ref="BQ43:BQ44"/>
    <mergeCell ref="BR43:BR44"/>
    <mergeCell ref="BI41:BI44"/>
    <mergeCell ref="BJ41:BJ44"/>
    <mergeCell ref="BK41:BK44"/>
    <mergeCell ref="BL41:BL44"/>
    <mergeCell ref="BM41:BM44"/>
    <mergeCell ref="BN41:BN44"/>
    <mergeCell ref="BC41:BC42"/>
    <mergeCell ref="BD41:BD44"/>
    <mergeCell ref="BE41:BE44"/>
    <mergeCell ref="BF41:BF44"/>
    <mergeCell ref="BG41:BG44"/>
    <mergeCell ref="BH41:BH44"/>
    <mergeCell ref="BC43:BC44"/>
    <mergeCell ref="AT41:AT44"/>
    <mergeCell ref="AU41:AU44"/>
    <mergeCell ref="AV41:AV44"/>
    <mergeCell ref="AZ41:AZ44"/>
    <mergeCell ref="BA41:BA44"/>
    <mergeCell ref="BB41:BB44"/>
    <mergeCell ref="AD41:AD44"/>
    <mergeCell ref="AN41:AN44"/>
    <mergeCell ref="AO41:AO44"/>
    <mergeCell ref="AP41:AP44"/>
    <mergeCell ref="AQ41:AQ44"/>
    <mergeCell ref="AS41:AS44"/>
    <mergeCell ref="AR41:AR44"/>
    <mergeCell ref="AK41:AK44"/>
    <mergeCell ref="AL41:AL44"/>
    <mergeCell ref="AM41:AM44"/>
    <mergeCell ref="AJ41:AJ44"/>
    <mergeCell ref="BO37:BO38"/>
    <mergeCell ref="BP37:BP38"/>
    <mergeCell ref="BQ37:BQ38"/>
    <mergeCell ref="BR37:BR38"/>
    <mergeCell ref="BS37:BS40"/>
    <mergeCell ref="BC39:BC40"/>
    <mergeCell ref="BO39:BO40"/>
    <mergeCell ref="BP39:BP40"/>
    <mergeCell ref="BQ39:BQ40"/>
    <mergeCell ref="BR39:BR40"/>
    <mergeCell ref="BI37:BI40"/>
    <mergeCell ref="BJ37:BJ40"/>
    <mergeCell ref="BK37:BK40"/>
    <mergeCell ref="BL37:BL40"/>
    <mergeCell ref="BM37:BM40"/>
    <mergeCell ref="BN37:BN40"/>
    <mergeCell ref="BC37:BC38"/>
    <mergeCell ref="BD37:BD40"/>
    <mergeCell ref="BE37:BE40"/>
    <mergeCell ref="BF37:BF40"/>
    <mergeCell ref="BG37:BG40"/>
    <mergeCell ref="BH37:BH40"/>
    <mergeCell ref="AT37:AT40"/>
    <mergeCell ref="AU37:AU40"/>
    <mergeCell ref="AV37:AV40"/>
    <mergeCell ref="AZ37:AZ40"/>
    <mergeCell ref="BA37:BA40"/>
    <mergeCell ref="BB37:BB40"/>
    <mergeCell ref="BT35:BT36"/>
    <mergeCell ref="P37:P40"/>
    <mergeCell ref="Q37:Q40"/>
    <mergeCell ref="S37:S40"/>
    <mergeCell ref="AD37:AD40"/>
    <mergeCell ref="AN37:AN40"/>
    <mergeCell ref="AO37:AO40"/>
    <mergeCell ref="AP37:AP40"/>
    <mergeCell ref="AQ37:AQ40"/>
    <mergeCell ref="AS37:AS40"/>
    <mergeCell ref="BO33:BO34"/>
    <mergeCell ref="BP33:BP34"/>
    <mergeCell ref="BQ33:BQ34"/>
    <mergeCell ref="BR33:BR34"/>
    <mergeCell ref="BS33:BS36"/>
    <mergeCell ref="BT33:BT34"/>
    <mergeCell ref="BO35:BO36"/>
    <mergeCell ref="BP35:BP36"/>
    <mergeCell ref="BQ35:BQ36"/>
    <mergeCell ref="BR35:BR36"/>
    <mergeCell ref="BI33:BI36"/>
    <mergeCell ref="BJ33:BJ36"/>
    <mergeCell ref="BK33:BK36"/>
    <mergeCell ref="BL33:BL36"/>
    <mergeCell ref="BM33:BM36"/>
    <mergeCell ref="BN33:BN36"/>
    <mergeCell ref="BC33:BC34"/>
    <mergeCell ref="BD33:BD36"/>
    <mergeCell ref="BE33:BE36"/>
    <mergeCell ref="BF33:BF36"/>
    <mergeCell ref="BG33:BG36"/>
    <mergeCell ref="BH33:BH36"/>
    <mergeCell ref="BC35:BC36"/>
    <mergeCell ref="AT33:AT36"/>
    <mergeCell ref="AU33:AU36"/>
    <mergeCell ref="AV33:AV36"/>
    <mergeCell ref="AZ33:AZ36"/>
    <mergeCell ref="BA33:BA36"/>
    <mergeCell ref="BB33:BB36"/>
    <mergeCell ref="AD33:AD36"/>
    <mergeCell ref="AN33:AN36"/>
    <mergeCell ref="AO33:AO36"/>
    <mergeCell ref="AP33:AP36"/>
    <mergeCell ref="AQ33:AQ36"/>
    <mergeCell ref="AS33:AS36"/>
    <mergeCell ref="AR33:AR36"/>
    <mergeCell ref="AK33:AK36"/>
    <mergeCell ref="AL33:AL36"/>
    <mergeCell ref="AM33:AM36"/>
    <mergeCell ref="AJ33:AJ36"/>
    <mergeCell ref="BO29:BO30"/>
    <mergeCell ref="BP29:BP30"/>
    <mergeCell ref="BQ29:BQ30"/>
    <mergeCell ref="BR29:BR30"/>
    <mergeCell ref="BS29:BS32"/>
    <mergeCell ref="BC31:BC32"/>
    <mergeCell ref="BO31:BO32"/>
    <mergeCell ref="BP31:BP32"/>
    <mergeCell ref="BQ31:BQ32"/>
    <mergeCell ref="BR31:BR32"/>
    <mergeCell ref="BI29:BI32"/>
    <mergeCell ref="BJ29:BJ32"/>
    <mergeCell ref="BK29:BK32"/>
    <mergeCell ref="BL29:BL32"/>
    <mergeCell ref="BM29:BM32"/>
    <mergeCell ref="BN29:BN32"/>
    <mergeCell ref="BC29:BC30"/>
    <mergeCell ref="BD29:BD32"/>
    <mergeCell ref="BE29:BE32"/>
    <mergeCell ref="BF29:BF32"/>
    <mergeCell ref="BG29:BG32"/>
    <mergeCell ref="BH29:BH32"/>
    <mergeCell ref="AT29:AT32"/>
    <mergeCell ref="AU29:AU32"/>
    <mergeCell ref="AV29:AV32"/>
    <mergeCell ref="AZ29:AZ32"/>
    <mergeCell ref="BA29:BA32"/>
    <mergeCell ref="BB29:BB32"/>
    <mergeCell ref="BT27:BT28"/>
    <mergeCell ref="P29:P32"/>
    <mergeCell ref="Q29:Q32"/>
    <mergeCell ref="S29:S32"/>
    <mergeCell ref="AD29:AD32"/>
    <mergeCell ref="AN29:AN32"/>
    <mergeCell ref="AO29:AO32"/>
    <mergeCell ref="AP29:AP32"/>
    <mergeCell ref="AQ29:AQ32"/>
    <mergeCell ref="AS29:AS32"/>
    <mergeCell ref="BO25:BO26"/>
    <mergeCell ref="BP25:BP26"/>
    <mergeCell ref="BQ25:BQ26"/>
    <mergeCell ref="BR25:BR26"/>
    <mergeCell ref="BS25:BS28"/>
    <mergeCell ref="BT25:BT26"/>
    <mergeCell ref="BO27:BO28"/>
    <mergeCell ref="BP27:BP28"/>
    <mergeCell ref="BQ27:BQ28"/>
    <mergeCell ref="BR27:BR28"/>
    <mergeCell ref="BI25:BI28"/>
    <mergeCell ref="BJ25:BJ28"/>
    <mergeCell ref="BK25:BK28"/>
    <mergeCell ref="BL25:BL28"/>
    <mergeCell ref="BM25:BM28"/>
    <mergeCell ref="BN25:BN28"/>
    <mergeCell ref="BC25:BC26"/>
    <mergeCell ref="BD25:BD28"/>
    <mergeCell ref="BE25:BE28"/>
    <mergeCell ref="BF25:BF28"/>
    <mergeCell ref="BG25:BG28"/>
    <mergeCell ref="BH25:BH28"/>
    <mergeCell ref="BC27:BC28"/>
    <mergeCell ref="AT25:AT28"/>
    <mergeCell ref="AU25:AU28"/>
    <mergeCell ref="AV25:AV28"/>
    <mergeCell ref="AZ25:AZ28"/>
    <mergeCell ref="BA25:BA28"/>
    <mergeCell ref="BB25:BB28"/>
    <mergeCell ref="AD25:AD28"/>
    <mergeCell ref="AN25:AN28"/>
    <mergeCell ref="AO25:AO28"/>
    <mergeCell ref="AP25:AP28"/>
    <mergeCell ref="AQ25:AQ28"/>
    <mergeCell ref="AS25:AS28"/>
    <mergeCell ref="AR25:AR28"/>
    <mergeCell ref="AK25:AK28"/>
    <mergeCell ref="AL25:AL28"/>
    <mergeCell ref="AM25:AM28"/>
    <mergeCell ref="AJ25:AJ28"/>
    <mergeCell ref="BO21:BO22"/>
    <mergeCell ref="BP21:BP22"/>
    <mergeCell ref="BQ21:BQ22"/>
    <mergeCell ref="BR21:BR22"/>
    <mergeCell ref="BS21:BS24"/>
    <mergeCell ref="BC23:BC24"/>
    <mergeCell ref="BO23:BO24"/>
    <mergeCell ref="BP23:BP24"/>
    <mergeCell ref="BQ23:BQ24"/>
    <mergeCell ref="BR23:BR24"/>
    <mergeCell ref="BI21:BI24"/>
    <mergeCell ref="BJ21:BJ24"/>
    <mergeCell ref="BK21:BK24"/>
    <mergeCell ref="BL21:BL24"/>
    <mergeCell ref="BM21:BM24"/>
    <mergeCell ref="BN21:BN24"/>
    <mergeCell ref="BC21:BC22"/>
    <mergeCell ref="BD21:BD24"/>
    <mergeCell ref="BE21:BE24"/>
    <mergeCell ref="BF21:BF24"/>
    <mergeCell ref="BG21:BG24"/>
    <mergeCell ref="BH21:BH24"/>
    <mergeCell ref="AT21:AT24"/>
    <mergeCell ref="AU21:AU24"/>
    <mergeCell ref="AV21:AV24"/>
    <mergeCell ref="AZ21:AZ24"/>
    <mergeCell ref="BA21:BA24"/>
    <mergeCell ref="BB21:BB24"/>
    <mergeCell ref="BT19:BT20"/>
    <mergeCell ref="P21:P24"/>
    <mergeCell ref="Q21:Q24"/>
    <mergeCell ref="S21:S24"/>
    <mergeCell ref="AD21:AD24"/>
    <mergeCell ref="AN21:AN24"/>
    <mergeCell ref="AO21:AO24"/>
    <mergeCell ref="AP21:AP24"/>
    <mergeCell ref="AQ21:AQ24"/>
    <mergeCell ref="AS21:AS24"/>
    <mergeCell ref="BO17:BO18"/>
    <mergeCell ref="BP17:BP18"/>
    <mergeCell ref="BQ17:BQ18"/>
    <mergeCell ref="BR17:BR18"/>
    <mergeCell ref="BS17:BS20"/>
    <mergeCell ref="BT17:BT18"/>
    <mergeCell ref="BO19:BO20"/>
    <mergeCell ref="BP19:BP20"/>
    <mergeCell ref="BQ19:BQ20"/>
    <mergeCell ref="BR19:BR20"/>
    <mergeCell ref="BI17:BI20"/>
    <mergeCell ref="BJ17:BJ20"/>
    <mergeCell ref="BK17:BK20"/>
    <mergeCell ref="BL17:BL20"/>
    <mergeCell ref="BM17:BM20"/>
    <mergeCell ref="BN17:BN20"/>
    <mergeCell ref="BC17:BC18"/>
    <mergeCell ref="BD17:BD20"/>
    <mergeCell ref="BE17:BE20"/>
    <mergeCell ref="BF17:BF20"/>
    <mergeCell ref="BG17:BG20"/>
    <mergeCell ref="BH17:BH20"/>
    <mergeCell ref="BC19:BC20"/>
    <mergeCell ref="AT17:AT20"/>
    <mergeCell ref="AU17:AU20"/>
    <mergeCell ref="AV17:AV20"/>
    <mergeCell ref="AZ17:AZ20"/>
    <mergeCell ref="BA17:BA20"/>
    <mergeCell ref="BB17:BB20"/>
    <mergeCell ref="AD17:AD20"/>
    <mergeCell ref="AN17:AN20"/>
    <mergeCell ref="AO17:AO20"/>
    <mergeCell ref="AP17:AP20"/>
    <mergeCell ref="AQ17:AQ20"/>
    <mergeCell ref="AS17:AS20"/>
    <mergeCell ref="AR17:AR20"/>
    <mergeCell ref="AK17:AK20"/>
    <mergeCell ref="AL17:AL20"/>
    <mergeCell ref="AM17:AM20"/>
    <mergeCell ref="AJ17:AJ20"/>
    <mergeCell ref="BO13:BO14"/>
    <mergeCell ref="BP13:BP14"/>
    <mergeCell ref="BQ13:BQ14"/>
    <mergeCell ref="BR13:BR14"/>
    <mergeCell ref="BS13:BS16"/>
    <mergeCell ref="BC15:BC16"/>
    <mergeCell ref="BO15:BO16"/>
    <mergeCell ref="BP15:BP16"/>
    <mergeCell ref="BQ15:BQ16"/>
    <mergeCell ref="BR15:BR16"/>
    <mergeCell ref="BI13:BI16"/>
    <mergeCell ref="BJ13:BJ16"/>
    <mergeCell ref="BK13:BK16"/>
    <mergeCell ref="BL13:BL16"/>
    <mergeCell ref="BM13:BM16"/>
    <mergeCell ref="BN13:BN16"/>
    <mergeCell ref="BC13:BC14"/>
    <mergeCell ref="BD13:BD16"/>
    <mergeCell ref="BE13:BE16"/>
    <mergeCell ref="BF13:BF16"/>
    <mergeCell ref="BG13:BG16"/>
    <mergeCell ref="BH13:BH16"/>
    <mergeCell ref="AT13:AT16"/>
    <mergeCell ref="AU13:AU16"/>
    <mergeCell ref="AV13:AV16"/>
    <mergeCell ref="AZ13:AZ16"/>
    <mergeCell ref="BA13:BA16"/>
    <mergeCell ref="BB13:BB16"/>
    <mergeCell ref="BT11:BT12"/>
    <mergeCell ref="P13:P16"/>
    <mergeCell ref="Q13:Q16"/>
    <mergeCell ref="S13:S16"/>
    <mergeCell ref="AD13:AD16"/>
    <mergeCell ref="AN13:AN16"/>
    <mergeCell ref="AO13:AO16"/>
    <mergeCell ref="AP13:AP16"/>
    <mergeCell ref="AQ13:AQ16"/>
    <mergeCell ref="AS13:AS16"/>
    <mergeCell ref="BO9:BO10"/>
    <mergeCell ref="BP9:BP10"/>
    <mergeCell ref="BQ9:BQ10"/>
    <mergeCell ref="BR9:BR10"/>
    <mergeCell ref="BS9:BS12"/>
    <mergeCell ref="BT9:BT10"/>
    <mergeCell ref="BO11:BO12"/>
    <mergeCell ref="BP11:BP12"/>
    <mergeCell ref="BQ11:BQ12"/>
    <mergeCell ref="BR11:BR12"/>
    <mergeCell ref="BI9:BI12"/>
    <mergeCell ref="BJ9:BJ12"/>
    <mergeCell ref="BK9:BK12"/>
    <mergeCell ref="BL9:BL12"/>
    <mergeCell ref="BM9:BM12"/>
    <mergeCell ref="BN9:BN12"/>
    <mergeCell ref="BC9:BC10"/>
    <mergeCell ref="BD9:BD12"/>
    <mergeCell ref="BE9:BE12"/>
    <mergeCell ref="BF9:BF12"/>
    <mergeCell ref="BG9:BG12"/>
    <mergeCell ref="BH9:BH12"/>
    <mergeCell ref="BC11:BC12"/>
    <mergeCell ref="AT9:AT12"/>
    <mergeCell ref="AU9:AU12"/>
    <mergeCell ref="AV9:AV12"/>
    <mergeCell ref="AZ9:AZ12"/>
    <mergeCell ref="BA9:BA12"/>
    <mergeCell ref="BB9:BB12"/>
    <mergeCell ref="BE7:BM7"/>
    <mergeCell ref="BO7:BR7"/>
    <mergeCell ref="P9:P12"/>
    <mergeCell ref="Q9:Q12"/>
    <mergeCell ref="S9:S12"/>
    <mergeCell ref="AD9:AD12"/>
    <mergeCell ref="AN9:AN12"/>
    <mergeCell ref="AO9:AO12"/>
    <mergeCell ref="AP9:AP12"/>
    <mergeCell ref="AQ9:AQ12"/>
    <mergeCell ref="AR9:AR12"/>
    <mergeCell ref="AS9:AS12"/>
    <mergeCell ref="AK9:AK12"/>
    <mergeCell ref="AL9:AL12"/>
    <mergeCell ref="AM9:AM12"/>
    <mergeCell ref="AJ9:AJ12"/>
    <mergeCell ref="V9:V12"/>
    <mergeCell ref="W9:W12"/>
    <mergeCell ref="X9:X12"/>
    <mergeCell ref="AN5:AN6"/>
    <mergeCell ref="AP5:AP6"/>
    <mergeCell ref="AR5:AR6"/>
    <mergeCell ref="BI5:BM5"/>
    <mergeCell ref="M7:S7"/>
    <mergeCell ref="T7:Z7"/>
    <mergeCell ref="AB7:AI7"/>
    <mergeCell ref="AK7:AR7"/>
    <mergeCell ref="AT7:AU7"/>
    <mergeCell ref="AW7:AY7"/>
    <mergeCell ref="AN4:AR4"/>
    <mergeCell ref="AT4:AU4"/>
    <mergeCell ref="AX4:AY4"/>
    <mergeCell ref="BG4:BM4"/>
    <mergeCell ref="O5:O6"/>
    <mergeCell ref="Q5:Q6"/>
    <mergeCell ref="V5:V6"/>
    <mergeCell ref="X5:X6"/>
    <mergeCell ref="Z5:Z6"/>
    <mergeCell ref="AG5:AI5"/>
    <mergeCell ref="S5:S6"/>
    <mergeCell ref="BT2:BT6"/>
    <mergeCell ref="M3:S3"/>
    <mergeCell ref="T3:Z3"/>
    <mergeCell ref="AL3:AR3"/>
    <mergeCell ref="BO3:BO6"/>
    <mergeCell ref="BP3:BP6"/>
    <mergeCell ref="BQ3:BQ6"/>
    <mergeCell ref="BR3:BR6"/>
    <mergeCell ref="O4:S4"/>
    <mergeCell ref="V4:Z4"/>
    <mergeCell ref="AT2:AU3"/>
    <mergeCell ref="AW2:AY3"/>
    <mergeCell ref="BA2:BA6"/>
    <mergeCell ref="BC2:BC6"/>
    <mergeCell ref="BE2:BM3"/>
    <mergeCell ref="BO2:BR2"/>
    <mergeCell ref="AR69:AR72"/>
    <mergeCell ref="AJ69:AJ72"/>
    <mergeCell ref="AK69:AK72"/>
    <mergeCell ref="AL69:AL72"/>
    <mergeCell ref="AM69:AM72"/>
    <mergeCell ref="AA69:AA72"/>
    <mergeCell ref="U69:U72"/>
    <mergeCell ref="V69:V72"/>
    <mergeCell ref="W69:W72"/>
    <mergeCell ref="X69:X72"/>
    <mergeCell ref="Y69:Y72"/>
    <mergeCell ref="Z69:Z72"/>
    <mergeCell ref="AR57:AR60"/>
    <mergeCell ref="AK57:AK60"/>
    <mergeCell ref="AL57:AL60"/>
    <mergeCell ref="AM57:AM60"/>
    <mergeCell ref="R69:R72"/>
    <mergeCell ref="T69:T72"/>
    <mergeCell ref="AR65:AR68"/>
    <mergeCell ref="AK65:AK68"/>
    <mergeCell ref="AL65:AL68"/>
    <mergeCell ref="AM65:AM68"/>
    <mergeCell ref="AJ65:AJ68"/>
    <mergeCell ref="V65:V68"/>
    <mergeCell ref="W65:W68"/>
    <mergeCell ref="X65:X68"/>
    <mergeCell ref="Y65:Y68"/>
    <mergeCell ref="Z65:Z68"/>
    <mergeCell ref="AA65:AA68"/>
    <mergeCell ref="M65:M68"/>
    <mergeCell ref="N65:N68"/>
    <mergeCell ref="O65:O68"/>
    <mergeCell ref="R65:R68"/>
    <mergeCell ref="T65:T68"/>
    <mergeCell ref="U65:U68"/>
    <mergeCell ref="P65:P68"/>
    <mergeCell ref="Q65:Q68"/>
    <mergeCell ref="S65:S68"/>
    <mergeCell ref="F65:F72"/>
    <mergeCell ref="G65:G68"/>
    <mergeCell ref="H65:H68"/>
    <mergeCell ref="J65:J68"/>
    <mergeCell ref="K65:K68"/>
    <mergeCell ref="L65:L68"/>
    <mergeCell ref="G69:G72"/>
    <mergeCell ref="H69:H72"/>
    <mergeCell ref="J69:J72"/>
    <mergeCell ref="K69:K72"/>
    <mergeCell ref="AR61:AR64"/>
    <mergeCell ref="AJ61:AJ64"/>
    <mergeCell ref="AK61:AK64"/>
    <mergeCell ref="AL61:AL64"/>
    <mergeCell ref="AM61:AM64"/>
    <mergeCell ref="AA61:AA64"/>
    <mergeCell ref="U61:U64"/>
    <mergeCell ref="V61:V64"/>
    <mergeCell ref="W61:W64"/>
    <mergeCell ref="X61:X64"/>
    <mergeCell ref="Y61:Y64"/>
    <mergeCell ref="Z61:Z64"/>
    <mergeCell ref="L61:L64"/>
    <mergeCell ref="M61:M64"/>
    <mergeCell ref="N61:N64"/>
    <mergeCell ref="O61:O64"/>
    <mergeCell ref="R61:R64"/>
    <mergeCell ref="T61:T64"/>
    <mergeCell ref="L69:L72"/>
    <mergeCell ref="M69:M72"/>
    <mergeCell ref="N69:N72"/>
    <mergeCell ref="O69:O72"/>
    <mergeCell ref="V57:V60"/>
    <mergeCell ref="W57:W60"/>
    <mergeCell ref="X57:X60"/>
    <mergeCell ref="Y57:Y60"/>
    <mergeCell ref="Z57:Z60"/>
    <mergeCell ref="AA57:AA60"/>
    <mergeCell ref="M57:M60"/>
    <mergeCell ref="N57:N60"/>
    <mergeCell ref="O57:O60"/>
    <mergeCell ref="R57:R60"/>
    <mergeCell ref="T57:T60"/>
    <mergeCell ref="U57:U60"/>
    <mergeCell ref="P57:P60"/>
    <mergeCell ref="Q57:Q60"/>
    <mergeCell ref="S57:S60"/>
    <mergeCell ref="F57:F64"/>
    <mergeCell ref="G57:G60"/>
    <mergeCell ref="H57:H60"/>
    <mergeCell ref="J57:J60"/>
    <mergeCell ref="K57:K60"/>
    <mergeCell ref="L57:L60"/>
    <mergeCell ref="G61:G64"/>
    <mergeCell ref="H61:H64"/>
    <mergeCell ref="J61:J64"/>
    <mergeCell ref="K61:K64"/>
    <mergeCell ref="AR53:AR56"/>
    <mergeCell ref="AJ53:AJ56"/>
    <mergeCell ref="AK53:AK56"/>
    <mergeCell ref="AL53:AL56"/>
    <mergeCell ref="AM53:AM56"/>
    <mergeCell ref="AA53:AA56"/>
    <mergeCell ref="U53:U56"/>
    <mergeCell ref="V53:V56"/>
    <mergeCell ref="W53:W56"/>
    <mergeCell ref="X53:X56"/>
    <mergeCell ref="Y53:Y56"/>
    <mergeCell ref="Z53:Z56"/>
    <mergeCell ref="L53:L56"/>
    <mergeCell ref="M53:M56"/>
    <mergeCell ref="N53:N56"/>
    <mergeCell ref="O53:O56"/>
    <mergeCell ref="R53:R56"/>
    <mergeCell ref="T53:T56"/>
    <mergeCell ref="V49:V52"/>
    <mergeCell ref="W49:W52"/>
    <mergeCell ref="X49:X52"/>
    <mergeCell ref="Y49:Y52"/>
    <mergeCell ref="Z49:Z52"/>
    <mergeCell ref="AA49:AA52"/>
    <mergeCell ref="M49:M52"/>
    <mergeCell ref="N49:N52"/>
    <mergeCell ref="O49:O52"/>
    <mergeCell ref="R49:R52"/>
    <mergeCell ref="T49:T52"/>
    <mergeCell ref="U49:U52"/>
    <mergeCell ref="P49:P52"/>
    <mergeCell ref="Q49:Q52"/>
    <mergeCell ref="S49:S52"/>
    <mergeCell ref="F49:F56"/>
    <mergeCell ref="G49:G52"/>
    <mergeCell ref="H49:H52"/>
    <mergeCell ref="J49:J52"/>
    <mergeCell ref="K49:K52"/>
    <mergeCell ref="L49:L52"/>
    <mergeCell ref="G53:G56"/>
    <mergeCell ref="H53:H56"/>
    <mergeCell ref="J53:J56"/>
    <mergeCell ref="K53:K56"/>
    <mergeCell ref="AR45:AR48"/>
    <mergeCell ref="AJ45:AJ48"/>
    <mergeCell ref="AK45:AK48"/>
    <mergeCell ref="AL45:AL48"/>
    <mergeCell ref="AM45:AM48"/>
    <mergeCell ref="AA45:AA48"/>
    <mergeCell ref="U45:U48"/>
    <mergeCell ref="V45:V48"/>
    <mergeCell ref="W45:W48"/>
    <mergeCell ref="X45:X48"/>
    <mergeCell ref="Y45:Y48"/>
    <mergeCell ref="Z45:Z48"/>
    <mergeCell ref="L45:L48"/>
    <mergeCell ref="M45:M48"/>
    <mergeCell ref="N45:N48"/>
    <mergeCell ref="O45:O48"/>
    <mergeCell ref="R45:R48"/>
    <mergeCell ref="T45:T48"/>
    <mergeCell ref="V41:V44"/>
    <mergeCell ref="W41:W44"/>
    <mergeCell ref="X41:X44"/>
    <mergeCell ref="Y41:Y44"/>
    <mergeCell ref="Z41:Z44"/>
    <mergeCell ref="AA41:AA44"/>
    <mergeCell ref="M41:M44"/>
    <mergeCell ref="N41:N44"/>
    <mergeCell ref="O41:O44"/>
    <mergeCell ref="R41:R44"/>
    <mergeCell ref="T41:T44"/>
    <mergeCell ref="U41:U44"/>
    <mergeCell ref="P41:P44"/>
    <mergeCell ref="Q41:Q44"/>
    <mergeCell ref="S41:S44"/>
    <mergeCell ref="F41:F48"/>
    <mergeCell ref="G41:G44"/>
    <mergeCell ref="H41:H44"/>
    <mergeCell ref="J41:J44"/>
    <mergeCell ref="K41:K44"/>
    <mergeCell ref="L41:L44"/>
    <mergeCell ref="G45:G48"/>
    <mergeCell ref="H45:H48"/>
    <mergeCell ref="J45:J48"/>
    <mergeCell ref="K45:K48"/>
    <mergeCell ref="AR37:AR40"/>
    <mergeCell ref="AJ37:AJ40"/>
    <mergeCell ref="AK37:AK40"/>
    <mergeCell ref="AL37:AL40"/>
    <mergeCell ref="AM37:AM40"/>
    <mergeCell ref="AA37:AA40"/>
    <mergeCell ref="U37:U40"/>
    <mergeCell ref="V37:V40"/>
    <mergeCell ref="W37:W40"/>
    <mergeCell ref="X37:X40"/>
    <mergeCell ref="Y37:Y40"/>
    <mergeCell ref="Z37:Z40"/>
    <mergeCell ref="L37:L40"/>
    <mergeCell ref="M37:M40"/>
    <mergeCell ref="N37:N40"/>
    <mergeCell ref="O37:O40"/>
    <mergeCell ref="R37:R40"/>
    <mergeCell ref="T37:T40"/>
    <mergeCell ref="V33:V36"/>
    <mergeCell ref="W33:W36"/>
    <mergeCell ref="X33:X36"/>
    <mergeCell ref="Y33:Y36"/>
    <mergeCell ref="Z33:Z36"/>
    <mergeCell ref="AA33:AA36"/>
    <mergeCell ref="M33:M36"/>
    <mergeCell ref="N33:N36"/>
    <mergeCell ref="O33:O36"/>
    <mergeCell ref="R33:R36"/>
    <mergeCell ref="T33:T36"/>
    <mergeCell ref="U33:U36"/>
    <mergeCell ref="P33:P36"/>
    <mergeCell ref="Q33:Q36"/>
    <mergeCell ref="S33:S36"/>
    <mergeCell ref="F33:F40"/>
    <mergeCell ref="G33:G36"/>
    <mergeCell ref="H33:H36"/>
    <mergeCell ref="J33:J36"/>
    <mergeCell ref="K33:K36"/>
    <mergeCell ref="L33:L36"/>
    <mergeCell ref="G37:G40"/>
    <mergeCell ref="H37:H40"/>
    <mergeCell ref="J37:J40"/>
    <mergeCell ref="K37:K40"/>
    <mergeCell ref="AR29:AR32"/>
    <mergeCell ref="AJ29:AJ32"/>
    <mergeCell ref="AK29:AK32"/>
    <mergeCell ref="AL29:AL32"/>
    <mergeCell ref="AM29:AM32"/>
    <mergeCell ref="AA29:AA32"/>
    <mergeCell ref="U29:U32"/>
    <mergeCell ref="V29:V32"/>
    <mergeCell ref="W29:W32"/>
    <mergeCell ref="X29:X32"/>
    <mergeCell ref="Y29:Y32"/>
    <mergeCell ref="Z29:Z32"/>
    <mergeCell ref="L29:L32"/>
    <mergeCell ref="M29:M32"/>
    <mergeCell ref="N29:N32"/>
    <mergeCell ref="O29:O32"/>
    <mergeCell ref="R29:R32"/>
    <mergeCell ref="T29:T32"/>
    <mergeCell ref="V25:V28"/>
    <mergeCell ref="W25:W28"/>
    <mergeCell ref="X25:X28"/>
    <mergeCell ref="Y25:Y28"/>
    <mergeCell ref="Z25:Z28"/>
    <mergeCell ref="AA25:AA28"/>
    <mergeCell ref="M25:M28"/>
    <mergeCell ref="N25:N28"/>
    <mergeCell ref="O25:O28"/>
    <mergeCell ref="R25:R28"/>
    <mergeCell ref="T25:T28"/>
    <mergeCell ref="U25:U28"/>
    <mergeCell ref="P25:P28"/>
    <mergeCell ref="Q25:Q28"/>
    <mergeCell ref="S25:S28"/>
    <mergeCell ref="F25:F32"/>
    <mergeCell ref="G25:G28"/>
    <mergeCell ref="H25:H28"/>
    <mergeCell ref="J25:J28"/>
    <mergeCell ref="K25:K28"/>
    <mergeCell ref="L25:L28"/>
    <mergeCell ref="G29:G32"/>
    <mergeCell ref="H29:H32"/>
    <mergeCell ref="J29:J32"/>
    <mergeCell ref="K29:K32"/>
    <mergeCell ref="AR21:AR24"/>
    <mergeCell ref="AJ21:AJ24"/>
    <mergeCell ref="AK21:AK24"/>
    <mergeCell ref="AL21:AL24"/>
    <mergeCell ref="AM21:AM24"/>
    <mergeCell ref="AA21:AA24"/>
    <mergeCell ref="U21:U24"/>
    <mergeCell ref="V21:V24"/>
    <mergeCell ref="W21:W24"/>
    <mergeCell ref="X21:X24"/>
    <mergeCell ref="Y21:Y24"/>
    <mergeCell ref="Z21:Z24"/>
    <mergeCell ref="L21:L24"/>
    <mergeCell ref="M21:M24"/>
    <mergeCell ref="N21:N24"/>
    <mergeCell ref="O21:O24"/>
    <mergeCell ref="R21:R24"/>
    <mergeCell ref="T21:T24"/>
    <mergeCell ref="V17:V20"/>
    <mergeCell ref="W17:W20"/>
    <mergeCell ref="X17:X20"/>
    <mergeCell ref="Y17:Y20"/>
    <mergeCell ref="Z17:Z20"/>
    <mergeCell ref="AA17:AA20"/>
    <mergeCell ref="M17:M20"/>
    <mergeCell ref="N17:N20"/>
    <mergeCell ref="O17:O20"/>
    <mergeCell ref="R17:R20"/>
    <mergeCell ref="T17:T20"/>
    <mergeCell ref="U17:U20"/>
    <mergeCell ref="P17:P20"/>
    <mergeCell ref="Q17:Q20"/>
    <mergeCell ref="S17:S20"/>
    <mergeCell ref="F17:F24"/>
    <mergeCell ref="G17:G20"/>
    <mergeCell ref="H17:H20"/>
    <mergeCell ref="J17:J20"/>
    <mergeCell ref="K17:K20"/>
    <mergeCell ref="L17:L20"/>
    <mergeCell ref="G21:G24"/>
    <mergeCell ref="H21:H24"/>
    <mergeCell ref="J21:J24"/>
    <mergeCell ref="K21:K24"/>
    <mergeCell ref="AR13:AR16"/>
    <mergeCell ref="AJ13:AJ16"/>
    <mergeCell ref="AK13:AK16"/>
    <mergeCell ref="AL13:AL16"/>
    <mergeCell ref="AM13:AM16"/>
    <mergeCell ref="AA13:AA16"/>
    <mergeCell ref="U13:U16"/>
    <mergeCell ref="V13:V16"/>
    <mergeCell ref="W13:W16"/>
    <mergeCell ref="X13:X16"/>
    <mergeCell ref="Y13:Y16"/>
    <mergeCell ref="Z13:Z16"/>
    <mergeCell ref="L13:L16"/>
    <mergeCell ref="M13:M16"/>
    <mergeCell ref="N13:N16"/>
    <mergeCell ref="O13:O16"/>
    <mergeCell ref="R13:R16"/>
    <mergeCell ref="T13:T16"/>
    <mergeCell ref="M2:Z2"/>
    <mergeCell ref="AB2:AI3"/>
    <mergeCell ref="AK2:AR2"/>
    <mergeCell ref="AE4:AI4"/>
    <mergeCell ref="G2:G6"/>
    <mergeCell ref="H2:H6"/>
    <mergeCell ref="J2:K2"/>
    <mergeCell ref="A2:A6"/>
    <mergeCell ref="B2:B6"/>
    <mergeCell ref="C2:C6"/>
    <mergeCell ref="D2:D6"/>
    <mergeCell ref="E2:E6"/>
    <mergeCell ref="F2:F6"/>
    <mergeCell ref="Y9:Y12"/>
    <mergeCell ref="Z9:Z12"/>
    <mergeCell ref="AA9:AA12"/>
    <mergeCell ref="M9:M12"/>
    <mergeCell ref="N9:N12"/>
    <mergeCell ref="O9:O12"/>
    <mergeCell ref="R9:R12"/>
    <mergeCell ref="T9:T12"/>
    <mergeCell ref="U9:U12"/>
    <mergeCell ref="F9:F16"/>
    <mergeCell ref="G9:G12"/>
    <mergeCell ref="H9:H12"/>
    <mergeCell ref="J9:J12"/>
    <mergeCell ref="K9:K12"/>
    <mergeCell ref="L9:L12"/>
    <mergeCell ref="G13:G16"/>
    <mergeCell ref="H13:H16"/>
    <mergeCell ref="J13:J16"/>
    <mergeCell ref="K13:K16"/>
  </mergeCells>
  <phoneticPr fontId="8"/>
  <pageMargins left="0.39370078740157483" right="0.39370078740157483" top="0.78740157480314965" bottom="0.39370078740157483" header="0.39370078740157483" footer="0.15748031496062992"/>
  <pageSetup paperSize="9" scale="69" pageOrder="overThenDown" orientation="portrait" r:id="rId1"/>
  <headerFooter differentFirst="1">
    <firstHeader>&amp;L&amp;"ＤＦ特太ゴシック体,標準"&amp;18別表第３　小規模保育事業（Ｃ型）（保育認定）</firstHeader>
  </headerFooter>
  <colBreaks count="2" manualBreakCount="2">
    <brk id="23" min="1" max="71" man="1"/>
    <brk id="38" min="1" max="71"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1"/>
  </sheetPr>
  <dimension ref="A1:AG28"/>
  <sheetViews>
    <sheetView view="pageBreakPreview" topLeftCell="A6" zoomScaleNormal="100" zoomScaleSheetLayoutView="100" workbookViewId="0">
      <selection activeCell="Z1" activeCellId="1" sqref="A1:AG1048576 A1:AG1048576"/>
    </sheetView>
  </sheetViews>
  <sheetFormatPr defaultColWidth="2.453125" defaultRowHeight="25.5" customHeight="1"/>
  <cols>
    <col min="1" max="1" width="25.453125" style="92" customWidth="1"/>
    <col min="2" max="2" width="2.453125" style="92" customWidth="1"/>
    <col min="3" max="31" width="2.6328125" style="92" customWidth="1"/>
    <col min="32" max="32" width="3.453125" style="92" customWidth="1"/>
    <col min="33" max="33" width="73.08984375" style="93" customWidth="1"/>
    <col min="34" max="16384" width="2.453125" style="92"/>
  </cols>
  <sheetData>
    <row r="1" spans="1:33" ht="25.5" customHeight="1">
      <c r="A1" s="91" t="s">
        <v>142</v>
      </c>
      <c r="AG1" s="92"/>
    </row>
    <row r="3" spans="1:33" ht="30" customHeight="1">
      <c r="A3" s="473" t="s">
        <v>264</v>
      </c>
      <c r="B3" s="476" t="s">
        <v>130</v>
      </c>
      <c r="C3" s="473" t="s">
        <v>148</v>
      </c>
      <c r="D3" s="479"/>
      <c r="E3" s="479"/>
      <c r="F3" s="479"/>
      <c r="G3" s="479"/>
      <c r="H3" s="479"/>
      <c r="I3" s="479"/>
      <c r="J3" s="479"/>
      <c r="K3" s="479"/>
      <c r="L3" s="479"/>
      <c r="M3" s="479"/>
      <c r="N3" s="479"/>
      <c r="O3" s="479"/>
      <c r="P3" s="479"/>
      <c r="Q3" s="479"/>
      <c r="R3" s="479"/>
      <c r="S3" s="479"/>
      <c r="T3" s="479"/>
      <c r="U3" s="479"/>
      <c r="V3" s="479"/>
      <c r="W3" s="479"/>
      <c r="X3" s="479"/>
      <c r="Y3" s="479"/>
      <c r="Z3" s="479"/>
      <c r="AA3" s="479"/>
      <c r="AB3" s="479"/>
      <c r="AC3" s="479"/>
      <c r="AD3" s="479"/>
      <c r="AE3" s="479"/>
      <c r="AF3" s="480"/>
      <c r="AG3" s="481" t="s">
        <v>178</v>
      </c>
    </row>
    <row r="4" spans="1:33" ht="27.65" customHeight="1">
      <c r="A4" s="474"/>
      <c r="B4" s="477"/>
      <c r="C4" s="484" t="s">
        <v>265</v>
      </c>
      <c r="D4" s="485"/>
      <c r="E4" s="485"/>
      <c r="F4" s="485"/>
      <c r="G4" s="485"/>
      <c r="H4" s="485"/>
      <c r="I4" s="485"/>
      <c r="J4" s="485"/>
      <c r="K4" s="485"/>
      <c r="L4" s="485"/>
      <c r="M4" s="485"/>
      <c r="N4" s="485"/>
      <c r="O4" s="485"/>
      <c r="P4" s="486">
        <v>49020</v>
      </c>
      <c r="Q4" s="486"/>
      <c r="R4" s="486"/>
      <c r="S4" s="486"/>
      <c r="T4" s="486"/>
      <c r="U4" s="486"/>
      <c r="V4" s="485" t="s">
        <v>149</v>
      </c>
      <c r="W4" s="485"/>
      <c r="X4" s="485"/>
      <c r="Y4" s="485"/>
      <c r="Z4" s="485"/>
      <c r="AA4" s="485"/>
      <c r="AB4" s="485"/>
      <c r="AC4" s="485"/>
      <c r="AD4" s="485"/>
      <c r="AE4" s="485"/>
      <c r="AF4" s="487"/>
      <c r="AG4" s="482"/>
    </row>
    <row r="5" spans="1:33" ht="27.65" customHeight="1">
      <c r="A5" s="475"/>
      <c r="B5" s="478"/>
      <c r="C5" s="488" t="s">
        <v>266</v>
      </c>
      <c r="D5" s="489"/>
      <c r="E5" s="489"/>
      <c r="F5" s="489"/>
      <c r="G5" s="489"/>
      <c r="H5" s="489"/>
      <c r="I5" s="489"/>
      <c r="J5" s="489"/>
      <c r="K5" s="489"/>
      <c r="L5" s="489"/>
      <c r="M5" s="489"/>
      <c r="N5" s="489"/>
      <c r="O5" s="489"/>
      <c r="P5" s="490">
        <v>6130</v>
      </c>
      <c r="Q5" s="490"/>
      <c r="R5" s="490"/>
      <c r="S5" s="490"/>
      <c r="T5" s="490"/>
      <c r="U5" s="490"/>
      <c r="V5" s="489" t="s">
        <v>150</v>
      </c>
      <c r="W5" s="489"/>
      <c r="X5" s="489"/>
      <c r="Y5" s="489"/>
      <c r="Z5" s="489"/>
      <c r="AA5" s="489"/>
      <c r="AB5" s="489"/>
      <c r="AC5" s="489"/>
      <c r="AD5" s="489"/>
      <c r="AE5" s="489"/>
      <c r="AF5" s="491"/>
      <c r="AG5" s="483"/>
    </row>
    <row r="7" spans="1:33" ht="34.9" customHeight="1">
      <c r="A7" s="473" t="s">
        <v>152</v>
      </c>
      <c r="B7" s="494" t="s">
        <v>267</v>
      </c>
      <c r="C7" s="497" t="s">
        <v>153</v>
      </c>
      <c r="D7" s="498"/>
      <c r="E7" s="498"/>
      <c r="F7" s="498"/>
      <c r="G7" s="498"/>
      <c r="H7" s="498"/>
      <c r="I7" s="499"/>
      <c r="J7" s="500">
        <v>1950</v>
      </c>
      <c r="K7" s="501"/>
      <c r="L7" s="501"/>
      <c r="M7" s="501"/>
      <c r="N7" s="501"/>
      <c r="O7" s="501"/>
      <c r="P7" s="501"/>
      <c r="Q7" s="502"/>
      <c r="R7" s="497" t="s">
        <v>154</v>
      </c>
      <c r="S7" s="498"/>
      <c r="T7" s="498"/>
      <c r="U7" s="498"/>
      <c r="V7" s="498"/>
      <c r="W7" s="498"/>
      <c r="X7" s="499"/>
      <c r="Y7" s="503">
        <v>1350</v>
      </c>
      <c r="Z7" s="501"/>
      <c r="AA7" s="501"/>
      <c r="AB7" s="501"/>
      <c r="AC7" s="501"/>
      <c r="AD7" s="501"/>
      <c r="AE7" s="504"/>
      <c r="AF7" s="505"/>
      <c r="AG7" s="506" t="s">
        <v>217</v>
      </c>
    </row>
    <row r="8" spans="1:33" ht="34.9" customHeight="1">
      <c r="A8" s="492"/>
      <c r="B8" s="495"/>
      <c r="C8" s="497" t="s">
        <v>155</v>
      </c>
      <c r="D8" s="498"/>
      <c r="E8" s="498"/>
      <c r="F8" s="498"/>
      <c r="G8" s="498"/>
      <c r="H8" s="498"/>
      <c r="I8" s="499"/>
      <c r="J8" s="503">
        <v>1740</v>
      </c>
      <c r="K8" s="504"/>
      <c r="L8" s="504"/>
      <c r="M8" s="504"/>
      <c r="N8" s="504"/>
      <c r="O8" s="504"/>
      <c r="P8" s="504"/>
      <c r="Q8" s="505"/>
      <c r="R8" s="507" t="s">
        <v>218</v>
      </c>
      <c r="S8" s="508"/>
      <c r="T8" s="508"/>
      <c r="U8" s="508"/>
      <c r="V8" s="508"/>
      <c r="W8" s="508"/>
      <c r="X8" s="509"/>
      <c r="Y8" s="510">
        <v>1020</v>
      </c>
      <c r="Z8" s="511"/>
      <c r="AA8" s="511"/>
      <c r="AB8" s="511"/>
      <c r="AC8" s="511"/>
      <c r="AD8" s="511"/>
      <c r="AE8" s="511"/>
      <c r="AF8" s="512"/>
      <c r="AG8" s="506"/>
    </row>
    <row r="9" spans="1:33" ht="34.9" customHeight="1">
      <c r="A9" s="493"/>
      <c r="B9" s="496"/>
      <c r="C9" s="497" t="s">
        <v>157</v>
      </c>
      <c r="D9" s="498"/>
      <c r="E9" s="498"/>
      <c r="F9" s="498"/>
      <c r="G9" s="498"/>
      <c r="H9" s="498"/>
      <c r="I9" s="499"/>
      <c r="J9" s="513">
        <v>1710</v>
      </c>
      <c r="K9" s="490"/>
      <c r="L9" s="490"/>
      <c r="M9" s="490"/>
      <c r="N9" s="490"/>
      <c r="O9" s="490"/>
      <c r="P9" s="490"/>
      <c r="Q9" s="514"/>
      <c r="R9" s="497" t="s">
        <v>156</v>
      </c>
      <c r="S9" s="498"/>
      <c r="T9" s="498"/>
      <c r="U9" s="498"/>
      <c r="V9" s="498"/>
      <c r="W9" s="498"/>
      <c r="X9" s="499"/>
      <c r="Y9" s="503">
        <v>120</v>
      </c>
      <c r="Z9" s="504"/>
      <c r="AA9" s="504"/>
      <c r="AB9" s="504"/>
      <c r="AC9" s="504"/>
      <c r="AD9" s="504"/>
      <c r="AE9" s="504"/>
      <c r="AF9" s="505"/>
      <c r="AG9" s="506"/>
    </row>
    <row r="10" spans="1:33" ht="25.5" customHeight="1">
      <c r="A10" s="5"/>
      <c r="B10" s="5"/>
      <c r="C10" s="5"/>
      <c r="D10" s="2"/>
      <c r="E10" s="2"/>
      <c r="F10" s="2"/>
      <c r="G10" s="2"/>
      <c r="H10" s="4"/>
      <c r="I10" s="4"/>
      <c r="J10" s="4"/>
      <c r="K10" s="4"/>
      <c r="L10" s="4"/>
      <c r="M10" s="4"/>
      <c r="N10" s="4"/>
      <c r="O10" s="4"/>
      <c r="P10" s="4"/>
      <c r="Q10" s="4"/>
      <c r="R10" s="4"/>
      <c r="S10" s="4"/>
      <c r="T10" s="4"/>
      <c r="U10" s="4"/>
      <c r="V10" s="5"/>
      <c r="W10" s="4"/>
      <c r="X10" s="4"/>
      <c r="Y10" s="4"/>
      <c r="Z10" s="4"/>
      <c r="AA10" s="3"/>
      <c r="AB10" s="3"/>
      <c r="AC10" s="3"/>
      <c r="AD10" s="3"/>
      <c r="AE10" s="3"/>
      <c r="AF10" s="3"/>
      <c r="AG10" s="1"/>
    </row>
    <row r="11" spans="1:33" ht="30" customHeight="1">
      <c r="A11" s="94" t="s">
        <v>158</v>
      </c>
      <c r="B11" s="128" t="s">
        <v>258</v>
      </c>
      <c r="C11" s="471">
        <v>6510</v>
      </c>
      <c r="D11" s="471"/>
      <c r="E11" s="471"/>
      <c r="F11" s="471"/>
      <c r="G11" s="471"/>
      <c r="H11" s="471"/>
      <c r="I11" s="471"/>
      <c r="J11" s="471"/>
      <c r="K11" s="471"/>
      <c r="L11" s="471"/>
      <c r="M11" s="471"/>
      <c r="N11" s="471"/>
      <c r="O11" s="471"/>
      <c r="P11" s="471"/>
      <c r="Q11" s="471"/>
      <c r="R11" s="471"/>
      <c r="S11" s="471"/>
      <c r="T11" s="471"/>
      <c r="U11" s="471"/>
      <c r="V11" s="471"/>
      <c r="W11" s="471"/>
      <c r="X11" s="471"/>
      <c r="Y11" s="471"/>
      <c r="Z11" s="471"/>
      <c r="AA11" s="471"/>
      <c r="AB11" s="471"/>
      <c r="AC11" s="471"/>
      <c r="AD11" s="471"/>
      <c r="AE11" s="471"/>
      <c r="AF11" s="472"/>
      <c r="AG11" s="102" t="s">
        <v>159</v>
      </c>
    </row>
    <row r="12" spans="1:33" ht="25.5" customHeight="1">
      <c r="A12" s="5"/>
      <c r="B12" s="5"/>
      <c r="C12" s="5"/>
      <c r="D12" s="2"/>
      <c r="E12" s="2"/>
      <c r="F12" s="2"/>
      <c r="G12" s="2"/>
      <c r="H12" s="4"/>
      <c r="I12" s="4"/>
      <c r="J12" s="4"/>
      <c r="K12" s="4"/>
      <c r="L12" s="4"/>
      <c r="M12" s="4"/>
      <c r="N12" s="4"/>
      <c r="O12" s="4"/>
      <c r="P12" s="4"/>
      <c r="Q12" s="4"/>
      <c r="R12" s="4"/>
      <c r="S12" s="4"/>
      <c r="T12" s="4"/>
      <c r="U12" s="4"/>
      <c r="V12" s="5"/>
      <c r="W12" s="4"/>
      <c r="X12" s="4"/>
      <c r="Y12" s="4"/>
      <c r="Z12" s="4"/>
      <c r="AA12" s="3"/>
      <c r="AB12" s="3"/>
      <c r="AC12" s="3"/>
      <c r="AD12" s="3"/>
      <c r="AE12" s="3"/>
      <c r="AF12" s="3"/>
      <c r="AG12" s="183"/>
    </row>
    <row r="13" spans="1:33" ht="30" customHeight="1">
      <c r="A13" s="94" t="s">
        <v>160</v>
      </c>
      <c r="B13" s="128" t="s">
        <v>259</v>
      </c>
      <c r="C13" s="515">
        <v>164780</v>
      </c>
      <c r="D13" s="515"/>
      <c r="E13" s="515"/>
      <c r="F13" s="515"/>
      <c r="G13" s="515"/>
      <c r="H13" s="515"/>
      <c r="I13" s="515"/>
      <c r="J13" s="515"/>
      <c r="K13" s="515"/>
      <c r="L13" s="515"/>
      <c r="M13" s="515"/>
      <c r="N13" s="515"/>
      <c r="O13" s="515"/>
      <c r="P13" s="515"/>
      <c r="Q13" s="515"/>
      <c r="R13" s="515"/>
      <c r="S13" s="515"/>
      <c r="T13" s="515"/>
      <c r="U13" s="515"/>
      <c r="V13" s="515"/>
      <c r="W13" s="515"/>
      <c r="X13" s="515"/>
      <c r="Y13" s="515"/>
      <c r="Z13" s="515"/>
      <c r="AA13" s="515"/>
      <c r="AB13" s="515"/>
      <c r="AC13" s="515"/>
      <c r="AD13" s="515"/>
      <c r="AE13" s="515"/>
      <c r="AF13" s="516"/>
      <c r="AG13" s="102" t="s">
        <v>159</v>
      </c>
    </row>
    <row r="14" spans="1:33" ht="25.5" customHeight="1">
      <c r="A14" s="5"/>
      <c r="B14" s="5"/>
      <c r="C14" s="5"/>
      <c r="D14" s="2"/>
      <c r="E14" s="2"/>
      <c r="F14" s="2"/>
      <c r="G14" s="2"/>
      <c r="H14" s="4"/>
      <c r="I14" s="4"/>
      <c r="J14" s="4"/>
      <c r="K14" s="4"/>
      <c r="L14" s="4"/>
      <c r="M14" s="4"/>
      <c r="N14" s="4"/>
      <c r="O14" s="4"/>
      <c r="P14" s="4"/>
      <c r="Q14" s="4"/>
      <c r="R14" s="4"/>
      <c r="S14" s="4"/>
      <c r="T14" s="4"/>
      <c r="U14" s="4"/>
      <c r="V14" s="5"/>
      <c r="W14" s="3"/>
      <c r="X14" s="4"/>
      <c r="Y14" s="4"/>
      <c r="Z14" s="4"/>
      <c r="AA14" s="3"/>
      <c r="AB14" s="3"/>
      <c r="AC14" s="3"/>
      <c r="AD14" s="3"/>
      <c r="AE14" s="3"/>
      <c r="AF14" s="3"/>
      <c r="AG14" s="183"/>
    </row>
    <row r="15" spans="1:33" ht="30" customHeight="1">
      <c r="A15" s="94" t="s">
        <v>161</v>
      </c>
      <c r="B15" s="128" t="s">
        <v>260</v>
      </c>
      <c r="C15" s="517">
        <v>160000</v>
      </c>
      <c r="D15" s="517"/>
      <c r="E15" s="517"/>
      <c r="F15" s="517"/>
      <c r="G15" s="517"/>
      <c r="H15" s="517"/>
      <c r="I15" s="517"/>
      <c r="J15" s="517"/>
      <c r="K15" s="517"/>
      <c r="L15" s="517"/>
      <c r="M15" s="517"/>
      <c r="N15" s="517"/>
      <c r="O15" s="517"/>
      <c r="P15" s="517"/>
      <c r="Q15" s="517"/>
      <c r="R15" s="517"/>
      <c r="S15" s="517"/>
      <c r="T15" s="517"/>
      <c r="U15" s="517"/>
      <c r="V15" s="517"/>
      <c r="W15" s="517"/>
      <c r="X15" s="517"/>
      <c r="Y15" s="517"/>
      <c r="Z15" s="517"/>
      <c r="AA15" s="517"/>
      <c r="AB15" s="517"/>
      <c r="AC15" s="517"/>
      <c r="AD15" s="517"/>
      <c r="AE15" s="517"/>
      <c r="AF15" s="518"/>
      <c r="AG15" s="102" t="s">
        <v>159</v>
      </c>
    </row>
    <row r="16" spans="1:33" ht="25.5" customHeight="1">
      <c r="A16" s="5"/>
      <c r="B16" s="5"/>
      <c r="C16" s="5"/>
      <c r="D16" s="2"/>
      <c r="E16" s="2"/>
      <c r="F16" s="2"/>
      <c r="G16" s="2"/>
      <c r="H16" s="4"/>
      <c r="I16" s="4"/>
      <c r="J16" s="4"/>
      <c r="K16" s="4"/>
      <c r="L16" s="4"/>
      <c r="M16" s="4"/>
      <c r="N16" s="4"/>
      <c r="O16" s="4"/>
      <c r="P16" s="4"/>
      <c r="Q16" s="4"/>
      <c r="R16" s="4"/>
      <c r="S16" s="4"/>
      <c r="T16" s="4"/>
      <c r="U16" s="4"/>
      <c r="V16" s="5"/>
      <c r="W16" s="3"/>
      <c r="X16" s="4"/>
      <c r="Y16" s="4"/>
      <c r="Z16" s="4"/>
      <c r="AA16" s="3"/>
      <c r="AB16" s="3"/>
      <c r="AC16" s="3"/>
      <c r="AD16" s="3"/>
      <c r="AE16" s="3"/>
      <c r="AF16" s="3"/>
      <c r="AG16" s="1" t="s">
        <v>166</v>
      </c>
    </row>
    <row r="17" spans="1:33" s="95" customFormat="1" ht="20.25" customHeight="1">
      <c r="A17" s="473" t="s">
        <v>162</v>
      </c>
      <c r="B17" s="519" t="s">
        <v>216</v>
      </c>
      <c r="C17" s="522" t="s">
        <v>147</v>
      </c>
      <c r="D17" s="114"/>
      <c r="E17" s="525" t="s">
        <v>143</v>
      </c>
      <c r="F17" s="525"/>
      <c r="G17" s="525"/>
      <c r="H17" s="525"/>
      <c r="I17" s="525"/>
      <c r="J17" s="96"/>
      <c r="K17" s="526" t="s">
        <v>179</v>
      </c>
      <c r="L17" s="526"/>
      <c r="M17" s="526"/>
      <c r="N17" s="526"/>
      <c r="O17" s="526"/>
      <c r="P17" s="526"/>
      <c r="Q17" s="526"/>
      <c r="R17" s="526"/>
      <c r="S17" s="526"/>
      <c r="T17" s="526"/>
      <c r="U17" s="526"/>
      <c r="V17" s="526"/>
      <c r="W17" s="526"/>
      <c r="X17" s="526"/>
      <c r="Y17" s="526"/>
      <c r="Z17" s="526"/>
      <c r="AA17" s="526"/>
      <c r="AB17" s="526"/>
      <c r="AC17" s="526"/>
      <c r="AD17" s="526"/>
      <c r="AE17" s="526"/>
      <c r="AF17" s="97"/>
      <c r="AG17" s="534" t="s">
        <v>225</v>
      </c>
    </row>
    <row r="18" spans="1:33" s="95" customFormat="1" ht="30" customHeight="1">
      <c r="A18" s="474"/>
      <c r="B18" s="520"/>
      <c r="C18" s="523"/>
      <c r="D18" s="95" t="s">
        <v>144</v>
      </c>
      <c r="E18" s="530">
        <v>79950</v>
      </c>
      <c r="F18" s="530"/>
      <c r="G18" s="530"/>
      <c r="H18" s="530"/>
      <c r="I18" s="530"/>
      <c r="J18" s="95" t="s">
        <v>3</v>
      </c>
      <c r="K18" s="530">
        <v>790</v>
      </c>
      <c r="L18" s="530"/>
      <c r="M18" s="530"/>
      <c r="N18" s="113" t="s">
        <v>151</v>
      </c>
      <c r="O18" s="537" t="s">
        <v>177</v>
      </c>
      <c r="P18" s="537"/>
      <c r="Q18" s="537"/>
      <c r="R18" s="537"/>
      <c r="S18" s="537"/>
      <c r="T18" s="113" t="s">
        <v>132</v>
      </c>
      <c r="U18" s="538" t="s">
        <v>175</v>
      </c>
      <c r="V18" s="538"/>
      <c r="W18" s="538"/>
      <c r="X18" s="538"/>
      <c r="Y18" s="538"/>
      <c r="Z18" s="113" t="s">
        <v>132</v>
      </c>
      <c r="AA18" s="539">
        <v>8.4</v>
      </c>
      <c r="AB18" s="539"/>
      <c r="AC18" s="539"/>
      <c r="AD18" s="539"/>
      <c r="AE18" s="29" t="s">
        <v>145</v>
      </c>
      <c r="AF18" s="98" t="s">
        <v>268</v>
      </c>
      <c r="AG18" s="535"/>
    </row>
    <row r="19" spans="1:33" s="95" customFormat="1" ht="30" customHeight="1">
      <c r="A19" s="474"/>
      <c r="B19" s="520"/>
      <c r="C19" s="524"/>
      <c r="D19" s="184"/>
      <c r="E19" s="6"/>
      <c r="F19" s="6"/>
      <c r="G19" s="6"/>
      <c r="H19" s="6"/>
      <c r="I19" s="540" t="s">
        <v>146</v>
      </c>
      <c r="J19" s="540"/>
      <c r="K19" s="540"/>
      <c r="L19" s="540"/>
      <c r="M19" s="540"/>
      <c r="N19" s="540"/>
      <c r="O19" s="540"/>
      <c r="P19" s="540"/>
      <c r="Q19" s="540"/>
      <c r="R19" s="540"/>
      <c r="S19" s="540"/>
      <c r="T19" s="540"/>
      <c r="U19" s="540"/>
      <c r="V19" s="540"/>
      <c r="W19" s="540"/>
      <c r="X19" s="540"/>
      <c r="Y19" s="540"/>
      <c r="Z19" s="540"/>
      <c r="AA19" s="540"/>
      <c r="AB19" s="540"/>
      <c r="AC19" s="540"/>
      <c r="AD19" s="540"/>
      <c r="AE19" s="540"/>
      <c r="AF19" s="541"/>
      <c r="AG19" s="535"/>
    </row>
    <row r="20" spans="1:33" s="95" customFormat="1" ht="20.25" customHeight="1">
      <c r="A20" s="474"/>
      <c r="B20" s="520"/>
      <c r="C20" s="522" t="s">
        <v>163</v>
      </c>
      <c r="D20" s="114"/>
      <c r="E20" s="525" t="s">
        <v>143</v>
      </c>
      <c r="F20" s="525"/>
      <c r="G20" s="525"/>
      <c r="H20" s="525"/>
      <c r="I20" s="525"/>
      <c r="J20" s="96"/>
      <c r="K20" s="526" t="s">
        <v>179</v>
      </c>
      <c r="L20" s="526"/>
      <c r="M20" s="526"/>
      <c r="N20" s="526"/>
      <c r="O20" s="526"/>
      <c r="P20" s="526"/>
      <c r="Q20" s="526"/>
      <c r="R20" s="526"/>
      <c r="S20" s="526"/>
      <c r="T20" s="526"/>
      <c r="U20" s="526"/>
      <c r="V20" s="526"/>
      <c r="W20" s="526"/>
      <c r="X20" s="526"/>
      <c r="Y20" s="526"/>
      <c r="Z20" s="526"/>
      <c r="AA20" s="526"/>
      <c r="AB20" s="526"/>
      <c r="AC20" s="526"/>
      <c r="AD20" s="526"/>
      <c r="AE20" s="526"/>
      <c r="AF20" s="97"/>
      <c r="AG20" s="535"/>
    </row>
    <row r="21" spans="1:33" s="95" customFormat="1" ht="30" customHeight="1">
      <c r="A21" s="474"/>
      <c r="B21" s="520"/>
      <c r="C21" s="523"/>
      <c r="D21" s="95" t="s">
        <v>144</v>
      </c>
      <c r="E21" s="530">
        <v>50000</v>
      </c>
      <c r="F21" s="530"/>
      <c r="G21" s="530"/>
      <c r="H21" s="530"/>
      <c r="I21" s="530"/>
      <c r="J21" s="95" t="s">
        <v>3</v>
      </c>
      <c r="K21" s="542">
        <v>500</v>
      </c>
      <c r="L21" s="542"/>
      <c r="M21" s="542"/>
      <c r="N21" s="542"/>
      <c r="O21" s="542"/>
      <c r="P21" s="542"/>
      <c r="Q21" s="542"/>
      <c r="R21" s="542"/>
      <c r="S21" s="542"/>
      <c r="T21" s="542"/>
      <c r="U21" s="542"/>
      <c r="V21" s="542"/>
      <c r="W21" s="542"/>
      <c r="X21" s="542"/>
      <c r="Y21" s="542"/>
      <c r="Z21" s="542"/>
      <c r="AA21" s="542"/>
      <c r="AB21" s="542"/>
      <c r="AC21" s="542"/>
      <c r="AD21" s="542"/>
      <c r="AE21" s="542"/>
      <c r="AF21" s="98" t="s">
        <v>268</v>
      </c>
      <c r="AG21" s="535"/>
    </row>
    <row r="22" spans="1:33" s="95" customFormat="1" ht="30" customHeight="1">
      <c r="A22" s="474"/>
      <c r="B22" s="520"/>
      <c r="C22" s="524"/>
      <c r="D22" s="184"/>
      <c r="E22" s="6"/>
      <c r="F22" s="6"/>
      <c r="G22" s="6"/>
      <c r="H22" s="6"/>
      <c r="I22" s="540" t="s">
        <v>146</v>
      </c>
      <c r="J22" s="540"/>
      <c r="K22" s="540"/>
      <c r="L22" s="540"/>
      <c r="M22" s="540"/>
      <c r="N22" s="540"/>
      <c r="O22" s="540"/>
      <c r="P22" s="540"/>
      <c r="Q22" s="540"/>
      <c r="R22" s="540"/>
      <c r="S22" s="540"/>
      <c r="T22" s="540"/>
      <c r="U22" s="540"/>
      <c r="V22" s="540"/>
      <c r="W22" s="540"/>
      <c r="X22" s="540"/>
      <c r="Y22" s="540"/>
      <c r="Z22" s="540"/>
      <c r="AA22" s="540"/>
      <c r="AB22" s="540"/>
      <c r="AC22" s="540"/>
      <c r="AD22" s="540"/>
      <c r="AE22" s="540"/>
      <c r="AF22" s="541"/>
      <c r="AG22" s="535"/>
    </row>
    <row r="23" spans="1:33" s="95" customFormat="1" ht="20.25" customHeight="1">
      <c r="A23" s="474"/>
      <c r="B23" s="520"/>
      <c r="C23" s="522" t="s">
        <v>164</v>
      </c>
      <c r="D23" s="527" t="s">
        <v>143</v>
      </c>
      <c r="E23" s="525"/>
      <c r="F23" s="525"/>
      <c r="G23" s="525"/>
      <c r="H23" s="525"/>
      <c r="I23" s="525"/>
      <c r="J23" s="525"/>
      <c r="K23" s="525"/>
      <c r="L23" s="525"/>
      <c r="M23" s="525"/>
      <c r="N23" s="525"/>
      <c r="O23" s="525"/>
      <c r="P23" s="525"/>
      <c r="Q23" s="525"/>
      <c r="R23" s="99"/>
      <c r="S23" s="99"/>
      <c r="T23" s="99"/>
      <c r="U23" s="99"/>
      <c r="V23" s="99"/>
      <c r="W23" s="100"/>
      <c r="X23" s="100"/>
      <c r="Y23" s="100"/>
      <c r="Z23" s="100"/>
      <c r="AA23" s="100"/>
      <c r="AB23" s="100"/>
      <c r="AC23" s="100"/>
      <c r="AD23" s="100"/>
      <c r="AE23" s="100"/>
      <c r="AF23" s="101"/>
      <c r="AG23" s="535"/>
    </row>
    <row r="24" spans="1:33" s="95" customFormat="1" ht="30" customHeight="1">
      <c r="A24" s="475"/>
      <c r="B24" s="521"/>
      <c r="C24" s="524"/>
      <c r="D24" s="528">
        <v>10000</v>
      </c>
      <c r="E24" s="529"/>
      <c r="F24" s="529"/>
      <c r="G24" s="529"/>
      <c r="H24" s="529"/>
      <c r="I24" s="529"/>
      <c r="J24" s="529"/>
      <c r="K24" s="529"/>
      <c r="L24" s="529"/>
      <c r="M24" s="531" t="s">
        <v>165</v>
      </c>
      <c r="N24" s="531"/>
      <c r="O24" s="531"/>
      <c r="P24" s="531"/>
      <c r="Q24" s="531"/>
      <c r="R24" s="531"/>
      <c r="S24" s="531"/>
      <c r="T24" s="531"/>
      <c r="U24" s="531"/>
      <c r="V24" s="531"/>
      <c r="W24" s="531"/>
      <c r="X24" s="531"/>
      <c r="Y24" s="531"/>
      <c r="Z24" s="531"/>
      <c r="AA24" s="531"/>
      <c r="AB24" s="531"/>
      <c r="AC24" s="531"/>
      <c r="AD24" s="531"/>
      <c r="AE24" s="531"/>
      <c r="AF24" s="532"/>
      <c r="AG24" s="536"/>
    </row>
    <row r="25" spans="1:33" ht="25.5" customHeight="1">
      <c r="A25" s="5"/>
      <c r="B25" s="5"/>
      <c r="C25" s="5"/>
      <c r="D25" s="2"/>
      <c r="E25" s="2"/>
      <c r="F25" s="2"/>
      <c r="G25" s="2"/>
      <c r="H25" s="4"/>
      <c r="I25" s="4"/>
      <c r="J25" s="4"/>
      <c r="K25" s="4"/>
      <c r="L25" s="4"/>
      <c r="M25" s="4"/>
      <c r="N25" s="4"/>
      <c r="O25" s="4"/>
      <c r="P25" s="4"/>
      <c r="Q25" s="4"/>
      <c r="R25" s="4"/>
      <c r="S25" s="4"/>
      <c r="T25" s="4"/>
      <c r="U25" s="4"/>
      <c r="V25" s="5"/>
      <c r="W25" s="3"/>
      <c r="X25" s="4"/>
      <c r="Y25" s="4"/>
      <c r="Z25" s="4"/>
      <c r="AA25" s="3"/>
      <c r="AB25" s="3"/>
      <c r="AC25" s="3"/>
      <c r="AD25" s="3"/>
      <c r="AE25" s="3"/>
      <c r="AF25" s="3"/>
      <c r="AG25" s="1" t="s">
        <v>166</v>
      </c>
    </row>
    <row r="26" spans="1:33" ht="30" customHeight="1">
      <c r="A26" s="94" t="s">
        <v>167</v>
      </c>
      <c r="B26" s="185" t="s">
        <v>269</v>
      </c>
      <c r="C26" s="515">
        <v>150000</v>
      </c>
      <c r="D26" s="515"/>
      <c r="E26" s="515"/>
      <c r="F26" s="515"/>
      <c r="G26" s="515"/>
      <c r="H26" s="515"/>
      <c r="I26" s="515"/>
      <c r="J26" s="515"/>
      <c r="K26" s="515"/>
      <c r="L26" s="515"/>
      <c r="M26" s="515"/>
      <c r="N26" s="515"/>
      <c r="O26" s="515"/>
      <c r="P26" s="515"/>
      <c r="Q26" s="515"/>
      <c r="R26" s="515"/>
      <c r="S26" s="515"/>
      <c r="T26" s="515"/>
      <c r="U26" s="515"/>
      <c r="V26" s="515"/>
      <c r="W26" s="515"/>
      <c r="X26" s="515"/>
      <c r="Y26" s="515"/>
      <c r="Z26" s="515"/>
      <c r="AA26" s="515"/>
      <c r="AB26" s="515"/>
      <c r="AC26" s="515"/>
      <c r="AD26" s="515"/>
      <c r="AE26" s="515"/>
      <c r="AF26" s="516"/>
      <c r="AG26" s="102" t="s">
        <v>159</v>
      </c>
    </row>
    <row r="28" spans="1:33" ht="84" customHeight="1">
      <c r="A28" s="533" t="s">
        <v>270</v>
      </c>
      <c r="B28" s="533"/>
      <c r="C28" s="533"/>
      <c r="D28" s="533"/>
      <c r="E28" s="533"/>
      <c r="F28" s="533"/>
      <c r="G28" s="533"/>
      <c r="H28" s="533"/>
      <c r="I28" s="533"/>
      <c r="J28" s="533"/>
      <c r="K28" s="533"/>
      <c r="L28" s="533"/>
      <c r="M28" s="533"/>
      <c r="N28" s="533"/>
      <c r="O28" s="533"/>
      <c r="P28" s="533"/>
      <c r="Q28" s="533"/>
      <c r="R28" s="533"/>
      <c r="S28" s="533"/>
      <c r="T28" s="533"/>
      <c r="U28" s="533"/>
      <c r="V28" s="533"/>
      <c r="W28" s="533"/>
      <c r="X28" s="533"/>
      <c r="Y28" s="533"/>
      <c r="Z28" s="533"/>
      <c r="AA28" s="533"/>
      <c r="AB28" s="533"/>
      <c r="AC28" s="533"/>
      <c r="AD28" s="533"/>
      <c r="AE28" s="533"/>
      <c r="AF28" s="533"/>
      <c r="AG28" s="533"/>
    </row>
  </sheetData>
  <mergeCells count="52">
    <mergeCell ref="C26:AF26"/>
    <mergeCell ref="A28:AG28"/>
    <mergeCell ref="AG17:AG24"/>
    <mergeCell ref="E18:I18"/>
    <mergeCell ref="K18:M18"/>
    <mergeCell ref="O18:S18"/>
    <mergeCell ref="U18:Y18"/>
    <mergeCell ref="AA18:AD18"/>
    <mergeCell ref="I19:AF19"/>
    <mergeCell ref="K20:AE20"/>
    <mergeCell ref="K21:AE21"/>
    <mergeCell ref="I22:AF22"/>
    <mergeCell ref="C13:AF13"/>
    <mergeCell ref="C15:AF15"/>
    <mergeCell ref="A17:A24"/>
    <mergeCell ref="B17:B24"/>
    <mergeCell ref="C17:C19"/>
    <mergeCell ref="E17:I17"/>
    <mergeCell ref="K17:AE17"/>
    <mergeCell ref="C23:C24"/>
    <mergeCell ref="D23:Q23"/>
    <mergeCell ref="D24:L24"/>
    <mergeCell ref="E21:I21"/>
    <mergeCell ref="C20:C22"/>
    <mergeCell ref="E20:I20"/>
    <mergeCell ref="M24:AF24"/>
    <mergeCell ref="Y7:AF7"/>
    <mergeCell ref="AG7:AG9"/>
    <mergeCell ref="C8:I8"/>
    <mergeCell ref="J8:Q8"/>
    <mergeCell ref="R8:X8"/>
    <mergeCell ref="Y8:AF8"/>
    <mergeCell ref="C9:I9"/>
    <mergeCell ref="J9:Q9"/>
    <mergeCell ref="R9:X9"/>
    <mergeCell ref="Y9:AF9"/>
    <mergeCell ref="C11:AF11"/>
    <mergeCell ref="A3:A5"/>
    <mergeCell ref="B3:B5"/>
    <mergeCell ref="C3:AF3"/>
    <mergeCell ref="AG3:AG5"/>
    <mergeCell ref="C4:O4"/>
    <mergeCell ref="P4:U4"/>
    <mergeCell ref="V4:AF4"/>
    <mergeCell ref="C5:O5"/>
    <mergeCell ref="P5:U5"/>
    <mergeCell ref="V5:AF5"/>
    <mergeCell ref="A7:A9"/>
    <mergeCell ref="B7:B9"/>
    <mergeCell ref="C7:I7"/>
    <mergeCell ref="J7:Q7"/>
    <mergeCell ref="R7:X7"/>
  </mergeCells>
  <phoneticPr fontId="8"/>
  <conditionalFormatting sqref="AG7:AG9">
    <cfRule type="expression" dxfId="1" priority="1">
      <formula>AG7&lt;#REF!</formula>
    </cfRule>
    <cfRule type="expression" dxfId="0" priority="2">
      <formula>AG7&gt;#REF!</formula>
    </cfRule>
  </conditionalFormatting>
  <printOptions horizontalCentered="1"/>
  <pageMargins left="0.39370078740157483" right="0.39370078740157483" top="0.39370078740157483" bottom="0.39370078740157483" header="0.31496062992125984" footer="0.15748031496062992"/>
  <pageSetup paperSize="9" scale="70" orientation="portrait"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e02656ad-25e1-4290-9c54-4f92fcdcad21">
      <Terms xmlns="http://schemas.microsoft.com/office/infopath/2007/PartnerControls"/>
    </lcf76f155ced4ddcb4097134ff3c332f>
    <TaxCatchAll xmlns="7f1e29f5-1aa2-4ed7-a4c5-0f459278da93" xsi:nil="true"/>
    <_Flow_SignoffStatus xmlns="e02656ad-25e1-4290-9c54-4f92fcdcad21"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2349EC1B8497D47AF2D8CE59E582157" ma:contentTypeVersion="16" ma:contentTypeDescription="新しいドキュメントを作成します。" ma:contentTypeScope="" ma:versionID="4959aa83731115d890ef3e81c16e940b">
  <xsd:schema xmlns:xsd="http://www.w3.org/2001/XMLSchema" xmlns:xs="http://www.w3.org/2001/XMLSchema" xmlns:p="http://schemas.microsoft.com/office/2006/metadata/properties" xmlns:ns2="e02656ad-25e1-4290-9c54-4f92fcdcad21" xmlns:ns3="7f1e29f5-1aa2-4ed7-a4c5-0f459278da93" targetNamespace="http://schemas.microsoft.com/office/2006/metadata/properties" ma:root="true" ma:fieldsID="66c3319397e0b95ce161b702cdecb4c2" ns2:_="" ns3:_="">
    <xsd:import namespace="e02656ad-25e1-4290-9c54-4f92fcdcad21"/>
    <xsd:import namespace="7f1e29f5-1aa2-4ed7-a4c5-0f459278da9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element ref="ns2:_Flow_SignoffStatus" minOccurs="0"/>
                <xsd:element ref="ns2:MediaServiceDateTaken"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2656ad-25e1-4290-9c54-4f92fcdcad2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_Flow_SignoffStatus" ma:index="20" nillable="true" ma:displayName="承認の状態" ma:internalName="_x627f__x8a8d__x306e__x72b6__x614b_">
      <xsd:simpleType>
        <xsd:restriction base="dms:Text"/>
      </xsd:simpleType>
    </xsd:element>
    <xsd:element name="MediaServiceDateTaken" ma:index="21" nillable="true" ma:displayName="MediaServiceDateTaken" ma:description="" ma:hidden="true" ma:indexed="true" ma:internalName="MediaServiceDateTaken" ma:readOnly="true">
      <xsd:simpleType>
        <xsd:restriction base="dms:Text"/>
      </xsd:simpleType>
    </xsd:element>
    <xsd:element name="MediaServiceLocation" ma:index="22" nillable="true" ma:displayName="Location" ma:description="" ma:indexed="true" ma:internalName="MediaServiceLocation"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f1e29f5-1aa2-4ed7-a4c5-0f459278da9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2028f11-ba97-49fb-bc2c-1a9677c2b9aa}" ma:internalName="TaxCatchAll" ma:showField="CatchAllData" ma:web="7f1e29f5-1aa2-4ed7-a4c5-0f459278da93">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017C904-477B-4C48-9782-17CCC5BE70A7}">
  <ds:schemaRefs>
    <ds:schemaRef ds:uri="http://schemas.microsoft.com/sharepoint/v3/contenttype/forms"/>
  </ds:schemaRefs>
</ds:datastoreItem>
</file>

<file path=customXml/itemProps2.xml><?xml version="1.0" encoding="utf-8"?>
<ds:datastoreItem xmlns:ds="http://schemas.openxmlformats.org/officeDocument/2006/customXml" ds:itemID="{5882AB0E-5754-4B29-9143-6F2B33EFFC29}">
  <ds:schemaRefs>
    <ds:schemaRef ds:uri="e02656ad-25e1-4290-9c54-4f92fcdcad21"/>
    <ds:schemaRef ds:uri="http://schemas.openxmlformats.org/package/2006/metadata/core-properties"/>
    <ds:schemaRef ds:uri="http://purl.org/dc/terms/"/>
    <ds:schemaRef ds:uri="http://schemas.microsoft.com/office/2006/documentManagement/types"/>
    <ds:schemaRef ds:uri="http://schemas.microsoft.com/office/2006/metadata/properties"/>
    <ds:schemaRef ds:uri="http://schemas.microsoft.com/office/infopath/2007/PartnerControls"/>
    <ds:schemaRef ds:uri="http://purl.org/dc/elements/1.1/"/>
    <ds:schemaRef ds:uri="7f1e29f5-1aa2-4ed7-a4c5-0f459278da93"/>
    <ds:schemaRef ds:uri="http://www.w3.org/XML/1998/namespace"/>
    <ds:schemaRef ds:uri="http://purl.org/dc/dcmitype/"/>
  </ds:schemaRefs>
</ds:datastoreItem>
</file>

<file path=customXml/itemProps3.xml><?xml version="1.0" encoding="utf-8"?>
<ds:datastoreItem xmlns:ds="http://schemas.openxmlformats.org/officeDocument/2006/customXml" ds:itemID="{E1B9AB56-949B-4915-A997-3BC9F154A39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2656ad-25e1-4290-9c54-4f92fcdcad21"/>
    <ds:schemaRef ds:uri="7f1e29f5-1aa2-4ed7-a4c5-0f459278da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【様式４別添３】加算見込額計算シート</vt:lpstr>
      <vt:lpstr>【BD】小C１</vt:lpstr>
      <vt:lpstr>【BD】小C２</vt:lpstr>
      <vt:lpstr>【BD】小C１!Print_Area</vt:lpstr>
      <vt:lpstr>【様式４別添３】加算見込額計算シート!Print_Area</vt:lpstr>
      <vt:lpstr>【BD】小C１!Print_Titles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2023-06-06T04:10:14Z</dcterms:created>
  <dcterms:modified xsi:type="dcterms:W3CDTF">2025-09-05T04:37:17Z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15714600</vt:r8>
  </property>
  <property fmtid="{D5CDD505-2E9C-101B-9397-08002B2CF9AE}" pid="3" name="MediaServiceImageTags">
    <vt:lpwstr/>
  </property>
  <property fmtid="{D5CDD505-2E9C-101B-9397-08002B2CF9AE}" pid="4" name="ContentTypeId">
    <vt:lpwstr>0x010100A2349EC1B8497D47AF2D8CE59E582157</vt:lpwstr>
  </property>
</Properties>
</file>