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51613\Desktop\R02.1111_取立金計算シート\02_掲載物\"/>
    </mc:Choice>
  </mc:AlternateContent>
  <workbookProtection workbookPassword="8B14" lockStructure="1"/>
  <bookViews>
    <workbookView xWindow="0" yWindow="0" windowWidth="20490" windowHeight="7155"/>
  </bookViews>
  <sheets>
    <sheet name="給与+賞与取立金計算シート" sheetId="1" r:id="rId1"/>
    <sheet name="入力例" sheetId="2" r:id="rId2"/>
  </sheets>
  <definedNames>
    <definedName name="_xlnm.Print_Area" localSheetId="0">'給与+賞与取立金計算シート'!$A$1:$G$23</definedName>
    <definedName name="_xlnm.Print_Area" localSheetId="1">入力例!$A$1:$G$23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15" i="2" s="1"/>
  <c r="F11" i="2"/>
  <c r="F10" i="2"/>
  <c r="F9" i="2"/>
  <c r="F6" i="2"/>
  <c r="F5" i="2"/>
  <c r="F4" i="2"/>
  <c r="F14" i="1"/>
  <c r="F15" i="1" s="1"/>
  <c r="F11" i="1"/>
  <c r="F10" i="1"/>
  <c r="F9" i="1"/>
  <c r="F6" i="1"/>
  <c r="F5" i="1"/>
  <c r="F4" i="1"/>
  <c r="F12" i="1" l="1"/>
  <c r="F7" i="1"/>
  <c r="F12" i="2"/>
  <c r="D16" i="2" s="1"/>
  <c r="F16" i="2" s="1"/>
  <c r="D20" i="2" s="1"/>
  <c r="F7" i="2"/>
  <c r="D17" i="2"/>
  <c r="F17" i="2" s="1"/>
  <c r="F22" i="2" s="1"/>
  <c r="F22" i="1"/>
  <c r="F18" i="1"/>
  <c r="D22" i="1"/>
  <c r="D18" i="1"/>
  <c r="D17" i="1"/>
  <c r="F17" i="1" s="1"/>
  <c r="D16" i="1" l="1"/>
  <c r="F16" i="1" s="1"/>
  <c r="D22" i="2"/>
  <c r="F18" i="2"/>
  <c r="D18" i="2"/>
  <c r="F20" i="2"/>
  <c r="F20" i="1" l="1"/>
  <c r="D20" i="1"/>
</calcChain>
</file>

<file path=xl/comments1.xml><?xml version="1.0" encoding="utf-8"?>
<comments xmlns="http://schemas.openxmlformats.org/spreadsheetml/2006/main">
  <authors>
    <author xml:space="preserve"> 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（注）着色のセルは入力項目です。
　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6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D14" authorId="0" shapeId="0">
      <text>
        <r>
          <rPr>
            <sz val="9"/>
            <color indexed="81"/>
            <rFont val="ＭＳ Ｐゴシック"/>
            <family val="3"/>
            <charset val="128"/>
          </rPr>
          <t>数字を入れる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（注）着色のセルは入力項目です。
　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6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F9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千円未満切り上げ</t>
        </r>
      </text>
    </commen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千円未満切捨て</t>
        </r>
      </text>
    </comment>
    <comment ref="D14" authorId="0" shapeId="0">
      <text>
        <r>
          <rPr>
            <sz val="9"/>
            <color indexed="81"/>
            <rFont val="ＭＳ Ｐゴシック"/>
            <family val="3"/>
            <charset val="128"/>
          </rPr>
          <t>数字を入れる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ただし、⑤の金額の2倍を超えるときはその2倍の金額とする。
千円未満切り上げ</t>
        </r>
      </text>
    </comment>
  </commentList>
</comments>
</file>

<file path=xl/sharedStrings.xml><?xml version="1.0" encoding="utf-8"?>
<sst xmlns="http://schemas.openxmlformats.org/spreadsheetml/2006/main" count="108" uniqueCount="46">
  <si>
    <t>給与及び賞与等債権の差押可能金額の計算表</t>
    <rPh sb="0" eb="2">
      <t>キュウヨ</t>
    </rPh>
    <rPh sb="2" eb="3">
      <t>オヨ</t>
    </rPh>
    <rPh sb="4" eb="6">
      <t>ショウヨ</t>
    </rPh>
    <rPh sb="6" eb="7">
      <t>ナド</t>
    </rPh>
    <rPh sb="7" eb="9">
      <t>サイケン</t>
    </rPh>
    <rPh sb="10" eb="12">
      <t>サシオサ</t>
    </rPh>
    <rPh sb="12" eb="14">
      <t>カノウ</t>
    </rPh>
    <rPh sb="14" eb="16">
      <t>キンガク</t>
    </rPh>
    <rPh sb="17" eb="19">
      <t>ケイサン</t>
    </rPh>
    <rPh sb="19" eb="20">
      <t>ヒョウ</t>
    </rPh>
    <phoneticPr fontId="3"/>
  </si>
  <si>
    <t>区分</t>
    <rPh sb="0" eb="2">
      <t>クブン</t>
    </rPh>
    <phoneticPr fontId="3"/>
  </si>
  <si>
    <t>金額</t>
    <rPh sb="0" eb="2">
      <t>キンガク</t>
    </rPh>
    <phoneticPr fontId="3"/>
  </si>
  <si>
    <t>摘要</t>
    <rPh sb="0" eb="2">
      <t>テキヨウ</t>
    </rPh>
    <phoneticPr fontId="3"/>
  </si>
  <si>
    <t>①</t>
    <phoneticPr fontId="3"/>
  </si>
  <si>
    <t>千円未満切捨て</t>
    <rPh sb="0" eb="2">
      <t>センエン</t>
    </rPh>
    <rPh sb="2" eb="4">
      <t>ミマン</t>
    </rPh>
    <rPh sb="4" eb="6">
      <t>キリス</t>
    </rPh>
    <phoneticPr fontId="3"/>
  </si>
  <si>
    <t>差押禁止額</t>
    <rPh sb="0" eb="2">
      <t>サシオサエ</t>
    </rPh>
    <rPh sb="2" eb="4">
      <t>キンシ</t>
    </rPh>
    <rPh sb="4" eb="5">
      <t>ガク</t>
    </rPh>
    <phoneticPr fontId="3"/>
  </si>
  <si>
    <t>賞与から差引かれる所得税額</t>
    <rPh sb="0" eb="2">
      <t>ショウヨ</t>
    </rPh>
    <rPh sb="4" eb="6">
      <t>サシヒ</t>
    </rPh>
    <rPh sb="9" eb="12">
      <t>ショトクゼイ</t>
    </rPh>
    <rPh sb="12" eb="13">
      <t>ガク</t>
    </rPh>
    <phoneticPr fontId="3"/>
  </si>
  <si>
    <t>②</t>
    <phoneticPr fontId="3"/>
  </si>
  <si>
    <t>千円未満切上げ</t>
    <rPh sb="0" eb="2">
      <t>センエン</t>
    </rPh>
    <rPh sb="2" eb="4">
      <t>ミマン</t>
    </rPh>
    <rPh sb="4" eb="6">
      <t>キリア</t>
    </rPh>
    <phoneticPr fontId="3"/>
  </si>
  <si>
    <t>賞与から差引かれる住民税額</t>
    <rPh sb="0" eb="2">
      <t>ショウヨ</t>
    </rPh>
    <rPh sb="4" eb="6">
      <t>サシヒ</t>
    </rPh>
    <rPh sb="9" eb="12">
      <t>ジュウミンゼイ</t>
    </rPh>
    <rPh sb="12" eb="13">
      <t>ガク</t>
    </rPh>
    <phoneticPr fontId="3"/>
  </si>
  <si>
    <t>③</t>
    <phoneticPr fontId="3"/>
  </si>
  <si>
    <t>賞与から差引かれる社会保険料の金額</t>
    <rPh sb="0" eb="2">
      <t>ショウヨ</t>
    </rPh>
    <rPh sb="4" eb="6">
      <t>サシヒ</t>
    </rPh>
    <rPh sb="9" eb="11">
      <t>シャカイ</t>
    </rPh>
    <rPh sb="11" eb="13">
      <t>ホケン</t>
    </rPh>
    <rPh sb="13" eb="14">
      <t>リョウ</t>
    </rPh>
    <rPh sb="15" eb="17">
      <t>キンガク</t>
    </rPh>
    <phoneticPr fontId="3"/>
  </si>
  <si>
    <t>④</t>
    <phoneticPr fontId="3"/>
  </si>
  <si>
    <t>小計　　　②＋③＋④</t>
    <rPh sb="0" eb="2">
      <t>ショウケイ</t>
    </rPh>
    <phoneticPr fontId="3"/>
  </si>
  <si>
    <t>⑤</t>
    <phoneticPr fontId="3"/>
  </si>
  <si>
    <t>⑥</t>
    <phoneticPr fontId="3"/>
  </si>
  <si>
    <t>給料等から差引かれる所得税額</t>
    <rPh sb="0" eb="2">
      <t>キュウリョウ</t>
    </rPh>
    <rPh sb="2" eb="3">
      <t>トウ</t>
    </rPh>
    <rPh sb="5" eb="7">
      <t>サシヒ</t>
    </rPh>
    <rPh sb="10" eb="13">
      <t>ショトクゼイ</t>
    </rPh>
    <rPh sb="13" eb="14">
      <t>ガク</t>
    </rPh>
    <phoneticPr fontId="3"/>
  </si>
  <si>
    <t>⑦</t>
    <phoneticPr fontId="3"/>
  </si>
  <si>
    <t>給料等から差引かれる住民税額</t>
    <rPh sb="0" eb="2">
      <t>キュウリョウ</t>
    </rPh>
    <rPh sb="2" eb="3">
      <t>トウ</t>
    </rPh>
    <rPh sb="5" eb="7">
      <t>サシヒ</t>
    </rPh>
    <rPh sb="10" eb="13">
      <t>ジュウミンゼイ</t>
    </rPh>
    <rPh sb="13" eb="14">
      <t>ガク</t>
    </rPh>
    <phoneticPr fontId="3"/>
  </si>
  <si>
    <t>⑧</t>
    <phoneticPr fontId="3"/>
  </si>
  <si>
    <t>給料等から差引かれる社会保険料の金額</t>
    <rPh sb="0" eb="2">
      <t>キュウリョウ</t>
    </rPh>
    <rPh sb="2" eb="3">
      <t>トウ</t>
    </rPh>
    <rPh sb="5" eb="7">
      <t>サシヒ</t>
    </rPh>
    <rPh sb="10" eb="12">
      <t>シャカイ</t>
    </rPh>
    <rPh sb="12" eb="14">
      <t>ホケン</t>
    </rPh>
    <rPh sb="14" eb="15">
      <t>リョウ</t>
    </rPh>
    <rPh sb="16" eb="18">
      <t>キンガク</t>
    </rPh>
    <phoneticPr fontId="3"/>
  </si>
  <si>
    <t>⑨</t>
    <phoneticPr fontId="3"/>
  </si>
  <si>
    <t>小計　　　⑦＋⑧＋⑨</t>
    <rPh sb="0" eb="2">
      <t>ショウケイ</t>
    </rPh>
    <phoneticPr fontId="3"/>
  </si>
  <si>
    <t>⑩</t>
    <phoneticPr fontId="3"/>
  </si>
  <si>
    <t>生活保障費</t>
    <rPh sb="0" eb="2">
      <t>セイカツ</t>
    </rPh>
    <rPh sb="2" eb="4">
      <t>ホショウ</t>
    </rPh>
    <rPh sb="4" eb="5">
      <t>ヒ</t>
    </rPh>
    <phoneticPr fontId="3"/>
  </si>
  <si>
    <t>滞納者(100,000円）</t>
    <rPh sb="0" eb="3">
      <t>タイノウシャ</t>
    </rPh>
    <rPh sb="7" eb="12">
      <t>０００エン</t>
    </rPh>
    <phoneticPr fontId="3"/>
  </si>
  <si>
    <t>生計を一にする配偶者及び親族等（45,000円×）</t>
    <rPh sb="0" eb="2">
      <t>セイケイ</t>
    </rPh>
    <rPh sb="3" eb="4">
      <t>イツ</t>
    </rPh>
    <rPh sb="7" eb="10">
      <t>ハイグウシャ</t>
    </rPh>
    <rPh sb="10" eb="11">
      <t>オヨ</t>
    </rPh>
    <rPh sb="12" eb="14">
      <t>シンゾク</t>
    </rPh>
    <rPh sb="14" eb="15">
      <t>トウ</t>
    </rPh>
    <rPh sb="22" eb="23">
      <t>エン</t>
    </rPh>
    <phoneticPr fontId="3"/>
  </si>
  <si>
    <t>4万5千円×親族数</t>
    <rPh sb="1" eb="2">
      <t>マン</t>
    </rPh>
    <rPh sb="3" eb="5">
      <t>センエン</t>
    </rPh>
    <rPh sb="6" eb="8">
      <t>シンゾク</t>
    </rPh>
    <rPh sb="8" eb="9">
      <t>スウ</t>
    </rPh>
    <phoneticPr fontId="3"/>
  </si>
  <si>
    <t>計</t>
    <rPh sb="0" eb="1">
      <t>ケイ</t>
    </rPh>
    <phoneticPr fontId="3"/>
  </si>
  <si>
    <t>⑪</t>
    <phoneticPr fontId="3"/>
  </si>
  <si>
    <r>
      <t xml:space="preserve">体面維持費（賞与と給料の合計分）
</t>
    </r>
    <r>
      <rPr>
        <sz val="14"/>
        <rFont val="ＭＳ 明朝"/>
        <family val="1"/>
        <charset val="128"/>
      </rPr>
      <t>｛①＋⑥-(⑤+⑩+⑪)}×20/100=</t>
    </r>
    <rPh sb="0" eb="2">
      <t>タイメン</t>
    </rPh>
    <rPh sb="2" eb="5">
      <t>イジヒ</t>
    </rPh>
    <rPh sb="6" eb="8">
      <t>ショウヨ</t>
    </rPh>
    <rPh sb="9" eb="11">
      <t>キュウリョウ</t>
    </rPh>
    <rPh sb="12" eb="14">
      <t>ゴウケイ</t>
    </rPh>
    <rPh sb="14" eb="15">
      <t>ブン</t>
    </rPh>
    <phoneticPr fontId="3"/>
  </si>
  <si>
    <t>⑫</t>
    <phoneticPr fontId="3"/>
  </si>
  <si>
    <t>ただし、⑪の金額の2倍を超えるときはその2倍を超える金額とする。
千円未満切上げ</t>
    <rPh sb="6" eb="8">
      <t>キンガク</t>
    </rPh>
    <rPh sb="10" eb="11">
      <t>バイ</t>
    </rPh>
    <rPh sb="12" eb="13">
      <t>コ</t>
    </rPh>
    <rPh sb="21" eb="22">
      <t>バイ</t>
    </rPh>
    <rPh sb="23" eb="24">
      <t>コ</t>
    </rPh>
    <rPh sb="26" eb="28">
      <t>キンガク</t>
    </rPh>
    <rPh sb="34" eb="36">
      <t>センエン</t>
    </rPh>
    <rPh sb="36" eb="38">
      <t>ミマン</t>
    </rPh>
    <rPh sb="38" eb="40">
      <t>キリア</t>
    </rPh>
    <phoneticPr fontId="3"/>
  </si>
  <si>
    <r>
      <t xml:space="preserve">体面維持費（給料分）
</t>
    </r>
    <r>
      <rPr>
        <sz val="14"/>
        <rFont val="ＭＳ 明朝"/>
        <family val="1"/>
        <charset val="128"/>
      </rPr>
      <t>｛⑥-(⑩+⑪)}×20/100=</t>
    </r>
    <rPh sb="0" eb="2">
      <t>タイメン</t>
    </rPh>
    <rPh sb="2" eb="5">
      <t>イジヒ</t>
    </rPh>
    <rPh sb="6" eb="8">
      <t>キュウリョウ</t>
    </rPh>
    <rPh sb="8" eb="9">
      <t>ブン</t>
    </rPh>
    <phoneticPr fontId="3"/>
  </si>
  <si>
    <t>⑬</t>
    <phoneticPr fontId="3"/>
  </si>
  <si>
    <t>賞与の
差押可能金額</t>
    <rPh sb="0" eb="2">
      <t>ショウヨ</t>
    </rPh>
    <rPh sb="4" eb="6">
      <t>サシオサ</t>
    </rPh>
    <rPh sb="6" eb="8">
      <t>カノウ</t>
    </rPh>
    <rPh sb="8" eb="10">
      <t>キンガク</t>
    </rPh>
    <phoneticPr fontId="3"/>
  </si>
  <si>
    <t>⑥－⑩&gt;=⑪のとき差押え禁止額合計</t>
    <rPh sb="9" eb="11">
      <t>サシオサ</t>
    </rPh>
    <rPh sb="12" eb="14">
      <t>キンシ</t>
    </rPh>
    <rPh sb="14" eb="15">
      <t>ガク</t>
    </rPh>
    <rPh sb="15" eb="17">
      <t>ゴウケイ</t>
    </rPh>
    <phoneticPr fontId="3"/>
  </si>
  <si>
    <t>　　　　　①－｛　⑤＋（　⑫　－　⑬　）｝＝</t>
    <phoneticPr fontId="3"/>
  </si>
  <si>
    <t>⑥－⑩＜⑪のとき差押え禁止額合計</t>
    <rPh sb="8" eb="10">
      <t>サシオサ</t>
    </rPh>
    <rPh sb="11" eb="13">
      <t>キンシ</t>
    </rPh>
    <rPh sb="13" eb="14">
      <t>ガク</t>
    </rPh>
    <rPh sb="14" eb="16">
      <t>ゴウケイ</t>
    </rPh>
    <phoneticPr fontId="3"/>
  </si>
  <si>
    <t>　　　　（　①＋⑥　）－（⑤＋⑩＋⑪＋⑫）＝</t>
    <phoneticPr fontId="3"/>
  </si>
  <si>
    <t>給与等の
差押可能金額</t>
    <rPh sb="0" eb="2">
      <t>キュウヨ</t>
    </rPh>
    <rPh sb="2" eb="3">
      <t>トウ</t>
    </rPh>
    <rPh sb="5" eb="7">
      <t>サシオサ</t>
    </rPh>
    <rPh sb="7" eb="9">
      <t>カノウ</t>
    </rPh>
    <rPh sb="9" eb="11">
      <t>キンガク</t>
    </rPh>
    <phoneticPr fontId="3"/>
  </si>
  <si>
    <t>差押え禁止額合計</t>
    <rPh sb="0" eb="2">
      <t>サシオサ</t>
    </rPh>
    <rPh sb="3" eb="5">
      <t>キンシ</t>
    </rPh>
    <rPh sb="5" eb="6">
      <t>ガク</t>
    </rPh>
    <rPh sb="6" eb="8">
      <t>ゴウケイ</t>
    </rPh>
    <phoneticPr fontId="3"/>
  </si>
  <si>
    <t>　　　　　⑥　－（　⑩　＋　⑪　＋　⑬　）＝</t>
    <phoneticPr fontId="3"/>
  </si>
  <si>
    <t>賞与等の総支給額</t>
    <rPh sb="0" eb="2">
      <t>ショウヨ</t>
    </rPh>
    <rPh sb="2" eb="3">
      <t>トウ</t>
    </rPh>
    <rPh sb="4" eb="5">
      <t>ソウ</t>
    </rPh>
    <rPh sb="5" eb="8">
      <t>シキュウガク</t>
    </rPh>
    <phoneticPr fontId="3"/>
  </si>
  <si>
    <r>
      <t>賞与等を支払う月分の</t>
    </r>
    <r>
      <rPr>
        <b/>
        <sz val="16"/>
        <rFont val="ＭＳ 明朝"/>
        <family val="1"/>
        <charset val="128"/>
      </rPr>
      <t>給与等</t>
    </r>
    <r>
      <rPr>
        <sz val="16"/>
        <rFont val="ＭＳ 明朝"/>
        <family val="1"/>
        <charset val="128"/>
      </rPr>
      <t>の総支給額</t>
    </r>
    <rPh sb="0" eb="2">
      <t>ショウヨ</t>
    </rPh>
    <rPh sb="2" eb="3">
      <t>トウ</t>
    </rPh>
    <rPh sb="4" eb="6">
      <t>シハラ</t>
    </rPh>
    <rPh sb="7" eb="8">
      <t>ツキ</t>
    </rPh>
    <rPh sb="8" eb="9">
      <t>ブン</t>
    </rPh>
    <rPh sb="10" eb="12">
      <t>キュウヨ</t>
    </rPh>
    <rPh sb="12" eb="13">
      <t>トウ</t>
    </rPh>
    <rPh sb="14" eb="15">
      <t>ソウ</t>
    </rPh>
    <rPh sb="15" eb="18">
      <t>シキュウガク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</si>
</sst>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\ &quot;人&quot;"/>
  </numFmts>
  <fonts count="1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0" xfId="0" applyFont="1">
      <alignment vertical="center"/>
    </xf>
    <xf numFmtId="0" fontId="6" fillId="0" borderId="9" xfId="0" applyFont="1" applyBorder="1" applyAlignment="1">
      <alignment horizontal="center" vertical="center" justifyLastLine="1"/>
    </xf>
    <xf numFmtId="0" fontId="1" fillId="0" borderId="5" xfId="0" applyFont="1" applyBorder="1">
      <alignment vertical="center"/>
    </xf>
    <xf numFmtId="176" fontId="6" fillId="0" borderId="14" xfId="0" applyNumberFormat="1" applyFont="1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right" vertical="center" wrapText="1"/>
    </xf>
    <xf numFmtId="176" fontId="6" fillId="0" borderId="19" xfId="0" applyNumberFormat="1" applyFont="1" applyBorder="1" applyAlignment="1">
      <alignment horizontal="center" vertical="center" wrapText="1"/>
    </xf>
    <xf numFmtId="176" fontId="6" fillId="0" borderId="20" xfId="0" applyNumberFormat="1" applyFont="1" applyBorder="1" applyAlignment="1">
      <alignment horizontal="right" vertical="center" wrapText="1"/>
    </xf>
    <xf numFmtId="176" fontId="6" fillId="0" borderId="23" xfId="0" applyNumberFormat="1" applyFont="1" applyBorder="1" applyAlignment="1">
      <alignment horizontal="center" vertical="center" wrapText="1"/>
    </xf>
    <xf numFmtId="176" fontId="6" fillId="0" borderId="24" xfId="0" applyNumberFormat="1" applyFont="1" applyBorder="1" applyAlignment="1">
      <alignment horizontal="right" vertical="center" wrapText="1"/>
    </xf>
    <xf numFmtId="176" fontId="6" fillId="0" borderId="29" xfId="0" applyNumberFormat="1" applyFont="1" applyBorder="1" applyAlignment="1">
      <alignment horizontal="center" vertical="center" wrapText="1"/>
    </xf>
    <xf numFmtId="176" fontId="6" fillId="0" borderId="30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40" xfId="0" applyNumberFormat="1" applyFont="1" applyBorder="1" applyAlignment="1">
      <alignment horizontal="center" vertical="center" wrapText="1"/>
    </xf>
    <xf numFmtId="176" fontId="4" fillId="0" borderId="41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shrinkToFit="1"/>
    </xf>
    <xf numFmtId="176" fontId="6" fillId="0" borderId="39" xfId="0" applyNumberFormat="1" applyFont="1" applyBorder="1" applyAlignment="1">
      <alignment horizontal="right" vertical="center" wrapText="1"/>
    </xf>
    <xf numFmtId="176" fontId="6" fillId="0" borderId="47" xfId="0" applyNumberFormat="1" applyFont="1" applyBorder="1" applyAlignment="1">
      <alignment horizontal="right" vertical="center" wrapText="1"/>
    </xf>
    <xf numFmtId="176" fontId="6" fillId="0" borderId="50" xfId="0" applyNumberFormat="1" applyFont="1" applyBorder="1" applyAlignment="1">
      <alignment horizontal="right" vertical="center" wrapText="1"/>
    </xf>
    <xf numFmtId="176" fontId="6" fillId="0" borderId="51" xfId="0" applyNumberFormat="1" applyFont="1" applyBorder="1" applyAlignment="1">
      <alignment horizontal="right" vertical="center" wrapText="1"/>
    </xf>
    <xf numFmtId="0" fontId="1" fillId="0" borderId="54" xfId="0" applyFont="1" applyBorder="1" applyAlignment="1">
      <alignment horizontal="lef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176" fontId="1" fillId="0" borderId="19" xfId="0" applyNumberFormat="1" applyFont="1" applyBorder="1" applyAlignment="1">
      <alignment horizontal="right" vertical="center" wrapText="1"/>
    </xf>
    <xf numFmtId="176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14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19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23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4" xfId="0" applyNumberFormat="1" applyFont="1" applyFill="1" applyBorder="1" applyAlignment="1" applyProtection="1">
      <alignment horizontal="right" vertical="center" wrapText="1"/>
      <protection locked="0"/>
    </xf>
    <xf numFmtId="177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56" xfId="0" applyNumberFormat="1" applyFont="1" applyBorder="1" applyAlignment="1">
      <alignment horizontal="right" vertical="center" wrapText="1"/>
    </xf>
    <xf numFmtId="0" fontId="0" fillId="0" borderId="60" xfId="0" applyBorder="1" applyAlignment="1">
      <alignment horizontal="right" vertical="center" wrapText="1"/>
    </xf>
    <xf numFmtId="0" fontId="1" fillId="0" borderId="57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38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0" fillId="0" borderId="65" xfId="0" applyBorder="1" applyAlignment="1">
      <alignment horizontal="distributed" vertical="center" wrapText="1"/>
    </xf>
    <xf numFmtId="0" fontId="0" fillId="0" borderId="66" xfId="0" applyBorder="1" applyAlignment="1">
      <alignment horizontal="distributed" vertical="center" wrapText="1"/>
    </xf>
    <xf numFmtId="176" fontId="6" fillId="0" borderId="62" xfId="0" applyNumberFormat="1" applyFont="1" applyBorder="1" applyAlignment="1">
      <alignment horizontal="center" vertical="center" wrapText="1"/>
    </xf>
    <xf numFmtId="176" fontId="6" fillId="0" borderId="68" xfId="0" applyNumberFormat="1" applyFont="1" applyBorder="1" applyAlignment="1">
      <alignment horizontal="center" vertical="center" wrapText="1"/>
    </xf>
    <xf numFmtId="0" fontId="1" fillId="0" borderId="67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0" fillId="0" borderId="46" xfId="0" applyBorder="1" applyAlignment="1">
      <alignment vertical="center" wrapText="1"/>
    </xf>
    <xf numFmtId="0" fontId="1" fillId="0" borderId="48" xfId="0" applyFont="1" applyBorder="1" applyAlignment="1">
      <alignment vertical="top" wrapText="1"/>
    </xf>
    <xf numFmtId="0" fontId="6" fillId="0" borderId="22" xfId="0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3" xfId="0" applyBorder="1" applyAlignment="1">
      <alignment horizontal="distributed" vertical="center" wrapText="1"/>
    </xf>
    <xf numFmtId="0" fontId="0" fillId="0" borderId="58" xfId="0" applyBorder="1" applyAlignment="1">
      <alignment horizontal="distributed" vertical="center" wrapText="1"/>
    </xf>
    <xf numFmtId="0" fontId="0" fillId="0" borderId="59" xfId="0" applyBorder="1" applyAlignment="1">
      <alignment horizontal="distributed" vertical="center" wrapText="1"/>
    </xf>
    <xf numFmtId="0" fontId="0" fillId="0" borderId="63" xfId="0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 wrapText="1"/>
    </xf>
    <xf numFmtId="176" fontId="6" fillId="0" borderId="55" xfId="0" applyNumberFormat="1" applyFont="1" applyBorder="1" applyAlignment="1">
      <alignment horizontal="center" vertical="center" wrapText="1"/>
    </xf>
    <xf numFmtId="176" fontId="6" fillId="0" borderId="47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6" fillId="0" borderId="31" xfId="0" applyFont="1" applyBorder="1" applyAlignment="1">
      <alignment horizontal="center" vertical="distributed" textRotation="255" wrapText="1" justifyLastLine="1"/>
    </xf>
    <xf numFmtId="0" fontId="1" fillId="0" borderId="34" xfId="0" applyFont="1" applyBorder="1" applyAlignment="1">
      <alignment horizontal="center" vertical="distributed" textRotation="255" wrapText="1" justifyLastLine="1"/>
    </xf>
    <xf numFmtId="0" fontId="1" fillId="0" borderId="42" xfId="0" applyFont="1" applyBorder="1" applyAlignment="1">
      <alignment horizontal="center" vertical="distributed" textRotation="255" wrapText="1" justifyLastLine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distributed" textRotation="255" wrapText="1" justifyLastLine="1"/>
    </xf>
    <xf numFmtId="0" fontId="6" fillId="0" borderId="16" xfId="0" applyFont="1" applyBorder="1" applyAlignment="1">
      <alignment horizontal="center" vertical="distributed" textRotation="255" wrapText="1" justifyLastLine="1"/>
    </xf>
    <xf numFmtId="0" fontId="6" fillId="0" borderId="25" xfId="0" applyFont="1" applyBorder="1" applyAlignment="1">
      <alignment horizontal="center" vertical="distributed" textRotation="255" wrapText="1" justifyLastLine="1"/>
    </xf>
    <xf numFmtId="0" fontId="6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tabSelected="1" zoomScale="70" zoomScaleNormal="70" workbookViewId="0">
      <selection activeCell="O2" sqref="O2"/>
    </sheetView>
  </sheetViews>
  <sheetFormatPr defaultRowHeight="14.25" x14ac:dyDescent="0.15"/>
  <cols>
    <col min="1" max="1" width="4.625" style="5" customWidth="1"/>
    <col min="2" max="2" width="14.625" style="5" customWidth="1"/>
    <col min="3" max="3" width="38.25" style="5" customWidth="1"/>
    <col min="4" max="4" width="15.5" style="5" customWidth="1"/>
    <col min="5" max="5" width="5.625" style="5" customWidth="1"/>
    <col min="6" max="6" width="20.625" style="5" customWidth="1"/>
    <col min="7" max="7" width="16.375" style="5" customWidth="1"/>
    <col min="8" max="16384" width="9" style="5"/>
  </cols>
  <sheetData>
    <row r="1" spans="1:7" s="1" customFormat="1" ht="75.75" customHeight="1" x14ac:dyDescent="0.15">
      <c r="A1" s="96" t="s">
        <v>0</v>
      </c>
      <c r="B1" s="96"/>
      <c r="C1" s="96"/>
      <c r="D1" s="96"/>
      <c r="E1" s="96"/>
      <c r="F1" s="96"/>
      <c r="G1" s="96"/>
    </row>
    <row r="2" spans="1:7" ht="50.1" customHeight="1" thickBot="1" x14ac:dyDescent="0.2">
      <c r="A2" s="83" t="s">
        <v>1</v>
      </c>
      <c r="B2" s="84"/>
      <c r="C2" s="84"/>
      <c r="D2" s="85"/>
      <c r="E2" s="2"/>
      <c r="F2" s="3" t="s">
        <v>2</v>
      </c>
      <c r="G2" s="4" t="s">
        <v>3</v>
      </c>
    </row>
    <row r="3" spans="1:7" ht="50.1" customHeight="1" thickTop="1" thickBot="1" x14ac:dyDescent="0.2">
      <c r="A3" s="65" t="s">
        <v>44</v>
      </c>
      <c r="B3" s="66"/>
      <c r="C3" s="66"/>
      <c r="D3" s="67"/>
      <c r="E3" s="6" t="s">
        <v>4</v>
      </c>
      <c r="F3" s="30">
        <v>0</v>
      </c>
      <c r="G3" s="7" t="s">
        <v>5</v>
      </c>
    </row>
    <row r="4" spans="1:7" ht="50.1" customHeight="1" x14ac:dyDescent="0.15">
      <c r="A4" s="86" t="s">
        <v>6</v>
      </c>
      <c r="B4" s="89" t="s">
        <v>7</v>
      </c>
      <c r="C4" s="90"/>
      <c r="D4" s="31">
        <v>0</v>
      </c>
      <c r="E4" s="8" t="s">
        <v>8</v>
      </c>
      <c r="F4" s="9">
        <f>ROUNDUP(D4,-3)</f>
        <v>0</v>
      </c>
      <c r="G4" s="7" t="s">
        <v>9</v>
      </c>
    </row>
    <row r="5" spans="1:7" ht="50.1" customHeight="1" x14ac:dyDescent="0.15">
      <c r="A5" s="87"/>
      <c r="B5" s="91" t="s">
        <v>10</v>
      </c>
      <c r="C5" s="92"/>
      <c r="D5" s="32">
        <v>0</v>
      </c>
      <c r="E5" s="10" t="s">
        <v>11</v>
      </c>
      <c r="F5" s="11">
        <f>ROUNDUP(D5,-3)</f>
        <v>0</v>
      </c>
      <c r="G5" s="7" t="s">
        <v>9</v>
      </c>
    </row>
    <row r="6" spans="1:7" ht="50.1" customHeight="1" thickBot="1" x14ac:dyDescent="0.2">
      <c r="A6" s="87"/>
      <c r="B6" s="93" t="s">
        <v>12</v>
      </c>
      <c r="C6" s="94"/>
      <c r="D6" s="33">
        <v>0</v>
      </c>
      <c r="E6" s="12" t="s">
        <v>13</v>
      </c>
      <c r="F6" s="13">
        <f>ROUNDUP(D6,-3)</f>
        <v>0</v>
      </c>
      <c r="G6" s="7" t="s">
        <v>9</v>
      </c>
    </row>
    <row r="7" spans="1:7" ht="50.1" customHeight="1" thickBot="1" x14ac:dyDescent="0.2">
      <c r="A7" s="88"/>
      <c r="B7" s="81" t="s">
        <v>14</v>
      </c>
      <c r="C7" s="95"/>
      <c r="D7" s="82"/>
      <c r="E7" s="14" t="s">
        <v>15</v>
      </c>
      <c r="F7" s="15">
        <f>ROUNDDOWN(SUM(F4:F6),-3)</f>
        <v>0</v>
      </c>
      <c r="G7" s="7"/>
    </row>
    <row r="8" spans="1:7" ht="50.1" customHeight="1" thickTop="1" thickBot="1" x14ac:dyDescent="0.2">
      <c r="A8" s="65" t="s">
        <v>45</v>
      </c>
      <c r="B8" s="66"/>
      <c r="C8" s="66"/>
      <c r="D8" s="67"/>
      <c r="E8" s="6" t="s">
        <v>16</v>
      </c>
      <c r="F8" s="30">
        <v>0</v>
      </c>
      <c r="G8" s="7" t="s">
        <v>5</v>
      </c>
    </row>
    <row r="9" spans="1:7" ht="50.1" customHeight="1" x14ac:dyDescent="0.15">
      <c r="A9" s="68" t="s">
        <v>6</v>
      </c>
      <c r="B9" s="71" t="s">
        <v>17</v>
      </c>
      <c r="C9" s="72"/>
      <c r="D9" s="31">
        <v>0</v>
      </c>
      <c r="E9" s="8" t="s">
        <v>18</v>
      </c>
      <c r="F9" s="9">
        <f>ROUNDUP(D9,-3)</f>
        <v>0</v>
      </c>
      <c r="G9" s="7" t="s">
        <v>9</v>
      </c>
    </row>
    <row r="10" spans="1:7" ht="50.1" customHeight="1" x14ac:dyDescent="0.15">
      <c r="A10" s="69"/>
      <c r="B10" s="73" t="s">
        <v>19</v>
      </c>
      <c r="C10" s="74"/>
      <c r="D10" s="32">
        <v>0</v>
      </c>
      <c r="E10" s="10" t="s">
        <v>20</v>
      </c>
      <c r="F10" s="11">
        <f>ROUNDUP(D10,-3)</f>
        <v>0</v>
      </c>
      <c r="G10" s="7" t="s">
        <v>9</v>
      </c>
    </row>
    <row r="11" spans="1:7" ht="50.1" customHeight="1" x14ac:dyDescent="0.15">
      <c r="A11" s="69"/>
      <c r="B11" s="73" t="s">
        <v>21</v>
      </c>
      <c r="C11" s="74"/>
      <c r="D11" s="34">
        <v>0</v>
      </c>
      <c r="E11" s="16" t="s">
        <v>22</v>
      </c>
      <c r="F11" s="11">
        <f>ROUNDUP(D11,-3)</f>
        <v>0</v>
      </c>
      <c r="G11" s="7" t="s">
        <v>9</v>
      </c>
    </row>
    <row r="12" spans="1:7" ht="50.1" customHeight="1" x14ac:dyDescent="0.15">
      <c r="A12" s="69"/>
      <c r="B12" s="75" t="s">
        <v>23</v>
      </c>
      <c r="C12" s="76"/>
      <c r="D12" s="77"/>
      <c r="E12" s="10" t="s">
        <v>24</v>
      </c>
      <c r="F12" s="11">
        <f>ROUNDDOWN(SUM(F9:F11),-3)</f>
        <v>0</v>
      </c>
      <c r="G12" s="7"/>
    </row>
    <row r="13" spans="1:7" ht="50.1" customHeight="1" x14ac:dyDescent="0.15">
      <c r="A13" s="69"/>
      <c r="B13" s="78" t="s">
        <v>25</v>
      </c>
      <c r="C13" s="80" t="s">
        <v>26</v>
      </c>
      <c r="D13" s="64"/>
      <c r="E13" s="17"/>
      <c r="F13" s="18">
        <v>100000</v>
      </c>
      <c r="G13" s="7"/>
    </row>
    <row r="14" spans="1:7" ht="50.1" customHeight="1" x14ac:dyDescent="0.15">
      <c r="A14" s="69"/>
      <c r="B14" s="78"/>
      <c r="C14" s="19" t="s">
        <v>27</v>
      </c>
      <c r="D14" s="35">
        <v>0</v>
      </c>
      <c r="E14" s="10"/>
      <c r="F14" s="11">
        <f>D14*45000</f>
        <v>0</v>
      </c>
      <c r="G14" s="20" t="s">
        <v>28</v>
      </c>
    </row>
    <row r="15" spans="1:7" ht="50.1" customHeight="1" thickBot="1" x14ac:dyDescent="0.2">
      <c r="A15" s="70"/>
      <c r="B15" s="79"/>
      <c r="C15" s="81" t="s">
        <v>29</v>
      </c>
      <c r="D15" s="82"/>
      <c r="E15" s="14" t="s">
        <v>30</v>
      </c>
      <c r="F15" s="15">
        <f>SUM(F13:F14)</f>
        <v>100000</v>
      </c>
      <c r="G15" s="7"/>
    </row>
    <row r="16" spans="1:7" ht="50.1" customHeight="1" thickTop="1" x14ac:dyDescent="0.15">
      <c r="A16" s="49" t="s">
        <v>6</v>
      </c>
      <c r="B16" s="51" t="s">
        <v>31</v>
      </c>
      <c r="C16" s="52"/>
      <c r="D16" s="21">
        <f>($F3+$F8-($F7+$F12+$F15))*0.2</f>
        <v>-20000</v>
      </c>
      <c r="E16" s="17" t="s">
        <v>32</v>
      </c>
      <c r="F16" s="22">
        <f>ROUNDUP(IF(D16&gt;F15*2,F15*2,D16),-3)</f>
        <v>-20000</v>
      </c>
      <c r="G16" s="53" t="s">
        <v>33</v>
      </c>
    </row>
    <row r="17" spans="1:7" ht="50.1" customHeight="1" thickBot="1" x14ac:dyDescent="0.2">
      <c r="A17" s="50"/>
      <c r="B17" s="54" t="s">
        <v>34</v>
      </c>
      <c r="C17" s="55"/>
      <c r="D17" s="23">
        <f>($F8-($F12+$F15))*0.2</f>
        <v>-20000</v>
      </c>
      <c r="E17" s="12" t="s">
        <v>35</v>
      </c>
      <c r="F17" s="24">
        <f>ROUNDUP(IF(D17&gt;F15*2,F15*2,D17),-3)</f>
        <v>-20000</v>
      </c>
      <c r="G17" s="53"/>
    </row>
    <row r="18" spans="1:7" ht="42" customHeight="1" x14ac:dyDescent="0.15">
      <c r="A18" s="56" t="s">
        <v>36</v>
      </c>
      <c r="B18" s="57"/>
      <c r="C18" s="25" t="s">
        <v>37</v>
      </c>
      <c r="D18" s="26" t="str">
        <f>IF((F8-F12)&gt;=F15,(F7+(F16-F17)),"")</f>
        <v/>
      </c>
      <c r="E18" s="62"/>
      <c r="F18" s="36" t="str">
        <f>IF((F8-F12)&gt;=F15,F3-(F7+(F16-F17)),"")</f>
        <v/>
      </c>
      <c r="G18" s="38"/>
    </row>
    <row r="19" spans="1:7" ht="36.75" customHeight="1" thickBot="1" x14ac:dyDescent="0.2">
      <c r="A19" s="58"/>
      <c r="B19" s="59"/>
      <c r="C19" s="40" t="s">
        <v>38</v>
      </c>
      <c r="D19" s="64"/>
      <c r="E19" s="63"/>
      <c r="F19" s="37"/>
      <c r="G19" s="39"/>
    </row>
    <row r="20" spans="1:7" ht="36.75" customHeight="1" x14ac:dyDescent="0.15">
      <c r="A20" s="58"/>
      <c r="B20" s="59"/>
      <c r="C20" s="27" t="s">
        <v>39</v>
      </c>
      <c r="D20" s="28">
        <f>IF((F8-F12)&lt;F15,(F7+F12+F15+F16),"")</f>
        <v>80000</v>
      </c>
      <c r="E20" s="46"/>
      <c r="F20" s="36">
        <f>IF((F8-F12)&lt;F15,(F3+F8)-(F7+F12+F15+F16),"")</f>
        <v>-80000</v>
      </c>
      <c r="G20" s="38"/>
    </row>
    <row r="21" spans="1:7" ht="27" customHeight="1" thickBot="1" x14ac:dyDescent="0.2">
      <c r="A21" s="60"/>
      <c r="B21" s="61"/>
      <c r="C21" s="40" t="s">
        <v>40</v>
      </c>
      <c r="D21" s="41"/>
      <c r="E21" s="63"/>
      <c r="F21" s="37"/>
      <c r="G21" s="39"/>
    </row>
    <row r="22" spans="1:7" ht="34.5" customHeight="1" x14ac:dyDescent="0.15">
      <c r="A22" s="42" t="s">
        <v>41</v>
      </c>
      <c r="B22" s="43"/>
      <c r="C22" s="27" t="s">
        <v>42</v>
      </c>
      <c r="D22" s="29" t="str">
        <f>IF((F8-F12)&gt;=F15,F12+F15+F17,"")</f>
        <v/>
      </c>
      <c r="E22" s="46"/>
      <c r="F22" s="36" t="str">
        <f>IF((F8-F12)&gt;=F15,F8-(F12+F15+F17),"")</f>
        <v/>
      </c>
      <c r="G22" s="38"/>
    </row>
    <row r="23" spans="1:7" ht="39.75" customHeight="1" thickBot="1" x14ac:dyDescent="0.2">
      <c r="A23" s="44"/>
      <c r="B23" s="45"/>
      <c r="C23" s="48" t="s">
        <v>43</v>
      </c>
      <c r="D23" s="48"/>
      <c r="E23" s="47"/>
      <c r="F23" s="37"/>
      <c r="G23" s="39"/>
    </row>
  </sheetData>
  <sheetProtection password="8B14" sheet="1" objects="1" scenarios="1"/>
  <mergeCells count="35">
    <mergeCell ref="A1:G1"/>
    <mergeCell ref="A2:D2"/>
    <mergeCell ref="A3:D3"/>
    <mergeCell ref="A4:A7"/>
    <mergeCell ref="B4:C4"/>
    <mergeCell ref="B5:C5"/>
    <mergeCell ref="B6:C6"/>
    <mergeCell ref="B7:D7"/>
    <mergeCell ref="A8:D8"/>
    <mergeCell ref="A9:A15"/>
    <mergeCell ref="B9:C9"/>
    <mergeCell ref="B10:C10"/>
    <mergeCell ref="B11:C11"/>
    <mergeCell ref="B12:D12"/>
    <mergeCell ref="B13:B15"/>
    <mergeCell ref="C13:D13"/>
    <mergeCell ref="C15:D15"/>
    <mergeCell ref="A16:A17"/>
    <mergeCell ref="B16:C16"/>
    <mergeCell ref="G16:G17"/>
    <mergeCell ref="B17:C17"/>
    <mergeCell ref="A18:B21"/>
    <mergeCell ref="E18:E19"/>
    <mergeCell ref="F18:F19"/>
    <mergeCell ref="G18:G19"/>
    <mergeCell ref="C19:D19"/>
    <mergeCell ref="E20:E21"/>
    <mergeCell ref="F20:F21"/>
    <mergeCell ref="G20:G21"/>
    <mergeCell ref="C21:D21"/>
    <mergeCell ref="A22:B23"/>
    <mergeCell ref="E22:E23"/>
    <mergeCell ref="F22:F23"/>
    <mergeCell ref="G22:G23"/>
    <mergeCell ref="C23:D23"/>
  </mergeCells>
  <phoneticPr fontId="3"/>
  <printOptions horizontalCentered="1" verticalCentered="1"/>
  <pageMargins left="0.78740157480314965" right="0.59055118110236227" top="0.61" bottom="0.61" header="0.51181102362204722" footer="0.51181102362204722"/>
  <pageSetup paperSize="9" scale="7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zoomScale="70" zoomScaleNormal="70" workbookViewId="0">
      <selection activeCell="A8" sqref="A8:D8"/>
    </sheetView>
  </sheetViews>
  <sheetFormatPr defaultRowHeight="14.25" x14ac:dyDescent="0.15"/>
  <cols>
    <col min="1" max="1" width="4.625" style="5" customWidth="1"/>
    <col min="2" max="2" width="14.625" style="5" customWidth="1"/>
    <col min="3" max="3" width="38.25" style="5" customWidth="1"/>
    <col min="4" max="4" width="15.5" style="5" customWidth="1"/>
    <col min="5" max="5" width="5.625" style="5" customWidth="1"/>
    <col min="6" max="6" width="20.625" style="5" customWidth="1"/>
    <col min="7" max="7" width="16.375" style="5" customWidth="1"/>
    <col min="8" max="16384" width="9" style="5"/>
  </cols>
  <sheetData>
    <row r="1" spans="1:7" s="1" customFormat="1" ht="75.75" customHeight="1" x14ac:dyDescent="0.15">
      <c r="A1" s="96" t="s">
        <v>0</v>
      </c>
      <c r="B1" s="96"/>
      <c r="C1" s="96"/>
      <c r="D1" s="96"/>
      <c r="E1" s="96"/>
      <c r="F1" s="96"/>
      <c r="G1" s="96"/>
    </row>
    <row r="2" spans="1:7" ht="50.1" customHeight="1" thickBot="1" x14ac:dyDescent="0.2">
      <c r="A2" s="83" t="s">
        <v>1</v>
      </c>
      <c r="B2" s="84"/>
      <c r="C2" s="84"/>
      <c r="D2" s="85"/>
      <c r="E2" s="2"/>
      <c r="F2" s="3" t="s">
        <v>2</v>
      </c>
      <c r="G2" s="4" t="s">
        <v>3</v>
      </c>
    </row>
    <row r="3" spans="1:7" ht="50.1" customHeight="1" thickTop="1" thickBot="1" x14ac:dyDescent="0.2">
      <c r="A3" s="65" t="s">
        <v>44</v>
      </c>
      <c r="B3" s="66"/>
      <c r="C3" s="66"/>
      <c r="D3" s="67"/>
      <c r="E3" s="6" t="s">
        <v>4</v>
      </c>
      <c r="F3" s="30">
        <v>800000</v>
      </c>
      <c r="G3" s="7" t="s">
        <v>5</v>
      </c>
    </row>
    <row r="4" spans="1:7" ht="50.1" customHeight="1" x14ac:dyDescent="0.15">
      <c r="A4" s="86" t="s">
        <v>6</v>
      </c>
      <c r="B4" s="89" t="s">
        <v>7</v>
      </c>
      <c r="C4" s="90"/>
      <c r="D4" s="31">
        <v>4321</v>
      </c>
      <c r="E4" s="8" t="s">
        <v>8</v>
      </c>
      <c r="F4" s="9">
        <f>ROUNDUP(D4,-3)</f>
        <v>5000</v>
      </c>
      <c r="G4" s="7" t="s">
        <v>9</v>
      </c>
    </row>
    <row r="5" spans="1:7" ht="50.1" customHeight="1" x14ac:dyDescent="0.15">
      <c r="A5" s="87"/>
      <c r="B5" s="91" t="s">
        <v>10</v>
      </c>
      <c r="C5" s="92"/>
      <c r="D5" s="32">
        <v>23456</v>
      </c>
      <c r="E5" s="10" t="s">
        <v>11</v>
      </c>
      <c r="F5" s="11">
        <f>ROUNDUP(D5,-3)</f>
        <v>24000</v>
      </c>
      <c r="G5" s="7" t="s">
        <v>9</v>
      </c>
    </row>
    <row r="6" spans="1:7" ht="50.1" customHeight="1" thickBot="1" x14ac:dyDescent="0.2">
      <c r="A6" s="87"/>
      <c r="B6" s="93" t="s">
        <v>12</v>
      </c>
      <c r="C6" s="94"/>
      <c r="D6" s="33">
        <v>65432</v>
      </c>
      <c r="E6" s="12" t="s">
        <v>13</v>
      </c>
      <c r="F6" s="13">
        <f>ROUNDUP(D6,-3)</f>
        <v>66000</v>
      </c>
      <c r="G6" s="7" t="s">
        <v>9</v>
      </c>
    </row>
    <row r="7" spans="1:7" ht="50.1" customHeight="1" thickBot="1" x14ac:dyDescent="0.2">
      <c r="A7" s="88"/>
      <c r="B7" s="81" t="s">
        <v>14</v>
      </c>
      <c r="C7" s="95"/>
      <c r="D7" s="82"/>
      <c r="E7" s="14" t="s">
        <v>15</v>
      </c>
      <c r="F7" s="15">
        <f>ROUNDDOWN(SUM(F4:F6),-3)</f>
        <v>95000</v>
      </c>
      <c r="G7" s="7"/>
    </row>
    <row r="8" spans="1:7" ht="50.1" customHeight="1" thickTop="1" thickBot="1" x14ac:dyDescent="0.2">
      <c r="A8" s="65" t="s">
        <v>45</v>
      </c>
      <c r="B8" s="66"/>
      <c r="C8" s="66"/>
      <c r="D8" s="67"/>
      <c r="E8" s="6" t="s">
        <v>16</v>
      </c>
      <c r="F8" s="30">
        <v>400000</v>
      </c>
      <c r="G8" s="7" t="s">
        <v>5</v>
      </c>
    </row>
    <row r="9" spans="1:7" ht="50.1" customHeight="1" x14ac:dyDescent="0.15">
      <c r="A9" s="68" t="s">
        <v>6</v>
      </c>
      <c r="B9" s="71" t="s">
        <v>17</v>
      </c>
      <c r="C9" s="72"/>
      <c r="D9" s="31">
        <v>1234</v>
      </c>
      <c r="E9" s="8" t="s">
        <v>18</v>
      </c>
      <c r="F9" s="9">
        <f>ROUNDUP(D9,-3)</f>
        <v>2000</v>
      </c>
      <c r="G9" s="7" t="s">
        <v>9</v>
      </c>
    </row>
    <row r="10" spans="1:7" ht="50.1" customHeight="1" x14ac:dyDescent="0.15">
      <c r="A10" s="69"/>
      <c r="B10" s="73" t="s">
        <v>19</v>
      </c>
      <c r="C10" s="74"/>
      <c r="D10" s="32">
        <v>12345</v>
      </c>
      <c r="E10" s="10" t="s">
        <v>20</v>
      </c>
      <c r="F10" s="11">
        <f>ROUNDUP(D10,-3)</f>
        <v>13000</v>
      </c>
      <c r="G10" s="7" t="s">
        <v>9</v>
      </c>
    </row>
    <row r="11" spans="1:7" ht="50.1" customHeight="1" x14ac:dyDescent="0.15">
      <c r="A11" s="69"/>
      <c r="B11" s="73" t="s">
        <v>21</v>
      </c>
      <c r="C11" s="74"/>
      <c r="D11" s="34">
        <v>54321</v>
      </c>
      <c r="E11" s="16" t="s">
        <v>22</v>
      </c>
      <c r="F11" s="11">
        <f>ROUNDUP(D11,-3)</f>
        <v>55000</v>
      </c>
      <c r="G11" s="7" t="s">
        <v>9</v>
      </c>
    </row>
    <row r="12" spans="1:7" ht="50.1" customHeight="1" x14ac:dyDescent="0.15">
      <c r="A12" s="69"/>
      <c r="B12" s="75" t="s">
        <v>23</v>
      </c>
      <c r="C12" s="76"/>
      <c r="D12" s="77"/>
      <c r="E12" s="10" t="s">
        <v>24</v>
      </c>
      <c r="F12" s="11">
        <f>ROUNDDOWN(SUM(F9:F11),-3)</f>
        <v>70000</v>
      </c>
      <c r="G12" s="7"/>
    </row>
    <row r="13" spans="1:7" ht="50.1" customHeight="1" x14ac:dyDescent="0.15">
      <c r="A13" s="69"/>
      <c r="B13" s="78" t="s">
        <v>25</v>
      </c>
      <c r="C13" s="80" t="s">
        <v>26</v>
      </c>
      <c r="D13" s="64"/>
      <c r="E13" s="17"/>
      <c r="F13" s="18">
        <v>100000</v>
      </c>
      <c r="G13" s="7"/>
    </row>
    <row r="14" spans="1:7" ht="50.1" customHeight="1" x14ac:dyDescent="0.15">
      <c r="A14" s="69"/>
      <c r="B14" s="78"/>
      <c r="C14" s="19" t="s">
        <v>27</v>
      </c>
      <c r="D14" s="35">
        <v>3</v>
      </c>
      <c r="E14" s="10"/>
      <c r="F14" s="11">
        <f>D14*45000</f>
        <v>135000</v>
      </c>
      <c r="G14" s="20" t="s">
        <v>28</v>
      </c>
    </row>
    <row r="15" spans="1:7" ht="50.1" customHeight="1" thickBot="1" x14ac:dyDescent="0.2">
      <c r="A15" s="70"/>
      <c r="B15" s="79"/>
      <c r="C15" s="81" t="s">
        <v>29</v>
      </c>
      <c r="D15" s="82"/>
      <c r="E15" s="14" t="s">
        <v>30</v>
      </c>
      <c r="F15" s="15">
        <f>SUM(F13:F14)</f>
        <v>235000</v>
      </c>
      <c r="G15" s="7"/>
    </row>
    <row r="16" spans="1:7" ht="50.1" customHeight="1" thickTop="1" x14ac:dyDescent="0.15">
      <c r="A16" s="49" t="s">
        <v>6</v>
      </c>
      <c r="B16" s="51" t="s">
        <v>31</v>
      </c>
      <c r="C16" s="52"/>
      <c r="D16" s="21">
        <f>($F3+$F8-($F7+$F12+$F15))*0.2</f>
        <v>160000</v>
      </c>
      <c r="E16" s="17" t="s">
        <v>32</v>
      </c>
      <c r="F16" s="22">
        <f>ROUNDUP(IF(D16&gt;F15*2,F15*2,D16),-3)</f>
        <v>160000</v>
      </c>
      <c r="G16" s="53" t="s">
        <v>33</v>
      </c>
    </row>
    <row r="17" spans="1:7" ht="50.1" customHeight="1" thickBot="1" x14ac:dyDescent="0.2">
      <c r="A17" s="50"/>
      <c r="B17" s="54" t="s">
        <v>34</v>
      </c>
      <c r="C17" s="55"/>
      <c r="D17" s="23">
        <f>($F8-($F12+$F15))*0.2</f>
        <v>19000</v>
      </c>
      <c r="E17" s="12" t="s">
        <v>35</v>
      </c>
      <c r="F17" s="24">
        <f>ROUNDUP(IF(D17&gt;F15*2,F15*2,D17),-3)</f>
        <v>19000</v>
      </c>
      <c r="G17" s="53"/>
    </row>
    <row r="18" spans="1:7" ht="42" customHeight="1" x14ac:dyDescent="0.15">
      <c r="A18" s="56" t="s">
        <v>36</v>
      </c>
      <c r="B18" s="57"/>
      <c r="C18" s="25" t="s">
        <v>37</v>
      </c>
      <c r="D18" s="26">
        <f>IF((F8-F12)&gt;=F15,(F7+(F16-F17)),"")</f>
        <v>236000</v>
      </c>
      <c r="E18" s="62"/>
      <c r="F18" s="36">
        <f>IF((F8-F12)&gt;=F15,F3-(F7+(F16-F17)),"")</f>
        <v>564000</v>
      </c>
      <c r="G18" s="38"/>
    </row>
    <row r="19" spans="1:7" ht="36.75" customHeight="1" thickBot="1" x14ac:dyDescent="0.2">
      <c r="A19" s="58"/>
      <c r="B19" s="59"/>
      <c r="C19" s="40" t="s">
        <v>38</v>
      </c>
      <c r="D19" s="64"/>
      <c r="E19" s="63"/>
      <c r="F19" s="37"/>
      <c r="G19" s="39"/>
    </row>
    <row r="20" spans="1:7" ht="36.75" customHeight="1" x14ac:dyDescent="0.15">
      <c r="A20" s="58"/>
      <c r="B20" s="59"/>
      <c r="C20" s="27" t="s">
        <v>39</v>
      </c>
      <c r="D20" s="28" t="str">
        <f>IF((F8-F12)&lt;F15,(F7+F12+F15+F16),"")</f>
        <v/>
      </c>
      <c r="E20" s="46"/>
      <c r="F20" s="36" t="str">
        <f>IF((F8-F12)&lt;F15,(F3+F8)-(F7+F12+F15+F16),"")</f>
        <v/>
      </c>
      <c r="G20" s="38"/>
    </row>
    <row r="21" spans="1:7" ht="27" customHeight="1" thickBot="1" x14ac:dyDescent="0.2">
      <c r="A21" s="60"/>
      <c r="B21" s="61"/>
      <c r="C21" s="40" t="s">
        <v>40</v>
      </c>
      <c r="D21" s="41"/>
      <c r="E21" s="63"/>
      <c r="F21" s="37"/>
      <c r="G21" s="39"/>
    </row>
    <row r="22" spans="1:7" ht="34.5" customHeight="1" x14ac:dyDescent="0.15">
      <c r="A22" s="42" t="s">
        <v>41</v>
      </c>
      <c r="B22" s="43"/>
      <c r="C22" s="27" t="s">
        <v>42</v>
      </c>
      <c r="D22" s="29">
        <f>IF((F8-F12)&gt;=F15,F12+F15+F17,"")</f>
        <v>324000</v>
      </c>
      <c r="E22" s="46"/>
      <c r="F22" s="36">
        <f>IF((F8-F12)&gt;=F15,F8-(F12+F15+F17),"")</f>
        <v>76000</v>
      </c>
      <c r="G22" s="38"/>
    </row>
    <row r="23" spans="1:7" ht="39.75" customHeight="1" thickBot="1" x14ac:dyDescent="0.2">
      <c r="A23" s="44"/>
      <c r="B23" s="45"/>
      <c r="C23" s="48" t="s">
        <v>43</v>
      </c>
      <c r="D23" s="48"/>
      <c r="E23" s="47"/>
      <c r="F23" s="37"/>
      <c r="G23" s="39"/>
    </row>
  </sheetData>
  <sheetProtection password="8B14" sheet="1" objects="1" scenarios="1"/>
  <mergeCells count="35">
    <mergeCell ref="A1:G1"/>
    <mergeCell ref="A2:D2"/>
    <mergeCell ref="A3:D3"/>
    <mergeCell ref="A4:A7"/>
    <mergeCell ref="B4:C4"/>
    <mergeCell ref="B5:C5"/>
    <mergeCell ref="B6:C6"/>
    <mergeCell ref="B7:D7"/>
    <mergeCell ref="A8:D8"/>
    <mergeCell ref="A9:A15"/>
    <mergeCell ref="B9:C9"/>
    <mergeCell ref="B10:C10"/>
    <mergeCell ref="B11:C11"/>
    <mergeCell ref="B12:D12"/>
    <mergeCell ref="B13:B15"/>
    <mergeCell ref="C13:D13"/>
    <mergeCell ref="C15:D15"/>
    <mergeCell ref="A16:A17"/>
    <mergeCell ref="B16:C16"/>
    <mergeCell ref="G16:G17"/>
    <mergeCell ref="B17:C17"/>
    <mergeCell ref="A18:B21"/>
    <mergeCell ref="E18:E19"/>
    <mergeCell ref="F18:F19"/>
    <mergeCell ref="G18:G19"/>
    <mergeCell ref="C19:D19"/>
    <mergeCell ref="E20:E21"/>
    <mergeCell ref="F20:F21"/>
    <mergeCell ref="G20:G21"/>
    <mergeCell ref="C21:D21"/>
    <mergeCell ref="A22:B23"/>
    <mergeCell ref="E22:E23"/>
    <mergeCell ref="F22:F23"/>
    <mergeCell ref="G22:G23"/>
    <mergeCell ref="C23:D23"/>
  </mergeCells>
  <phoneticPr fontId="3"/>
  <printOptions horizontalCentered="1" verticalCentered="1"/>
  <pageMargins left="0.78740157480314965" right="0.59055118110236227" top="0.61" bottom="0.61" header="0.51181102362204722" footer="0.51181102362204722"/>
  <pageSetup paperSize="9" scale="7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給与+賞与取立金計算シート</vt:lpstr>
      <vt:lpstr>入力例</vt:lpstr>
      <vt:lpstr>'給与+賞与取立金計算シート'!Print_Area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2020-11-11T01:40:12Z</dcterms:created>
  <dcterms:modified xsi:type="dcterms:W3CDTF">2020-11-11T04:14:28Z</dcterms:modified>
</cp:coreProperties>
</file>