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nnt226om\温暖化対策推進課\100　推進係\100_地球温暖化対策推進\040_補助金等\050_熱利用システム導入支援補助金、せんだい健幸省エネ住宅補助金\201_要綱\02_せんだい健幸省エネ住宅補助金(全体改修向け)\R6\木下\02_財政課・財企へ送付\"/>
    </mc:Choice>
  </mc:AlternateContent>
  <bookViews>
    <workbookView xWindow="0" yWindow="0" windowWidth="20490" windowHeight="7155"/>
  </bookViews>
  <sheets>
    <sheet name="算定様式" sheetId="4" r:id="rId1"/>
    <sheet name="算定様式(入力)" sheetId="1" state="hidden" r:id="rId2"/>
  </sheets>
  <definedNames>
    <definedName name="_xlnm.Print_Area" localSheetId="0">算定様式!$A$1:$R$165</definedName>
    <definedName name="_xlnm.Print_Area" localSheetId="1">'算定様式(入力)'!$A$1:$Q$146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14" i="4" l="1"/>
  <c r="N114" i="4"/>
  <c r="M114" i="4"/>
  <c r="T114" i="4" s="1"/>
  <c r="O113" i="4"/>
  <c r="N113" i="4"/>
  <c r="M113" i="4"/>
  <c r="T113" i="4" s="1"/>
  <c r="O112" i="4"/>
  <c r="N112" i="4"/>
  <c r="M112" i="4"/>
  <c r="T112" i="4" s="1"/>
  <c r="O111" i="4"/>
  <c r="N111" i="4"/>
  <c r="M111" i="4"/>
  <c r="T111" i="4" s="1"/>
  <c r="O110" i="4"/>
  <c r="N110" i="4"/>
  <c r="M110" i="4"/>
  <c r="T110" i="4" s="1"/>
  <c r="Q64" i="4"/>
  <c r="P64" i="4"/>
  <c r="M64" i="4"/>
  <c r="O64" i="4" s="1"/>
  <c r="I64" i="4"/>
  <c r="Q63" i="4"/>
  <c r="P63" i="4"/>
  <c r="M63" i="4"/>
  <c r="O63" i="4" s="1"/>
  <c r="I63" i="4"/>
  <c r="T63" i="4" s="1"/>
  <c r="Q62" i="4"/>
  <c r="P62" i="4"/>
  <c r="M62" i="4"/>
  <c r="O62" i="4" s="1"/>
  <c r="I62" i="4"/>
  <c r="Q61" i="4"/>
  <c r="P61" i="4"/>
  <c r="M61" i="4"/>
  <c r="O61" i="4" s="1"/>
  <c r="I61" i="4"/>
  <c r="T61" i="4" s="1"/>
  <c r="Q60" i="4"/>
  <c r="P60" i="4"/>
  <c r="M60" i="4"/>
  <c r="O60" i="4" s="1"/>
  <c r="T60" i="4" s="1"/>
  <c r="I60" i="4"/>
  <c r="T62" i="4" l="1"/>
  <c r="T64" i="4"/>
  <c r="N119" i="4"/>
  <c r="N96" i="4"/>
  <c r="N97" i="4"/>
  <c r="N98" i="4"/>
  <c r="N99" i="4"/>
  <c r="N100" i="4"/>
  <c r="N101" i="4"/>
  <c r="N102" i="4"/>
  <c r="N103" i="4"/>
  <c r="N104" i="4"/>
  <c r="N105" i="4"/>
  <c r="N106" i="4"/>
  <c r="N107" i="4"/>
  <c r="N108" i="4"/>
  <c r="N109" i="4"/>
  <c r="N115" i="4"/>
  <c r="N116" i="4"/>
  <c r="N117" i="4"/>
  <c r="N118" i="4"/>
  <c r="N95" i="4"/>
  <c r="I8" i="4" l="1"/>
  <c r="N79" i="4"/>
  <c r="N80" i="4"/>
  <c r="N81" i="4"/>
  <c r="N82" i="4"/>
  <c r="N83" i="4"/>
  <c r="N84" i="4"/>
  <c r="N85" i="4"/>
  <c r="N86" i="4"/>
  <c r="N87" i="4"/>
  <c r="N78" i="4"/>
  <c r="P46" i="4"/>
  <c r="P47" i="4"/>
  <c r="P48" i="4"/>
  <c r="P49" i="4"/>
  <c r="P50" i="4"/>
  <c r="P51" i="4"/>
  <c r="P52" i="4"/>
  <c r="P53" i="4"/>
  <c r="P54" i="4"/>
  <c r="P55" i="4"/>
  <c r="P56" i="4"/>
  <c r="P57" i="4"/>
  <c r="P58" i="4"/>
  <c r="P59" i="4"/>
  <c r="P65" i="4"/>
  <c r="P66" i="4"/>
  <c r="P67" i="4"/>
  <c r="P68" i="4"/>
  <c r="P69" i="4"/>
  <c r="P45" i="4"/>
  <c r="O27" i="4"/>
  <c r="N28" i="4"/>
  <c r="N29" i="4"/>
  <c r="N30" i="4"/>
  <c r="N31" i="4"/>
  <c r="N32" i="4"/>
  <c r="N33" i="4"/>
  <c r="N34" i="4"/>
  <c r="N35" i="4"/>
  <c r="N36" i="4"/>
  <c r="N27" i="4"/>
  <c r="N16" i="4"/>
  <c r="N9" i="4"/>
  <c r="N10" i="4"/>
  <c r="N11" i="4"/>
  <c r="N12" i="4"/>
  <c r="N13" i="4"/>
  <c r="N14" i="4"/>
  <c r="N15" i="4"/>
  <c r="N17" i="4"/>
  <c r="N18" i="4"/>
  <c r="N19" i="4"/>
  <c r="N20" i="4"/>
  <c r="N21" i="4"/>
  <c r="N22" i="4"/>
  <c r="N8" i="4"/>
  <c r="M8" i="4"/>
  <c r="M127" i="4" l="1"/>
  <c r="N127" i="4"/>
  <c r="O128" i="4"/>
  <c r="O129" i="4"/>
  <c r="O130" i="4"/>
  <c r="O131" i="4"/>
  <c r="O95" i="4"/>
  <c r="O127" i="4" l="1"/>
  <c r="N70" i="4"/>
  <c r="M95" i="4" l="1"/>
  <c r="T95" i="4" s="1"/>
  <c r="Q49" i="4"/>
  <c r="M49" i="4"/>
  <c r="O49" i="4" s="1"/>
  <c r="I49" i="4"/>
  <c r="T49" i="4" s="1"/>
  <c r="Q48" i="4"/>
  <c r="M48" i="4"/>
  <c r="O48" i="4" s="1"/>
  <c r="I48" i="4"/>
  <c r="Q47" i="4"/>
  <c r="M47" i="4"/>
  <c r="O47" i="4" s="1"/>
  <c r="I47" i="4"/>
  <c r="Q46" i="4"/>
  <c r="M46" i="4"/>
  <c r="O46" i="4" s="1"/>
  <c r="I46" i="4"/>
  <c r="M45" i="4"/>
  <c r="I45" i="4"/>
  <c r="Q54" i="4"/>
  <c r="M54" i="4"/>
  <c r="O54" i="4" s="1"/>
  <c r="I54" i="4"/>
  <c r="Q53" i="4"/>
  <c r="M53" i="4"/>
  <c r="O53" i="4" s="1"/>
  <c r="I53" i="4"/>
  <c r="Q52" i="4"/>
  <c r="M52" i="4"/>
  <c r="O52" i="4" s="1"/>
  <c r="I52" i="4"/>
  <c r="T52" i="4" s="1"/>
  <c r="Q51" i="4"/>
  <c r="M51" i="4"/>
  <c r="O51" i="4" s="1"/>
  <c r="I51" i="4"/>
  <c r="Q50" i="4"/>
  <c r="M50" i="4"/>
  <c r="O50" i="4" s="1"/>
  <c r="I50" i="4"/>
  <c r="Q59" i="4"/>
  <c r="M59" i="4"/>
  <c r="O59" i="4" s="1"/>
  <c r="I59" i="4"/>
  <c r="Q58" i="4"/>
  <c r="M58" i="4"/>
  <c r="O58" i="4" s="1"/>
  <c r="I58" i="4"/>
  <c r="T58" i="4" s="1"/>
  <c r="Q57" i="4"/>
  <c r="M57" i="4"/>
  <c r="O57" i="4" s="1"/>
  <c r="I57" i="4"/>
  <c r="Q56" i="4"/>
  <c r="M56" i="4"/>
  <c r="O56" i="4" s="1"/>
  <c r="I56" i="4"/>
  <c r="Q55" i="4"/>
  <c r="M55" i="4"/>
  <c r="O55" i="4" s="1"/>
  <c r="I55" i="4"/>
  <c r="Q65" i="4"/>
  <c r="M65" i="4"/>
  <c r="O65" i="4" s="1"/>
  <c r="I65" i="4"/>
  <c r="T65" i="4" s="1"/>
  <c r="T57" i="4" l="1"/>
  <c r="T51" i="4"/>
  <c r="T56" i="4"/>
  <c r="T50" i="4"/>
  <c r="T54" i="4"/>
  <c r="T55" i="4"/>
  <c r="T59" i="4"/>
  <c r="T53" i="4"/>
  <c r="O45" i="4"/>
  <c r="T45" i="4" s="1"/>
  <c r="T46" i="4"/>
  <c r="T47" i="4"/>
  <c r="T48" i="4"/>
  <c r="Q45" i="4"/>
  <c r="I66" i="4"/>
  <c r="M66" i="4"/>
  <c r="O66" i="4" s="1"/>
  <c r="M67" i="4"/>
  <c r="O67" i="4" s="1"/>
  <c r="M68" i="4"/>
  <c r="O68" i="4" s="1"/>
  <c r="M69" i="4"/>
  <c r="O69" i="4" s="1"/>
  <c r="M27" i="4"/>
  <c r="T66" i="4" l="1"/>
  <c r="M70" i="4"/>
  <c r="O70" i="4"/>
  <c r="O13" i="4"/>
  <c r="M13" i="4"/>
  <c r="I13" i="4"/>
  <c r="O12" i="4"/>
  <c r="M12" i="4"/>
  <c r="I12" i="4"/>
  <c r="O11" i="4"/>
  <c r="M11" i="4"/>
  <c r="I11" i="4"/>
  <c r="O10" i="4"/>
  <c r="M10" i="4"/>
  <c r="I10" i="4"/>
  <c r="M9" i="4"/>
  <c r="I9" i="4"/>
  <c r="O81" i="4"/>
  <c r="M81" i="4"/>
  <c r="I81" i="4"/>
  <c r="O80" i="4"/>
  <c r="M80" i="4"/>
  <c r="I80" i="4"/>
  <c r="O79" i="4"/>
  <c r="M79" i="4"/>
  <c r="I79" i="4"/>
  <c r="Q69" i="4"/>
  <c r="I69" i="4"/>
  <c r="T69" i="4" s="1"/>
  <c r="O30" i="4"/>
  <c r="M30" i="4"/>
  <c r="I30" i="4"/>
  <c r="O29" i="4"/>
  <c r="M29" i="4"/>
  <c r="I29" i="4"/>
  <c r="M28" i="4"/>
  <c r="I28" i="4"/>
  <c r="O32" i="4"/>
  <c r="M32" i="4"/>
  <c r="I32" i="4"/>
  <c r="O31" i="4"/>
  <c r="M31" i="4"/>
  <c r="I31" i="4"/>
  <c r="O16" i="4"/>
  <c r="M16" i="4"/>
  <c r="I16" i="4"/>
  <c r="O15" i="4"/>
  <c r="M15" i="4"/>
  <c r="I15" i="4"/>
  <c r="O14" i="4"/>
  <c r="M14" i="4"/>
  <c r="I14" i="4"/>
  <c r="O18" i="4"/>
  <c r="M18" i="4"/>
  <c r="I18" i="4"/>
  <c r="O17" i="4"/>
  <c r="M17" i="4"/>
  <c r="I17" i="4"/>
  <c r="O28" i="4" l="1"/>
  <c r="O9" i="4"/>
  <c r="T9" i="4"/>
  <c r="T10" i="4"/>
  <c r="T11" i="4"/>
  <c r="T12" i="4"/>
  <c r="T13" i="4"/>
  <c r="T17" i="4"/>
  <c r="T18" i="4"/>
  <c r="T14" i="4"/>
  <c r="T15" i="4"/>
  <c r="T16" i="4"/>
  <c r="T31" i="4"/>
  <c r="T32" i="4"/>
  <c r="T28" i="4"/>
  <c r="T29" i="4"/>
  <c r="T30" i="4"/>
  <c r="T79" i="4"/>
  <c r="T80" i="4"/>
  <c r="T81" i="4"/>
  <c r="I146" i="4" l="1"/>
  <c r="I145" i="4" s="1"/>
  <c r="N128" i="4" l="1"/>
  <c r="N129" i="4"/>
  <c r="N130" i="4"/>
  <c r="N131" i="4"/>
  <c r="I67" i="4"/>
  <c r="T67" i="4" s="1"/>
  <c r="O132" i="4" l="1"/>
  <c r="M131" i="4"/>
  <c r="T131" i="4" s="1"/>
  <c r="M130" i="4"/>
  <c r="T130" i="4" s="1"/>
  <c r="M129" i="4"/>
  <c r="T129" i="4" s="1"/>
  <c r="M128" i="4"/>
  <c r="T128" i="4" s="1"/>
  <c r="M132" i="4" l="1"/>
  <c r="T127" i="4"/>
  <c r="T132" i="4" s="1"/>
  <c r="I27" i="4" l="1"/>
  <c r="O34" i="4"/>
  <c r="O35" i="4"/>
  <c r="O36" i="4"/>
  <c r="T27" i="4" l="1"/>
  <c r="O119" i="4"/>
  <c r="M119" i="4"/>
  <c r="T119" i="4" s="1"/>
  <c r="O118" i="4"/>
  <c r="M118" i="4"/>
  <c r="T118" i="4" s="1"/>
  <c r="O117" i="4"/>
  <c r="M117" i="4"/>
  <c r="T117" i="4" s="1"/>
  <c r="O116" i="4"/>
  <c r="M116" i="4"/>
  <c r="T116" i="4" s="1"/>
  <c r="O115" i="4"/>
  <c r="M115" i="4"/>
  <c r="T115" i="4" s="1"/>
  <c r="O109" i="4"/>
  <c r="M109" i="4"/>
  <c r="T109" i="4" s="1"/>
  <c r="O108" i="4"/>
  <c r="M108" i="4"/>
  <c r="T108" i="4" s="1"/>
  <c r="O107" i="4"/>
  <c r="M107" i="4"/>
  <c r="T107" i="4" s="1"/>
  <c r="O106" i="4"/>
  <c r="M106" i="4"/>
  <c r="T106" i="4" s="1"/>
  <c r="O105" i="4"/>
  <c r="M105" i="4"/>
  <c r="T105" i="4" s="1"/>
  <c r="O104" i="4"/>
  <c r="M104" i="4"/>
  <c r="T104" i="4" s="1"/>
  <c r="O103" i="4"/>
  <c r="M103" i="4"/>
  <c r="T103" i="4" s="1"/>
  <c r="O102" i="4"/>
  <c r="M102" i="4"/>
  <c r="T102" i="4" s="1"/>
  <c r="O101" i="4"/>
  <c r="M101" i="4"/>
  <c r="T101" i="4" s="1"/>
  <c r="O100" i="4"/>
  <c r="M100" i="4"/>
  <c r="T100" i="4" s="1"/>
  <c r="O99" i="4"/>
  <c r="M99" i="4"/>
  <c r="T99" i="4" s="1"/>
  <c r="M98" i="4"/>
  <c r="T98" i="4" s="1"/>
  <c r="M97" i="4"/>
  <c r="T97" i="4" s="1"/>
  <c r="M96" i="4"/>
  <c r="T96" i="4" s="1"/>
  <c r="O87" i="4"/>
  <c r="M87" i="4"/>
  <c r="I87" i="4"/>
  <c r="O86" i="4"/>
  <c r="M86" i="4"/>
  <c r="I86" i="4"/>
  <c r="O85" i="4"/>
  <c r="M85" i="4"/>
  <c r="I85" i="4"/>
  <c r="O84" i="4"/>
  <c r="M84" i="4"/>
  <c r="I84" i="4"/>
  <c r="O83" i="4"/>
  <c r="M83" i="4"/>
  <c r="I83" i="4"/>
  <c r="M82" i="4"/>
  <c r="I82" i="4"/>
  <c r="O82" i="4" s="1"/>
  <c r="M78" i="4"/>
  <c r="I78" i="4"/>
  <c r="Q68" i="4"/>
  <c r="I68" i="4"/>
  <c r="T68" i="4" s="1"/>
  <c r="T70" i="4" s="1"/>
  <c r="I70" i="4" s="1"/>
  <c r="M36" i="4"/>
  <c r="I36" i="4"/>
  <c r="M35" i="4"/>
  <c r="I35" i="4"/>
  <c r="M34" i="4"/>
  <c r="I34" i="4"/>
  <c r="M33" i="4"/>
  <c r="I33" i="4"/>
  <c r="O22" i="4"/>
  <c r="M22" i="4"/>
  <c r="I22" i="4"/>
  <c r="O21" i="4"/>
  <c r="M21" i="4"/>
  <c r="I21" i="4"/>
  <c r="O20" i="4"/>
  <c r="M20" i="4"/>
  <c r="I20" i="4"/>
  <c r="M19" i="4"/>
  <c r="I19" i="4"/>
  <c r="T22" i="4" l="1"/>
  <c r="T120" i="4"/>
  <c r="T20" i="4"/>
  <c r="M88" i="4"/>
  <c r="O98" i="4"/>
  <c r="M23" i="4"/>
  <c r="M37" i="4"/>
  <c r="T8" i="4"/>
  <c r="O97" i="4"/>
  <c r="O96" i="4"/>
  <c r="O120" i="4" s="1"/>
  <c r="Q67" i="4"/>
  <c r="O33" i="4"/>
  <c r="O37" i="4" s="1"/>
  <c r="T34" i="4"/>
  <c r="O8" i="4"/>
  <c r="O78" i="4"/>
  <c r="O88" i="4" s="1"/>
  <c r="Q66" i="4"/>
  <c r="T21" i="4"/>
  <c r="T35" i="4"/>
  <c r="T36" i="4"/>
  <c r="T83" i="4"/>
  <c r="T84" i="4"/>
  <c r="T85" i="4"/>
  <c r="T86" i="4"/>
  <c r="T87" i="4"/>
  <c r="T78" i="4"/>
  <c r="T33" i="4"/>
  <c r="T19" i="4"/>
  <c r="T82" i="4"/>
  <c r="M120" i="4"/>
  <c r="O19" i="4"/>
  <c r="I135" i="1"/>
  <c r="I134" i="1" s="1"/>
  <c r="I90" i="1"/>
  <c r="I89" i="1" s="1"/>
  <c r="I63" i="1"/>
  <c r="I62" i="1" s="1"/>
  <c r="Q70" i="4" l="1"/>
  <c r="I120" i="4"/>
  <c r="T37" i="4"/>
  <c r="I37" i="4" s="1"/>
  <c r="T88" i="4"/>
  <c r="I88" i="4" s="1"/>
  <c r="T23" i="4"/>
  <c r="I23" i="4" s="1"/>
  <c r="O23" i="4"/>
  <c r="I36" i="1"/>
  <c r="I35" i="1" s="1"/>
  <c r="J138" i="4" l="1"/>
  <c r="I165" i="4" s="1"/>
  <c r="N107" i="1"/>
  <c r="O107" i="1" s="1"/>
  <c r="N106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05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M106" i="1"/>
  <c r="S106" i="1" s="1"/>
  <c r="M107" i="1"/>
  <c r="S107" i="1" s="1"/>
  <c r="M108" i="1"/>
  <c r="S108" i="1" s="1"/>
  <c r="M109" i="1"/>
  <c r="S109" i="1" s="1"/>
  <c r="M110" i="1"/>
  <c r="S110" i="1" s="1"/>
  <c r="M111" i="1"/>
  <c r="S111" i="1" s="1"/>
  <c r="M112" i="1"/>
  <c r="S112" i="1" s="1"/>
  <c r="M113" i="1"/>
  <c r="S113" i="1" s="1"/>
  <c r="M114" i="1"/>
  <c r="S114" i="1" s="1"/>
  <c r="M115" i="1"/>
  <c r="S115" i="1" s="1"/>
  <c r="M116" i="1"/>
  <c r="S116" i="1" s="1"/>
  <c r="M117" i="1"/>
  <c r="S117" i="1" s="1"/>
  <c r="M118" i="1"/>
  <c r="S118" i="1" s="1"/>
  <c r="M119" i="1"/>
  <c r="S119" i="1" s="1"/>
  <c r="M120" i="1"/>
  <c r="S120" i="1" s="1"/>
  <c r="M121" i="1"/>
  <c r="S121" i="1" s="1"/>
  <c r="M122" i="1"/>
  <c r="S122" i="1" s="1"/>
  <c r="M123" i="1"/>
  <c r="S123" i="1" s="1"/>
  <c r="M124" i="1"/>
  <c r="S124" i="1" s="1"/>
  <c r="M125" i="1"/>
  <c r="S125" i="1" s="1"/>
  <c r="M126" i="1"/>
  <c r="S126" i="1" s="1"/>
  <c r="M127" i="1"/>
  <c r="S127" i="1" s="1"/>
  <c r="M128" i="1"/>
  <c r="S128" i="1" s="1"/>
  <c r="M129" i="1"/>
  <c r="S129" i="1" s="1"/>
  <c r="M105" i="1"/>
  <c r="S105" i="1" s="1"/>
  <c r="M78" i="1"/>
  <c r="I78" i="1"/>
  <c r="N78" i="1" s="1"/>
  <c r="O84" i="1"/>
  <c r="N84" i="1"/>
  <c r="M84" i="1"/>
  <c r="I84" i="1"/>
  <c r="O83" i="1"/>
  <c r="N83" i="1"/>
  <c r="M83" i="1"/>
  <c r="I83" i="1"/>
  <c r="O82" i="1"/>
  <c r="N82" i="1"/>
  <c r="M82" i="1"/>
  <c r="I82" i="1"/>
  <c r="O81" i="1"/>
  <c r="N81" i="1"/>
  <c r="M81" i="1"/>
  <c r="I81" i="1"/>
  <c r="O80" i="1"/>
  <c r="N80" i="1"/>
  <c r="M80" i="1"/>
  <c r="I80" i="1"/>
  <c r="M79" i="1"/>
  <c r="I79" i="1"/>
  <c r="M51" i="1"/>
  <c r="I51" i="1"/>
  <c r="N51" i="1" s="1"/>
  <c r="O54" i="1"/>
  <c r="O55" i="1"/>
  <c r="O56" i="1"/>
  <c r="O57" i="1"/>
  <c r="N57" i="1"/>
  <c r="M57" i="1"/>
  <c r="I57" i="1"/>
  <c r="N56" i="1"/>
  <c r="M56" i="1"/>
  <c r="I56" i="1"/>
  <c r="N55" i="1"/>
  <c r="M55" i="1"/>
  <c r="I55" i="1"/>
  <c r="N54" i="1"/>
  <c r="M54" i="1"/>
  <c r="I54" i="1"/>
  <c r="N53" i="1"/>
  <c r="O53" i="1" s="1"/>
  <c r="M53" i="1"/>
  <c r="I53" i="1"/>
  <c r="M52" i="1"/>
  <c r="I52" i="1"/>
  <c r="N52" i="1" s="1"/>
  <c r="S79" i="1" l="1"/>
  <c r="S130" i="1"/>
  <c r="M130" i="1"/>
  <c r="O105" i="1"/>
  <c r="O78" i="1"/>
  <c r="O106" i="1"/>
  <c r="O52" i="1"/>
  <c r="S78" i="1"/>
  <c r="O51" i="1"/>
  <c r="M58" i="1"/>
  <c r="M85" i="1"/>
  <c r="N79" i="1"/>
  <c r="O79" i="1" s="1"/>
  <c r="S80" i="1"/>
  <c r="S81" i="1"/>
  <c r="S82" i="1"/>
  <c r="S83" i="1"/>
  <c r="S84" i="1"/>
  <c r="S51" i="1"/>
  <c r="S52" i="1"/>
  <c r="S53" i="1"/>
  <c r="S54" i="1"/>
  <c r="S55" i="1"/>
  <c r="S56" i="1"/>
  <c r="S57" i="1"/>
  <c r="M23" i="1"/>
  <c r="M24" i="1"/>
  <c r="M25" i="1"/>
  <c r="M26" i="1"/>
  <c r="M27" i="1"/>
  <c r="M28" i="1"/>
  <c r="M22" i="1"/>
  <c r="O24" i="1"/>
  <c r="O25" i="1"/>
  <c r="O26" i="1"/>
  <c r="O27" i="1"/>
  <c r="O28" i="1"/>
  <c r="I22" i="1"/>
  <c r="N22" i="1" s="1"/>
  <c r="I23" i="1"/>
  <c r="N23" i="1" s="1"/>
  <c r="I24" i="1"/>
  <c r="I25" i="1"/>
  <c r="I26" i="1"/>
  <c r="I27" i="1"/>
  <c r="I28" i="1"/>
  <c r="I9" i="1"/>
  <c r="I10" i="1"/>
  <c r="I11" i="1"/>
  <c r="I12" i="1"/>
  <c r="I13" i="1"/>
  <c r="I14" i="1"/>
  <c r="I8" i="1"/>
  <c r="N8" i="1" s="1"/>
  <c r="M9" i="1"/>
  <c r="M10" i="1"/>
  <c r="M11" i="1"/>
  <c r="M12" i="1"/>
  <c r="M13" i="1"/>
  <c r="M14" i="1"/>
  <c r="O10" i="1"/>
  <c r="O11" i="1"/>
  <c r="O12" i="1"/>
  <c r="O13" i="1"/>
  <c r="O14" i="1"/>
  <c r="M8" i="1"/>
  <c r="N28" i="1"/>
  <c r="N27" i="1"/>
  <c r="N26" i="1"/>
  <c r="N25" i="1"/>
  <c r="N24" i="1"/>
  <c r="N10" i="1"/>
  <c r="N11" i="1"/>
  <c r="N12" i="1"/>
  <c r="N13" i="1"/>
  <c r="N14" i="1"/>
  <c r="I130" i="1" l="1"/>
  <c r="O22" i="1"/>
  <c r="O130" i="1"/>
  <c r="I140" i="1" s="1"/>
  <c r="I143" i="1" s="1"/>
  <c r="O58" i="1"/>
  <c r="I68" i="1" s="1"/>
  <c r="S25" i="1"/>
  <c r="S85" i="1"/>
  <c r="I85" i="1" s="1"/>
  <c r="S28" i="1"/>
  <c r="O85" i="1"/>
  <c r="I95" i="1" s="1"/>
  <c r="S14" i="1"/>
  <c r="S10" i="1"/>
  <c r="S26" i="1"/>
  <c r="S22" i="1"/>
  <c r="S13" i="1"/>
  <c r="S24" i="1"/>
  <c r="S11" i="1"/>
  <c r="S27" i="1"/>
  <c r="S23" i="1"/>
  <c r="S12" i="1"/>
  <c r="S58" i="1"/>
  <c r="I58" i="1" s="1"/>
  <c r="I69" i="1" s="1"/>
  <c r="S9" i="1"/>
  <c r="S8" i="1"/>
  <c r="N9" i="1"/>
  <c r="O8" i="1"/>
  <c r="M15" i="1"/>
  <c r="M29" i="1"/>
  <c r="I71" i="1" l="1"/>
  <c r="S29" i="1"/>
  <c r="I29" i="1" s="1"/>
  <c r="I31" i="1" s="1"/>
  <c r="I96" i="1"/>
  <c r="I98" i="1" s="1"/>
  <c r="O9" i="1"/>
  <c r="O15" i="1" s="1"/>
  <c r="O23" i="1"/>
  <c r="O29" i="1" s="1"/>
  <c r="S15" i="1"/>
  <c r="I15" i="1" s="1"/>
  <c r="I41" i="1" l="1"/>
  <c r="I17" i="1"/>
  <c r="I42" i="1" s="1"/>
  <c r="I44" i="1" l="1"/>
  <c r="I146" i="1" s="1"/>
</calcChain>
</file>

<file path=xl/sharedStrings.xml><?xml version="1.0" encoding="utf-8"?>
<sst xmlns="http://schemas.openxmlformats.org/spreadsheetml/2006/main" count="437" uniqueCount="114">
  <si>
    <t>平均熱抵抗値R</t>
    <rPh sb="0" eb="2">
      <t>ヘイキン</t>
    </rPh>
    <rPh sb="2" eb="3">
      <t>ネツ</t>
    </rPh>
    <rPh sb="3" eb="6">
      <t>テイコウチ</t>
    </rPh>
    <phoneticPr fontId="1"/>
  </si>
  <si>
    <t>計①</t>
    <rPh sb="0" eb="1">
      <t>ケイ</t>
    </rPh>
    <phoneticPr fontId="1"/>
  </si>
  <si>
    <t>合計</t>
    <rPh sb="0" eb="2">
      <t>ゴウケイ</t>
    </rPh>
    <phoneticPr fontId="1"/>
  </si>
  <si>
    <t>単価</t>
    <rPh sb="0" eb="2">
      <t>タンカ</t>
    </rPh>
    <phoneticPr fontId="1"/>
  </si>
  <si>
    <t>補助額</t>
    <rPh sb="0" eb="2">
      <t>ホジョ</t>
    </rPh>
    <rPh sb="2" eb="3">
      <t>ガク</t>
    </rPh>
    <phoneticPr fontId="1"/>
  </si>
  <si>
    <t>施工面積
（㎡）</t>
    <rPh sb="0" eb="2">
      <t>セコウ</t>
    </rPh>
    <rPh sb="2" eb="4">
      <t>メンセキ</t>
    </rPh>
    <phoneticPr fontId="1"/>
  </si>
  <si>
    <t>熱抵抗値R
（㎡K/W）</t>
    <rPh sb="0" eb="1">
      <t>ネツ</t>
    </rPh>
    <rPh sb="1" eb="4">
      <t>テイコウチ</t>
    </rPh>
    <phoneticPr fontId="1"/>
  </si>
  <si>
    <t>厚さ
（mm）</t>
    <rPh sb="0" eb="1">
      <t>アツ</t>
    </rPh>
    <phoneticPr fontId="1"/>
  </si>
  <si>
    <t>熱伝導率
（W/mK）</t>
    <rPh sb="0" eb="1">
      <t>ネツ</t>
    </rPh>
    <rPh sb="1" eb="4">
      <t>デンドウリツ</t>
    </rPh>
    <phoneticPr fontId="1"/>
  </si>
  <si>
    <t>補助額算定表</t>
    <rPh sb="0" eb="2">
      <t>ホジョ</t>
    </rPh>
    <rPh sb="2" eb="3">
      <t>ガク</t>
    </rPh>
    <rPh sb="3" eb="5">
      <t>サンテイ</t>
    </rPh>
    <rPh sb="5" eb="6">
      <t>ヒョウ</t>
    </rPh>
    <phoneticPr fontId="1"/>
  </si>
  <si>
    <t>補助上限額（床下断熱部分）</t>
    <rPh sb="0" eb="2">
      <t>ホジョ</t>
    </rPh>
    <rPh sb="2" eb="5">
      <t>ジョウゲンガク</t>
    </rPh>
    <rPh sb="6" eb="8">
      <t>ユカシタ</t>
    </rPh>
    <rPh sb="8" eb="10">
      <t>ダンネツ</t>
    </rPh>
    <rPh sb="10" eb="12">
      <t>ブブン</t>
    </rPh>
    <phoneticPr fontId="1"/>
  </si>
  <si>
    <t>補助上限額（基礎断熱部分）</t>
    <rPh sb="0" eb="2">
      <t>ホジョ</t>
    </rPh>
    <rPh sb="2" eb="5">
      <t>ジョウゲンガク</t>
    </rPh>
    <rPh sb="6" eb="8">
      <t>キソ</t>
    </rPh>
    <rPh sb="8" eb="10">
      <t>ダンネツ</t>
    </rPh>
    <rPh sb="10" eb="12">
      <t>ブブン</t>
    </rPh>
    <phoneticPr fontId="1"/>
  </si>
  <si>
    <t>種類</t>
    <rPh sb="0" eb="2">
      <t>シュルイ</t>
    </rPh>
    <phoneticPr fontId="1"/>
  </si>
  <si>
    <t>区分</t>
    <rPh sb="0" eb="2">
      <t>クブン</t>
    </rPh>
    <phoneticPr fontId="1"/>
  </si>
  <si>
    <t>ボード系断熱材</t>
  </si>
  <si>
    <t>吹込み断熱</t>
  </si>
  <si>
    <t>×</t>
    <phoneticPr fontId="1"/>
  </si>
  <si>
    <t>幅</t>
    <rPh sb="0" eb="1">
      <t>ハバ</t>
    </rPh>
    <phoneticPr fontId="1"/>
  </si>
  <si>
    <t>長さ</t>
    <rPh sb="0" eb="1">
      <t>ナガ</t>
    </rPh>
    <phoneticPr fontId="1"/>
  </si>
  <si>
    <t>寸法</t>
    <rPh sb="0" eb="2">
      <t>スンポウ</t>
    </rPh>
    <phoneticPr fontId="1"/>
  </si>
  <si>
    <t>・床下断熱の場合</t>
    <rPh sb="1" eb="3">
      <t>ユカシタ</t>
    </rPh>
    <rPh sb="3" eb="5">
      <t>ダンネツ</t>
    </rPh>
    <rPh sb="6" eb="8">
      <t>バアイ</t>
    </rPh>
    <phoneticPr fontId="1"/>
  </si>
  <si>
    <t>・基礎断熱の場合</t>
    <rPh sb="1" eb="3">
      <t>キソ</t>
    </rPh>
    <rPh sb="3" eb="5">
      <t>ダンネツ</t>
    </rPh>
    <rPh sb="6" eb="8">
      <t>バアイ</t>
    </rPh>
    <phoneticPr fontId="1"/>
  </si>
  <si>
    <t>断熱材</t>
    <rPh sb="0" eb="2">
      <t>ダンネツ</t>
    </rPh>
    <rPh sb="2" eb="3">
      <t>ザイ</t>
    </rPh>
    <phoneticPr fontId="1"/>
  </si>
  <si>
    <t>計②</t>
    <rPh sb="0" eb="1">
      <t>ケイ</t>
    </rPh>
    <phoneticPr fontId="1"/>
  </si>
  <si>
    <t>窓サイズ</t>
    <rPh sb="0" eb="1">
      <t>マド</t>
    </rPh>
    <phoneticPr fontId="1"/>
  </si>
  <si>
    <t>高さ</t>
    <rPh sb="0" eb="1">
      <t>タカ</t>
    </rPh>
    <phoneticPr fontId="1"/>
  </si>
  <si>
    <t>中空層厚さ
（mm）</t>
    <rPh sb="0" eb="2">
      <t>チュウクウ</t>
    </rPh>
    <rPh sb="2" eb="3">
      <t>ソウ</t>
    </rPh>
    <rPh sb="3" eb="4">
      <t>アツ</t>
    </rPh>
    <phoneticPr fontId="1"/>
  </si>
  <si>
    <t>窓面積
（㎡）</t>
    <rPh sb="0" eb="1">
      <t>マド</t>
    </rPh>
    <rPh sb="1" eb="3">
      <t>メンセキ</t>
    </rPh>
    <phoneticPr fontId="1"/>
  </si>
  <si>
    <t>工法</t>
    <rPh sb="0" eb="2">
      <t>コウホウ</t>
    </rPh>
    <phoneticPr fontId="1"/>
  </si>
  <si>
    <t>建具の材質</t>
    <rPh sb="0" eb="2">
      <t>タテグ</t>
    </rPh>
    <rPh sb="3" eb="5">
      <t>ザイシツ</t>
    </rPh>
    <phoneticPr fontId="1"/>
  </si>
  <si>
    <t>内窓設置</t>
  </si>
  <si>
    <t>樹脂製</t>
  </si>
  <si>
    <t>熱貫流率U
（W/㎡・K）</t>
    <rPh sb="0" eb="1">
      <t>ネツ</t>
    </rPh>
    <rPh sb="1" eb="3">
      <t>カンリュウ</t>
    </rPh>
    <rPh sb="3" eb="4">
      <t>リツ</t>
    </rPh>
    <phoneticPr fontId="1"/>
  </si>
  <si>
    <t>平均熱貫流率U</t>
    <rPh sb="0" eb="2">
      <t>ヘイキン</t>
    </rPh>
    <rPh sb="2" eb="3">
      <t>ネツ</t>
    </rPh>
    <rPh sb="3" eb="5">
      <t>カンリュウ</t>
    </rPh>
    <rPh sb="5" eb="6">
      <t>リツ</t>
    </rPh>
    <phoneticPr fontId="1"/>
  </si>
  <si>
    <t>補助金額合計</t>
    <rPh sb="0" eb="2">
      <t>ホジョ</t>
    </rPh>
    <rPh sb="2" eb="4">
      <t>キンガク</t>
    </rPh>
    <rPh sb="4" eb="6">
      <t>ゴウケイ</t>
    </rPh>
    <phoneticPr fontId="1"/>
  </si>
  <si>
    <t>複層ガラス</t>
  </si>
  <si>
    <t>（4）窓断熱</t>
    <phoneticPr fontId="1"/>
  </si>
  <si>
    <t>（3）屋根・天井断熱</t>
    <phoneticPr fontId="1"/>
  </si>
  <si>
    <t>（2）壁断熱</t>
    <phoneticPr fontId="1"/>
  </si>
  <si>
    <t>（1）床断熱</t>
    <phoneticPr fontId="1"/>
  </si>
  <si>
    <t>三層複層ガラス</t>
    <phoneticPr fontId="1"/>
  </si>
  <si>
    <t>ガラスの種類</t>
    <rPh sb="4" eb="6">
      <t>シュルイ</t>
    </rPh>
    <phoneticPr fontId="1"/>
  </si>
  <si>
    <t>対象部位に対する県の補助金額</t>
    <rPh sb="0" eb="4">
      <t>タイショウブイ</t>
    </rPh>
    <rPh sb="5" eb="6">
      <t>タイ</t>
    </rPh>
    <rPh sb="8" eb="9">
      <t>ケン</t>
    </rPh>
    <rPh sb="10" eb="12">
      <t>ホジョ</t>
    </rPh>
    <rPh sb="12" eb="13">
      <t>キン</t>
    </rPh>
    <rPh sb="13" eb="14">
      <t>ガク</t>
    </rPh>
    <phoneticPr fontId="1"/>
  </si>
  <si>
    <t>内訳</t>
    <rPh sb="0" eb="2">
      <t>ウチワケ</t>
    </rPh>
    <phoneticPr fontId="1"/>
  </si>
  <si>
    <t>対象部位における断熱工事の見積額②</t>
    <rPh sb="0" eb="2">
      <t>タイショウ</t>
    </rPh>
    <rPh sb="2" eb="4">
      <t>ブイ</t>
    </rPh>
    <rPh sb="8" eb="10">
      <t>ダンネツ</t>
    </rPh>
    <rPh sb="10" eb="12">
      <t>コウジ</t>
    </rPh>
    <rPh sb="13" eb="15">
      <t>ミツモ</t>
    </rPh>
    <rPh sb="15" eb="16">
      <t>ガク</t>
    </rPh>
    <phoneticPr fontId="1"/>
  </si>
  <si>
    <t>他補助金控除後の補助対象経費③（②-④）</t>
    <phoneticPr fontId="1"/>
  </si>
  <si>
    <t>仙台市以外の補助金額合計④</t>
    <rPh sb="0" eb="3">
      <t>センダイシ</t>
    </rPh>
    <rPh sb="3" eb="5">
      <t>イガイ</t>
    </rPh>
    <rPh sb="6" eb="9">
      <t>ホジョキン</t>
    </rPh>
    <rPh sb="9" eb="10">
      <t>ガク</t>
    </rPh>
    <rPh sb="10" eb="12">
      <t>ゴウケイ</t>
    </rPh>
    <phoneticPr fontId="1"/>
  </si>
  <si>
    <t>対象部位に対する国の補助金額</t>
    <rPh sb="0" eb="4">
      <t>タイショウブイ</t>
    </rPh>
    <rPh sb="5" eb="6">
      <t>タイ</t>
    </rPh>
    <rPh sb="8" eb="9">
      <t>クニ</t>
    </rPh>
    <rPh sb="10" eb="12">
      <t>ホジョ</t>
    </rPh>
    <rPh sb="12" eb="13">
      <t>キン</t>
    </rPh>
    <rPh sb="13" eb="14">
      <t>ガク</t>
    </rPh>
    <phoneticPr fontId="1"/>
  </si>
  <si>
    <t>対象部位に対するその他補助金額</t>
    <rPh sb="10" eb="11">
      <t>ホカ</t>
    </rPh>
    <phoneticPr fontId="1"/>
  </si>
  <si>
    <t>補助上限額⑦</t>
    <rPh sb="0" eb="2">
      <t>ホジョ</t>
    </rPh>
    <rPh sb="2" eb="5">
      <t>ジョウゲンガク</t>
    </rPh>
    <phoneticPr fontId="1"/>
  </si>
  <si>
    <t>補助上限額⑥</t>
    <rPh sb="0" eb="2">
      <t>ホジョ</t>
    </rPh>
    <rPh sb="2" eb="5">
      <t>ジョウゲンガク</t>
    </rPh>
    <phoneticPr fontId="1"/>
  </si>
  <si>
    <t>屋根・天井断熱における補助額（⑤と⑥のうち低い額）</t>
    <rPh sb="0" eb="2">
      <t>ヤネ</t>
    </rPh>
    <rPh sb="3" eb="5">
      <t>テンジョウ</t>
    </rPh>
    <rPh sb="5" eb="7">
      <t>ダンネツ</t>
    </rPh>
    <phoneticPr fontId="1"/>
  </si>
  <si>
    <t>対象部位における断熱工事の見積額　③</t>
    <rPh sb="0" eb="2">
      <t>タイショウ</t>
    </rPh>
    <rPh sb="2" eb="4">
      <t>ブイ</t>
    </rPh>
    <rPh sb="8" eb="10">
      <t>ダンネツ</t>
    </rPh>
    <rPh sb="10" eb="12">
      <t>コウジ</t>
    </rPh>
    <rPh sb="13" eb="15">
      <t>ミツモ</t>
    </rPh>
    <rPh sb="15" eb="16">
      <t>ガク</t>
    </rPh>
    <phoneticPr fontId="1"/>
  </si>
  <si>
    <t>仙台市以外の補助金額合計　⑤</t>
    <rPh sb="0" eb="3">
      <t>センダイシ</t>
    </rPh>
    <rPh sb="3" eb="5">
      <t>イガイ</t>
    </rPh>
    <rPh sb="6" eb="9">
      <t>ホジョキン</t>
    </rPh>
    <rPh sb="9" eb="10">
      <t>ガク</t>
    </rPh>
    <rPh sb="10" eb="12">
      <t>ゴウケイ</t>
    </rPh>
    <phoneticPr fontId="1"/>
  </si>
  <si>
    <t>他補助金控除後の補助対象経費　④（③-⑤）</t>
    <phoneticPr fontId="1"/>
  </si>
  <si>
    <t>床断熱における補助額（⑥と⑦のうち低い額)</t>
    <rPh sb="0" eb="1">
      <t>ユカ</t>
    </rPh>
    <rPh sb="1" eb="3">
      <t>ダンネツ</t>
    </rPh>
    <phoneticPr fontId="1"/>
  </si>
  <si>
    <t>壁断熱における補助額（⑤と⑥のうち低い額）</t>
    <rPh sb="0" eb="1">
      <t>カベ</t>
    </rPh>
    <rPh sb="1" eb="3">
      <t>ダンネツ</t>
    </rPh>
    <phoneticPr fontId="1"/>
  </si>
  <si>
    <t>窓断熱における補助額（⑤と⑥のうち低い額）</t>
    <rPh sb="0" eb="1">
      <t>マド</t>
    </rPh>
    <rPh sb="1" eb="3">
      <t>ダンネツ</t>
    </rPh>
    <phoneticPr fontId="1"/>
  </si>
  <si>
    <t>補助対象経費⑥（①②の合計と⑤のうち低い額）</t>
    <rPh sb="0" eb="2">
      <t>ホジョ</t>
    </rPh>
    <rPh sb="2" eb="4">
      <t>タイショウ</t>
    </rPh>
    <rPh sb="4" eb="6">
      <t>ケイヒ</t>
    </rPh>
    <rPh sb="11" eb="13">
      <t>ゴウケイ</t>
    </rPh>
    <rPh sb="18" eb="19">
      <t>ヒク</t>
    </rPh>
    <rPh sb="20" eb="21">
      <t>ガク</t>
    </rPh>
    <phoneticPr fontId="1"/>
  </si>
  <si>
    <t>補助対象経費⑤（①と③のうち低い額）</t>
    <rPh sb="0" eb="2">
      <t>ホジョ</t>
    </rPh>
    <rPh sb="2" eb="4">
      <t>タイショウ</t>
    </rPh>
    <rPh sb="4" eb="6">
      <t>ケイヒ</t>
    </rPh>
    <rPh sb="14" eb="15">
      <t>ヒク</t>
    </rPh>
    <rPh sb="16" eb="17">
      <t>ガク</t>
    </rPh>
    <phoneticPr fontId="1"/>
  </si>
  <si>
    <t>対象窓断熱に対する県の補助金額</t>
    <rPh sb="0" eb="2">
      <t>タイショウ</t>
    </rPh>
    <rPh sb="2" eb="3">
      <t>マド</t>
    </rPh>
    <rPh sb="3" eb="5">
      <t>ダンネツ</t>
    </rPh>
    <rPh sb="6" eb="7">
      <t>タイ</t>
    </rPh>
    <rPh sb="9" eb="10">
      <t>ケン</t>
    </rPh>
    <rPh sb="11" eb="13">
      <t>ホジョ</t>
    </rPh>
    <rPh sb="13" eb="14">
      <t>キン</t>
    </rPh>
    <rPh sb="14" eb="15">
      <t>ガク</t>
    </rPh>
    <phoneticPr fontId="1"/>
  </si>
  <si>
    <t>箇所番号</t>
    <rPh sb="0" eb="2">
      <t>カショ</t>
    </rPh>
    <rPh sb="2" eb="4">
      <t>バンゴウ</t>
    </rPh>
    <phoneticPr fontId="1"/>
  </si>
  <si>
    <t>※国補助事業(こどもエコすまい支援事業、先進的窓リノベ事業）における登録製品の場合記載</t>
    <rPh sb="1" eb="4">
      <t>クニホジョ</t>
    </rPh>
    <rPh sb="4" eb="6">
      <t>ジギョウ</t>
    </rPh>
    <rPh sb="15" eb="17">
      <t>シエン</t>
    </rPh>
    <rPh sb="17" eb="19">
      <t>ジギョウ</t>
    </rPh>
    <rPh sb="20" eb="23">
      <t>センシンテキ</t>
    </rPh>
    <rPh sb="23" eb="24">
      <t>マド</t>
    </rPh>
    <rPh sb="27" eb="29">
      <t>ジギョウ</t>
    </rPh>
    <rPh sb="34" eb="38">
      <t>トウロクセイヒン</t>
    </rPh>
    <rPh sb="39" eb="41">
      <t>バアイ</t>
    </rPh>
    <rPh sb="41" eb="43">
      <t>キサイ</t>
    </rPh>
    <phoneticPr fontId="1"/>
  </si>
  <si>
    <t>※国補助事業
登録製品型番</t>
    <rPh sb="1" eb="2">
      <t>クニ</t>
    </rPh>
    <rPh sb="2" eb="4">
      <t>ホジョ</t>
    </rPh>
    <rPh sb="4" eb="6">
      <t>ジギョウ</t>
    </rPh>
    <rPh sb="7" eb="9">
      <t>トウロク</t>
    </rPh>
    <rPh sb="9" eb="11">
      <t>セイヒン</t>
    </rPh>
    <rPh sb="11" eb="13">
      <t>カタバン</t>
    </rPh>
    <phoneticPr fontId="1"/>
  </si>
  <si>
    <t>寸法（mm）</t>
    <rPh sb="0" eb="2">
      <t>スンポウ</t>
    </rPh>
    <phoneticPr fontId="1"/>
  </si>
  <si>
    <t>窓サイズ（mm）</t>
    <rPh sb="0" eb="1">
      <t>マド</t>
    </rPh>
    <phoneticPr fontId="1"/>
  </si>
  <si>
    <t>玄関ドア面積
（㎡）</t>
    <rPh sb="0" eb="2">
      <t>ゲンカン</t>
    </rPh>
    <rPh sb="4" eb="6">
      <t>メンセキ</t>
    </rPh>
    <phoneticPr fontId="1"/>
  </si>
  <si>
    <t>※国補助事業(こどもエコすまい支援事業）における登録製品の場合記載</t>
    <rPh sb="1" eb="4">
      <t>クニホジョ</t>
    </rPh>
    <rPh sb="4" eb="6">
      <t>ジギョウ</t>
    </rPh>
    <rPh sb="15" eb="17">
      <t>シエン</t>
    </rPh>
    <rPh sb="17" eb="19">
      <t>ジギョウ</t>
    </rPh>
    <rPh sb="24" eb="28">
      <t>トウロクセイヒン</t>
    </rPh>
    <rPh sb="29" eb="31">
      <t>バアイ</t>
    </rPh>
    <rPh sb="31" eb="33">
      <t>キサイ</t>
    </rPh>
    <phoneticPr fontId="1"/>
  </si>
  <si>
    <t>補助額算定表（全体改修用）</t>
    <rPh sb="0" eb="2">
      <t>ホジョ</t>
    </rPh>
    <rPh sb="2" eb="3">
      <t>ガク</t>
    </rPh>
    <rPh sb="3" eb="5">
      <t>サンテイ</t>
    </rPh>
    <rPh sb="5" eb="6">
      <t>ヒョウ</t>
    </rPh>
    <rPh sb="7" eb="9">
      <t>ゼンタイ</t>
    </rPh>
    <rPh sb="9" eb="11">
      <t>カイシュウ</t>
    </rPh>
    <rPh sb="11" eb="12">
      <t>ヨウ</t>
    </rPh>
    <phoneticPr fontId="1"/>
  </si>
  <si>
    <t>（5）玄関ドア断熱</t>
    <rPh sb="3" eb="5">
      <t>ゲンカン</t>
    </rPh>
    <rPh sb="7" eb="9">
      <t>ダンネツ</t>
    </rPh>
    <phoneticPr fontId="1"/>
  </si>
  <si>
    <t>玄関ドアサイズ（mm）</t>
    <rPh sb="0" eb="2">
      <t>ゲンカン</t>
    </rPh>
    <phoneticPr fontId="1"/>
  </si>
  <si>
    <t>熱抵抗値
（㎡K/W）</t>
    <rPh sb="0" eb="1">
      <t>ネツ</t>
    </rPh>
    <rPh sb="1" eb="4">
      <t>テイコウチ</t>
    </rPh>
    <phoneticPr fontId="1"/>
  </si>
  <si>
    <t>熱貫流率
（W/㎡・K）</t>
    <rPh sb="0" eb="1">
      <t>ネツ</t>
    </rPh>
    <rPh sb="1" eb="3">
      <t>カンリュウ</t>
    </rPh>
    <rPh sb="3" eb="4">
      <t>リツ</t>
    </rPh>
    <phoneticPr fontId="1"/>
  </si>
  <si>
    <t>内訳（床）</t>
    <rPh sb="0" eb="2">
      <t>ウチワケ</t>
    </rPh>
    <rPh sb="3" eb="4">
      <t>ユカ</t>
    </rPh>
    <phoneticPr fontId="1"/>
  </si>
  <si>
    <t>内訳（壁）</t>
    <rPh sb="0" eb="2">
      <t>ウチワケ</t>
    </rPh>
    <rPh sb="3" eb="4">
      <t>カベ</t>
    </rPh>
    <phoneticPr fontId="1"/>
  </si>
  <si>
    <t>内訳（屋根・天井）</t>
    <rPh sb="0" eb="2">
      <t>ウチワケ</t>
    </rPh>
    <rPh sb="3" eb="5">
      <t>ヤネ</t>
    </rPh>
    <rPh sb="6" eb="8">
      <t>テンジョウ</t>
    </rPh>
    <phoneticPr fontId="1"/>
  </si>
  <si>
    <t>内訳（窓）</t>
    <rPh sb="0" eb="2">
      <t>ウチワケ</t>
    </rPh>
    <rPh sb="3" eb="4">
      <t>マド</t>
    </rPh>
    <phoneticPr fontId="1"/>
  </si>
  <si>
    <t>内訳（玄関ドア）</t>
    <rPh sb="0" eb="2">
      <t>ウチワケ</t>
    </rPh>
    <rPh sb="3" eb="5">
      <t>ゲンカン</t>
    </rPh>
    <phoneticPr fontId="1"/>
  </si>
  <si>
    <t>床に対する県の補助金額</t>
    <rPh sb="0" eb="1">
      <t>ユカ</t>
    </rPh>
    <rPh sb="2" eb="3">
      <t>タイ</t>
    </rPh>
    <rPh sb="5" eb="6">
      <t>ケン</t>
    </rPh>
    <rPh sb="7" eb="9">
      <t>ホジョ</t>
    </rPh>
    <rPh sb="9" eb="10">
      <t>キン</t>
    </rPh>
    <rPh sb="10" eb="11">
      <t>ガク</t>
    </rPh>
    <phoneticPr fontId="1"/>
  </si>
  <si>
    <t>床に対する国の補助金額</t>
    <rPh sb="0" eb="1">
      <t>ユカ</t>
    </rPh>
    <rPh sb="2" eb="3">
      <t>タイ</t>
    </rPh>
    <rPh sb="5" eb="6">
      <t>クニ</t>
    </rPh>
    <rPh sb="7" eb="9">
      <t>ホジョ</t>
    </rPh>
    <rPh sb="9" eb="10">
      <t>キン</t>
    </rPh>
    <rPh sb="10" eb="11">
      <t>ガク</t>
    </rPh>
    <phoneticPr fontId="1"/>
  </si>
  <si>
    <t>床に対するその他補助金額</t>
    <rPh sb="0" eb="1">
      <t>ユカ</t>
    </rPh>
    <rPh sb="7" eb="8">
      <t>ホカ</t>
    </rPh>
    <phoneticPr fontId="1"/>
  </si>
  <si>
    <t>壁に対する県の補助金額</t>
    <rPh sb="0" eb="1">
      <t>カベ</t>
    </rPh>
    <rPh sb="2" eb="3">
      <t>タイ</t>
    </rPh>
    <rPh sb="5" eb="6">
      <t>ケン</t>
    </rPh>
    <rPh sb="7" eb="9">
      <t>ホジョ</t>
    </rPh>
    <rPh sb="9" eb="10">
      <t>キン</t>
    </rPh>
    <rPh sb="10" eb="11">
      <t>ガク</t>
    </rPh>
    <phoneticPr fontId="1"/>
  </si>
  <si>
    <t>壁に対する国の補助金額</t>
    <rPh sb="0" eb="1">
      <t>カベ</t>
    </rPh>
    <rPh sb="2" eb="3">
      <t>タイ</t>
    </rPh>
    <rPh sb="5" eb="6">
      <t>クニ</t>
    </rPh>
    <rPh sb="7" eb="9">
      <t>ホジョ</t>
    </rPh>
    <rPh sb="9" eb="10">
      <t>キン</t>
    </rPh>
    <rPh sb="10" eb="11">
      <t>ガク</t>
    </rPh>
    <phoneticPr fontId="1"/>
  </si>
  <si>
    <t>壁に対するその他補助金額</t>
    <rPh sb="0" eb="1">
      <t>カベ</t>
    </rPh>
    <rPh sb="7" eb="8">
      <t>ホカ</t>
    </rPh>
    <phoneticPr fontId="1"/>
  </si>
  <si>
    <t>屋根・天井に対する県の補助金額</t>
    <rPh sb="0" eb="2">
      <t>ヤネ</t>
    </rPh>
    <rPh sb="3" eb="5">
      <t>テンジョウ</t>
    </rPh>
    <rPh sb="6" eb="7">
      <t>タイ</t>
    </rPh>
    <rPh sb="9" eb="10">
      <t>ケン</t>
    </rPh>
    <rPh sb="11" eb="13">
      <t>ホジョ</t>
    </rPh>
    <rPh sb="13" eb="14">
      <t>キン</t>
    </rPh>
    <rPh sb="14" eb="15">
      <t>ガク</t>
    </rPh>
    <phoneticPr fontId="1"/>
  </si>
  <si>
    <t>屋根・天井に対する国の補助金額</t>
    <rPh sb="0" eb="2">
      <t>ヤネ</t>
    </rPh>
    <rPh sb="3" eb="5">
      <t>テンジョウ</t>
    </rPh>
    <rPh sb="6" eb="7">
      <t>タイ</t>
    </rPh>
    <rPh sb="9" eb="10">
      <t>クニ</t>
    </rPh>
    <rPh sb="11" eb="13">
      <t>ホジョ</t>
    </rPh>
    <rPh sb="13" eb="14">
      <t>キン</t>
    </rPh>
    <rPh sb="14" eb="15">
      <t>ガク</t>
    </rPh>
    <phoneticPr fontId="1"/>
  </si>
  <si>
    <t>屋根・天井に対するその他補助金額</t>
    <rPh sb="0" eb="2">
      <t>ヤネ</t>
    </rPh>
    <rPh sb="3" eb="5">
      <t>テンジョウ</t>
    </rPh>
    <rPh sb="11" eb="12">
      <t>ホカ</t>
    </rPh>
    <phoneticPr fontId="1"/>
  </si>
  <si>
    <t>窓に対する県の補助金額</t>
    <rPh sb="0" eb="1">
      <t>マド</t>
    </rPh>
    <rPh sb="2" eb="3">
      <t>タイ</t>
    </rPh>
    <rPh sb="5" eb="6">
      <t>ケン</t>
    </rPh>
    <rPh sb="7" eb="9">
      <t>ホジョ</t>
    </rPh>
    <rPh sb="9" eb="10">
      <t>キン</t>
    </rPh>
    <rPh sb="10" eb="11">
      <t>ガク</t>
    </rPh>
    <phoneticPr fontId="1"/>
  </si>
  <si>
    <t>窓に対する国の補助金額</t>
    <rPh sb="0" eb="1">
      <t>マド</t>
    </rPh>
    <rPh sb="2" eb="3">
      <t>タイ</t>
    </rPh>
    <rPh sb="5" eb="6">
      <t>クニ</t>
    </rPh>
    <rPh sb="7" eb="9">
      <t>ホジョ</t>
    </rPh>
    <rPh sb="9" eb="10">
      <t>キン</t>
    </rPh>
    <rPh sb="10" eb="11">
      <t>ガク</t>
    </rPh>
    <phoneticPr fontId="1"/>
  </si>
  <si>
    <t>窓に対するその他補助金額</t>
    <rPh sb="0" eb="1">
      <t>マド</t>
    </rPh>
    <rPh sb="7" eb="8">
      <t>ホカ</t>
    </rPh>
    <phoneticPr fontId="1"/>
  </si>
  <si>
    <t>玄関ドアに対する県の補助金額</t>
    <rPh sb="0" eb="2">
      <t>ゲンカン</t>
    </rPh>
    <rPh sb="5" eb="6">
      <t>タイ</t>
    </rPh>
    <rPh sb="8" eb="9">
      <t>ケン</t>
    </rPh>
    <rPh sb="10" eb="12">
      <t>ホジョ</t>
    </rPh>
    <rPh sb="12" eb="13">
      <t>キン</t>
    </rPh>
    <rPh sb="13" eb="14">
      <t>ガク</t>
    </rPh>
    <phoneticPr fontId="1"/>
  </si>
  <si>
    <t>玄関ドアに対する国の補助金額</t>
    <rPh sb="0" eb="2">
      <t>ゲンカン</t>
    </rPh>
    <rPh sb="5" eb="6">
      <t>タイ</t>
    </rPh>
    <rPh sb="8" eb="9">
      <t>クニ</t>
    </rPh>
    <rPh sb="10" eb="12">
      <t>ホジョ</t>
    </rPh>
    <rPh sb="12" eb="13">
      <t>キン</t>
    </rPh>
    <rPh sb="13" eb="14">
      <t>ガク</t>
    </rPh>
    <phoneticPr fontId="1"/>
  </si>
  <si>
    <t>玄関ドアに対するその他補助金額</t>
    <rPh sb="0" eb="2">
      <t>ゲンカン</t>
    </rPh>
    <rPh sb="10" eb="11">
      <t>ホカ</t>
    </rPh>
    <phoneticPr fontId="1"/>
  </si>
  <si>
    <t>1　補助単価を用いて算定</t>
    <rPh sb="2" eb="4">
      <t>ホジョ</t>
    </rPh>
    <rPh sb="4" eb="6">
      <t>タンカ</t>
    </rPh>
    <rPh sb="7" eb="8">
      <t>モチ</t>
    </rPh>
    <rPh sb="10" eb="12">
      <t>サンテイ</t>
    </rPh>
    <phoneticPr fontId="1"/>
  </si>
  <si>
    <t>３　補助対象経費の算定</t>
    <rPh sb="2" eb="4">
      <t>ホジョ</t>
    </rPh>
    <rPh sb="4" eb="6">
      <t>タイショウ</t>
    </rPh>
    <rPh sb="6" eb="8">
      <t>ケイヒ</t>
    </rPh>
    <rPh sb="9" eb="11">
      <t>サンテイ</t>
    </rPh>
    <phoneticPr fontId="1"/>
  </si>
  <si>
    <t>計④</t>
    <rPh sb="0" eb="1">
      <t>ケイ</t>
    </rPh>
    <phoneticPr fontId="1"/>
  </si>
  <si>
    <t>計⑤</t>
    <rPh sb="0" eb="1">
      <t>ケイ</t>
    </rPh>
    <phoneticPr fontId="1"/>
  </si>
  <si>
    <t>計⑥</t>
    <rPh sb="0" eb="1">
      <t>ケイ</t>
    </rPh>
    <phoneticPr fontId="1"/>
  </si>
  <si>
    <t>補助上限額⑦</t>
    <rPh sb="0" eb="2">
      <t>ホジョ</t>
    </rPh>
    <rPh sb="2" eb="4">
      <t>ジョウゲン</t>
    </rPh>
    <rPh sb="4" eb="5">
      <t>ガク</t>
    </rPh>
    <phoneticPr fontId="1"/>
  </si>
  <si>
    <t>2　補助上限額と1の算定結果（計①～計⑥の合計）を比較し、低い方を補助額とする</t>
    <rPh sb="2" eb="4">
      <t>ホジョ</t>
    </rPh>
    <rPh sb="4" eb="6">
      <t>ジョウゲン</t>
    </rPh>
    <rPh sb="6" eb="7">
      <t>ガク</t>
    </rPh>
    <rPh sb="10" eb="12">
      <t>サンテイ</t>
    </rPh>
    <rPh sb="12" eb="14">
      <t>ケッカ</t>
    </rPh>
    <rPh sb="15" eb="16">
      <t>ケイ</t>
    </rPh>
    <rPh sb="18" eb="19">
      <t>ケイ</t>
    </rPh>
    <rPh sb="21" eb="23">
      <t>ゴウケイ</t>
    </rPh>
    <rPh sb="25" eb="27">
      <t>ヒカク</t>
    </rPh>
    <rPh sb="29" eb="30">
      <t>ヒク</t>
    </rPh>
    <rPh sb="31" eb="32">
      <t>ホウ</t>
    </rPh>
    <rPh sb="33" eb="35">
      <t>ホジョ</t>
    </rPh>
    <rPh sb="35" eb="36">
      <t>ガク</t>
    </rPh>
    <phoneticPr fontId="1"/>
  </si>
  <si>
    <t>補助額⑧（計①～⑥の合計と⑦のうち低い方）</t>
    <rPh sb="0" eb="2">
      <t>ホジョ</t>
    </rPh>
    <rPh sb="2" eb="3">
      <t>ガク</t>
    </rPh>
    <rPh sb="5" eb="6">
      <t>ケイ</t>
    </rPh>
    <rPh sb="10" eb="12">
      <t>ゴウケイ</t>
    </rPh>
    <rPh sb="17" eb="18">
      <t>ヒク</t>
    </rPh>
    <rPh sb="19" eb="20">
      <t>ホウ</t>
    </rPh>
    <phoneticPr fontId="1"/>
  </si>
  <si>
    <t>4　2の算定結果と3の算定結果を比較し、低い方を補助金額とする</t>
    <rPh sb="4" eb="6">
      <t>サンテイ</t>
    </rPh>
    <rPh sb="6" eb="8">
      <t>ケッカ</t>
    </rPh>
    <rPh sb="11" eb="13">
      <t>サンテイ</t>
    </rPh>
    <rPh sb="13" eb="15">
      <t>ケッカ</t>
    </rPh>
    <rPh sb="16" eb="18">
      <t>ヒカク</t>
    </rPh>
    <rPh sb="20" eb="21">
      <t>ヒク</t>
    </rPh>
    <rPh sb="22" eb="23">
      <t>ホウ</t>
    </rPh>
    <rPh sb="24" eb="26">
      <t>ホジョ</t>
    </rPh>
    <rPh sb="26" eb="28">
      <t>キンガク</t>
    </rPh>
    <phoneticPr fontId="1"/>
  </si>
  <si>
    <t>壁面積
（㎡）</t>
    <rPh sb="0" eb="1">
      <t>カベ</t>
    </rPh>
    <rPh sb="1" eb="3">
      <t>メンセキ</t>
    </rPh>
    <phoneticPr fontId="1"/>
  </si>
  <si>
    <t>計③</t>
    <rPh sb="0" eb="1">
      <t>ケイ</t>
    </rPh>
    <phoneticPr fontId="1"/>
  </si>
  <si>
    <t>※国補助事業登録製品型番</t>
    <rPh sb="1" eb="2">
      <t>クニ</t>
    </rPh>
    <rPh sb="2" eb="4">
      <t>ホジョ</t>
    </rPh>
    <rPh sb="4" eb="6">
      <t>ジギョウ</t>
    </rPh>
    <rPh sb="6" eb="8">
      <t>トウロク</t>
    </rPh>
    <rPh sb="8" eb="10">
      <t>セイヒン</t>
    </rPh>
    <rPh sb="10" eb="12">
      <t>カタバン</t>
    </rPh>
    <phoneticPr fontId="1"/>
  </si>
  <si>
    <t>壁面積のうち、窓など、断熱材が入らない部分の面積（㎡）</t>
    <rPh sb="0" eb="1">
      <t>カベ</t>
    </rPh>
    <rPh sb="1" eb="3">
      <t>メンセキ</t>
    </rPh>
    <rPh sb="7" eb="8">
      <t>マド</t>
    </rPh>
    <rPh sb="11" eb="14">
      <t>ダンネツザイ</t>
    </rPh>
    <rPh sb="15" eb="16">
      <t>ハイ</t>
    </rPh>
    <rPh sb="19" eb="21">
      <t>ブブン</t>
    </rPh>
    <rPh sb="22" eb="24">
      <t>メンセキ</t>
    </rPh>
    <phoneticPr fontId="1"/>
  </si>
  <si>
    <t>全体改修における断熱工事の見積額⑨</t>
    <rPh sb="0" eb="2">
      <t>ゼンタイ</t>
    </rPh>
    <rPh sb="2" eb="4">
      <t>カイシュウ</t>
    </rPh>
    <rPh sb="8" eb="10">
      <t>ダンネツ</t>
    </rPh>
    <rPh sb="10" eb="12">
      <t>コウジ</t>
    </rPh>
    <rPh sb="13" eb="15">
      <t>ミツモ</t>
    </rPh>
    <rPh sb="15" eb="16">
      <t>ガク</t>
    </rPh>
    <phoneticPr fontId="1"/>
  </si>
  <si>
    <t>仙台市以外の補助金額合計⑪</t>
    <rPh sb="0" eb="3">
      <t>センダイシ</t>
    </rPh>
    <rPh sb="3" eb="5">
      <t>イガイ</t>
    </rPh>
    <rPh sb="6" eb="9">
      <t>ホジョキン</t>
    </rPh>
    <rPh sb="9" eb="10">
      <t>ガク</t>
    </rPh>
    <rPh sb="10" eb="12">
      <t>ゴウケイ</t>
    </rPh>
    <phoneticPr fontId="1"/>
  </si>
  <si>
    <t>他補助金控除後の補助対象経費⑩（⑨-⑪）</t>
    <phoneticPr fontId="1"/>
  </si>
  <si>
    <t>補助金額（⑧と⑩のうち低い方（千円未満の端数切捨て））</t>
    <rPh sb="0" eb="2">
      <t>ホジョ</t>
    </rPh>
    <rPh sb="2" eb="4">
      <t>キンガク</t>
    </rPh>
    <rPh sb="11" eb="12">
      <t>ヒク</t>
    </rPh>
    <rPh sb="13" eb="14">
      <t>ホウ</t>
    </rPh>
    <rPh sb="15" eb="17">
      <t>センエン</t>
    </rPh>
    <rPh sb="17" eb="19">
      <t>ミマン</t>
    </rPh>
    <rPh sb="20" eb="22">
      <t>ハスウ</t>
    </rPh>
    <rPh sb="22" eb="24">
      <t>キリス</t>
    </rPh>
    <phoneticPr fontId="1"/>
  </si>
  <si>
    <t>平均熱抵抗値R</t>
    <rPh sb="0" eb="2">
      <t>ヘイキン</t>
    </rPh>
    <rPh sb="2" eb="3">
      <t>ネツ</t>
    </rPh>
    <rPh sb="3" eb="6">
      <t>テイコウチ</t>
    </rPh>
    <phoneticPr fontId="1"/>
  </si>
  <si>
    <t>平均熱抵抗値R</t>
    <phoneticPr fontId="1"/>
  </si>
  <si>
    <t>平均熱貫流率U</t>
    <rPh sb="3" eb="5">
      <t>カンリュウ</t>
    </rPh>
    <rPh sb="5" eb="6">
      <t>リツ</t>
    </rPh>
    <phoneticPr fontId="1"/>
  </si>
  <si>
    <r>
      <rPr>
        <b/>
        <u/>
        <sz val="12"/>
        <color theme="1"/>
        <rFont val="游ゴシック"/>
        <family val="3"/>
        <charset val="128"/>
        <scheme val="minor"/>
      </rPr>
      <t>今回断熱改修した窓全て</t>
    </r>
    <r>
      <rPr>
        <sz val="12"/>
        <color theme="1"/>
        <rFont val="游ゴシック"/>
        <family val="3"/>
        <charset val="128"/>
        <scheme val="minor"/>
      </rPr>
      <t>について記載してください</t>
    </r>
    <rPh sb="0" eb="2">
      <t>コンカイ</t>
    </rPh>
    <rPh sb="2" eb="4">
      <t>ダンネツ</t>
    </rPh>
    <rPh sb="4" eb="6">
      <t>カイシュウ</t>
    </rPh>
    <rPh sb="8" eb="9">
      <t>マド</t>
    </rPh>
    <rPh sb="9" eb="10">
      <t>スベ</t>
    </rPh>
    <rPh sb="15" eb="17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</si>
</sst>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0"/>
    <numFmt numFmtId="177" formatCode="#,##0_ ;[Red]\-#,##0\ "/>
    <numFmt numFmtId="178" formatCode="#,##0.000;[Red]\-#,##0.000"/>
  </numFmts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u/>
      <sz val="12"/>
      <color theme="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auto="1"/>
      </right>
      <top style="dashed">
        <color indexed="64"/>
      </top>
      <bottom/>
      <diagonal/>
    </border>
    <border>
      <left style="thin">
        <color auto="1"/>
      </left>
      <right/>
      <top style="dashed">
        <color indexed="64"/>
      </top>
      <bottom style="thin">
        <color auto="1"/>
      </bottom>
      <diagonal/>
    </border>
    <border>
      <left/>
      <right/>
      <top style="dashed">
        <color indexed="64"/>
      </top>
      <bottom style="thin">
        <color auto="1"/>
      </bottom>
      <diagonal/>
    </border>
    <border>
      <left/>
      <right style="thin">
        <color auto="1"/>
      </right>
      <top style="dashed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38" fontId="3" fillId="3" borderId="1" xfId="1" applyFont="1" applyFill="1" applyBorder="1" applyAlignment="1">
      <alignment horizontal="center" vertical="center"/>
    </xf>
    <xf numFmtId="38" fontId="3" fillId="2" borderId="1" xfId="1" applyFont="1" applyFill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38" fontId="3" fillId="3" borderId="8" xfId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38" fontId="3" fillId="2" borderId="0" xfId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8" fontId="3" fillId="3" borderId="1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38" fontId="6" fillId="0" borderId="13" xfId="0" applyNumberFormat="1" applyFont="1" applyBorder="1" applyAlignment="1">
      <alignment horizontal="center"/>
    </xf>
    <xf numFmtId="0" fontId="3" fillId="0" borderId="14" xfId="0" applyFont="1" applyBorder="1"/>
    <xf numFmtId="0" fontId="3" fillId="0" borderId="1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5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38" fontId="3" fillId="2" borderId="18" xfId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vertical="center"/>
    </xf>
    <xf numFmtId="0" fontId="3" fillId="0" borderId="20" xfId="0" applyFont="1" applyBorder="1" applyAlignment="1">
      <alignment horizontal="center"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 applyAlignment="1">
      <alignment horizontal="center"/>
    </xf>
    <xf numFmtId="0" fontId="3" fillId="0" borderId="17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8" xfId="0" applyFont="1" applyBorder="1" applyAlignment="1">
      <alignment horizontal="center"/>
    </xf>
    <xf numFmtId="38" fontId="3" fillId="0" borderId="0" xfId="1" applyFont="1" applyAlignment="1">
      <alignment horizontal="center"/>
    </xf>
    <xf numFmtId="38" fontId="3" fillId="0" borderId="15" xfId="1" applyFont="1" applyBorder="1" applyAlignment="1">
      <alignment horizontal="center"/>
    </xf>
    <xf numFmtId="38" fontId="3" fillId="2" borderId="9" xfId="1" applyFont="1" applyFill="1" applyBorder="1" applyAlignment="1">
      <alignment horizontal="center" vertical="center"/>
    </xf>
    <xf numFmtId="38" fontId="3" fillId="0" borderId="0" xfId="1" applyFont="1" applyBorder="1" applyAlignment="1">
      <alignment vertical="center"/>
    </xf>
    <xf numFmtId="38" fontId="3" fillId="0" borderId="20" xfId="1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8" fontId="3" fillId="0" borderId="15" xfId="1" applyFont="1" applyBorder="1" applyAlignment="1">
      <alignment horizontal="center" vertical="center"/>
    </xf>
    <xf numFmtId="38" fontId="3" fillId="0" borderId="20" xfId="1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38" fontId="3" fillId="2" borderId="12" xfId="1" applyFont="1" applyFill="1" applyBorder="1" applyAlignment="1">
      <alignment horizontal="center" vertical="center"/>
    </xf>
    <xf numFmtId="38" fontId="3" fillId="2" borderId="7" xfId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38" fontId="3" fillId="0" borderId="8" xfId="1" applyFont="1" applyFill="1" applyBorder="1" applyAlignment="1">
      <alignment horizontal="center" vertical="center"/>
    </xf>
    <xf numFmtId="38" fontId="3" fillId="0" borderId="1" xfId="1" applyFont="1" applyFill="1" applyBorder="1" applyAlignment="1">
      <alignment horizontal="center" vertical="center"/>
    </xf>
    <xf numFmtId="38" fontId="3" fillId="3" borderId="25" xfId="1" applyFont="1" applyFill="1" applyBorder="1" applyAlignment="1">
      <alignment horizontal="center" vertical="center"/>
    </xf>
    <xf numFmtId="38" fontId="3" fillId="3" borderId="3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3" borderId="7" xfId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5" xfId="1" applyFont="1" applyFill="1" applyBorder="1" applyAlignment="1">
      <alignment horizontal="center" vertical="center"/>
    </xf>
    <xf numFmtId="38" fontId="3" fillId="0" borderId="9" xfId="1" applyFont="1" applyFill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/>
    </xf>
    <xf numFmtId="38" fontId="3" fillId="0" borderId="36" xfId="1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38" fontId="9" fillId="2" borderId="36" xfId="1" applyFont="1" applyFill="1" applyBorder="1" applyAlignment="1">
      <alignment horizontal="right"/>
    </xf>
    <xf numFmtId="0" fontId="3" fillId="0" borderId="37" xfId="0" applyFont="1" applyBorder="1" applyAlignment="1">
      <alignment horizontal="center"/>
    </xf>
    <xf numFmtId="38" fontId="3" fillId="2" borderId="37" xfId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38" fontId="3" fillId="3" borderId="1" xfId="1" applyFont="1" applyFill="1" applyBorder="1" applyAlignment="1" applyProtection="1">
      <alignment horizontal="center" vertical="center"/>
      <protection locked="0"/>
    </xf>
    <xf numFmtId="38" fontId="3" fillId="3" borderId="8" xfId="1" applyFont="1" applyFill="1" applyBorder="1" applyAlignment="1" applyProtection="1">
      <alignment horizontal="center" vertical="center"/>
      <protection locked="0"/>
    </xf>
    <xf numFmtId="38" fontId="3" fillId="3" borderId="32" xfId="1" applyFont="1" applyFill="1" applyBorder="1" applyAlignment="1" applyProtection="1">
      <alignment horizontal="center" vertical="center"/>
      <protection locked="0"/>
    </xf>
    <xf numFmtId="38" fontId="3" fillId="3" borderId="25" xfId="1" applyFont="1" applyFill="1" applyBorder="1" applyAlignment="1" applyProtection="1">
      <alignment horizontal="center" vertical="center"/>
      <protection locked="0"/>
    </xf>
    <xf numFmtId="38" fontId="10" fillId="3" borderId="1" xfId="1" applyFont="1" applyFill="1" applyBorder="1" applyAlignment="1" applyProtection="1">
      <alignment horizontal="center" vertical="center"/>
      <protection locked="0"/>
    </xf>
    <xf numFmtId="0" fontId="10" fillId="3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/>
    <xf numFmtId="0" fontId="4" fillId="0" borderId="0" xfId="0" applyFont="1" applyProtection="1"/>
    <xf numFmtId="0" fontId="3" fillId="0" borderId="0" xfId="0" applyFont="1" applyAlignment="1" applyProtection="1">
      <alignment horizontal="center"/>
    </xf>
    <xf numFmtId="38" fontId="3" fillId="0" borderId="0" xfId="1" applyFont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14" xfId="0" applyFont="1" applyBorder="1" applyProtection="1"/>
    <xf numFmtId="0" fontId="3" fillId="0" borderId="15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center"/>
    </xf>
    <xf numFmtId="0" fontId="3" fillId="0" borderId="15" xfId="0" applyFont="1" applyBorder="1" applyProtection="1"/>
    <xf numFmtId="38" fontId="3" fillId="0" borderId="15" xfId="1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0" xfId="0" applyFont="1" applyAlignment="1" applyProtection="1">
      <alignment vertical="center"/>
    </xf>
    <xf numFmtId="0" fontId="3" fillId="0" borderId="17" xfId="0" applyFont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 wrapText="1"/>
    </xf>
    <xf numFmtId="0" fontId="3" fillId="2" borderId="18" xfId="0" applyFont="1" applyFill="1" applyBorder="1" applyAlignment="1" applyProtection="1">
      <alignment horizontal="center" vertical="center" wrapText="1"/>
    </xf>
    <xf numFmtId="38" fontId="3" fillId="2" borderId="1" xfId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8" xfId="0" applyFont="1" applyFill="1" applyBorder="1" applyAlignment="1" applyProtection="1">
      <alignment horizontal="center" vertical="center"/>
    </xf>
    <xf numFmtId="2" fontId="3" fillId="2" borderId="1" xfId="0" applyNumberFormat="1" applyFont="1" applyFill="1" applyBorder="1" applyAlignment="1" applyProtection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/>
    </xf>
    <xf numFmtId="38" fontId="3" fillId="2" borderId="0" xfId="1" applyFont="1" applyFill="1" applyBorder="1" applyAlignment="1" applyProtection="1">
      <alignment horizontal="center" vertical="center"/>
    </xf>
    <xf numFmtId="38" fontId="3" fillId="2" borderId="18" xfId="1" applyFont="1" applyFill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2" fontId="3" fillId="2" borderId="5" xfId="0" applyNumberFormat="1" applyFont="1" applyFill="1" applyBorder="1" applyAlignment="1" applyProtection="1">
      <alignment horizontal="center" vertical="center"/>
    </xf>
    <xf numFmtId="38" fontId="3" fillId="2" borderId="5" xfId="1" applyFont="1" applyFill="1" applyBorder="1" applyAlignment="1" applyProtection="1">
      <alignment horizontal="center" vertical="center"/>
    </xf>
    <xf numFmtId="38" fontId="3" fillId="0" borderId="1" xfId="1" applyFont="1" applyBorder="1" applyAlignment="1" applyProtection="1">
      <alignment horizontal="center" vertical="center"/>
    </xf>
    <xf numFmtId="38" fontId="3" fillId="0" borderId="0" xfId="1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/>
    </xf>
    <xf numFmtId="0" fontId="3" fillId="2" borderId="9" xfId="0" applyFont="1" applyFill="1" applyBorder="1" applyAlignment="1" applyProtection="1">
      <alignment horizontal="center" vertical="center"/>
    </xf>
    <xf numFmtId="38" fontId="3" fillId="2" borderId="9" xfId="1" applyFont="1" applyFill="1" applyBorder="1" applyAlignment="1" applyProtection="1">
      <alignment horizontal="center" vertical="center"/>
    </xf>
    <xf numFmtId="38" fontId="3" fillId="2" borderId="7" xfId="1" applyFont="1" applyFill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vertical="center"/>
    </xf>
    <xf numFmtId="0" fontId="3" fillId="2" borderId="20" xfId="0" applyFont="1" applyFill="1" applyBorder="1" applyAlignment="1" applyProtection="1">
      <alignment horizontal="center" vertical="center"/>
    </xf>
    <xf numFmtId="0" fontId="3" fillId="2" borderId="20" xfId="0" applyFont="1" applyFill="1" applyBorder="1" applyAlignment="1" applyProtection="1">
      <alignment vertical="center"/>
    </xf>
    <xf numFmtId="0" fontId="3" fillId="0" borderId="20" xfId="0" applyFont="1" applyBorder="1" applyAlignment="1" applyProtection="1">
      <alignment horizontal="center" vertical="center"/>
    </xf>
    <xf numFmtId="38" fontId="3" fillId="0" borderId="20" xfId="1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</xf>
    <xf numFmtId="38" fontId="3" fillId="0" borderId="0" xfId="1" applyFont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14" xfId="0" applyFont="1" applyBorder="1" applyAlignment="1" applyProtection="1">
      <alignment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vertical="center"/>
    </xf>
    <xf numFmtId="38" fontId="3" fillId="0" borderId="15" xfId="1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vertical="center"/>
    </xf>
    <xf numFmtId="0" fontId="3" fillId="0" borderId="19" xfId="0" applyFont="1" applyBorder="1" applyProtection="1"/>
    <xf numFmtId="0" fontId="3" fillId="0" borderId="20" xfId="0" applyFont="1" applyBorder="1" applyAlignment="1" applyProtection="1">
      <alignment horizontal="center"/>
    </xf>
    <xf numFmtId="0" fontId="3" fillId="0" borderId="20" xfId="0" applyFont="1" applyBorder="1" applyProtection="1"/>
    <xf numFmtId="38" fontId="3" fillId="0" borderId="20" xfId="1" applyFont="1" applyBorder="1" applyAlignment="1" applyProtection="1">
      <alignment horizontal="center"/>
    </xf>
    <xf numFmtId="0" fontId="3" fillId="0" borderId="21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center"/>
    </xf>
    <xf numFmtId="38" fontId="3" fillId="0" borderId="36" xfId="1" applyFont="1" applyBorder="1" applyAlignment="1" applyProtection="1">
      <alignment horizontal="center"/>
    </xf>
    <xf numFmtId="0" fontId="3" fillId="0" borderId="36" xfId="0" applyFont="1" applyBorder="1" applyAlignment="1" applyProtection="1">
      <alignment horizontal="center"/>
    </xf>
    <xf numFmtId="38" fontId="9" fillId="2" borderId="36" xfId="1" applyFont="1" applyFill="1" applyBorder="1" applyAlignment="1" applyProtection="1">
      <alignment horizontal="right"/>
    </xf>
    <xf numFmtId="0" fontId="3" fillId="0" borderId="17" xfId="0" applyFont="1" applyBorder="1" applyProtection="1"/>
    <xf numFmtId="38" fontId="3" fillId="2" borderId="37" xfId="1" applyFont="1" applyFill="1" applyBorder="1" applyAlignment="1" applyProtection="1">
      <alignment horizontal="center" vertical="center"/>
    </xf>
    <xf numFmtId="38" fontId="3" fillId="0" borderId="5" xfId="1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38" fontId="3" fillId="0" borderId="0" xfId="1" applyFont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2" fontId="3" fillId="0" borderId="0" xfId="0" applyNumberFormat="1" applyFont="1" applyProtection="1"/>
    <xf numFmtId="177" fontId="3" fillId="2" borderId="1" xfId="1" applyNumberFormat="1" applyFont="1" applyFill="1" applyBorder="1" applyAlignment="1" applyProtection="1">
      <alignment horizontal="center" vertical="center"/>
    </xf>
    <xf numFmtId="0" fontId="3" fillId="0" borderId="0" xfId="0" applyFont="1" applyBorder="1" applyProtection="1"/>
    <xf numFmtId="38" fontId="9" fillId="2" borderId="15" xfId="1" applyFont="1" applyFill="1" applyBorder="1" applyAlignment="1" applyProtection="1">
      <alignment horizontal="right"/>
    </xf>
    <xf numFmtId="38" fontId="3" fillId="0" borderId="13" xfId="0" applyNumberFormat="1" applyFont="1" applyBorder="1" applyAlignment="1" applyProtection="1">
      <alignment horizontal="center"/>
    </xf>
    <xf numFmtId="38" fontId="9" fillId="2" borderId="0" xfId="1" applyFont="1" applyFill="1" applyBorder="1" applyAlignment="1" applyProtection="1">
      <alignment horizontal="right"/>
    </xf>
    <xf numFmtId="38" fontId="3" fillId="0" borderId="3" xfId="1" applyFont="1" applyFill="1" applyBorder="1" applyAlignment="1" applyProtection="1">
      <alignment horizontal="center" vertical="center"/>
    </xf>
    <xf numFmtId="38" fontId="3" fillId="0" borderId="8" xfId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38" fontId="3" fillId="0" borderId="1" xfId="1" applyFont="1" applyFill="1" applyBorder="1" applyAlignment="1" applyProtection="1">
      <alignment horizontal="center" vertical="center"/>
    </xf>
    <xf numFmtId="38" fontId="6" fillId="0" borderId="13" xfId="0" applyNumberFormat="1" applyFont="1" applyBorder="1" applyAlignment="1" applyProtection="1">
      <alignment horizontal="center"/>
    </xf>
    <xf numFmtId="178" fontId="3" fillId="2" borderId="1" xfId="1" applyNumberFormat="1" applyFont="1" applyFill="1" applyBorder="1" applyAlignment="1" applyProtection="1">
      <alignment horizontal="center" vertical="center"/>
    </xf>
    <xf numFmtId="38" fontId="3" fillId="2" borderId="4" xfId="1" applyFont="1" applyFill="1" applyBorder="1" applyAlignment="1" applyProtection="1">
      <alignment horizontal="center" vertical="center"/>
    </xf>
    <xf numFmtId="0" fontId="8" fillId="2" borderId="37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horizontal="left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38" fontId="3" fillId="3" borderId="1" xfId="1" applyFont="1" applyFill="1" applyBorder="1" applyAlignment="1" applyProtection="1">
      <alignment horizontal="center"/>
      <protection locked="0"/>
    </xf>
    <xf numFmtId="38" fontId="3" fillId="2" borderId="12" xfId="1" applyFont="1" applyFill="1" applyBorder="1" applyAlignment="1" applyProtection="1">
      <alignment horizontal="center" vertical="center"/>
    </xf>
    <xf numFmtId="38" fontId="3" fillId="3" borderId="1" xfId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38" fontId="3" fillId="0" borderId="37" xfId="1" applyFont="1" applyFill="1" applyBorder="1" applyAlignment="1" applyProtection="1">
      <alignment horizontal="center"/>
    </xf>
    <xf numFmtId="0" fontId="3" fillId="2" borderId="29" xfId="0" applyFont="1" applyFill="1" applyBorder="1" applyAlignment="1" applyProtection="1">
      <alignment horizontal="center" vertical="center"/>
    </xf>
    <xf numFmtId="0" fontId="3" fillId="2" borderId="30" xfId="0" applyFont="1" applyFill="1" applyBorder="1" applyAlignment="1" applyProtection="1">
      <alignment horizontal="center" vertical="center"/>
    </xf>
    <xf numFmtId="0" fontId="3" fillId="2" borderId="3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26" xfId="0" applyFont="1" applyFill="1" applyBorder="1" applyAlignment="1" applyProtection="1">
      <alignment horizontal="center" vertical="center"/>
    </xf>
    <xf numFmtId="0" fontId="3" fillId="2" borderId="27" xfId="0" applyFont="1" applyFill="1" applyBorder="1" applyAlignment="1" applyProtection="1">
      <alignment horizontal="center" vertical="center"/>
    </xf>
    <xf numFmtId="0" fontId="3" fillId="2" borderId="28" xfId="0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center"/>
    </xf>
    <xf numFmtId="0" fontId="3" fillId="3" borderId="4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4" borderId="4" xfId="0" applyFont="1" applyFill="1" applyBorder="1" applyAlignment="1" applyProtection="1">
      <alignment horizontal="center"/>
    </xf>
    <xf numFmtId="0" fontId="3" fillId="4" borderId="2" xfId="0" applyFont="1" applyFill="1" applyBorder="1" applyAlignment="1" applyProtection="1">
      <alignment horizontal="center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0" fontId="6" fillId="0" borderId="22" xfId="0" applyFont="1" applyBorder="1" applyAlignment="1" applyProtection="1">
      <alignment horizontal="center"/>
    </xf>
    <xf numFmtId="0" fontId="6" fillId="0" borderId="23" xfId="0" applyFont="1" applyBorder="1" applyAlignment="1" applyProtection="1">
      <alignment horizontal="center"/>
    </xf>
    <xf numFmtId="0" fontId="6" fillId="0" borderId="24" xfId="0" applyFont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2" borderId="6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0" borderId="22" xfId="0" applyFont="1" applyBorder="1" applyAlignment="1" applyProtection="1">
      <alignment horizontal="center"/>
    </xf>
    <xf numFmtId="0" fontId="3" fillId="0" borderId="23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 applyProtection="1">
      <alignment horizontal="center" vertical="center" wrapText="1"/>
    </xf>
    <xf numFmtId="0" fontId="8" fillId="2" borderId="7" xfId="0" applyFont="1" applyFill="1" applyBorder="1" applyAlignment="1" applyProtection="1">
      <alignment horizontal="center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10" xfId="0" applyFont="1" applyFill="1" applyBorder="1" applyAlignment="1" applyProtection="1">
      <alignment horizontal="center" vertical="center" wrapText="1"/>
    </xf>
    <xf numFmtId="38" fontId="3" fillId="3" borderId="1" xfId="1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10" fillId="3" borderId="4" xfId="0" applyFont="1" applyFill="1" applyBorder="1" applyAlignment="1" applyProtection="1">
      <alignment horizontal="left" vertical="center"/>
      <protection locked="0"/>
    </xf>
    <xf numFmtId="0" fontId="10" fillId="3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38" fontId="3" fillId="2" borderId="8" xfId="1" applyFont="1" applyFill="1" applyBorder="1" applyAlignment="1" applyProtection="1">
      <alignment horizontal="center" vertical="center"/>
    </xf>
    <xf numFmtId="38" fontId="3" fillId="2" borderId="12" xfId="1" applyFont="1" applyFill="1" applyBorder="1" applyAlignment="1" applyProtection="1">
      <alignment horizontal="center" vertical="center"/>
    </xf>
    <xf numFmtId="0" fontId="7" fillId="5" borderId="0" xfId="0" applyFont="1" applyFill="1" applyAlignment="1" applyProtection="1">
      <alignment horizont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2" borderId="0" xfId="0" applyFont="1" applyFill="1" applyBorder="1" applyAlignment="1" applyProtection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271462</xdr:colOff>
      <xdr:row>2</xdr:row>
      <xdr:rowOff>102257</xdr:rowOff>
    </xdr:from>
    <xdr:to>
      <xdr:col>17</xdr:col>
      <xdr:colOff>80962</xdr:colOff>
      <xdr:row>3</xdr:row>
      <xdr:rowOff>169490</xdr:rowOff>
    </xdr:to>
    <xdr:sp macro="" textlink="">
      <xdr:nvSpPr>
        <xdr:cNvPr id="2" name="テキスト ボックス 1"/>
        <xdr:cNvSpPr txBox="1"/>
      </xdr:nvSpPr>
      <xdr:spPr>
        <a:xfrm>
          <a:off x="11534775" y="721382"/>
          <a:ext cx="2571750" cy="30535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・施工面積：小数点第</a:t>
          </a:r>
          <a:r>
            <a:rPr kumimoji="1" lang="en-US" altLang="ja-JP" sz="1100"/>
            <a:t>4</a:t>
          </a:r>
          <a:r>
            <a:rPr kumimoji="1" lang="ja-JP" altLang="en-US" sz="1100"/>
            <a:t>以下切り捨て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179918</xdr:colOff>
      <xdr:row>72</xdr:row>
      <xdr:rowOff>25400</xdr:rowOff>
    </xdr:from>
    <xdr:to>
      <xdr:col>17</xdr:col>
      <xdr:colOff>99786</xdr:colOff>
      <xdr:row>73</xdr:row>
      <xdr:rowOff>158750</xdr:rowOff>
    </xdr:to>
    <xdr:sp macro="" textlink="">
      <xdr:nvSpPr>
        <xdr:cNvPr id="3" name="テキスト ボックス 2"/>
        <xdr:cNvSpPr txBox="1"/>
      </xdr:nvSpPr>
      <xdr:spPr>
        <a:xfrm>
          <a:off x="11017251" y="16101483"/>
          <a:ext cx="2650368" cy="28151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・施工面積：小数点第</a:t>
          </a:r>
          <a:r>
            <a:rPr kumimoji="1" lang="en-US" altLang="ja-JP" sz="1100"/>
            <a:t>4</a:t>
          </a:r>
          <a:r>
            <a:rPr kumimoji="1" lang="ja-JP" altLang="en-US" sz="1100"/>
            <a:t>以下切り捨て</a:t>
          </a:r>
          <a:endParaRPr kumimoji="1" lang="en-US" altLang="ja-JP" sz="1100"/>
        </a:p>
      </xdr:txBody>
    </xdr:sp>
    <xdr:clientData/>
  </xdr:twoCellAnchor>
  <xdr:twoCellAnchor>
    <xdr:from>
      <xdr:col>14</xdr:col>
      <xdr:colOff>335492</xdr:colOff>
      <xdr:row>39</xdr:row>
      <xdr:rowOff>59268</xdr:rowOff>
    </xdr:from>
    <xdr:to>
      <xdr:col>16</xdr:col>
      <xdr:colOff>896407</xdr:colOff>
      <xdr:row>40</xdr:row>
      <xdr:rowOff>211668</xdr:rowOff>
    </xdr:to>
    <xdr:sp macro="" textlink="">
      <xdr:nvSpPr>
        <xdr:cNvPr id="4" name="テキスト ボックス 3"/>
        <xdr:cNvSpPr txBox="1"/>
      </xdr:nvSpPr>
      <xdr:spPr>
        <a:xfrm>
          <a:off x="11172825" y="9594851"/>
          <a:ext cx="2349499" cy="28998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・面積：小数点第</a:t>
          </a:r>
          <a:r>
            <a:rPr kumimoji="1" lang="en-US" altLang="ja-JP" sz="1100"/>
            <a:t>4</a:t>
          </a:r>
          <a:r>
            <a:rPr kumimoji="1" lang="ja-JP" altLang="en-US" sz="1100"/>
            <a:t>以下切り捨て</a:t>
          </a:r>
          <a:endParaRPr kumimoji="1" lang="en-US" altLang="ja-JP" sz="1100"/>
        </a:p>
      </xdr:txBody>
    </xdr:sp>
    <xdr:clientData/>
  </xdr:twoCellAnchor>
  <xdr:twoCellAnchor>
    <xdr:from>
      <xdr:col>14</xdr:col>
      <xdr:colOff>381000</xdr:colOff>
      <xdr:row>89</xdr:row>
      <xdr:rowOff>108857</xdr:rowOff>
    </xdr:from>
    <xdr:to>
      <xdr:col>17</xdr:col>
      <xdr:colOff>54428</xdr:colOff>
      <xdr:row>90</xdr:row>
      <xdr:rowOff>142875</xdr:rowOff>
    </xdr:to>
    <xdr:sp macro="" textlink="">
      <xdr:nvSpPr>
        <xdr:cNvPr id="5" name="テキスト ボックス 4"/>
        <xdr:cNvSpPr txBox="1"/>
      </xdr:nvSpPr>
      <xdr:spPr>
        <a:xfrm>
          <a:off x="11620500" y="21744214"/>
          <a:ext cx="2394857" cy="2653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・窓面積：小数点第</a:t>
          </a:r>
          <a:r>
            <a:rPr kumimoji="1" lang="en-US" altLang="ja-JP" sz="1100"/>
            <a:t>4</a:t>
          </a:r>
          <a:r>
            <a:rPr kumimoji="1" lang="ja-JP" altLang="en-US" sz="1100"/>
            <a:t>以下切り捨て</a:t>
          </a:r>
          <a:endParaRPr kumimoji="1" lang="en-US" altLang="ja-JP" sz="1100"/>
        </a:p>
      </xdr:txBody>
    </xdr:sp>
    <xdr:clientData/>
  </xdr:twoCellAnchor>
  <xdr:twoCellAnchor>
    <xdr:from>
      <xdr:col>14</xdr:col>
      <xdr:colOff>17688</xdr:colOff>
      <xdr:row>121</xdr:row>
      <xdr:rowOff>81643</xdr:rowOff>
    </xdr:from>
    <xdr:to>
      <xdr:col>17</xdr:col>
      <xdr:colOff>136071</xdr:colOff>
      <xdr:row>122</xdr:row>
      <xdr:rowOff>121103</xdr:rowOff>
    </xdr:to>
    <xdr:sp macro="" textlink="">
      <xdr:nvSpPr>
        <xdr:cNvPr id="6" name="テキスト ボックス 5"/>
        <xdr:cNvSpPr txBox="1"/>
      </xdr:nvSpPr>
      <xdr:spPr>
        <a:xfrm>
          <a:off x="11257188" y="28411714"/>
          <a:ext cx="2839812" cy="2707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・玄関ドア面積：小数点第</a:t>
          </a:r>
          <a:r>
            <a:rPr kumimoji="1" lang="en-US" altLang="ja-JP" sz="1100"/>
            <a:t>4</a:t>
          </a:r>
          <a:r>
            <a:rPr kumimoji="1" lang="ja-JP" altLang="en-US" sz="1100"/>
            <a:t>以下切り捨て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66675</xdr:colOff>
      <xdr:row>0</xdr:row>
      <xdr:rowOff>0</xdr:rowOff>
    </xdr:from>
    <xdr:to>
      <xdr:col>22</xdr:col>
      <xdr:colOff>285750</xdr:colOff>
      <xdr:row>4</xdr:row>
      <xdr:rowOff>171450</xdr:rowOff>
    </xdr:to>
    <xdr:sp macro="" textlink="">
      <xdr:nvSpPr>
        <xdr:cNvPr id="2" name="テキスト ボックス 1"/>
        <xdr:cNvSpPr txBox="1"/>
      </xdr:nvSpPr>
      <xdr:spPr>
        <a:xfrm>
          <a:off x="9344025" y="0"/>
          <a:ext cx="3648075" cy="1133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・施工面積：小数点第</a:t>
          </a:r>
          <a:r>
            <a:rPr kumimoji="1" lang="en-US" altLang="ja-JP" sz="1100"/>
            <a:t>4</a:t>
          </a:r>
          <a:r>
            <a:rPr kumimoji="1" lang="ja-JP" altLang="en-US" sz="1100"/>
            <a:t>以下切り捨て</a:t>
          </a:r>
          <a:endParaRPr kumimoji="1" lang="en-US" altLang="ja-JP" sz="1100"/>
        </a:p>
        <a:p>
          <a:r>
            <a:rPr kumimoji="1" lang="ja-JP" altLang="en-US" sz="1100"/>
            <a:t>・補助金額：千円未満の端数切捨て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T171"/>
  <sheetViews>
    <sheetView showGridLines="0" showZeros="0" tabSelected="1" view="pageBreakPreview" topLeftCell="A160" zoomScale="90" zoomScaleNormal="100" zoomScaleSheetLayoutView="90" zoomScalePageLayoutView="85" workbookViewId="0">
      <selection activeCell="Q70" sqref="Q70"/>
    </sheetView>
  </sheetViews>
  <sheetFormatPr defaultRowHeight="18.75" x14ac:dyDescent="0.4"/>
  <cols>
    <col min="1" max="1" width="2" style="106" customWidth="1"/>
    <col min="2" max="2" width="1.625" style="106" customWidth="1"/>
    <col min="3" max="3" width="5.5" style="108" customWidth="1"/>
    <col min="4" max="4" width="20.75" style="108" customWidth="1"/>
    <col min="5" max="5" width="16.5" style="108" customWidth="1"/>
    <col min="6" max="6" width="16.25" style="108" customWidth="1"/>
    <col min="7" max="7" width="9.625" style="106" customWidth="1"/>
    <col min="8" max="8" width="10.875" style="106" bestFit="1" customWidth="1"/>
    <col min="9" max="9" width="11.125" style="108" customWidth="1"/>
    <col min="10" max="10" width="9.875" style="109" customWidth="1"/>
    <col min="11" max="11" width="5" style="108" customWidth="1"/>
    <col min="12" max="12" width="9.75" style="109" customWidth="1"/>
    <col min="13" max="13" width="12.375" style="108" customWidth="1"/>
    <col min="14" max="14" width="11.125" style="109" customWidth="1"/>
    <col min="15" max="15" width="12.375" style="108" customWidth="1"/>
    <col min="16" max="16" width="11.125" style="108" customWidth="1"/>
    <col min="17" max="17" width="12.375" style="108" customWidth="1"/>
    <col min="18" max="18" width="3.375" style="108" customWidth="1"/>
    <col min="19" max="19" width="9" style="106"/>
    <col min="20" max="20" width="9.375" style="106" bestFit="1" customWidth="1"/>
    <col min="21" max="16384" width="9" style="106"/>
  </cols>
  <sheetData>
    <row r="1" spans="1:20" ht="33.75" customHeight="1" x14ac:dyDescent="0.4"/>
    <row r="2" spans="1:20" ht="30" x14ac:dyDescent="0.6">
      <c r="A2" s="246" t="s">
        <v>68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</row>
    <row r="3" spans="1:20" ht="19.5" x14ac:dyDescent="0.4">
      <c r="A3" s="107" t="s">
        <v>93</v>
      </c>
    </row>
    <row r="4" spans="1:20" ht="18" customHeight="1" thickBot="1" x14ac:dyDescent="0.45">
      <c r="B4" s="107" t="s">
        <v>39</v>
      </c>
      <c r="C4" s="110"/>
    </row>
    <row r="5" spans="1:20" ht="18" customHeight="1" x14ac:dyDescent="0.4">
      <c r="B5" s="111"/>
      <c r="C5" s="112" t="s">
        <v>20</v>
      </c>
      <c r="D5" s="112"/>
      <c r="E5" s="113"/>
      <c r="F5" s="113"/>
      <c r="G5" s="114"/>
      <c r="H5" s="114"/>
      <c r="I5" s="113"/>
      <c r="J5" s="115"/>
      <c r="K5" s="113"/>
      <c r="L5" s="115"/>
      <c r="M5" s="113"/>
      <c r="N5" s="115"/>
      <c r="O5" s="113"/>
      <c r="P5" s="113"/>
      <c r="Q5" s="113"/>
      <c r="R5" s="116"/>
    </row>
    <row r="6" spans="1:20" s="117" customFormat="1" ht="18" customHeight="1" x14ac:dyDescent="0.4">
      <c r="B6" s="118"/>
      <c r="C6" s="220" t="s">
        <v>61</v>
      </c>
      <c r="D6" s="227" t="s">
        <v>22</v>
      </c>
      <c r="E6" s="228"/>
      <c r="F6" s="229"/>
      <c r="G6" s="223" t="s">
        <v>8</v>
      </c>
      <c r="H6" s="223" t="s">
        <v>7</v>
      </c>
      <c r="I6" s="223" t="s">
        <v>71</v>
      </c>
      <c r="J6" s="235" t="s">
        <v>64</v>
      </c>
      <c r="K6" s="240"/>
      <c r="L6" s="241"/>
      <c r="M6" s="223" t="s">
        <v>5</v>
      </c>
      <c r="N6" s="223" t="s">
        <v>4</v>
      </c>
      <c r="O6" s="223"/>
      <c r="P6" s="119"/>
      <c r="Q6" s="119"/>
      <c r="R6" s="120"/>
    </row>
    <row r="7" spans="1:20" s="117" customFormat="1" ht="18" customHeight="1" x14ac:dyDescent="0.4">
      <c r="B7" s="118"/>
      <c r="C7" s="221"/>
      <c r="D7" s="188" t="s">
        <v>13</v>
      </c>
      <c r="E7" s="227" t="s">
        <v>12</v>
      </c>
      <c r="F7" s="229"/>
      <c r="G7" s="222"/>
      <c r="H7" s="222"/>
      <c r="I7" s="222"/>
      <c r="J7" s="121" t="s">
        <v>17</v>
      </c>
      <c r="K7" s="188" t="s">
        <v>16</v>
      </c>
      <c r="L7" s="121" t="s">
        <v>25</v>
      </c>
      <c r="M7" s="222"/>
      <c r="N7" s="121" t="s">
        <v>3</v>
      </c>
      <c r="O7" s="188" t="s">
        <v>2</v>
      </c>
      <c r="P7" s="122"/>
      <c r="Q7" s="122"/>
      <c r="R7" s="123"/>
    </row>
    <row r="8" spans="1:20" s="117" customFormat="1" ht="20.100000000000001" customHeight="1" x14ac:dyDescent="0.4">
      <c r="B8" s="118"/>
      <c r="C8" s="188">
        <v>1</v>
      </c>
      <c r="D8" s="105"/>
      <c r="E8" s="238"/>
      <c r="F8" s="239"/>
      <c r="G8" s="105"/>
      <c r="H8" s="105"/>
      <c r="I8" s="124" t="str">
        <f>IF(D8="","",H8/1000/G8)</f>
        <v/>
      </c>
      <c r="J8" s="104"/>
      <c r="K8" s="188" t="s">
        <v>16</v>
      </c>
      <c r="L8" s="104"/>
      <c r="M8" s="125">
        <f>ROUNDDOWN(J8/1000*L8/1000,3)</f>
        <v>0</v>
      </c>
      <c r="N8" s="121" t="str">
        <f>IF(D8="","",3500)</f>
        <v/>
      </c>
      <c r="O8" s="121" t="str">
        <f>IF(D8="","",N8*M8)</f>
        <v/>
      </c>
      <c r="P8" s="126"/>
      <c r="Q8" s="126"/>
      <c r="R8" s="127"/>
      <c r="T8" s="128" t="e">
        <f>I8*M8</f>
        <v>#VALUE!</v>
      </c>
    </row>
    <row r="9" spans="1:20" s="117" customFormat="1" ht="20.100000000000001" customHeight="1" x14ac:dyDescent="0.4">
      <c r="B9" s="118"/>
      <c r="C9" s="188">
        <v>2</v>
      </c>
      <c r="D9" s="99"/>
      <c r="E9" s="207"/>
      <c r="F9" s="208"/>
      <c r="G9" s="99"/>
      <c r="H9" s="99"/>
      <c r="I9" s="124" t="str">
        <f t="shared" ref="I9:I13" si="0">IF(D9="","",H9/1000/G9)</f>
        <v/>
      </c>
      <c r="J9" s="100"/>
      <c r="K9" s="188" t="s">
        <v>16</v>
      </c>
      <c r="L9" s="100"/>
      <c r="M9" s="125">
        <f t="shared" ref="M9:M13" si="1">ROUNDDOWN(J9/1000*L9/1000,3)</f>
        <v>0</v>
      </c>
      <c r="N9" s="121" t="str">
        <f t="shared" ref="N9:N22" si="2">IF(D9="","",3500)</f>
        <v/>
      </c>
      <c r="O9" s="121" t="str">
        <f t="shared" ref="O9:O13" si="3">IF(D9="","",N9*M9)</f>
        <v/>
      </c>
      <c r="P9" s="126"/>
      <c r="Q9" s="126"/>
      <c r="R9" s="127"/>
      <c r="T9" s="128" t="e">
        <f>I9*M9</f>
        <v>#VALUE!</v>
      </c>
    </row>
    <row r="10" spans="1:20" s="117" customFormat="1" ht="20.100000000000001" customHeight="1" x14ac:dyDescent="0.4">
      <c r="B10" s="118"/>
      <c r="C10" s="188">
        <v>3</v>
      </c>
      <c r="D10" s="99"/>
      <c r="E10" s="207"/>
      <c r="F10" s="208"/>
      <c r="G10" s="99"/>
      <c r="H10" s="99"/>
      <c r="I10" s="124" t="str">
        <f t="shared" si="0"/>
        <v/>
      </c>
      <c r="J10" s="101"/>
      <c r="K10" s="188" t="s">
        <v>16</v>
      </c>
      <c r="L10" s="101"/>
      <c r="M10" s="125">
        <f t="shared" si="1"/>
        <v>0</v>
      </c>
      <c r="N10" s="121" t="str">
        <f t="shared" si="2"/>
        <v/>
      </c>
      <c r="O10" s="121" t="str">
        <f t="shared" si="3"/>
        <v/>
      </c>
      <c r="P10" s="126"/>
      <c r="Q10" s="126"/>
      <c r="R10" s="127"/>
      <c r="T10" s="128" t="e">
        <f t="shared" ref="T10" si="4">I10*M10</f>
        <v>#VALUE!</v>
      </c>
    </row>
    <row r="11" spans="1:20" s="117" customFormat="1" ht="20.100000000000001" customHeight="1" x14ac:dyDescent="0.4">
      <c r="B11" s="118"/>
      <c r="C11" s="188">
        <v>4</v>
      </c>
      <c r="D11" s="99"/>
      <c r="E11" s="207"/>
      <c r="F11" s="208"/>
      <c r="G11" s="99"/>
      <c r="H11" s="99"/>
      <c r="I11" s="124" t="str">
        <f t="shared" si="0"/>
        <v/>
      </c>
      <c r="J11" s="100"/>
      <c r="K11" s="188" t="s">
        <v>16</v>
      </c>
      <c r="L11" s="100"/>
      <c r="M11" s="125">
        <f t="shared" si="1"/>
        <v>0</v>
      </c>
      <c r="N11" s="121" t="str">
        <f t="shared" si="2"/>
        <v/>
      </c>
      <c r="O11" s="121" t="str">
        <f t="shared" si="3"/>
        <v/>
      </c>
      <c r="P11" s="126"/>
      <c r="Q11" s="126"/>
      <c r="R11" s="127"/>
      <c r="T11" s="128" t="e">
        <f>I11*M11</f>
        <v>#VALUE!</v>
      </c>
    </row>
    <row r="12" spans="1:20" s="117" customFormat="1" ht="20.100000000000001" customHeight="1" x14ac:dyDescent="0.4">
      <c r="B12" s="118"/>
      <c r="C12" s="188">
        <v>5</v>
      </c>
      <c r="D12" s="99"/>
      <c r="E12" s="207"/>
      <c r="F12" s="208"/>
      <c r="G12" s="99"/>
      <c r="H12" s="99"/>
      <c r="I12" s="124" t="str">
        <f t="shared" si="0"/>
        <v/>
      </c>
      <c r="J12" s="100"/>
      <c r="K12" s="188" t="s">
        <v>16</v>
      </c>
      <c r="L12" s="100"/>
      <c r="M12" s="125">
        <f t="shared" si="1"/>
        <v>0</v>
      </c>
      <c r="N12" s="121" t="str">
        <f t="shared" si="2"/>
        <v/>
      </c>
      <c r="O12" s="121" t="str">
        <f t="shared" si="3"/>
        <v/>
      </c>
      <c r="P12" s="126"/>
      <c r="Q12" s="126"/>
      <c r="R12" s="127"/>
      <c r="T12" s="128" t="e">
        <f>I12*M12</f>
        <v>#VALUE!</v>
      </c>
    </row>
    <row r="13" spans="1:20" s="117" customFormat="1" ht="20.100000000000001" customHeight="1" x14ac:dyDescent="0.4">
      <c r="B13" s="118"/>
      <c r="C13" s="188">
        <v>6</v>
      </c>
      <c r="D13" s="99"/>
      <c r="E13" s="207"/>
      <c r="F13" s="208"/>
      <c r="G13" s="99"/>
      <c r="H13" s="99"/>
      <c r="I13" s="124" t="str">
        <f t="shared" si="0"/>
        <v/>
      </c>
      <c r="J13" s="101"/>
      <c r="K13" s="188" t="s">
        <v>16</v>
      </c>
      <c r="L13" s="101"/>
      <c r="M13" s="125">
        <f t="shared" si="1"/>
        <v>0</v>
      </c>
      <c r="N13" s="121" t="str">
        <f t="shared" si="2"/>
        <v/>
      </c>
      <c r="O13" s="121" t="str">
        <f t="shared" si="3"/>
        <v/>
      </c>
      <c r="P13" s="126"/>
      <c r="Q13" s="126"/>
      <c r="R13" s="127"/>
      <c r="T13" s="128" t="e">
        <f t="shared" ref="T13" si="5">I13*M13</f>
        <v>#VALUE!</v>
      </c>
    </row>
    <row r="14" spans="1:20" s="117" customFormat="1" ht="20.100000000000001" customHeight="1" x14ac:dyDescent="0.4">
      <c r="B14" s="118"/>
      <c r="C14" s="188">
        <v>2</v>
      </c>
      <c r="D14" s="99"/>
      <c r="E14" s="207"/>
      <c r="F14" s="208"/>
      <c r="G14" s="99"/>
      <c r="H14" s="99"/>
      <c r="I14" s="124" t="str">
        <f t="shared" ref="I14:I16" si="6">IF(D14="","",H14/1000/G14)</f>
        <v/>
      </c>
      <c r="J14" s="100"/>
      <c r="K14" s="188" t="s">
        <v>16</v>
      </c>
      <c r="L14" s="100"/>
      <c r="M14" s="125">
        <f t="shared" ref="M14:M16" si="7">ROUNDDOWN(J14/1000*L14/1000,3)</f>
        <v>0</v>
      </c>
      <c r="N14" s="121" t="str">
        <f t="shared" si="2"/>
        <v/>
      </c>
      <c r="O14" s="121" t="str">
        <f t="shared" ref="O14:O16" si="8">IF(D14="","",N14*M14)</f>
        <v/>
      </c>
      <c r="P14" s="126"/>
      <c r="Q14" s="126"/>
      <c r="R14" s="127"/>
      <c r="T14" s="128" t="e">
        <f>I14*M14</f>
        <v>#VALUE!</v>
      </c>
    </row>
    <row r="15" spans="1:20" s="117" customFormat="1" ht="20.100000000000001" customHeight="1" x14ac:dyDescent="0.4">
      <c r="B15" s="118"/>
      <c r="C15" s="188">
        <v>3</v>
      </c>
      <c r="D15" s="99"/>
      <c r="E15" s="207"/>
      <c r="F15" s="208"/>
      <c r="G15" s="99"/>
      <c r="H15" s="99"/>
      <c r="I15" s="124" t="str">
        <f t="shared" si="6"/>
        <v/>
      </c>
      <c r="J15" s="101"/>
      <c r="K15" s="188" t="s">
        <v>16</v>
      </c>
      <c r="L15" s="101"/>
      <c r="M15" s="125">
        <f t="shared" si="7"/>
        <v>0</v>
      </c>
      <c r="N15" s="121" t="str">
        <f t="shared" si="2"/>
        <v/>
      </c>
      <c r="O15" s="121" t="str">
        <f t="shared" si="8"/>
        <v/>
      </c>
      <c r="P15" s="126"/>
      <c r="Q15" s="126"/>
      <c r="R15" s="127"/>
      <c r="T15" s="128" t="e">
        <f t="shared" ref="T15" si="9">I15*M15</f>
        <v>#VALUE!</v>
      </c>
    </row>
    <row r="16" spans="1:20" s="117" customFormat="1" ht="20.100000000000001" customHeight="1" x14ac:dyDescent="0.4">
      <c r="B16" s="118"/>
      <c r="C16" s="188">
        <v>4</v>
      </c>
      <c r="D16" s="99"/>
      <c r="E16" s="207"/>
      <c r="F16" s="208"/>
      <c r="G16" s="99"/>
      <c r="H16" s="99"/>
      <c r="I16" s="124" t="str">
        <f t="shared" si="6"/>
        <v/>
      </c>
      <c r="J16" s="100"/>
      <c r="K16" s="188" t="s">
        <v>16</v>
      </c>
      <c r="L16" s="100"/>
      <c r="M16" s="125">
        <f t="shared" si="7"/>
        <v>0</v>
      </c>
      <c r="N16" s="121" t="str">
        <f>IF(D16="","",3500)</f>
        <v/>
      </c>
      <c r="O16" s="121" t="str">
        <f t="shared" si="8"/>
        <v/>
      </c>
      <c r="P16" s="126"/>
      <c r="Q16" s="126"/>
      <c r="R16" s="127"/>
      <c r="T16" s="128" t="e">
        <f>I16*M16</f>
        <v>#VALUE!</v>
      </c>
    </row>
    <row r="17" spans="2:20" s="117" customFormat="1" ht="20.100000000000001" customHeight="1" x14ac:dyDescent="0.4">
      <c r="B17" s="118"/>
      <c r="C17" s="188">
        <v>5</v>
      </c>
      <c r="D17" s="99"/>
      <c r="E17" s="207"/>
      <c r="F17" s="208"/>
      <c r="G17" s="99"/>
      <c r="H17" s="99"/>
      <c r="I17" s="124" t="str">
        <f t="shared" ref="I17:I18" si="10">IF(D17="","",H17/1000/G17)</f>
        <v/>
      </c>
      <c r="J17" s="100"/>
      <c r="K17" s="188" t="s">
        <v>16</v>
      </c>
      <c r="L17" s="100"/>
      <c r="M17" s="125">
        <f t="shared" ref="M17:M18" si="11">ROUNDDOWN(J17/1000*L17/1000,3)</f>
        <v>0</v>
      </c>
      <c r="N17" s="121" t="str">
        <f t="shared" si="2"/>
        <v/>
      </c>
      <c r="O17" s="121" t="str">
        <f t="shared" ref="O17:O18" si="12">IF(D17="","",N17*M17)</f>
        <v/>
      </c>
      <c r="P17" s="126"/>
      <c r="Q17" s="126"/>
      <c r="R17" s="127"/>
      <c r="T17" s="128" t="e">
        <f>I17*M17</f>
        <v>#VALUE!</v>
      </c>
    </row>
    <row r="18" spans="2:20" s="117" customFormat="1" ht="20.100000000000001" customHeight="1" x14ac:dyDescent="0.4">
      <c r="B18" s="118"/>
      <c r="C18" s="188">
        <v>6</v>
      </c>
      <c r="D18" s="99"/>
      <c r="E18" s="207"/>
      <c r="F18" s="208"/>
      <c r="G18" s="99"/>
      <c r="H18" s="99"/>
      <c r="I18" s="124" t="str">
        <f t="shared" si="10"/>
        <v/>
      </c>
      <c r="J18" s="101"/>
      <c r="K18" s="188" t="s">
        <v>16</v>
      </c>
      <c r="L18" s="101"/>
      <c r="M18" s="125">
        <f t="shared" si="11"/>
        <v>0</v>
      </c>
      <c r="N18" s="121" t="str">
        <f t="shared" si="2"/>
        <v/>
      </c>
      <c r="O18" s="121" t="str">
        <f t="shared" si="12"/>
        <v/>
      </c>
      <c r="P18" s="126"/>
      <c r="Q18" s="126"/>
      <c r="R18" s="127"/>
      <c r="T18" s="128" t="e">
        <f t="shared" ref="T18" si="13">I18*M18</f>
        <v>#VALUE!</v>
      </c>
    </row>
    <row r="19" spans="2:20" s="117" customFormat="1" ht="20.100000000000001" customHeight="1" x14ac:dyDescent="0.4">
      <c r="B19" s="118"/>
      <c r="C19" s="188">
        <v>7</v>
      </c>
      <c r="D19" s="99"/>
      <c r="E19" s="207"/>
      <c r="F19" s="208"/>
      <c r="G19" s="99"/>
      <c r="H19" s="99"/>
      <c r="I19" s="124" t="str">
        <f t="shared" ref="I19:I22" si="14">IF(D19="","",H19/1000/G19)</f>
        <v/>
      </c>
      <c r="J19" s="100"/>
      <c r="K19" s="188" t="s">
        <v>16</v>
      </c>
      <c r="L19" s="100"/>
      <c r="M19" s="125">
        <f t="shared" ref="M19:M22" si="15">ROUNDDOWN(J19/1000*L19/1000,3)</f>
        <v>0</v>
      </c>
      <c r="N19" s="121" t="str">
        <f t="shared" si="2"/>
        <v/>
      </c>
      <c r="O19" s="121" t="str">
        <f t="shared" ref="O19:O22" si="16">IF(D19="","",N19*M19)</f>
        <v/>
      </c>
      <c r="P19" s="126"/>
      <c r="Q19" s="126"/>
      <c r="R19" s="127"/>
      <c r="T19" s="128" t="e">
        <f>I19*M19</f>
        <v>#VALUE!</v>
      </c>
    </row>
    <row r="20" spans="2:20" s="117" customFormat="1" ht="20.100000000000001" customHeight="1" x14ac:dyDescent="0.4">
      <c r="B20" s="118"/>
      <c r="C20" s="188">
        <v>8</v>
      </c>
      <c r="D20" s="99"/>
      <c r="E20" s="207"/>
      <c r="F20" s="208"/>
      <c r="G20" s="99"/>
      <c r="H20" s="99"/>
      <c r="I20" s="124" t="str">
        <f t="shared" si="14"/>
        <v/>
      </c>
      <c r="J20" s="101"/>
      <c r="K20" s="188" t="s">
        <v>16</v>
      </c>
      <c r="L20" s="101"/>
      <c r="M20" s="125">
        <f t="shared" si="15"/>
        <v>0</v>
      </c>
      <c r="N20" s="121" t="str">
        <f t="shared" si="2"/>
        <v/>
      </c>
      <c r="O20" s="121" t="str">
        <f t="shared" si="16"/>
        <v/>
      </c>
      <c r="P20" s="126"/>
      <c r="Q20" s="126"/>
      <c r="R20" s="127"/>
      <c r="T20" s="128" t="e">
        <f>I20*M20</f>
        <v>#VALUE!</v>
      </c>
    </row>
    <row r="21" spans="2:20" s="117" customFormat="1" ht="20.100000000000001" customHeight="1" x14ac:dyDescent="0.4">
      <c r="B21" s="118"/>
      <c r="C21" s="188">
        <v>9</v>
      </c>
      <c r="D21" s="99"/>
      <c r="E21" s="207"/>
      <c r="F21" s="208"/>
      <c r="G21" s="99"/>
      <c r="H21" s="99"/>
      <c r="I21" s="124" t="str">
        <f t="shared" si="14"/>
        <v/>
      </c>
      <c r="J21" s="101"/>
      <c r="K21" s="188" t="s">
        <v>16</v>
      </c>
      <c r="L21" s="101"/>
      <c r="M21" s="125">
        <f t="shared" si="15"/>
        <v>0</v>
      </c>
      <c r="N21" s="121" t="str">
        <f t="shared" si="2"/>
        <v/>
      </c>
      <c r="O21" s="121" t="str">
        <f t="shared" si="16"/>
        <v/>
      </c>
      <c r="P21" s="126"/>
      <c r="Q21" s="126"/>
      <c r="R21" s="127"/>
      <c r="T21" s="128" t="e">
        <f t="shared" ref="T21" si="17">I21*M21</f>
        <v>#VALUE!</v>
      </c>
    </row>
    <row r="22" spans="2:20" s="117" customFormat="1" ht="20.100000000000001" customHeight="1" x14ac:dyDescent="0.4">
      <c r="B22" s="118"/>
      <c r="C22" s="188">
        <v>10</v>
      </c>
      <c r="D22" s="99"/>
      <c r="E22" s="207"/>
      <c r="F22" s="208"/>
      <c r="G22" s="99"/>
      <c r="H22" s="99"/>
      <c r="I22" s="124" t="str">
        <f t="shared" si="14"/>
        <v/>
      </c>
      <c r="J22" s="100"/>
      <c r="K22" s="188" t="s">
        <v>16</v>
      </c>
      <c r="L22" s="100"/>
      <c r="M22" s="125">
        <f t="shared" si="15"/>
        <v>0</v>
      </c>
      <c r="N22" s="121" t="str">
        <f t="shared" si="2"/>
        <v/>
      </c>
      <c r="O22" s="121" t="str">
        <f t="shared" si="16"/>
        <v/>
      </c>
      <c r="P22" s="126"/>
      <c r="Q22" s="126"/>
      <c r="R22" s="127"/>
      <c r="T22" s="128" t="e">
        <f>I22*M22</f>
        <v>#VALUE!</v>
      </c>
    </row>
    <row r="23" spans="2:20" s="117" customFormat="1" ht="20.100000000000001" customHeight="1" x14ac:dyDescent="0.4">
      <c r="B23" s="118"/>
      <c r="C23" s="222" t="s">
        <v>110</v>
      </c>
      <c r="D23" s="222"/>
      <c r="E23" s="222"/>
      <c r="F23" s="222"/>
      <c r="G23" s="222"/>
      <c r="H23" s="222"/>
      <c r="I23" s="124" t="str">
        <f>IFERROR(T23/M23,"")</f>
        <v/>
      </c>
      <c r="J23" s="130"/>
      <c r="K23" s="122"/>
      <c r="L23" s="126"/>
      <c r="M23" s="125">
        <f>SUM(M8:M22)</f>
        <v>0</v>
      </c>
      <c r="N23" s="131" t="s">
        <v>1</v>
      </c>
      <c r="O23" s="121">
        <f>SUM(O8:O22)</f>
        <v>0</v>
      </c>
      <c r="P23" s="126"/>
      <c r="Q23" s="126"/>
      <c r="R23" s="127"/>
      <c r="T23" s="128">
        <f>SUMIF(T8:T22,"&lt;&gt;#VALUE!")</f>
        <v>0</v>
      </c>
    </row>
    <row r="24" spans="2:20" s="117" customFormat="1" ht="18" customHeight="1" x14ac:dyDescent="0.4">
      <c r="B24" s="118"/>
      <c r="C24" s="133" t="s">
        <v>21</v>
      </c>
      <c r="D24" s="134"/>
      <c r="E24" s="134"/>
      <c r="F24" s="134"/>
      <c r="G24" s="134"/>
      <c r="H24" s="135"/>
      <c r="I24" s="136"/>
      <c r="J24" s="137"/>
      <c r="K24" s="136"/>
      <c r="L24" s="137"/>
      <c r="M24" s="136"/>
      <c r="N24" s="137"/>
      <c r="O24" s="136"/>
      <c r="P24" s="122"/>
      <c r="Q24" s="122"/>
      <c r="R24" s="123"/>
    </row>
    <row r="25" spans="2:20" s="117" customFormat="1" ht="18" customHeight="1" x14ac:dyDescent="0.4">
      <c r="B25" s="118"/>
      <c r="C25" s="220" t="s">
        <v>61</v>
      </c>
      <c r="D25" s="227" t="s">
        <v>22</v>
      </c>
      <c r="E25" s="228"/>
      <c r="F25" s="229"/>
      <c r="G25" s="223" t="s">
        <v>8</v>
      </c>
      <c r="H25" s="223" t="s">
        <v>7</v>
      </c>
      <c r="I25" s="223" t="s">
        <v>71</v>
      </c>
      <c r="J25" s="235" t="s">
        <v>64</v>
      </c>
      <c r="K25" s="240"/>
      <c r="L25" s="241"/>
      <c r="M25" s="223" t="s">
        <v>5</v>
      </c>
      <c r="N25" s="223" t="s">
        <v>4</v>
      </c>
      <c r="O25" s="223"/>
      <c r="P25" s="119"/>
      <c r="Q25" s="119"/>
      <c r="R25" s="120"/>
    </row>
    <row r="26" spans="2:20" s="117" customFormat="1" ht="18" customHeight="1" x14ac:dyDescent="0.4">
      <c r="B26" s="118"/>
      <c r="C26" s="221"/>
      <c r="D26" s="188" t="s">
        <v>13</v>
      </c>
      <c r="E26" s="227" t="s">
        <v>12</v>
      </c>
      <c r="F26" s="229"/>
      <c r="G26" s="222"/>
      <c r="H26" s="222"/>
      <c r="I26" s="222"/>
      <c r="J26" s="121" t="s">
        <v>17</v>
      </c>
      <c r="K26" s="188" t="s">
        <v>16</v>
      </c>
      <c r="L26" s="121" t="s">
        <v>25</v>
      </c>
      <c r="M26" s="222"/>
      <c r="N26" s="121" t="s">
        <v>3</v>
      </c>
      <c r="O26" s="188" t="s">
        <v>2</v>
      </c>
      <c r="P26" s="122"/>
      <c r="Q26" s="122"/>
      <c r="R26" s="123"/>
    </row>
    <row r="27" spans="2:20" s="117" customFormat="1" ht="20.100000000000001" customHeight="1" x14ac:dyDescent="0.4">
      <c r="B27" s="118"/>
      <c r="C27" s="188">
        <v>1</v>
      </c>
      <c r="D27" s="99"/>
      <c r="E27" s="207"/>
      <c r="F27" s="208"/>
      <c r="G27" s="99"/>
      <c r="H27" s="99"/>
      <c r="I27" s="124" t="str">
        <f>IF(D27="","",H27/1000/G27)</f>
        <v/>
      </c>
      <c r="J27" s="100"/>
      <c r="K27" s="188" t="s">
        <v>16</v>
      </c>
      <c r="L27" s="100"/>
      <c r="M27" s="125">
        <f>ROUNDDOWN(J27/1000*L27/1000,3)</f>
        <v>0</v>
      </c>
      <c r="N27" s="121" t="str">
        <f>IF(D27="","",3500)</f>
        <v/>
      </c>
      <c r="O27" s="121" t="str">
        <f>IF(D27="","",N27*M27)</f>
        <v/>
      </c>
      <c r="P27" s="126"/>
      <c r="Q27" s="126"/>
      <c r="R27" s="127"/>
      <c r="T27" s="128" t="e">
        <f t="shared" ref="T27:T34" si="18">I27*M27</f>
        <v>#VALUE!</v>
      </c>
    </row>
    <row r="28" spans="2:20" s="117" customFormat="1" ht="20.100000000000001" customHeight="1" x14ac:dyDescent="0.4">
      <c r="B28" s="118"/>
      <c r="C28" s="188">
        <v>2</v>
      </c>
      <c r="D28" s="99"/>
      <c r="E28" s="207"/>
      <c r="F28" s="208"/>
      <c r="G28" s="99"/>
      <c r="H28" s="99"/>
      <c r="I28" s="124" t="str">
        <f t="shared" ref="I28:I30" si="19">IF(D28="","",H28/1000/G28)</f>
        <v/>
      </c>
      <c r="J28" s="100"/>
      <c r="K28" s="188" t="s">
        <v>16</v>
      </c>
      <c r="L28" s="100"/>
      <c r="M28" s="125">
        <f t="shared" ref="M28:M30" si="20">ROUNDDOWN(J28/1000*L28/1000,3)</f>
        <v>0</v>
      </c>
      <c r="N28" s="121" t="str">
        <f t="shared" ref="N28:N36" si="21">IF(D28="","",3500)</f>
        <v/>
      </c>
      <c r="O28" s="121" t="str">
        <f>IF(D28="","",N28*M28)</f>
        <v/>
      </c>
      <c r="P28" s="126"/>
      <c r="Q28" s="126"/>
      <c r="R28" s="127"/>
      <c r="T28" s="128" t="e">
        <f t="shared" si="18"/>
        <v>#VALUE!</v>
      </c>
    </row>
    <row r="29" spans="2:20" s="117" customFormat="1" ht="20.100000000000001" customHeight="1" x14ac:dyDescent="0.4">
      <c r="B29" s="118"/>
      <c r="C29" s="188">
        <v>3</v>
      </c>
      <c r="D29" s="99"/>
      <c r="E29" s="207"/>
      <c r="F29" s="208"/>
      <c r="G29" s="99"/>
      <c r="H29" s="99"/>
      <c r="I29" s="124" t="str">
        <f t="shared" si="19"/>
        <v/>
      </c>
      <c r="J29" s="101"/>
      <c r="K29" s="188" t="s">
        <v>16</v>
      </c>
      <c r="L29" s="101"/>
      <c r="M29" s="125">
        <f t="shared" si="20"/>
        <v>0</v>
      </c>
      <c r="N29" s="121" t="str">
        <f t="shared" si="21"/>
        <v/>
      </c>
      <c r="O29" s="121" t="str">
        <f t="shared" ref="O29" si="22">IF(D29="","",N29*M29)</f>
        <v/>
      </c>
      <c r="P29" s="126"/>
      <c r="Q29" s="126"/>
      <c r="R29" s="127"/>
      <c r="T29" s="128" t="e">
        <f t="shared" si="18"/>
        <v>#VALUE!</v>
      </c>
    </row>
    <row r="30" spans="2:20" s="117" customFormat="1" ht="20.100000000000001" customHeight="1" x14ac:dyDescent="0.4">
      <c r="B30" s="118"/>
      <c r="C30" s="188">
        <v>4</v>
      </c>
      <c r="D30" s="99"/>
      <c r="E30" s="207"/>
      <c r="F30" s="208"/>
      <c r="G30" s="99"/>
      <c r="H30" s="99"/>
      <c r="I30" s="124" t="str">
        <f t="shared" si="19"/>
        <v/>
      </c>
      <c r="J30" s="100"/>
      <c r="K30" s="188" t="s">
        <v>16</v>
      </c>
      <c r="L30" s="100"/>
      <c r="M30" s="125">
        <f t="shared" si="20"/>
        <v>0</v>
      </c>
      <c r="N30" s="121" t="str">
        <f t="shared" si="21"/>
        <v/>
      </c>
      <c r="O30" s="121" t="str">
        <f>IF(D30="","",N30*M30)</f>
        <v/>
      </c>
      <c r="P30" s="126"/>
      <c r="Q30" s="126"/>
      <c r="R30" s="127"/>
      <c r="T30" s="128" t="e">
        <f t="shared" si="18"/>
        <v>#VALUE!</v>
      </c>
    </row>
    <row r="31" spans="2:20" s="117" customFormat="1" ht="20.100000000000001" customHeight="1" x14ac:dyDescent="0.4">
      <c r="B31" s="118"/>
      <c r="C31" s="188">
        <v>5</v>
      </c>
      <c r="D31" s="99"/>
      <c r="E31" s="207"/>
      <c r="F31" s="208"/>
      <c r="G31" s="99"/>
      <c r="H31" s="99"/>
      <c r="I31" s="124" t="str">
        <f t="shared" ref="I31:I32" si="23">IF(D31="","",H31/1000/G31)</f>
        <v/>
      </c>
      <c r="J31" s="100"/>
      <c r="K31" s="188" t="s">
        <v>16</v>
      </c>
      <c r="L31" s="100"/>
      <c r="M31" s="125">
        <f t="shared" ref="M31:M32" si="24">ROUNDDOWN(J31/1000*L31/1000,3)</f>
        <v>0</v>
      </c>
      <c r="N31" s="121" t="str">
        <f t="shared" si="21"/>
        <v/>
      </c>
      <c r="O31" s="121" t="str">
        <f>IF(D31="","",N31*M31)</f>
        <v/>
      </c>
      <c r="P31" s="126"/>
      <c r="Q31" s="126"/>
      <c r="R31" s="127"/>
      <c r="T31" s="128" t="e">
        <f t="shared" si="18"/>
        <v>#VALUE!</v>
      </c>
    </row>
    <row r="32" spans="2:20" s="117" customFormat="1" ht="20.100000000000001" customHeight="1" x14ac:dyDescent="0.4">
      <c r="B32" s="118"/>
      <c r="C32" s="188">
        <v>6</v>
      </c>
      <c r="D32" s="99"/>
      <c r="E32" s="207"/>
      <c r="F32" s="208"/>
      <c r="G32" s="99"/>
      <c r="H32" s="99"/>
      <c r="I32" s="124" t="str">
        <f t="shared" si="23"/>
        <v/>
      </c>
      <c r="J32" s="101"/>
      <c r="K32" s="188" t="s">
        <v>16</v>
      </c>
      <c r="L32" s="101"/>
      <c r="M32" s="125">
        <f t="shared" si="24"/>
        <v>0</v>
      </c>
      <c r="N32" s="121" t="str">
        <f t="shared" si="21"/>
        <v/>
      </c>
      <c r="O32" s="121" t="str">
        <f t="shared" ref="O32" si="25">IF(D32="","",N32*M32)</f>
        <v/>
      </c>
      <c r="P32" s="126"/>
      <c r="Q32" s="126"/>
      <c r="R32" s="127"/>
      <c r="T32" s="128" t="e">
        <f t="shared" si="18"/>
        <v>#VALUE!</v>
      </c>
    </row>
    <row r="33" spans="2:20" s="117" customFormat="1" ht="20.100000000000001" customHeight="1" x14ac:dyDescent="0.4">
      <c r="B33" s="118"/>
      <c r="C33" s="188">
        <v>7</v>
      </c>
      <c r="D33" s="99"/>
      <c r="E33" s="207"/>
      <c r="F33" s="208"/>
      <c r="G33" s="99"/>
      <c r="H33" s="99"/>
      <c r="I33" s="124" t="str">
        <f t="shared" ref="I33:I36" si="26">IF(D33="","",H33/1000/G33)</f>
        <v/>
      </c>
      <c r="J33" s="100"/>
      <c r="K33" s="188" t="s">
        <v>16</v>
      </c>
      <c r="L33" s="100"/>
      <c r="M33" s="125">
        <f t="shared" ref="M33:M36" si="27">ROUNDDOWN(J33/1000*L33/1000,3)</f>
        <v>0</v>
      </c>
      <c r="N33" s="121" t="str">
        <f t="shared" si="21"/>
        <v/>
      </c>
      <c r="O33" s="121" t="str">
        <f>IF(D33="","",N33*M33)</f>
        <v/>
      </c>
      <c r="P33" s="126"/>
      <c r="Q33" s="126"/>
      <c r="R33" s="127"/>
      <c r="T33" s="128" t="e">
        <f t="shared" si="18"/>
        <v>#VALUE!</v>
      </c>
    </row>
    <row r="34" spans="2:20" s="117" customFormat="1" ht="20.100000000000001" customHeight="1" x14ac:dyDescent="0.4">
      <c r="B34" s="118"/>
      <c r="C34" s="188">
        <v>8</v>
      </c>
      <c r="D34" s="99"/>
      <c r="E34" s="207"/>
      <c r="F34" s="208"/>
      <c r="G34" s="99"/>
      <c r="H34" s="99"/>
      <c r="I34" s="124" t="str">
        <f t="shared" si="26"/>
        <v/>
      </c>
      <c r="J34" s="101"/>
      <c r="K34" s="188" t="s">
        <v>16</v>
      </c>
      <c r="L34" s="101"/>
      <c r="M34" s="125">
        <f t="shared" si="27"/>
        <v>0</v>
      </c>
      <c r="N34" s="121" t="str">
        <f t="shared" si="21"/>
        <v/>
      </c>
      <c r="O34" s="121" t="str">
        <f t="shared" ref="O34:O36" si="28">IF(D34="","",N34*M34)</f>
        <v/>
      </c>
      <c r="P34" s="126"/>
      <c r="Q34" s="126"/>
      <c r="R34" s="127"/>
      <c r="T34" s="128" t="e">
        <f t="shared" si="18"/>
        <v>#VALUE!</v>
      </c>
    </row>
    <row r="35" spans="2:20" s="117" customFormat="1" ht="20.100000000000001" customHeight="1" x14ac:dyDescent="0.4">
      <c r="B35" s="118"/>
      <c r="C35" s="188">
        <v>9</v>
      </c>
      <c r="D35" s="99"/>
      <c r="E35" s="207"/>
      <c r="F35" s="208"/>
      <c r="G35" s="99"/>
      <c r="H35" s="99"/>
      <c r="I35" s="124" t="str">
        <f t="shared" si="26"/>
        <v/>
      </c>
      <c r="J35" s="101"/>
      <c r="K35" s="188" t="s">
        <v>16</v>
      </c>
      <c r="L35" s="101"/>
      <c r="M35" s="125">
        <f t="shared" si="27"/>
        <v>0</v>
      </c>
      <c r="N35" s="121" t="str">
        <f t="shared" si="21"/>
        <v/>
      </c>
      <c r="O35" s="121" t="str">
        <f t="shared" si="28"/>
        <v/>
      </c>
      <c r="P35" s="126"/>
      <c r="Q35" s="126"/>
      <c r="R35" s="127"/>
      <c r="T35" s="128" t="e">
        <f t="shared" ref="T35:T36" si="29">I35*M35</f>
        <v>#VALUE!</v>
      </c>
    </row>
    <row r="36" spans="2:20" s="117" customFormat="1" ht="20.100000000000001" customHeight="1" x14ac:dyDescent="0.4">
      <c r="B36" s="118"/>
      <c r="C36" s="188">
        <v>10</v>
      </c>
      <c r="D36" s="99"/>
      <c r="E36" s="207"/>
      <c r="F36" s="208"/>
      <c r="G36" s="99"/>
      <c r="H36" s="99"/>
      <c r="I36" s="124" t="str">
        <f t="shared" si="26"/>
        <v/>
      </c>
      <c r="J36" s="101"/>
      <c r="K36" s="188" t="s">
        <v>16</v>
      </c>
      <c r="L36" s="101"/>
      <c r="M36" s="125">
        <f t="shared" si="27"/>
        <v>0</v>
      </c>
      <c r="N36" s="121" t="str">
        <f t="shared" si="21"/>
        <v/>
      </c>
      <c r="O36" s="121" t="str">
        <f t="shared" si="28"/>
        <v/>
      </c>
      <c r="P36" s="126"/>
      <c r="Q36" s="126"/>
      <c r="R36" s="127"/>
      <c r="T36" s="128" t="e">
        <f t="shared" si="29"/>
        <v>#VALUE!</v>
      </c>
    </row>
    <row r="37" spans="2:20" s="117" customFormat="1" ht="20.100000000000001" customHeight="1" x14ac:dyDescent="0.4">
      <c r="B37" s="118"/>
      <c r="C37" s="222" t="s">
        <v>111</v>
      </c>
      <c r="D37" s="222"/>
      <c r="E37" s="222"/>
      <c r="F37" s="222"/>
      <c r="G37" s="222"/>
      <c r="H37" s="222"/>
      <c r="I37" s="124" t="str">
        <f>IFERROR(T37/M37,"")</f>
        <v/>
      </c>
      <c r="J37" s="130"/>
      <c r="K37" s="186"/>
      <c r="L37" s="138"/>
      <c r="M37" s="125">
        <f>SUM(M27:M36)</f>
        <v>0</v>
      </c>
      <c r="N37" s="131" t="s">
        <v>23</v>
      </c>
      <c r="O37" s="121">
        <f>SUM(O27:O36)</f>
        <v>0</v>
      </c>
      <c r="P37" s="126"/>
      <c r="Q37" s="126"/>
      <c r="R37" s="127"/>
      <c r="T37" s="128">
        <f>SUMIF(T27:T36,"&lt;&gt;#VALUE!")</f>
        <v>0</v>
      </c>
    </row>
    <row r="38" spans="2:20" s="117" customFormat="1" ht="10.5" customHeight="1" thickBot="1" x14ac:dyDescent="0.45">
      <c r="B38" s="139"/>
      <c r="C38" s="140"/>
      <c r="D38" s="140"/>
      <c r="E38" s="140"/>
      <c r="F38" s="140"/>
      <c r="G38" s="141"/>
      <c r="H38" s="141"/>
      <c r="I38" s="142"/>
      <c r="J38" s="143"/>
      <c r="K38" s="142"/>
      <c r="L38" s="143"/>
      <c r="M38" s="142"/>
      <c r="N38" s="143"/>
      <c r="O38" s="142"/>
      <c r="P38" s="142"/>
      <c r="Q38" s="142"/>
      <c r="R38" s="144"/>
    </row>
    <row r="39" spans="2:20" s="117" customFormat="1" ht="10.5" customHeight="1" x14ac:dyDescent="0.4">
      <c r="B39" s="134"/>
      <c r="C39" s="122"/>
      <c r="D39" s="122"/>
      <c r="E39" s="122"/>
      <c r="F39" s="122"/>
      <c r="G39" s="282"/>
      <c r="H39" s="282"/>
      <c r="I39" s="135"/>
      <c r="J39" s="132"/>
      <c r="K39" s="135"/>
      <c r="L39" s="132"/>
      <c r="M39" s="135"/>
      <c r="N39" s="132"/>
      <c r="O39" s="135"/>
      <c r="P39" s="135"/>
      <c r="Q39" s="135"/>
      <c r="R39" s="135"/>
    </row>
    <row r="40" spans="2:20" s="117" customFormat="1" ht="10.5" customHeight="1" x14ac:dyDescent="0.4">
      <c r="B40" s="134"/>
      <c r="C40" s="122"/>
      <c r="D40" s="122"/>
      <c r="E40" s="122"/>
      <c r="F40" s="122"/>
      <c r="G40" s="282"/>
      <c r="H40" s="282"/>
      <c r="I40" s="135"/>
      <c r="J40" s="132"/>
      <c r="K40" s="135"/>
      <c r="L40" s="132"/>
      <c r="M40" s="135"/>
      <c r="N40" s="132"/>
      <c r="O40" s="135"/>
      <c r="P40" s="135"/>
      <c r="Q40" s="135"/>
      <c r="R40" s="135"/>
    </row>
    <row r="41" spans="2:20" s="117" customFormat="1" ht="20.25" customHeight="1" thickBot="1" x14ac:dyDescent="0.45">
      <c r="B41" s="147" t="s">
        <v>38</v>
      </c>
      <c r="C41" s="148"/>
      <c r="D41" s="148"/>
      <c r="E41" s="145"/>
      <c r="F41" s="145"/>
      <c r="I41" s="145"/>
      <c r="J41" s="146"/>
      <c r="K41" s="145"/>
      <c r="L41" s="146"/>
      <c r="M41" s="145"/>
      <c r="N41" s="146"/>
      <c r="O41" s="145"/>
      <c r="P41" s="145"/>
      <c r="Q41" s="145"/>
      <c r="R41" s="145"/>
    </row>
    <row r="42" spans="2:20" s="117" customFormat="1" ht="10.5" customHeight="1" x14ac:dyDescent="0.4">
      <c r="B42" s="149"/>
      <c r="C42" s="150"/>
      <c r="D42" s="150"/>
      <c r="E42" s="151"/>
      <c r="F42" s="151"/>
      <c r="G42" s="152"/>
      <c r="H42" s="152"/>
      <c r="I42" s="151"/>
      <c r="J42" s="153"/>
      <c r="K42" s="151"/>
      <c r="L42" s="153"/>
      <c r="M42" s="151"/>
      <c r="N42" s="153"/>
      <c r="O42" s="151"/>
      <c r="P42" s="151"/>
      <c r="Q42" s="151"/>
      <c r="R42" s="154"/>
    </row>
    <row r="43" spans="2:20" s="117" customFormat="1" ht="24" customHeight="1" x14ac:dyDescent="0.4">
      <c r="B43" s="118"/>
      <c r="C43" s="220" t="s">
        <v>61</v>
      </c>
      <c r="D43" s="227" t="s">
        <v>22</v>
      </c>
      <c r="E43" s="228"/>
      <c r="F43" s="229"/>
      <c r="G43" s="223" t="s">
        <v>8</v>
      </c>
      <c r="H43" s="223" t="s">
        <v>7</v>
      </c>
      <c r="I43" s="223" t="s">
        <v>71</v>
      </c>
      <c r="J43" s="235" t="s">
        <v>64</v>
      </c>
      <c r="K43" s="240"/>
      <c r="L43" s="241"/>
      <c r="M43" s="223" t="s">
        <v>102</v>
      </c>
      <c r="N43" s="242" t="s">
        <v>105</v>
      </c>
      <c r="O43" s="223" t="s">
        <v>5</v>
      </c>
      <c r="P43" s="223" t="s">
        <v>4</v>
      </c>
      <c r="Q43" s="223"/>
      <c r="R43" s="120"/>
    </row>
    <row r="44" spans="2:20" s="117" customFormat="1" ht="24" customHeight="1" x14ac:dyDescent="0.4">
      <c r="B44" s="118"/>
      <c r="C44" s="221"/>
      <c r="D44" s="188" t="s">
        <v>13</v>
      </c>
      <c r="E44" s="227" t="s">
        <v>12</v>
      </c>
      <c r="F44" s="229"/>
      <c r="G44" s="222"/>
      <c r="H44" s="222"/>
      <c r="I44" s="222"/>
      <c r="J44" s="121" t="s">
        <v>17</v>
      </c>
      <c r="K44" s="188" t="s">
        <v>16</v>
      </c>
      <c r="L44" s="121" t="s">
        <v>25</v>
      </c>
      <c r="M44" s="222"/>
      <c r="N44" s="243"/>
      <c r="O44" s="222"/>
      <c r="P44" s="121" t="s">
        <v>3</v>
      </c>
      <c r="Q44" s="188" t="s">
        <v>2</v>
      </c>
      <c r="R44" s="123"/>
    </row>
    <row r="45" spans="2:20" s="117" customFormat="1" ht="20.100000000000001" customHeight="1" x14ac:dyDescent="0.4">
      <c r="B45" s="118"/>
      <c r="C45" s="188">
        <v>1</v>
      </c>
      <c r="D45" s="105"/>
      <c r="E45" s="238"/>
      <c r="F45" s="239"/>
      <c r="G45" s="105"/>
      <c r="H45" s="105"/>
      <c r="I45" s="124" t="str">
        <f>IF(D45="","",H45/1000/G45)</f>
        <v/>
      </c>
      <c r="J45" s="104"/>
      <c r="K45" s="188" t="s">
        <v>16</v>
      </c>
      <c r="L45" s="104"/>
      <c r="M45" s="125">
        <f>ROUNDDOWN(J45/1000*L45/1000,3)</f>
        <v>0</v>
      </c>
      <c r="N45" s="105"/>
      <c r="O45" s="125">
        <f>M45-N45</f>
        <v>0</v>
      </c>
      <c r="P45" s="121" t="str">
        <f>IF(D45="","",3500)</f>
        <v/>
      </c>
      <c r="Q45" s="121" t="str">
        <f t="shared" ref="Q45:Q69" si="30">IF(D45="","",P45*O45)</f>
        <v/>
      </c>
      <c r="R45" s="127"/>
      <c r="T45" s="128" t="e">
        <f>I45*O45</f>
        <v>#VALUE!</v>
      </c>
    </row>
    <row r="46" spans="2:20" s="117" customFormat="1" ht="20.100000000000001" customHeight="1" x14ac:dyDescent="0.4">
      <c r="B46" s="118"/>
      <c r="C46" s="194">
        <v>2</v>
      </c>
      <c r="D46" s="105"/>
      <c r="E46" s="238"/>
      <c r="F46" s="239"/>
      <c r="G46" s="105"/>
      <c r="H46" s="105"/>
      <c r="I46" s="124" t="str">
        <f>IF(D46="","",H46/1000/G46)</f>
        <v/>
      </c>
      <c r="J46" s="104"/>
      <c r="K46" s="188" t="s">
        <v>16</v>
      </c>
      <c r="L46" s="104"/>
      <c r="M46" s="125">
        <f>ROUNDDOWN(J46/1000*L46/1000,3)</f>
        <v>0</v>
      </c>
      <c r="N46" s="105"/>
      <c r="O46" s="125">
        <f t="shared" ref="O46:O69" si="31">M46-N46</f>
        <v>0</v>
      </c>
      <c r="P46" s="121" t="str">
        <f t="shared" ref="P46:P69" si="32">IF(D46="","",3500)</f>
        <v/>
      </c>
      <c r="Q46" s="121" t="str">
        <f t="shared" si="30"/>
        <v/>
      </c>
      <c r="R46" s="127"/>
      <c r="T46" s="128" t="e">
        <f t="shared" ref="T46:T69" si="33">I46*O46</f>
        <v>#VALUE!</v>
      </c>
    </row>
    <row r="47" spans="2:20" s="117" customFormat="1" ht="20.100000000000001" customHeight="1" x14ac:dyDescent="0.4">
      <c r="B47" s="118"/>
      <c r="C47" s="194">
        <v>3</v>
      </c>
      <c r="D47" s="99"/>
      <c r="E47" s="207"/>
      <c r="F47" s="208"/>
      <c r="G47" s="99"/>
      <c r="H47" s="99"/>
      <c r="I47" s="124" t="str">
        <f>IF(D47="","",H47/1000/G47)</f>
        <v/>
      </c>
      <c r="J47" s="100"/>
      <c r="K47" s="188" t="s">
        <v>16</v>
      </c>
      <c r="L47" s="100"/>
      <c r="M47" s="125">
        <f t="shared" ref="M47:M49" si="34">ROUNDDOWN(J47/1000*L47/1000,3)</f>
        <v>0</v>
      </c>
      <c r="N47" s="99"/>
      <c r="O47" s="125">
        <f t="shared" si="31"/>
        <v>0</v>
      </c>
      <c r="P47" s="121" t="str">
        <f t="shared" si="32"/>
        <v/>
      </c>
      <c r="Q47" s="121" t="str">
        <f t="shared" si="30"/>
        <v/>
      </c>
      <c r="R47" s="127"/>
      <c r="T47" s="128" t="e">
        <f t="shared" si="33"/>
        <v>#VALUE!</v>
      </c>
    </row>
    <row r="48" spans="2:20" s="117" customFormat="1" ht="20.100000000000001" customHeight="1" x14ac:dyDescent="0.4">
      <c r="B48" s="118"/>
      <c r="C48" s="194">
        <v>4</v>
      </c>
      <c r="D48" s="99"/>
      <c r="E48" s="207"/>
      <c r="F48" s="208"/>
      <c r="G48" s="99"/>
      <c r="H48" s="99"/>
      <c r="I48" s="124" t="str">
        <f t="shared" ref="I48" si="35">IF(D48="","",H48/1000/G48)</f>
        <v/>
      </c>
      <c r="J48" s="101"/>
      <c r="K48" s="188" t="s">
        <v>16</v>
      </c>
      <c r="L48" s="101"/>
      <c r="M48" s="125">
        <f t="shared" si="34"/>
        <v>0</v>
      </c>
      <c r="N48" s="99"/>
      <c r="O48" s="125">
        <f t="shared" si="31"/>
        <v>0</v>
      </c>
      <c r="P48" s="121" t="str">
        <f t="shared" si="32"/>
        <v/>
      </c>
      <c r="Q48" s="121" t="str">
        <f t="shared" si="30"/>
        <v/>
      </c>
      <c r="R48" s="127"/>
      <c r="T48" s="128" t="e">
        <f t="shared" si="33"/>
        <v>#VALUE!</v>
      </c>
    </row>
    <row r="49" spans="2:20" s="117" customFormat="1" ht="20.100000000000001" customHeight="1" x14ac:dyDescent="0.4">
      <c r="B49" s="118"/>
      <c r="C49" s="194">
        <v>5</v>
      </c>
      <c r="D49" s="105"/>
      <c r="E49" s="238"/>
      <c r="F49" s="239"/>
      <c r="G49" s="105"/>
      <c r="H49" s="105"/>
      <c r="I49" s="124" t="str">
        <f>IF(D49="","",H49/1000/G49)</f>
        <v/>
      </c>
      <c r="J49" s="104"/>
      <c r="K49" s="188" t="s">
        <v>16</v>
      </c>
      <c r="L49" s="104"/>
      <c r="M49" s="125">
        <f t="shared" si="34"/>
        <v>0</v>
      </c>
      <c r="N49" s="105"/>
      <c r="O49" s="125">
        <f t="shared" si="31"/>
        <v>0</v>
      </c>
      <c r="P49" s="121" t="str">
        <f t="shared" si="32"/>
        <v/>
      </c>
      <c r="Q49" s="121" t="str">
        <f t="shared" si="30"/>
        <v/>
      </c>
      <c r="R49" s="127"/>
      <c r="T49" s="128" t="e">
        <f t="shared" si="33"/>
        <v>#VALUE!</v>
      </c>
    </row>
    <row r="50" spans="2:20" s="117" customFormat="1" ht="20.100000000000001" customHeight="1" x14ac:dyDescent="0.4">
      <c r="B50" s="118"/>
      <c r="C50" s="194">
        <v>6</v>
      </c>
      <c r="D50" s="105"/>
      <c r="E50" s="238"/>
      <c r="F50" s="239"/>
      <c r="G50" s="105"/>
      <c r="H50" s="105"/>
      <c r="I50" s="124" t="str">
        <f>IF(D50="","",H50/1000/G50)</f>
        <v/>
      </c>
      <c r="J50" s="104"/>
      <c r="K50" s="188" t="s">
        <v>16</v>
      </c>
      <c r="L50" s="104"/>
      <c r="M50" s="125">
        <f>ROUNDDOWN(J50/1000*L50/1000,3)</f>
        <v>0</v>
      </c>
      <c r="N50" s="105"/>
      <c r="O50" s="125">
        <f t="shared" si="31"/>
        <v>0</v>
      </c>
      <c r="P50" s="121" t="str">
        <f t="shared" si="32"/>
        <v/>
      </c>
      <c r="Q50" s="121" t="str">
        <f t="shared" si="30"/>
        <v/>
      </c>
      <c r="R50" s="127"/>
      <c r="T50" s="128" t="e">
        <f t="shared" si="33"/>
        <v>#VALUE!</v>
      </c>
    </row>
    <row r="51" spans="2:20" s="117" customFormat="1" ht="20.100000000000001" customHeight="1" x14ac:dyDescent="0.4">
      <c r="B51" s="118"/>
      <c r="C51" s="194">
        <v>7</v>
      </c>
      <c r="D51" s="105"/>
      <c r="E51" s="238"/>
      <c r="F51" s="239"/>
      <c r="G51" s="105"/>
      <c r="H51" s="105"/>
      <c r="I51" s="124" t="str">
        <f>IF(D51="","",H51/1000/G51)</f>
        <v/>
      </c>
      <c r="J51" s="104"/>
      <c r="K51" s="188" t="s">
        <v>16</v>
      </c>
      <c r="L51" s="104"/>
      <c r="M51" s="125">
        <f>ROUNDDOWN(J51/1000*L51/1000,3)</f>
        <v>0</v>
      </c>
      <c r="N51" s="105"/>
      <c r="O51" s="125">
        <f t="shared" si="31"/>
        <v>0</v>
      </c>
      <c r="P51" s="121" t="str">
        <f t="shared" si="32"/>
        <v/>
      </c>
      <c r="Q51" s="121" t="str">
        <f t="shared" si="30"/>
        <v/>
      </c>
      <c r="R51" s="127"/>
      <c r="T51" s="128" t="e">
        <f t="shared" si="33"/>
        <v>#VALUE!</v>
      </c>
    </row>
    <row r="52" spans="2:20" s="117" customFormat="1" ht="20.100000000000001" customHeight="1" x14ac:dyDescent="0.4">
      <c r="B52" s="118"/>
      <c r="C52" s="194">
        <v>8</v>
      </c>
      <c r="D52" s="99"/>
      <c r="E52" s="207"/>
      <c r="F52" s="208"/>
      <c r="G52" s="99"/>
      <c r="H52" s="99"/>
      <c r="I52" s="124" t="str">
        <f>IF(D52="","",H52/1000/G52)</f>
        <v/>
      </c>
      <c r="J52" s="100"/>
      <c r="K52" s="188" t="s">
        <v>16</v>
      </c>
      <c r="L52" s="100"/>
      <c r="M52" s="125">
        <f t="shared" ref="M52:M54" si="36">ROUNDDOWN(J52/1000*L52/1000,3)</f>
        <v>0</v>
      </c>
      <c r="N52" s="99"/>
      <c r="O52" s="125">
        <f t="shared" si="31"/>
        <v>0</v>
      </c>
      <c r="P52" s="121" t="str">
        <f t="shared" si="32"/>
        <v/>
      </c>
      <c r="Q52" s="121" t="str">
        <f t="shared" si="30"/>
        <v/>
      </c>
      <c r="R52" s="127"/>
      <c r="T52" s="128" t="e">
        <f t="shared" si="33"/>
        <v>#VALUE!</v>
      </c>
    </row>
    <row r="53" spans="2:20" s="117" customFormat="1" ht="20.100000000000001" customHeight="1" x14ac:dyDescent="0.4">
      <c r="B53" s="118"/>
      <c r="C53" s="194">
        <v>9</v>
      </c>
      <c r="D53" s="99"/>
      <c r="E53" s="207"/>
      <c r="F53" s="208"/>
      <c r="G53" s="99"/>
      <c r="H53" s="99"/>
      <c r="I53" s="124" t="str">
        <f t="shared" ref="I53" si="37">IF(D53="","",H53/1000/G53)</f>
        <v/>
      </c>
      <c r="J53" s="101"/>
      <c r="K53" s="188" t="s">
        <v>16</v>
      </c>
      <c r="L53" s="101"/>
      <c r="M53" s="125">
        <f t="shared" si="36"/>
        <v>0</v>
      </c>
      <c r="N53" s="99"/>
      <c r="O53" s="125">
        <f t="shared" si="31"/>
        <v>0</v>
      </c>
      <c r="P53" s="121" t="str">
        <f t="shared" si="32"/>
        <v/>
      </c>
      <c r="Q53" s="121" t="str">
        <f t="shared" si="30"/>
        <v/>
      </c>
      <c r="R53" s="127"/>
      <c r="T53" s="128" t="e">
        <f t="shared" si="33"/>
        <v>#VALUE!</v>
      </c>
    </row>
    <row r="54" spans="2:20" s="117" customFormat="1" ht="20.100000000000001" customHeight="1" x14ac:dyDescent="0.4">
      <c r="B54" s="118"/>
      <c r="C54" s="194">
        <v>10</v>
      </c>
      <c r="D54" s="105"/>
      <c r="E54" s="238"/>
      <c r="F54" s="239"/>
      <c r="G54" s="105"/>
      <c r="H54" s="105"/>
      <c r="I54" s="124" t="str">
        <f>IF(D54="","",H54/1000/G54)</f>
        <v/>
      </c>
      <c r="J54" s="104"/>
      <c r="K54" s="188" t="s">
        <v>16</v>
      </c>
      <c r="L54" s="104"/>
      <c r="M54" s="125">
        <f t="shared" si="36"/>
        <v>0</v>
      </c>
      <c r="N54" s="105"/>
      <c r="O54" s="125">
        <f t="shared" si="31"/>
        <v>0</v>
      </c>
      <c r="P54" s="121" t="str">
        <f t="shared" si="32"/>
        <v/>
      </c>
      <c r="Q54" s="121" t="str">
        <f t="shared" si="30"/>
        <v/>
      </c>
      <c r="R54" s="127"/>
      <c r="T54" s="128" t="e">
        <f t="shared" si="33"/>
        <v>#VALUE!</v>
      </c>
    </row>
    <row r="55" spans="2:20" s="117" customFormat="1" ht="20.100000000000001" customHeight="1" x14ac:dyDescent="0.4">
      <c r="B55" s="118"/>
      <c r="C55" s="194">
        <v>11</v>
      </c>
      <c r="D55" s="105"/>
      <c r="E55" s="238"/>
      <c r="F55" s="239"/>
      <c r="G55" s="105"/>
      <c r="H55" s="105"/>
      <c r="I55" s="124" t="str">
        <f>IF(D55="","",H55/1000/G55)</f>
        <v/>
      </c>
      <c r="J55" s="104"/>
      <c r="K55" s="188" t="s">
        <v>16</v>
      </c>
      <c r="L55" s="104"/>
      <c r="M55" s="125">
        <f>ROUNDDOWN(J55/1000*L55/1000,3)</f>
        <v>0</v>
      </c>
      <c r="N55" s="105"/>
      <c r="O55" s="125">
        <f t="shared" si="31"/>
        <v>0</v>
      </c>
      <c r="P55" s="121" t="str">
        <f t="shared" si="32"/>
        <v/>
      </c>
      <c r="Q55" s="121" t="str">
        <f t="shared" si="30"/>
        <v/>
      </c>
      <c r="R55" s="127"/>
      <c r="T55" s="128" t="e">
        <f t="shared" si="33"/>
        <v>#VALUE!</v>
      </c>
    </row>
    <row r="56" spans="2:20" s="117" customFormat="1" ht="20.100000000000001" customHeight="1" x14ac:dyDescent="0.4">
      <c r="B56" s="118"/>
      <c r="C56" s="194">
        <v>12</v>
      </c>
      <c r="D56" s="105"/>
      <c r="E56" s="238"/>
      <c r="F56" s="239"/>
      <c r="G56" s="105"/>
      <c r="H56" s="105"/>
      <c r="I56" s="124" t="str">
        <f>IF(D56="","",H56/1000/G56)</f>
        <v/>
      </c>
      <c r="J56" s="104"/>
      <c r="K56" s="188" t="s">
        <v>16</v>
      </c>
      <c r="L56" s="104"/>
      <c r="M56" s="125">
        <f>ROUNDDOWN(J56/1000*L56/1000,3)</f>
        <v>0</v>
      </c>
      <c r="N56" s="105"/>
      <c r="O56" s="125">
        <f t="shared" si="31"/>
        <v>0</v>
      </c>
      <c r="P56" s="121" t="str">
        <f t="shared" si="32"/>
        <v/>
      </c>
      <c r="Q56" s="121" t="str">
        <f t="shared" si="30"/>
        <v/>
      </c>
      <c r="R56" s="127"/>
      <c r="T56" s="128" t="e">
        <f t="shared" si="33"/>
        <v>#VALUE!</v>
      </c>
    </row>
    <row r="57" spans="2:20" s="117" customFormat="1" ht="20.100000000000001" customHeight="1" x14ac:dyDescent="0.4">
      <c r="B57" s="118"/>
      <c r="C57" s="194">
        <v>13</v>
      </c>
      <c r="D57" s="99"/>
      <c r="E57" s="207"/>
      <c r="F57" s="208"/>
      <c r="G57" s="99"/>
      <c r="H57" s="99"/>
      <c r="I57" s="124" t="str">
        <f>IF(D57="","",H57/1000/G57)</f>
        <v/>
      </c>
      <c r="J57" s="100"/>
      <c r="K57" s="188" t="s">
        <v>16</v>
      </c>
      <c r="L57" s="100"/>
      <c r="M57" s="125">
        <f t="shared" ref="M57:M59" si="38">ROUNDDOWN(J57/1000*L57/1000,3)</f>
        <v>0</v>
      </c>
      <c r="N57" s="99"/>
      <c r="O57" s="125">
        <f t="shared" si="31"/>
        <v>0</v>
      </c>
      <c r="P57" s="121" t="str">
        <f t="shared" si="32"/>
        <v/>
      </c>
      <c r="Q57" s="121" t="str">
        <f t="shared" si="30"/>
        <v/>
      </c>
      <c r="R57" s="127"/>
      <c r="T57" s="128" t="e">
        <f t="shared" si="33"/>
        <v>#VALUE!</v>
      </c>
    </row>
    <row r="58" spans="2:20" s="117" customFormat="1" ht="20.100000000000001" customHeight="1" x14ac:dyDescent="0.4">
      <c r="B58" s="118"/>
      <c r="C58" s="194">
        <v>14</v>
      </c>
      <c r="D58" s="99"/>
      <c r="E58" s="207"/>
      <c r="F58" s="208"/>
      <c r="G58" s="99"/>
      <c r="H58" s="99"/>
      <c r="I58" s="124" t="str">
        <f t="shared" ref="I58" si="39">IF(D58="","",H58/1000/G58)</f>
        <v/>
      </c>
      <c r="J58" s="101"/>
      <c r="K58" s="188" t="s">
        <v>16</v>
      </c>
      <c r="L58" s="101"/>
      <c r="M58" s="125">
        <f t="shared" si="38"/>
        <v>0</v>
      </c>
      <c r="N58" s="99"/>
      <c r="O58" s="125">
        <f t="shared" si="31"/>
        <v>0</v>
      </c>
      <c r="P58" s="121" t="str">
        <f t="shared" si="32"/>
        <v/>
      </c>
      <c r="Q58" s="121" t="str">
        <f t="shared" si="30"/>
        <v/>
      </c>
      <c r="R58" s="127"/>
      <c r="T58" s="128" t="e">
        <f t="shared" si="33"/>
        <v>#VALUE!</v>
      </c>
    </row>
    <row r="59" spans="2:20" s="117" customFormat="1" ht="20.100000000000001" customHeight="1" x14ac:dyDescent="0.4">
      <c r="B59" s="118"/>
      <c r="C59" s="194">
        <v>15</v>
      </c>
      <c r="D59" s="105"/>
      <c r="E59" s="238"/>
      <c r="F59" s="239"/>
      <c r="G59" s="105"/>
      <c r="H59" s="105"/>
      <c r="I59" s="124" t="str">
        <f>IF(D59="","",H59/1000/G59)</f>
        <v/>
      </c>
      <c r="J59" s="104"/>
      <c r="K59" s="188" t="s">
        <v>16</v>
      </c>
      <c r="L59" s="104"/>
      <c r="M59" s="125">
        <f t="shared" si="38"/>
        <v>0</v>
      </c>
      <c r="N59" s="105"/>
      <c r="O59" s="125">
        <f t="shared" si="31"/>
        <v>0</v>
      </c>
      <c r="P59" s="121" t="str">
        <f t="shared" si="32"/>
        <v/>
      </c>
      <c r="Q59" s="121" t="str">
        <f t="shared" si="30"/>
        <v/>
      </c>
      <c r="R59" s="127"/>
      <c r="T59" s="128" t="e">
        <f t="shared" si="33"/>
        <v>#VALUE!</v>
      </c>
    </row>
    <row r="60" spans="2:20" s="117" customFormat="1" ht="20.100000000000001" customHeight="1" x14ac:dyDescent="0.4">
      <c r="B60" s="118"/>
      <c r="C60" s="194">
        <v>16</v>
      </c>
      <c r="D60" s="105"/>
      <c r="E60" s="238"/>
      <c r="F60" s="239"/>
      <c r="G60" s="105"/>
      <c r="H60" s="105"/>
      <c r="I60" s="124" t="str">
        <f>IF(D60="","",H60/1000/G60)</f>
        <v/>
      </c>
      <c r="J60" s="104"/>
      <c r="K60" s="194" t="s">
        <v>16</v>
      </c>
      <c r="L60" s="104"/>
      <c r="M60" s="125">
        <f>ROUNDDOWN(J60/1000*L60/1000,3)</f>
        <v>0</v>
      </c>
      <c r="N60" s="105"/>
      <c r="O60" s="125">
        <f t="shared" ref="O60:O64" si="40">M60-N60</f>
        <v>0</v>
      </c>
      <c r="P60" s="121" t="str">
        <f t="shared" ref="P60:P64" si="41">IF(D60="","",3500)</f>
        <v/>
      </c>
      <c r="Q60" s="121" t="str">
        <f t="shared" ref="Q60:Q64" si="42">IF(D60="","",P60*O60)</f>
        <v/>
      </c>
      <c r="R60" s="127"/>
      <c r="T60" s="128" t="e">
        <f t="shared" ref="T60:T64" si="43">I60*O60</f>
        <v>#VALUE!</v>
      </c>
    </row>
    <row r="61" spans="2:20" s="117" customFormat="1" ht="20.100000000000001" customHeight="1" x14ac:dyDescent="0.4">
      <c r="B61" s="118"/>
      <c r="C61" s="194">
        <v>17</v>
      </c>
      <c r="D61" s="105"/>
      <c r="E61" s="238"/>
      <c r="F61" s="239"/>
      <c r="G61" s="105"/>
      <c r="H61" s="105"/>
      <c r="I61" s="124" t="str">
        <f>IF(D61="","",H61/1000/G61)</f>
        <v/>
      </c>
      <c r="J61" s="104"/>
      <c r="K61" s="194" t="s">
        <v>16</v>
      </c>
      <c r="L61" s="104"/>
      <c r="M61" s="125">
        <f>ROUNDDOWN(J61/1000*L61/1000,3)</f>
        <v>0</v>
      </c>
      <c r="N61" s="105"/>
      <c r="O61" s="125">
        <f t="shared" si="40"/>
        <v>0</v>
      </c>
      <c r="P61" s="121" t="str">
        <f t="shared" si="41"/>
        <v/>
      </c>
      <c r="Q61" s="121" t="str">
        <f t="shared" si="42"/>
        <v/>
      </c>
      <c r="R61" s="127"/>
      <c r="T61" s="128" t="e">
        <f t="shared" si="43"/>
        <v>#VALUE!</v>
      </c>
    </row>
    <row r="62" spans="2:20" s="117" customFormat="1" ht="20.100000000000001" customHeight="1" x14ac:dyDescent="0.4">
      <c r="B62" s="118"/>
      <c r="C62" s="194">
        <v>18</v>
      </c>
      <c r="D62" s="99"/>
      <c r="E62" s="207"/>
      <c r="F62" s="208"/>
      <c r="G62" s="99"/>
      <c r="H62" s="99"/>
      <c r="I62" s="124" t="str">
        <f>IF(D62="","",H62/1000/G62)</f>
        <v/>
      </c>
      <c r="J62" s="100"/>
      <c r="K62" s="194" t="s">
        <v>16</v>
      </c>
      <c r="L62" s="100"/>
      <c r="M62" s="125">
        <f t="shared" ref="M62:M64" si="44">ROUNDDOWN(J62/1000*L62/1000,3)</f>
        <v>0</v>
      </c>
      <c r="N62" s="99"/>
      <c r="O62" s="125">
        <f t="shared" si="40"/>
        <v>0</v>
      </c>
      <c r="P62" s="121" t="str">
        <f t="shared" si="41"/>
        <v/>
      </c>
      <c r="Q62" s="121" t="str">
        <f t="shared" si="42"/>
        <v/>
      </c>
      <c r="R62" s="127"/>
      <c r="T62" s="128" t="e">
        <f t="shared" si="43"/>
        <v>#VALUE!</v>
      </c>
    </row>
    <row r="63" spans="2:20" s="117" customFormat="1" ht="20.100000000000001" customHeight="1" x14ac:dyDescent="0.4">
      <c r="B63" s="118"/>
      <c r="C63" s="194">
        <v>19</v>
      </c>
      <c r="D63" s="99"/>
      <c r="E63" s="207"/>
      <c r="F63" s="208"/>
      <c r="G63" s="99"/>
      <c r="H63" s="99"/>
      <c r="I63" s="124" t="str">
        <f t="shared" ref="I63" si="45">IF(D63="","",H63/1000/G63)</f>
        <v/>
      </c>
      <c r="J63" s="101"/>
      <c r="K63" s="194" t="s">
        <v>16</v>
      </c>
      <c r="L63" s="101"/>
      <c r="M63" s="125">
        <f t="shared" si="44"/>
        <v>0</v>
      </c>
      <c r="N63" s="99"/>
      <c r="O63" s="125">
        <f t="shared" si="40"/>
        <v>0</v>
      </c>
      <c r="P63" s="121" t="str">
        <f t="shared" si="41"/>
        <v/>
      </c>
      <c r="Q63" s="121" t="str">
        <f t="shared" si="42"/>
        <v/>
      </c>
      <c r="R63" s="127"/>
      <c r="T63" s="128" t="e">
        <f t="shared" si="43"/>
        <v>#VALUE!</v>
      </c>
    </row>
    <row r="64" spans="2:20" s="117" customFormat="1" ht="20.100000000000001" customHeight="1" x14ac:dyDescent="0.4">
      <c r="B64" s="118"/>
      <c r="C64" s="194">
        <v>20</v>
      </c>
      <c r="D64" s="105"/>
      <c r="E64" s="238"/>
      <c r="F64" s="239"/>
      <c r="G64" s="105"/>
      <c r="H64" s="105"/>
      <c r="I64" s="124" t="str">
        <f>IF(D64="","",H64/1000/G64)</f>
        <v/>
      </c>
      <c r="J64" s="104"/>
      <c r="K64" s="194" t="s">
        <v>16</v>
      </c>
      <c r="L64" s="104"/>
      <c r="M64" s="125">
        <f t="shared" si="44"/>
        <v>0</v>
      </c>
      <c r="N64" s="105"/>
      <c r="O64" s="125">
        <f t="shared" si="40"/>
        <v>0</v>
      </c>
      <c r="P64" s="121" t="str">
        <f t="shared" si="41"/>
        <v/>
      </c>
      <c r="Q64" s="121" t="str">
        <f t="shared" si="42"/>
        <v/>
      </c>
      <c r="R64" s="127"/>
      <c r="T64" s="128" t="e">
        <f t="shared" si="43"/>
        <v>#VALUE!</v>
      </c>
    </row>
    <row r="65" spans="2:20" s="117" customFormat="1" ht="20.100000000000001" customHeight="1" x14ac:dyDescent="0.4">
      <c r="B65" s="118"/>
      <c r="C65" s="194">
        <v>21</v>
      </c>
      <c r="D65" s="105"/>
      <c r="E65" s="238"/>
      <c r="F65" s="239"/>
      <c r="G65" s="105"/>
      <c r="H65" s="105"/>
      <c r="I65" s="124" t="str">
        <f>IF(D65="","",H65/1000/G65)</f>
        <v/>
      </c>
      <c r="J65" s="104"/>
      <c r="K65" s="188" t="s">
        <v>16</v>
      </c>
      <c r="L65" s="104"/>
      <c r="M65" s="125">
        <f>ROUNDDOWN(J65/1000*L65/1000,3)</f>
        <v>0</v>
      </c>
      <c r="N65" s="105"/>
      <c r="O65" s="125">
        <f t="shared" si="31"/>
        <v>0</v>
      </c>
      <c r="P65" s="121" t="str">
        <f t="shared" si="32"/>
        <v/>
      </c>
      <c r="Q65" s="121" t="str">
        <f t="shared" si="30"/>
        <v/>
      </c>
      <c r="R65" s="127"/>
      <c r="T65" s="128" t="e">
        <f t="shared" si="33"/>
        <v>#VALUE!</v>
      </c>
    </row>
    <row r="66" spans="2:20" s="117" customFormat="1" ht="20.100000000000001" customHeight="1" x14ac:dyDescent="0.4">
      <c r="B66" s="118"/>
      <c r="C66" s="194">
        <v>22</v>
      </c>
      <c r="D66" s="105"/>
      <c r="E66" s="238"/>
      <c r="F66" s="239"/>
      <c r="G66" s="105"/>
      <c r="H66" s="105"/>
      <c r="I66" s="124" t="str">
        <f>IF(D66="","",H66/1000/G66)</f>
        <v/>
      </c>
      <c r="J66" s="104"/>
      <c r="K66" s="188" t="s">
        <v>16</v>
      </c>
      <c r="L66" s="104"/>
      <c r="M66" s="125">
        <f>ROUNDDOWN(J66/1000*L66/1000,3)</f>
        <v>0</v>
      </c>
      <c r="N66" s="105"/>
      <c r="O66" s="125">
        <f t="shared" si="31"/>
        <v>0</v>
      </c>
      <c r="P66" s="121" t="str">
        <f t="shared" si="32"/>
        <v/>
      </c>
      <c r="Q66" s="121" t="str">
        <f t="shared" si="30"/>
        <v/>
      </c>
      <c r="R66" s="127"/>
      <c r="T66" s="128" t="e">
        <f t="shared" si="33"/>
        <v>#VALUE!</v>
      </c>
    </row>
    <row r="67" spans="2:20" s="117" customFormat="1" ht="20.100000000000001" customHeight="1" x14ac:dyDescent="0.4">
      <c r="B67" s="118"/>
      <c r="C67" s="194">
        <v>23</v>
      </c>
      <c r="D67" s="99"/>
      <c r="E67" s="207"/>
      <c r="F67" s="208"/>
      <c r="G67" s="99"/>
      <c r="H67" s="99"/>
      <c r="I67" s="124" t="str">
        <f>IF(D67="","",H67/1000/G67)</f>
        <v/>
      </c>
      <c r="J67" s="100"/>
      <c r="K67" s="188" t="s">
        <v>16</v>
      </c>
      <c r="L67" s="100"/>
      <c r="M67" s="125">
        <f t="shared" ref="M67:M69" si="46">ROUNDDOWN(J67/1000*L67/1000,3)</f>
        <v>0</v>
      </c>
      <c r="N67" s="99"/>
      <c r="O67" s="125">
        <f t="shared" si="31"/>
        <v>0</v>
      </c>
      <c r="P67" s="121" t="str">
        <f t="shared" si="32"/>
        <v/>
      </c>
      <c r="Q67" s="121" t="str">
        <f t="shared" si="30"/>
        <v/>
      </c>
      <c r="R67" s="127"/>
      <c r="T67" s="128" t="e">
        <f t="shared" si="33"/>
        <v>#VALUE!</v>
      </c>
    </row>
    <row r="68" spans="2:20" s="117" customFormat="1" ht="20.100000000000001" customHeight="1" x14ac:dyDescent="0.4">
      <c r="B68" s="118"/>
      <c r="C68" s="194">
        <v>24</v>
      </c>
      <c r="D68" s="99"/>
      <c r="E68" s="207"/>
      <c r="F68" s="208"/>
      <c r="G68" s="99"/>
      <c r="H68" s="99"/>
      <c r="I68" s="124" t="str">
        <f t="shared" ref="I68" si="47">IF(D68="","",H68/1000/G68)</f>
        <v/>
      </c>
      <c r="J68" s="101"/>
      <c r="K68" s="188" t="s">
        <v>16</v>
      </c>
      <c r="L68" s="101"/>
      <c r="M68" s="125">
        <f t="shared" si="46"/>
        <v>0</v>
      </c>
      <c r="N68" s="99"/>
      <c r="O68" s="125">
        <f t="shared" si="31"/>
        <v>0</v>
      </c>
      <c r="P68" s="121" t="str">
        <f t="shared" si="32"/>
        <v/>
      </c>
      <c r="Q68" s="121" t="str">
        <f t="shared" si="30"/>
        <v/>
      </c>
      <c r="R68" s="127"/>
      <c r="T68" s="128" t="e">
        <f t="shared" si="33"/>
        <v>#VALUE!</v>
      </c>
    </row>
    <row r="69" spans="2:20" s="117" customFormat="1" ht="20.100000000000001" customHeight="1" x14ac:dyDescent="0.4">
      <c r="B69" s="118"/>
      <c r="C69" s="194">
        <v>25</v>
      </c>
      <c r="D69" s="105"/>
      <c r="E69" s="238"/>
      <c r="F69" s="239"/>
      <c r="G69" s="105"/>
      <c r="H69" s="105"/>
      <c r="I69" s="124" t="str">
        <f>IF(D69="","",H69/1000/G69)</f>
        <v/>
      </c>
      <c r="J69" s="104"/>
      <c r="K69" s="188" t="s">
        <v>16</v>
      </c>
      <c r="L69" s="104"/>
      <c r="M69" s="125">
        <f t="shared" si="46"/>
        <v>0</v>
      </c>
      <c r="N69" s="105"/>
      <c r="O69" s="125">
        <f t="shared" si="31"/>
        <v>0</v>
      </c>
      <c r="P69" s="121" t="str">
        <f t="shared" si="32"/>
        <v/>
      </c>
      <c r="Q69" s="121" t="str">
        <f t="shared" si="30"/>
        <v/>
      </c>
      <c r="R69" s="127"/>
      <c r="T69" s="128" t="e">
        <f t="shared" si="33"/>
        <v>#VALUE!</v>
      </c>
    </row>
    <row r="70" spans="2:20" s="117" customFormat="1" ht="20.100000000000001" customHeight="1" x14ac:dyDescent="0.4">
      <c r="B70" s="118"/>
      <c r="C70" s="227" t="s">
        <v>111</v>
      </c>
      <c r="D70" s="228"/>
      <c r="E70" s="228"/>
      <c r="F70" s="228"/>
      <c r="G70" s="228"/>
      <c r="H70" s="229"/>
      <c r="I70" s="124" t="str">
        <f>IFERROR(T70/M70,"")</f>
        <v/>
      </c>
      <c r="J70" s="130"/>
      <c r="K70" s="186"/>
      <c r="L70" s="130"/>
      <c r="M70" s="125">
        <f>SUM(M45:M69)</f>
        <v>0</v>
      </c>
      <c r="N70" s="125">
        <f>SUM(N45:N69)</f>
        <v>0</v>
      </c>
      <c r="O70" s="182">
        <f>SUM(O45:O69)</f>
        <v>0</v>
      </c>
      <c r="P70" s="121" t="s">
        <v>103</v>
      </c>
      <c r="Q70" s="183">
        <f>SUM(Q45:Q69)</f>
        <v>0</v>
      </c>
      <c r="R70" s="166"/>
      <c r="T70" s="128">
        <f>SUMIF(T45:T69,"&lt;&gt;#VALUE!")</f>
        <v>0</v>
      </c>
    </row>
    <row r="71" spans="2:20" s="117" customFormat="1" ht="10.5" customHeight="1" thickBot="1" x14ac:dyDescent="0.45">
      <c r="B71" s="139"/>
      <c r="C71" s="142"/>
      <c r="D71" s="142"/>
      <c r="E71" s="142"/>
      <c r="F71" s="142"/>
      <c r="G71" s="155"/>
      <c r="H71" s="155"/>
      <c r="I71" s="142"/>
      <c r="J71" s="143"/>
      <c r="K71" s="142"/>
      <c r="L71" s="143"/>
      <c r="M71" s="142"/>
      <c r="N71" s="143"/>
      <c r="O71" s="142"/>
      <c r="P71" s="142"/>
      <c r="Q71" s="142"/>
      <c r="R71" s="144"/>
      <c r="S71" s="118"/>
    </row>
    <row r="72" spans="2:20" s="117" customFormat="1" ht="12" customHeight="1" x14ac:dyDescent="0.4">
      <c r="C72" s="145"/>
      <c r="D72" s="145"/>
      <c r="E72" s="145"/>
      <c r="F72" s="145"/>
      <c r="I72" s="145"/>
      <c r="J72" s="146"/>
      <c r="K72" s="145"/>
      <c r="L72" s="146"/>
      <c r="M72" s="145"/>
      <c r="N72" s="146"/>
      <c r="O72" s="145"/>
      <c r="P72" s="145"/>
      <c r="Q72" s="145"/>
      <c r="R72" s="145"/>
    </row>
    <row r="73" spans="2:20" s="117" customFormat="1" ht="12" customHeight="1" x14ac:dyDescent="0.4">
      <c r="C73" s="145"/>
      <c r="D73" s="145"/>
      <c r="E73" s="145"/>
      <c r="F73" s="145"/>
      <c r="I73" s="145"/>
      <c r="J73" s="146"/>
      <c r="K73" s="145"/>
      <c r="L73" s="146"/>
      <c r="M73" s="145"/>
      <c r="N73" s="146"/>
      <c r="O73" s="145"/>
      <c r="P73" s="145"/>
      <c r="Q73" s="145"/>
      <c r="R73" s="145"/>
    </row>
    <row r="74" spans="2:20" s="117" customFormat="1" ht="18" customHeight="1" thickBot="1" x14ac:dyDescent="0.45">
      <c r="B74" s="147" t="s">
        <v>37</v>
      </c>
      <c r="C74" s="148"/>
      <c r="D74" s="145"/>
      <c r="E74" s="145"/>
      <c r="F74" s="145"/>
      <c r="I74" s="145"/>
      <c r="J74" s="146"/>
      <c r="K74" s="145"/>
      <c r="L74" s="146"/>
      <c r="M74" s="145"/>
      <c r="N74" s="146"/>
      <c r="O74" s="145"/>
      <c r="P74" s="145"/>
      <c r="Q74" s="145"/>
      <c r="R74" s="142"/>
    </row>
    <row r="75" spans="2:20" s="117" customFormat="1" ht="10.5" customHeight="1" x14ac:dyDescent="0.4">
      <c r="B75" s="149"/>
      <c r="C75" s="150"/>
      <c r="D75" s="151"/>
      <c r="E75" s="151"/>
      <c r="F75" s="151"/>
      <c r="G75" s="152"/>
      <c r="H75" s="152"/>
      <c r="I75" s="151"/>
      <c r="J75" s="153"/>
      <c r="K75" s="151"/>
      <c r="L75" s="153"/>
      <c r="M75" s="151"/>
      <c r="N75" s="153"/>
      <c r="O75" s="151"/>
      <c r="P75" s="151"/>
      <c r="Q75" s="151"/>
      <c r="R75" s="154"/>
    </row>
    <row r="76" spans="2:20" s="117" customFormat="1" ht="18" customHeight="1" x14ac:dyDescent="0.4">
      <c r="B76" s="118"/>
      <c r="C76" s="220" t="s">
        <v>61</v>
      </c>
      <c r="D76" s="227" t="s">
        <v>22</v>
      </c>
      <c r="E76" s="228"/>
      <c r="F76" s="229"/>
      <c r="G76" s="223" t="s">
        <v>8</v>
      </c>
      <c r="H76" s="223" t="s">
        <v>7</v>
      </c>
      <c r="I76" s="223" t="s">
        <v>71</v>
      </c>
      <c r="J76" s="235" t="s">
        <v>64</v>
      </c>
      <c r="K76" s="240"/>
      <c r="L76" s="241"/>
      <c r="M76" s="223" t="s">
        <v>5</v>
      </c>
      <c r="N76" s="223" t="s">
        <v>4</v>
      </c>
      <c r="O76" s="223"/>
      <c r="P76" s="119"/>
      <c r="Q76" s="119"/>
      <c r="R76" s="120"/>
    </row>
    <row r="77" spans="2:20" s="117" customFormat="1" ht="18" customHeight="1" x14ac:dyDescent="0.4">
      <c r="B77" s="118"/>
      <c r="C77" s="221"/>
      <c r="D77" s="188" t="s">
        <v>13</v>
      </c>
      <c r="E77" s="227" t="s">
        <v>12</v>
      </c>
      <c r="F77" s="229"/>
      <c r="G77" s="222"/>
      <c r="H77" s="222"/>
      <c r="I77" s="222"/>
      <c r="J77" s="121" t="s">
        <v>17</v>
      </c>
      <c r="K77" s="188" t="s">
        <v>16</v>
      </c>
      <c r="L77" s="121" t="s">
        <v>25</v>
      </c>
      <c r="M77" s="222"/>
      <c r="N77" s="121" t="s">
        <v>3</v>
      </c>
      <c r="O77" s="188" t="s">
        <v>2</v>
      </c>
      <c r="P77" s="122"/>
      <c r="Q77" s="122"/>
      <c r="R77" s="123"/>
    </row>
    <row r="78" spans="2:20" s="117" customFormat="1" ht="20.100000000000001" customHeight="1" x14ac:dyDescent="0.4">
      <c r="B78" s="118"/>
      <c r="C78" s="188">
        <v>1</v>
      </c>
      <c r="D78" s="105"/>
      <c r="E78" s="238"/>
      <c r="F78" s="239"/>
      <c r="G78" s="105"/>
      <c r="H78" s="105"/>
      <c r="I78" s="124" t="str">
        <f>IF(D78="","",H78/1000/G78)</f>
        <v/>
      </c>
      <c r="J78" s="104"/>
      <c r="K78" s="188" t="s">
        <v>16</v>
      </c>
      <c r="L78" s="104"/>
      <c r="M78" s="125">
        <f t="shared" ref="M78:M87" si="48">ROUNDDOWN(J78/1000*L78/1000,3)</f>
        <v>0</v>
      </c>
      <c r="N78" s="121" t="str">
        <f>IF(D78="","",3500)</f>
        <v/>
      </c>
      <c r="O78" s="121" t="str">
        <f t="shared" ref="O78:O87" si="49">IF(D78="","",N78*M78)</f>
        <v/>
      </c>
      <c r="P78" s="126"/>
      <c r="Q78" s="126"/>
      <c r="R78" s="127"/>
      <c r="T78" s="128" t="e">
        <f t="shared" ref="T78:T87" si="50">I78*M78</f>
        <v>#VALUE!</v>
      </c>
    </row>
    <row r="79" spans="2:20" s="117" customFormat="1" ht="20.100000000000001" customHeight="1" x14ac:dyDescent="0.4">
      <c r="B79" s="118"/>
      <c r="C79" s="188">
        <v>2</v>
      </c>
      <c r="D79" s="99"/>
      <c r="E79" s="207"/>
      <c r="F79" s="208"/>
      <c r="G79" s="99"/>
      <c r="H79" s="99"/>
      <c r="I79" s="124" t="str">
        <f t="shared" ref="I79:I81" si="51">IF(D79="","",H79/1000/G79)</f>
        <v/>
      </c>
      <c r="J79" s="100"/>
      <c r="K79" s="188" t="s">
        <v>16</v>
      </c>
      <c r="L79" s="100"/>
      <c r="M79" s="125">
        <f t="shared" si="48"/>
        <v>0</v>
      </c>
      <c r="N79" s="121" t="str">
        <f t="shared" ref="N79:N87" si="52">IF(D79="","",3500)</f>
        <v/>
      </c>
      <c r="O79" s="121" t="str">
        <f t="shared" si="49"/>
        <v/>
      </c>
      <c r="P79" s="126"/>
      <c r="Q79" s="126"/>
      <c r="R79" s="127"/>
      <c r="T79" s="128" t="e">
        <f t="shared" si="50"/>
        <v>#VALUE!</v>
      </c>
    </row>
    <row r="80" spans="2:20" s="117" customFormat="1" ht="20.100000000000001" customHeight="1" x14ac:dyDescent="0.4">
      <c r="B80" s="118"/>
      <c r="C80" s="188">
        <v>3</v>
      </c>
      <c r="D80" s="99"/>
      <c r="E80" s="207"/>
      <c r="F80" s="208"/>
      <c r="G80" s="99"/>
      <c r="H80" s="99"/>
      <c r="I80" s="124" t="str">
        <f t="shared" si="51"/>
        <v/>
      </c>
      <c r="J80" s="101"/>
      <c r="K80" s="188" t="s">
        <v>16</v>
      </c>
      <c r="L80" s="101"/>
      <c r="M80" s="125">
        <f t="shared" si="48"/>
        <v>0</v>
      </c>
      <c r="N80" s="121" t="str">
        <f t="shared" si="52"/>
        <v/>
      </c>
      <c r="O80" s="121" t="str">
        <f t="shared" si="49"/>
        <v/>
      </c>
      <c r="P80" s="126"/>
      <c r="Q80" s="126"/>
      <c r="R80" s="127"/>
      <c r="T80" s="128" t="e">
        <f t="shared" si="50"/>
        <v>#VALUE!</v>
      </c>
    </row>
    <row r="81" spans="2:20" s="117" customFormat="1" ht="20.100000000000001" customHeight="1" x14ac:dyDescent="0.4">
      <c r="B81" s="118"/>
      <c r="C81" s="188">
        <v>4</v>
      </c>
      <c r="D81" s="99"/>
      <c r="E81" s="207"/>
      <c r="F81" s="208"/>
      <c r="G81" s="99"/>
      <c r="H81" s="99"/>
      <c r="I81" s="124" t="str">
        <f t="shared" si="51"/>
        <v/>
      </c>
      <c r="J81" s="101"/>
      <c r="K81" s="188" t="s">
        <v>16</v>
      </c>
      <c r="L81" s="101"/>
      <c r="M81" s="125">
        <f t="shared" si="48"/>
        <v>0</v>
      </c>
      <c r="N81" s="121" t="str">
        <f t="shared" si="52"/>
        <v/>
      </c>
      <c r="O81" s="121" t="str">
        <f t="shared" si="49"/>
        <v/>
      </c>
      <c r="P81" s="126"/>
      <c r="Q81" s="126"/>
      <c r="R81" s="127"/>
      <c r="T81" s="128" t="e">
        <f t="shared" si="50"/>
        <v>#VALUE!</v>
      </c>
    </row>
    <row r="82" spans="2:20" s="117" customFormat="1" ht="20.100000000000001" customHeight="1" x14ac:dyDescent="0.4">
      <c r="B82" s="118"/>
      <c r="C82" s="188">
        <v>5</v>
      </c>
      <c r="D82" s="99"/>
      <c r="E82" s="207"/>
      <c r="F82" s="208"/>
      <c r="G82" s="99"/>
      <c r="H82" s="99"/>
      <c r="I82" s="124" t="str">
        <f t="shared" ref="I82:I87" si="53">IF(D82="","",H82/1000/G82)</f>
        <v/>
      </c>
      <c r="J82" s="100"/>
      <c r="K82" s="188" t="s">
        <v>16</v>
      </c>
      <c r="L82" s="100"/>
      <c r="M82" s="125">
        <f t="shared" si="48"/>
        <v>0</v>
      </c>
      <c r="N82" s="121" t="str">
        <f t="shared" si="52"/>
        <v/>
      </c>
      <c r="O82" s="121" t="str">
        <f t="shared" si="49"/>
        <v/>
      </c>
      <c r="P82" s="126"/>
      <c r="Q82" s="126"/>
      <c r="R82" s="127"/>
      <c r="T82" s="128" t="e">
        <f t="shared" si="50"/>
        <v>#VALUE!</v>
      </c>
    </row>
    <row r="83" spans="2:20" s="117" customFormat="1" ht="20.100000000000001" customHeight="1" x14ac:dyDescent="0.4">
      <c r="B83" s="118"/>
      <c r="C83" s="188">
        <v>6</v>
      </c>
      <c r="D83" s="99"/>
      <c r="E83" s="207"/>
      <c r="F83" s="208"/>
      <c r="G83" s="99"/>
      <c r="H83" s="99"/>
      <c r="I83" s="124" t="str">
        <f t="shared" si="53"/>
        <v/>
      </c>
      <c r="J83" s="101"/>
      <c r="K83" s="188" t="s">
        <v>16</v>
      </c>
      <c r="L83" s="101"/>
      <c r="M83" s="125">
        <f t="shared" si="48"/>
        <v>0</v>
      </c>
      <c r="N83" s="121" t="str">
        <f t="shared" si="52"/>
        <v/>
      </c>
      <c r="O83" s="121" t="str">
        <f t="shared" si="49"/>
        <v/>
      </c>
      <c r="P83" s="126"/>
      <c r="Q83" s="126"/>
      <c r="R83" s="127"/>
      <c r="T83" s="128" t="e">
        <f t="shared" si="50"/>
        <v>#VALUE!</v>
      </c>
    </row>
    <row r="84" spans="2:20" s="117" customFormat="1" ht="20.100000000000001" customHeight="1" x14ac:dyDescent="0.4">
      <c r="B84" s="118"/>
      <c r="C84" s="188">
        <v>7</v>
      </c>
      <c r="D84" s="99"/>
      <c r="E84" s="207"/>
      <c r="F84" s="208"/>
      <c r="G84" s="99"/>
      <c r="H84" s="99"/>
      <c r="I84" s="124" t="str">
        <f t="shared" si="53"/>
        <v/>
      </c>
      <c r="J84" s="101"/>
      <c r="K84" s="188" t="s">
        <v>16</v>
      </c>
      <c r="L84" s="101"/>
      <c r="M84" s="125">
        <f t="shared" si="48"/>
        <v>0</v>
      </c>
      <c r="N84" s="121" t="str">
        <f t="shared" si="52"/>
        <v/>
      </c>
      <c r="O84" s="121" t="str">
        <f t="shared" si="49"/>
        <v/>
      </c>
      <c r="P84" s="126"/>
      <c r="Q84" s="126"/>
      <c r="R84" s="127"/>
      <c r="T84" s="128" t="e">
        <f t="shared" si="50"/>
        <v>#VALUE!</v>
      </c>
    </row>
    <row r="85" spans="2:20" s="117" customFormat="1" ht="20.100000000000001" customHeight="1" x14ac:dyDescent="0.4">
      <c r="B85" s="118"/>
      <c r="C85" s="188">
        <v>8</v>
      </c>
      <c r="D85" s="99"/>
      <c r="E85" s="207"/>
      <c r="F85" s="208"/>
      <c r="G85" s="99"/>
      <c r="H85" s="99"/>
      <c r="I85" s="124" t="str">
        <f t="shared" si="53"/>
        <v/>
      </c>
      <c r="J85" s="101"/>
      <c r="K85" s="188" t="s">
        <v>16</v>
      </c>
      <c r="L85" s="101"/>
      <c r="M85" s="125">
        <f t="shared" si="48"/>
        <v>0</v>
      </c>
      <c r="N85" s="121" t="str">
        <f t="shared" si="52"/>
        <v/>
      </c>
      <c r="O85" s="121" t="str">
        <f t="shared" si="49"/>
        <v/>
      </c>
      <c r="P85" s="126"/>
      <c r="Q85" s="126"/>
      <c r="R85" s="127"/>
      <c r="T85" s="128" t="e">
        <f t="shared" si="50"/>
        <v>#VALUE!</v>
      </c>
    </row>
    <row r="86" spans="2:20" s="117" customFormat="1" ht="20.100000000000001" customHeight="1" x14ac:dyDescent="0.4">
      <c r="B86" s="118"/>
      <c r="C86" s="188">
        <v>9</v>
      </c>
      <c r="D86" s="99"/>
      <c r="E86" s="207"/>
      <c r="F86" s="208"/>
      <c r="G86" s="99"/>
      <c r="H86" s="99"/>
      <c r="I86" s="124" t="str">
        <f t="shared" si="53"/>
        <v/>
      </c>
      <c r="J86" s="101"/>
      <c r="K86" s="188" t="s">
        <v>16</v>
      </c>
      <c r="L86" s="101"/>
      <c r="M86" s="125">
        <f t="shared" si="48"/>
        <v>0</v>
      </c>
      <c r="N86" s="121" t="str">
        <f t="shared" si="52"/>
        <v/>
      </c>
      <c r="O86" s="121" t="str">
        <f t="shared" si="49"/>
        <v/>
      </c>
      <c r="P86" s="126"/>
      <c r="Q86" s="126"/>
      <c r="R86" s="127"/>
      <c r="T86" s="128" t="e">
        <f t="shared" si="50"/>
        <v>#VALUE!</v>
      </c>
    </row>
    <row r="87" spans="2:20" s="117" customFormat="1" ht="20.100000000000001" customHeight="1" x14ac:dyDescent="0.4">
      <c r="B87" s="118"/>
      <c r="C87" s="188">
        <v>10</v>
      </c>
      <c r="D87" s="99"/>
      <c r="E87" s="207"/>
      <c r="F87" s="208"/>
      <c r="G87" s="99"/>
      <c r="H87" s="99"/>
      <c r="I87" s="124" t="str">
        <f t="shared" si="53"/>
        <v/>
      </c>
      <c r="J87" s="100"/>
      <c r="K87" s="188" t="s">
        <v>16</v>
      </c>
      <c r="L87" s="100"/>
      <c r="M87" s="125">
        <f t="shared" si="48"/>
        <v>0</v>
      </c>
      <c r="N87" s="121" t="str">
        <f t="shared" si="52"/>
        <v/>
      </c>
      <c r="O87" s="121" t="str">
        <f t="shared" si="49"/>
        <v/>
      </c>
      <c r="P87" s="126"/>
      <c r="Q87" s="126"/>
      <c r="R87" s="127"/>
      <c r="T87" s="128" t="e">
        <f t="shared" si="50"/>
        <v>#VALUE!</v>
      </c>
    </row>
    <row r="88" spans="2:20" s="117" customFormat="1" ht="20.100000000000001" customHeight="1" x14ac:dyDescent="0.4">
      <c r="B88" s="118"/>
      <c r="C88" s="227" t="s">
        <v>111</v>
      </c>
      <c r="D88" s="228"/>
      <c r="E88" s="228"/>
      <c r="F88" s="228"/>
      <c r="G88" s="228"/>
      <c r="H88" s="229"/>
      <c r="I88" s="124" t="str">
        <f>IFERROR(T88/M88,"")</f>
        <v/>
      </c>
      <c r="J88" s="130"/>
      <c r="K88" s="186"/>
      <c r="L88" s="138"/>
      <c r="M88" s="125">
        <f>SUM(M78:M87)</f>
        <v>0</v>
      </c>
      <c r="N88" s="131" t="s">
        <v>95</v>
      </c>
      <c r="O88" s="121">
        <f>SUM(O78:O87)</f>
        <v>0</v>
      </c>
      <c r="P88" s="126"/>
      <c r="Q88" s="126"/>
      <c r="R88" s="127"/>
      <c r="T88" s="128">
        <f>SUMIF(T78:T87,"&lt;&gt;#VALUE!")</f>
        <v>0</v>
      </c>
    </row>
    <row r="89" spans="2:20" ht="10.5" customHeight="1" thickBot="1" x14ac:dyDescent="0.45">
      <c r="B89" s="156"/>
      <c r="C89" s="157"/>
      <c r="D89" s="157"/>
      <c r="E89" s="157"/>
      <c r="F89" s="157"/>
      <c r="G89" s="158"/>
      <c r="H89" s="158"/>
      <c r="I89" s="157"/>
      <c r="J89" s="159"/>
      <c r="K89" s="157"/>
      <c r="L89" s="159"/>
      <c r="M89" s="157"/>
      <c r="N89" s="159"/>
      <c r="O89" s="157"/>
      <c r="P89" s="157"/>
      <c r="Q89" s="157"/>
      <c r="R89" s="160"/>
      <c r="S89" s="165"/>
    </row>
    <row r="90" spans="2:20" ht="18" customHeight="1" x14ac:dyDescent="0.4"/>
    <row r="91" spans="2:20" ht="18" customHeight="1" thickBot="1" x14ac:dyDescent="0.45">
      <c r="B91" s="107" t="s">
        <v>36</v>
      </c>
      <c r="C91" s="161"/>
      <c r="Q91" s="157"/>
      <c r="R91" s="157"/>
    </row>
    <row r="92" spans="2:20" ht="25.5" customHeight="1" x14ac:dyDescent="0.4">
      <c r="B92" s="111"/>
      <c r="C92" s="185" t="s">
        <v>113</v>
      </c>
      <c r="D92" s="113"/>
      <c r="E92" s="113"/>
      <c r="F92" s="113"/>
      <c r="G92" s="114"/>
      <c r="H92" s="114"/>
      <c r="I92" s="113"/>
      <c r="J92" s="115"/>
      <c r="K92" s="113"/>
      <c r="L92" s="115"/>
      <c r="M92" s="113"/>
      <c r="N92" s="162"/>
      <c r="O92" s="163"/>
      <c r="P92" s="164" t="s">
        <v>62</v>
      </c>
      <c r="Q92" s="163"/>
      <c r="R92" s="116"/>
      <c r="S92" s="165"/>
    </row>
    <row r="93" spans="2:20" ht="18" customHeight="1" x14ac:dyDescent="0.4">
      <c r="B93" s="165"/>
      <c r="C93" s="220" t="s">
        <v>61</v>
      </c>
      <c r="D93" s="222" t="s">
        <v>28</v>
      </c>
      <c r="E93" s="222" t="s">
        <v>29</v>
      </c>
      <c r="F93" s="223" t="s">
        <v>41</v>
      </c>
      <c r="G93" s="223"/>
      <c r="H93" s="223" t="s">
        <v>26</v>
      </c>
      <c r="I93" s="236" t="s">
        <v>72</v>
      </c>
      <c r="J93" s="223" t="s">
        <v>65</v>
      </c>
      <c r="K93" s="223"/>
      <c r="L93" s="223"/>
      <c r="M93" s="223" t="s">
        <v>27</v>
      </c>
      <c r="N93" s="223" t="s">
        <v>4</v>
      </c>
      <c r="O93" s="223"/>
      <c r="P93" s="230" t="s">
        <v>104</v>
      </c>
      <c r="Q93" s="231"/>
      <c r="R93" s="184"/>
      <c r="S93" s="173"/>
    </row>
    <row r="94" spans="2:20" ht="18" customHeight="1" x14ac:dyDescent="0.4">
      <c r="B94" s="165"/>
      <c r="C94" s="221"/>
      <c r="D94" s="222"/>
      <c r="E94" s="222"/>
      <c r="F94" s="223"/>
      <c r="G94" s="223"/>
      <c r="H94" s="222"/>
      <c r="I94" s="237"/>
      <c r="J94" s="121" t="s">
        <v>17</v>
      </c>
      <c r="K94" s="188" t="s">
        <v>16</v>
      </c>
      <c r="L94" s="121" t="s">
        <v>25</v>
      </c>
      <c r="M94" s="222"/>
      <c r="N94" s="121" t="s">
        <v>3</v>
      </c>
      <c r="O94" s="188" t="s">
        <v>2</v>
      </c>
      <c r="P94" s="232"/>
      <c r="Q94" s="233"/>
      <c r="R94" s="184"/>
    </row>
    <row r="95" spans="2:20" ht="20.100000000000001" customHeight="1" x14ac:dyDescent="0.4">
      <c r="B95" s="165"/>
      <c r="C95" s="187">
        <v>1</v>
      </c>
      <c r="D95" s="97"/>
      <c r="E95" s="97"/>
      <c r="F95" s="210"/>
      <c r="G95" s="211"/>
      <c r="H95" s="97"/>
      <c r="I95" s="97"/>
      <c r="J95" s="191"/>
      <c r="K95" s="188" t="s">
        <v>16</v>
      </c>
      <c r="L95" s="191"/>
      <c r="M95" s="125">
        <f t="shared" ref="M95:M119" si="54">ROUNDDOWN(J95/1000*L95/1000,3)</f>
        <v>0</v>
      </c>
      <c r="N95" s="121" t="str">
        <f>IF(D95="","",10000)</f>
        <v/>
      </c>
      <c r="O95" s="121" t="str">
        <f>IF(D95="","",N95*M95)</f>
        <v/>
      </c>
      <c r="P95" s="234"/>
      <c r="Q95" s="234"/>
      <c r="R95" s="196"/>
      <c r="T95" s="128">
        <f>I95*M95</f>
        <v>0</v>
      </c>
    </row>
    <row r="96" spans="2:20" ht="20.100000000000001" customHeight="1" x14ac:dyDescent="0.4">
      <c r="B96" s="165"/>
      <c r="C96" s="195">
        <v>2</v>
      </c>
      <c r="D96" s="97"/>
      <c r="E96" s="97"/>
      <c r="F96" s="210"/>
      <c r="G96" s="211"/>
      <c r="H96" s="97"/>
      <c r="I96" s="97"/>
      <c r="J96" s="191"/>
      <c r="K96" s="188" t="s">
        <v>16</v>
      </c>
      <c r="L96" s="191"/>
      <c r="M96" s="125">
        <f t="shared" si="54"/>
        <v>0</v>
      </c>
      <c r="N96" s="121" t="str">
        <f t="shared" ref="N96:N118" si="55">IF(D96="","",10000)</f>
        <v/>
      </c>
      <c r="O96" s="121" t="str">
        <f t="shared" ref="O96:O119" si="56">IF(D96="","",N96*M96)</f>
        <v/>
      </c>
      <c r="P96" s="234"/>
      <c r="Q96" s="234"/>
      <c r="R96" s="196"/>
      <c r="T96" s="128">
        <f t="shared" ref="T96:T119" si="57">I96*M96</f>
        <v>0</v>
      </c>
    </row>
    <row r="97" spans="2:20" ht="20.100000000000001" customHeight="1" x14ac:dyDescent="0.4">
      <c r="B97" s="165"/>
      <c r="C97" s="195">
        <v>3</v>
      </c>
      <c r="D97" s="97"/>
      <c r="E97" s="97"/>
      <c r="F97" s="210"/>
      <c r="G97" s="211"/>
      <c r="H97" s="97"/>
      <c r="I97" s="97"/>
      <c r="J97" s="191"/>
      <c r="K97" s="188" t="s">
        <v>16</v>
      </c>
      <c r="L97" s="191"/>
      <c r="M97" s="125">
        <f t="shared" si="54"/>
        <v>0</v>
      </c>
      <c r="N97" s="121" t="str">
        <f t="shared" si="55"/>
        <v/>
      </c>
      <c r="O97" s="121" t="str">
        <f t="shared" si="56"/>
        <v/>
      </c>
      <c r="P97" s="234"/>
      <c r="Q97" s="234"/>
      <c r="R97" s="196"/>
      <c r="T97" s="128">
        <f t="shared" si="57"/>
        <v>0</v>
      </c>
    </row>
    <row r="98" spans="2:20" ht="20.100000000000001" customHeight="1" x14ac:dyDescent="0.4">
      <c r="B98" s="165"/>
      <c r="C98" s="195">
        <v>4</v>
      </c>
      <c r="D98" s="97"/>
      <c r="E98" s="97"/>
      <c r="F98" s="210"/>
      <c r="G98" s="211"/>
      <c r="H98" s="97"/>
      <c r="I98" s="97"/>
      <c r="J98" s="191"/>
      <c r="K98" s="188" t="s">
        <v>16</v>
      </c>
      <c r="L98" s="191"/>
      <c r="M98" s="125">
        <f t="shared" si="54"/>
        <v>0</v>
      </c>
      <c r="N98" s="121" t="str">
        <f t="shared" si="55"/>
        <v/>
      </c>
      <c r="O98" s="121" t="str">
        <f t="shared" si="56"/>
        <v/>
      </c>
      <c r="P98" s="234"/>
      <c r="Q98" s="234"/>
      <c r="R98" s="196"/>
      <c r="T98" s="128">
        <f t="shared" si="57"/>
        <v>0</v>
      </c>
    </row>
    <row r="99" spans="2:20" ht="20.100000000000001" customHeight="1" x14ac:dyDescent="0.4">
      <c r="B99" s="165"/>
      <c r="C99" s="195">
        <v>5</v>
      </c>
      <c r="D99" s="97"/>
      <c r="E99" s="97"/>
      <c r="F99" s="210"/>
      <c r="G99" s="211"/>
      <c r="H99" s="97"/>
      <c r="I99" s="97"/>
      <c r="J99" s="191"/>
      <c r="K99" s="188" t="s">
        <v>16</v>
      </c>
      <c r="L99" s="191"/>
      <c r="M99" s="125">
        <f t="shared" si="54"/>
        <v>0</v>
      </c>
      <c r="N99" s="121" t="str">
        <f t="shared" si="55"/>
        <v/>
      </c>
      <c r="O99" s="121" t="str">
        <f t="shared" si="56"/>
        <v/>
      </c>
      <c r="P99" s="234"/>
      <c r="Q99" s="234"/>
      <c r="R99" s="196"/>
      <c r="T99" s="128">
        <f t="shared" si="57"/>
        <v>0</v>
      </c>
    </row>
    <row r="100" spans="2:20" ht="20.100000000000001" customHeight="1" x14ac:dyDescent="0.4">
      <c r="B100" s="165"/>
      <c r="C100" s="195">
        <v>6</v>
      </c>
      <c r="D100" s="97"/>
      <c r="E100" s="97"/>
      <c r="F100" s="210"/>
      <c r="G100" s="211"/>
      <c r="H100" s="97"/>
      <c r="I100" s="97"/>
      <c r="J100" s="191"/>
      <c r="K100" s="188" t="s">
        <v>16</v>
      </c>
      <c r="L100" s="191"/>
      <c r="M100" s="125">
        <f t="shared" si="54"/>
        <v>0</v>
      </c>
      <c r="N100" s="121" t="str">
        <f t="shared" si="55"/>
        <v/>
      </c>
      <c r="O100" s="121" t="str">
        <f t="shared" si="56"/>
        <v/>
      </c>
      <c r="P100" s="234"/>
      <c r="Q100" s="234"/>
      <c r="R100" s="196"/>
      <c r="T100" s="128">
        <f t="shared" si="57"/>
        <v>0</v>
      </c>
    </row>
    <row r="101" spans="2:20" ht="20.100000000000001" customHeight="1" x14ac:dyDescent="0.4">
      <c r="B101" s="165"/>
      <c r="C101" s="195">
        <v>7</v>
      </c>
      <c r="D101" s="97"/>
      <c r="E101" s="97"/>
      <c r="F101" s="210"/>
      <c r="G101" s="211"/>
      <c r="H101" s="97"/>
      <c r="I101" s="97"/>
      <c r="J101" s="191"/>
      <c r="K101" s="188" t="s">
        <v>16</v>
      </c>
      <c r="L101" s="191"/>
      <c r="M101" s="125">
        <f t="shared" si="54"/>
        <v>0</v>
      </c>
      <c r="N101" s="121" t="str">
        <f t="shared" si="55"/>
        <v/>
      </c>
      <c r="O101" s="121" t="str">
        <f t="shared" si="56"/>
        <v/>
      </c>
      <c r="P101" s="234"/>
      <c r="Q101" s="234"/>
      <c r="R101" s="196"/>
      <c r="T101" s="128">
        <f t="shared" si="57"/>
        <v>0</v>
      </c>
    </row>
    <row r="102" spans="2:20" ht="20.100000000000001" customHeight="1" x14ac:dyDescent="0.4">
      <c r="B102" s="165"/>
      <c r="C102" s="195">
        <v>8</v>
      </c>
      <c r="D102" s="97"/>
      <c r="E102" s="97"/>
      <c r="F102" s="210"/>
      <c r="G102" s="211"/>
      <c r="H102" s="97"/>
      <c r="I102" s="97"/>
      <c r="J102" s="191"/>
      <c r="K102" s="188" t="s">
        <v>16</v>
      </c>
      <c r="L102" s="191"/>
      <c r="M102" s="125">
        <f t="shared" si="54"/>
        <v>0</v>
      </c>
      <c r="N102" s="121" t="str">
        <f t="shared" si="55"/>
        <v/>
      </c>
      <c r="O102" s="121" t="str">
        <f t="shared" si="56"/>
        <v/>
      </c>
      <c r="P102" s="234"/>
      <c r="Q102" s="234"/>
      <c r="R102" s="196"/>
      <c r="T102" s="128">
        <f t="shared" si="57"/>
        <v>0</v>
      </c>
    </row>
    <row r="103" spans="2:20" ht="20.100000000000001" customHeight="1" x14ac:dyDescent="0.4">
      <c r="B103" s="165"/>
      <c r="C103" s="195">
        <v>9</v>
      </c>
      <c r="D103" s="97"/>
      <c r="E103" s="97"/>
      <c r="F103" s="210"/>
      <c r="G103" s="211"/>
      <c r="H103" s="97"/>
      <c r="I103" s="97"/>
      <c r="J103" s="191"/>
      <c r="K103" s="188" t="s">
        <v>16</v>
      </c>
      <c r="L103" s="191"/>
      <c r="M103" s="125">
        <f t="shared" si="54"/>
        <v>0</v>
      </c>
      <c r="N103" s="121" t="str">
        <f t="shared" si="55"/>
        <v/>
      </c>
      <c r="O103" s="121" t="str">
        <f t="shared" si="56"/>
        <v/>
      </c>
      <c r="P103" s="234"/>
      <c r="Q103" s="234"/>
      <c r="R103" s="196"/>
      <c r="T103" s="128">
        <f t="shared" si="57"/>
        <v>0</v>
      </c>
    </row>
    <row r="104" spans="2:20" ht="20.100000000000001" customHeight="1" x14ac:dyDescent="0.4">
      <c r="B104" s="165"/>
      <c r="C104" s="195">
        <v>10</v>
      </c>
      <c r="D104" s="97"/>
      <c r="E104" s="97"/>
      <c r="F104" s="210"/>
      <c r="G104" s="211"/>
      <c r="H104" s="97"/>
      <c r="I104" s="97"/>
      <c r="J104" s="191"/>
      <c r="K104" s="188" t="s">
        <v>16</v>
      </c>
      <c r="L104" s="191"/>
      <c r="M104" s="125">
        <f t="shared" si="54"/>
        <v>0</v>
      </c>
      <c r="N104" s="121" t="str">
        <f t="shared" si="55"/>
        <v/>
      </c>
      <c r="O104" s="121" t="str">
        <f t="shared" si="56"/>
        <v/>
      </c>
      <c r="P104" s="234"/>
      <c r="Q104" s="234"/>
      <c r="R104" s="196"/>
      <c r="T104" s="128">
        <f t="shared" si="57"/>
        <v>0</v>
      </c>
    </row>
    <row r="105" spans="2:20" ht="20.100000000000001" customHeight="1" x14ac:dyDescent="0.4">
      <c r="B105" s="165"/>
      <c r="C105" s="195">
        <v>11</v>
      </c>
      <c r="D105" s="97"/>
      <c r="E105" s="97"/>
      <c r="F105" s="210"/>
      <c r="G105" s="211"/>
      <c r="H105" s="97"/>
      <c r="I105" s="97"/>
      <c r="J105" s="191"/>
      <c r="K105" s="188" t="s">
        <v>16</v>
      </c>
      <c r="L105" s="191"/>
      <c r="M105" s="125">
        <f t="shared" si="54"/>
        <v>0</v>
      </c>
      <c r="N105" s="121" t="str">
        <f t="shared" si="55"/>
        <v/>
      </c>
      <c r="O105" s="121" t="str">
        <f t="shared" si="56"/>
        <v/>
      </c>
      <c r="P105" s="234"/>
      <c r="Q105" s="234"/>
      <c r="R105" s="196"/>
      <c r="T105" s="128">
        <f t="shared" si="57"/>
        <v>0</v>
      </c>
    </row>
    <row r="106" spans="2:20" ht="20.100000000000001" customHeight="1" x14ac:dyDescent="0.4">
      <c r="B106" s="165"/>
      <c r="C106" s="195">
        <v>12</v>
      </c>
      <c r="D106" s="97"/>
      <c r="E106" s="97"/>
      <c r="F106" s="210"/>
      <c r="G106" s="211"/>
      <c r="H106" s="97"/>
      <c r="I106" s="97"/>
      <c r="J106" s="191"/>
      <c r="K106" s="188" t="s">
        <v>16</v>
      </c>
      <c r="L106" s="191"/>
      <c r="M106" s="125">
        <f t="shared" si="54"/>
        <v>0</v>
      </c>
      <c r="N106" s="121" t="str">
        <f t="shared" si="55"/>
        <v/>
      </c>
      <c r="O106" s="121" t="str">
        <f t="shared" si="56"/>
        <v/>
      </c>
      <c r="P106" s="234"/>
      <c r="Q106" s="234"/>
      <c r="R106" s="196"/>
      <c r="T106" s="128">
        <f t="shared" si="57"/>
        <v>0</v>
      </c>
    </row>
    <row r="107" spans="2:20" ht="20.100000000000001" customHeight="1" x14ac:dyDescent="0.4">
      <c r="B107" s="165"/>
      <c r="C107" s="195">
        <v>13</v>
      </c>
      <c r="D107" s="97"/>
      <c r="E107" s="97"/>
      <c r="F107" s="210"/>
      <c r="G107" s="211"/>
      <c r="H107" s="97"/>
      <c r="I107" s="97"/>
      <c r="J107" s="191"/>
      <c r="K107" s="188" t="s">
        <v>16</v>
      </c>
      <c r="L107" s="191"/>
      <c r="M107" s="125">
        <f t="shared" si="54"/>
        <v>0</v>
      </c>
      <c r="N107" s="121" t="str">
        <f t="shared" si="55"/>
        <v/>
      </c>
      <c r="O107" s="121" t="str">
        <f t="shared" si="56"/>
        <v/>
      </c>
      <c r="P107" s="234"/>
      <c r="Q107" s="234"/>
      <c r="R107" s="196"/>
      <c r="T107" s="128">
        <f t="shared" si="57"/>
        <v>0</v>
      </c>
    </row>
    <row r="108" spans="2:20" ht="20.100000000000001" customHeight="1" x14ac:dyDescent="0.4">
      <c r="B108" s="165"/>
      <c r="C108" s="195">
        <v>14</v>
      </c>
      <c r="D108" s="97"/>
      <c r="E108" s="97"/>
      <c r="F108" s="210"/>
      <c r="G108" s="211"/>
      <c r="H108" s="97"/>
      <c r="I108" s="97"/>
      <c r="J108" s="191"/>
      <c r="K108" s="188" t="s">
        <v>16</v>
      </c>
      <c r="L108" s="191"/>
      <c r="M108" s="125">
        <f t="shared" si="54"/>
        <v>0</v>
      </c>
      <c r="N108" s="121" t="str">
        <f t="shared" si="55"/>
        <v/>
      </c>
      <c r="O108" s="121" t="str">
        <f t="shared" si="56"/>
        <v/>
      </c>
      <c r="P108" s="234"/>
      <c r="Q108" s="234"/>
      <c r="R108" s="196"/>
      <c r="T108" s="128">
        <f t="shared" si="57"/>
        <v>0</v>
      </c>
    </row>
    <row r="109" spans="2:20" ht="20.100000000000001" customHeight="1" x14ac:dyDescent="0.4">
      <c r="B109" s="165"/>
      <c r="C109" s="195">
        <v>15</v>
      </c>
      <c r="D109" s="97"/>
      <c r="E109" s="97"/>
      <c r="F109" s="210"/>
      <c r="G109" s="211"/>
      <c r="H109" s="97"/>
      <c r="I109" s="97"/>
      <c r="J109" s="191"/>
      <c r="K109" s="188" t="s">
        <v>16</v>
      </c>
      <c r="L109" s="191"/>
      <c r="M109" s="125">
        <f t="shared" si="54"/>
        <v>0</v>
      </c>
      <c r="N109" s="121" t="str">
        <f t="shared" si="55"/>
        <v/>
      </c>
      <c r="O109" s="121" t="str">
        <f t="shared" si="56"/>
        <v/>
      </c>
      <c r="P109" s="234"/>
      <c r="Q109" s="234"/>
      <c r="R109" s="196"/>
      <c r="T109" s="128">
        <f t="shared" si="57"/>
        <v>0</v>
      </c>
    </row>
    <row r="110" spans="2:20" ht="20.100000000000001" customHeight="1" x14ac:dyDescent="0.4">
      <c r="B110" s="165"/>
      <c r="C110" s="195">
        <v>16</v>
      </c>
      <c r="D110" s="97"/>
      <c r="E110" s="97"/>
      <c r="F110" s="210"/>
      <c r="G110" s="211"/>
      <c r="H110" s="97"/>
      <c r="I110" s="97"/>
      <c r="J110" s="193"/>
      <c r="K110" s="194" t="s">
        <v>16</v>
      </c>
      <c r="L110" s="193"/>
      <c r="M110" s="125">
        <f t="shared" ref="M110:M114" si="58">ROUNDDOWN(J110/1000*L110/1000,3)</f>
        <v>0</v>
      </c>
      <c r="N110" s="121" t="str">
        <f t="shared" ref="N110:N113" si="59">IF(D110="","",10000)</f>
        <v/>
      </c>
      <c r="O110" s="121" t="str">
        <f t="shared" ref="O110:O114" si="60">IF(D110="","",N110*M110)</f>
        <v/>
      </c>
      <c r="P110" s="234"/>
      <c r="Q110" s="234"/>
      <c r="R110" s="196"/>
      <c r="T110" s="128">
        <f t="shared" ref="T110:T114" si="61">I110*M110</f>
        <v>0</v>
      </c>
    </row>
    <row r="111" spans="2:20" ht="20.100000000000001" customHeight="1" x14ac:dyDescent="0.4">
      <c r="B111" s="165"/>
      <c r="C111" s="195">
        <v>17</v>
      </c>
      <c r="D111" s="97"/>
      <c r="E111" s="97"/>
      <c r="F111" s="210"/>
      <c r="G111" s="211"/>
      <c r="H111" s="97"/>
      <c r="I111" s="97"/>
      <c r="J111" s="193"/>
      <c r="K111" s="194" t="s">
        <v>16</v>
      </c>
      <c r="L111" s="193"/>
      <c r="M111" s="125">
        <f t="shared" si="58"/>
        <v>0</v>
      </c>
      <c r="N111" s="121" t="str">
        <f t="shared" si="59"/>
        <v/>
      </c>
      <c r="O111" s="121" t="str">
        <f t="shared" si="60"/>
        <v/>
      </c>
      <c r="P111" s="234"/>
      <c r="Q111" s="234"/>
      <c r="R111" s="196"/>
      <c r="T111" s="128">
        <f t="shared" si="61"/>
        <v>0</v>
      </c>
    </row>
    <row r="112" spans="2:20" ht="20.100000000000001" customHeight="1" x14ac:dyDescent="0.4">
      <c r="B112" s="165"/>
      <c r="C112" s="195">
        <v>18</v>
      </c>
      <c r="D112" s="97"/>
      <c r="E112" s="97"/>
      <c r="F112" s="210"/>
      <c r="G112" s="211"/>
      <c r="H112" s="97"/>
      <c r="I112" s="97"/>
      <c r="J112" s="193"/>
      <c r="K112" s="194" t="s">
        <v>16</v>
      </c>
      <c r="L112" s="193"/>
      <c r="M112" s="125">
        <f t="shared" si="58"/>
        <v>0</v>
      </c>
      <c r="N112" s="121" t="str">
        <f t="shared" si="59"/>
        <v/>
      </c>
      <c r="O112" s="121" t="str">
        <f t="shared" si="60"/>
        <v/>
      </c>
      <c r="P112" s="234"/>
      <c r="Q112" s="234"/>
      <c r="R112" s="196"/>
      <c r="T112" s="128">
        <f t="shared" si="61"/>
        <v>0</v>
      </c>
    </row>
    <row r="113" spans="2:20" ht="20.100000000000001" customHeight="1" x14ac:dyDescent="0.4">
      <c r="B113" s="165"/>
      <c r="C113" s="195">
        <v>19</v>
      </c>
      <c r="D113" s="97"/>
      <c r="E113" s="97"/>
      <c r="F113" s="210"/>
      <c r="G113" s="211"/>
      <c r="H113" s="97"/>
      <c r="I113" s="97"/>
      <c r="J113" s="193"/>
      <c r="K113" s="194" t="s">
        <v>16</v>
      </c>
      <c r="L113" s="193"/>
      <c r="M113" s="125">
        <f t="shared" si="58"/>
        <v>0</v>
      </c>
      <c r="N113" s="121" t="str">
        <f t="shared" si="59"/>
        <v/>
      </c>
      <c r="O113" s="121" t="str">
        <f t="shared" si="60"/>
        <v/>
      </c>
      <c r="P113" s="234"/>
      <c r="Q113" s="234"/>
      <c r="R113" s="196"/>
      <c r="T113" s="128">
        <f t="shared" si="61"/>
        <v>0</v>
      </c>
    </row>
    <row r="114" spans="2:20" ht="20.100000000000001" customHeight="1" x14ac:dyDescent="0.4">
      <c r="B114" s="165"/>
      <c r="C114" s="195">
        <v>20</v>
      </c>
      <c r="D114" s="97"/>
      <c r="E114" s="97"/>
      <c r="F114" s="210"/>
      <c r="G114" s="211"/>
      <c r="H114" s="97"/>
      <c r="I114" s="97"/>
      <c r="J114" s="193"/>
      <c r="K114" s="194" t="s">
        <v>16</v>
      </c>
      <c r="L114" s="193"/>
      <c r="M114" s="125">
        <f t="shared" si="58"/>
        <v>0</v>
      </c>
      <c r="N114" s="121" t="str">
        <f>IF(D114="","",10000)</f>
        <v/>
      </c>
      <c r="O114" s="121" t="str">
        <f t="shared" si="60"/>
        <v/>
      </c>
      <c r="P114" s="234"/>
      <c r="Q114" s="234"/>
      <c r="R114" s="196"/>
      <c r="T114" s="128">
        <f t="shared" si="61"/>
        <v>0</v>
      </c>
    </row>
    <row r="115" spans="2:20" ht="20.100000000000001" customHeight="1" x14ac:dyDescent="0.4">
      <c r="B115" s="165"/>
      <c r="C115" s="195">
        <v>21</v>
      </c>
      <c r="D115" s="97"/>
      <c r="E115" s="97"/>
      <c r="F115" s="210"/>
      <c r="G115" s="211"/>
      <c r="H115" s="97"/>
      <c r="I115" s="97"/>
      <c r="J115" s="191"/>
      <c r="K115" s="188" t="s">
        <v>16</v>
      </c>
      <c r="L115" s="191"/>
      <c r="M115" s="125">
        <f t="shared" si="54"/>
        <v>0</v>
      </c>
      <c r="N115" s="121" t="str">
        <f t="shared" si="55"/>
        <v/>
      </c>
      <c r="O115" s="121" t="str">
        <f t="shared" si="56"/>
        <v/>
      </c>
      <c r="P115" s="234"/>
      <c r="Q115" s="234"/>
      <c r="R115" s="196"/>
      <c r="T115" s="128">
        <f t="shared" si="57"/>
        <v>0</v>
      </c>
    </row>
    <row r="116" spans="2:20" ht="20.100000000000001" customHeight="1" x14ac:dyDescent="0.4">
      <c r="B116" s="165"/>
      <c r="C116" s="195">
        <v>22</v>
      </c>
      <c r="D116" s="97"/>
      <c r="E116" s="97"/>
      <c r="F116" s="210"/>
      <c r="G116" s="211"/>
      <c r="H116" s="97"/>
      <c r="I116" s="97"/>
      <c r="J116" s="191"/>
      <c r="K116" s="188" t="s">
        <v>16</v>
      </c>
      <c r="L116" s="191"/>
      <c r="M116" s="125">
        <f t="shared" si="54"/>
        <v>0</v>
      </c>
      <c r="N116" s="121" t="str">
        <f t="shared" si="55"/>
        <v/>
      </c>
      <c r="O116" s="121" t="str">
        <f t="shared" si="56"/>
        <v/>
      </c>
      <c r="P116" s="234"/>
      <c r="Q116" s="234"/>
      <c r="R116" s="196"/>
      <c r="T116" s="128">
        <f t="shared" si="57"/>
        <v>0</v>
      </c>
    </row>
    <row r="117" spans="2:20" ht="20.100000000000001" customHeight="1" x14ac:dyDescent="0.4">
      <c r="B117" s="165"/>
      <c r="C117" s="195">
        <v>23</v>
      </c>
      <c r="D117" s="97"/>
      <c r="E117" s="97"/>
      <c r="F117" s="210"/>
      <c r="G117" s="211"/>
      <c r="H117" s="97"/>
      <c r="I117" s="97"/>
      <c r="J117" s="191"/>
      <c r="K117" s="188" t="s">
        <v>16</v>
      </c>
      <c r="L117" s="191"/>
      <c r="M117" s="125">
        <f t="shared" si="54"/>
        <v>0</v>
      </c>
      <c r="N117" s="121" t="str">
        <f t="shared" si="55"/>
        <v/>
      </c>
      <c r="O117" s="121" t="str">
        <f t="shared" si="56"/>
        <v/>
      </c>
      <c r="P117" s="234"/>
      <c r="Q117" s="234"/>
      <c r="R117" s="196"/>
      <c r="T117" s="128">
        <f t="shared" si="57"/>
        <v>0</v>
      </c>
    </row>
    <row r="118" spans="2:20" ht="20.100000000000001" customHeight="1" x14ac:dyDescent="0.4">
      <c r="B118" s="165"/>
      <c r="C118" s="195">
        <v>24</v>
      </c>
      <c r="D118" s="97"/>
      <c r="E118" s="97"/>
      <c r="F118" s="210"/>
      <c r="G118" s="211"/>
      <c r="H118" s="97"/>
      <c r="I118" s="97"/>
      <c r="J118" s="191"/>
      <c r="K118" s="188" t="s">
        <v>16</v>
      </c>
      <c r="L118" s="191"/>
      <c r="M118" s="125">
        <f t="shared" si="54"/>
        <v>0</v>
      </c>
      <c r="N118" s="121" t="str">
        <f t="shared" si="55"/>
        <v/>
      </c>
      <c r="O118" s="121" t="str">
        <f t="shared" si="56"/>
        <v/>
      </c>
      <c r="P118" s="234"/>
      <c r="Q118" s="234"/>
      <c r="R118" s="196"/>
      <c r="T118" s="128">
        <f t="shared" si="57"/>
        <v>0</v>
      </c>
    </row>
    <row r="119" spans="2:20" x14ac:dyDescent="0.4">
      <c r="B119" s="165"/>
      <c r="C119" s="195">
        <v>25</v>
      </c>
      <c r="D119" s="97"/>
      <c r="E119" s="97"/>
      <c r="F119" s="210"/>
      <c r="G119" s="211"/>
      <c r="H119" s="97"/>
      <c r="I119" s="97"/>
      <c r="J119" s="191"/>
      <c r="K119" s="188" t="s">
        <v>16</v>
      </c>
      <c r="L119" s="191"/>
      <c r="M119" s="125">
        <f t="shared" si="54"/>
        <v>0</v>
      </c>
      <c r="N119" s="121" t="str">
        <f>IF(D119="","",10000)</f>
        <v/>
      </c>
      <c r="O119" s="121" t="str">
        <f t="shared" si="56"/>
        <v/>
      </c>
      <c r="P119" s="234"/>
      <c r="Q119" s="234"/>
      <c r="R119" s="196"/>
      <c r="T119" s="128">
        <f t="shared" si="57"/>
        <v>0</v>
      </c>
    </row>
    <row r="120" spans="2:20" ht="18" customHeight="1" x14ac:dyDescent="0.4">
      <c r="B120" s="165"/>
      <c r="C120" s="209" t="s">
        <v>112</v>
      </c>
      <c r="D120" s="209"/>
      <c r="E120" s="209"/>
      <c r="F120" s="209"/>
      <c r="G120" s="209"/>
      <c r="H120" s="209"/>
      <c r="I120" s="124" t="str">
        <f>IFERROR(T120/M120,"")</f>
        <v/>
      </c>
      <c r="J120" s="167"/>
      <c r="K120" s="168"/>
      <c r="L120" s="169"/>
      <c r="M120" s="125">
        <f>SUM(M95:M119)</f>
        <v>0</v>
      </c>
      <c r="N120" s="131" t="s">
        <v>96</v>
      </c>
      <c r="O120" s="121">
        <f>SUM(O95:O119)</f>
        <v>0</v>
      </c>
      <c r="P120" s="192"/>
      <c r="Q120" s="168"/>
      <c r="R120" s="170"/>
      <c r="T120" s="128">
        <f>SUMIF(T95:T119,"&lt;&gt;#VALUE!")</f>
        <v>0</v>
      </c>
    </row>
    <row r="121" spans="2:20" ht="10.5" customHeight="1" thickBot="1" x14ac:dyDescent="0.45">
      <c r="B121" s="156"/>
      <c r="C121" s="157"/>
      <c r="D121" s="157"/>
      <c r="E121" s="157"/>
      <c r="F121" s="157"/>
      <c r="G121" s="158"/>
      <c r="H121" s="158"/>
      <c r="I121" s="157"/>
      <c r="J121" s="159"/>
      <c r="K121" s="157"/>
      <c r="L121" s="159"/>
      <c r="M121" s="157"/>
      <c r="N121" s="159"/>
      <c r="O121" s="157"/>
      <c r="P121" s="157"/>
      <c r="Q121" s="157"/>
      <c r="R121" s="160"/>
    </row>
    <row r="122" spans="2:20" ht="18" customHeight="1" x14ac:dyDescent="0.4"/>
    <row r="123" spans="2:20" ht="18" customHeight="1" thickBot="1" x14ac:dyDescent="0.45">
      <c r="B123" s="106" t="s">
        <v>69</v>
      </c>
      <c r="C123" s="161"/>
      <c r="Q123" s="157"/>
      <c r="R123" s="157"/>
    </row>
    <row r="124" spans="2:20" ht="21" customHeight="1" x14ac:dyDescent="0.4">
      <c r="B124" s="111"/>
      <c r="C124" s="150"/>
      <c r="D124" s="113"/>
      <c r="E124" s="113"/>
      <c r="F124" s="113"/>
      <c r="G124" s="114"/>
      <c r="H124" s="114"/>
      <c r="I124" s="113"/>
      <c r="J124" s="115"/>
      <c r="K124" s="113"/>
      <c r="L124" s="115"/>
      <c r="M124" s="113"/>
      <c r="N124" s="162"/>
      <c r="O124" s="163"/>
      <c r="P124" s="174" t="s">
        <v>67</v>
      </c>
      <c r="Q124" s="113"/>
      <c r="R124" s="116"/>
      <c r="S124" s="173"/>
    </row>
    <row r="125" spans="2:20" ht="18" customHeight="1" x14ac:dyDescent="0.4">
      <c r="B125" s="165"/>
      <c r="C125" s="220" t="s">
        <v>61</v>
      </c>
      <c r="D125" s="222" t="s">
        <v>28</v>
      </c>
      <c r="E125" s="222" t="s">
        <v>29</v>
      </c>
      <c r="F125" s="223" t="s">
        <v>41</v>
      </c>
      <c r="G125" s="223"/>
      <c r="H125" s="223" t="s">
        <v>26</v>
      </c>
      <c r="I125" s="236" t="s">
        <v>32</v>
      </c>
      <c r="J125" s="223" t="s">
        <v>70</v>
      </c>
      <c r="K125" s="223"/>
      <c r="L125" s="223"/>
      <c r="M125" s="223" t="s">
        <v>66</v>
      </c>
      <c r="N125" s="223" t="s">
        <v>4</v>
      </c>
      <c r="O125" s="235"/>
      <c r="P125" s="236" t="s">
        <v>104</v>
      </c>
      <c r="Q125" s="236"/>
      <c r="R125" s="170"/>
      <c r="S125" s="173"/>
    </row>
    <row r="126" spans="2:20" ht="18" customHeight="1" x14ac:dyDescent="0.4">
      <c r="B126" s="165"/>
      <c r="C126" s="221"/>
      <c r="D126" s="222"/>
      <c r="E126" s="222"/>
      <c r="F126" s="223"/>
      <c r="G126" s="223"/>
      <c r="H126" s="222"/>
      <c r="I126" s="237"/>
      <c r="J126" s="121" t="s">
        <v>17</v>
      </c>
      <c r="K126" s="188" t="s">
        <v>16</v>
      </c>
      <c r="L126" s="121" t="s">
        <v>25</v>
      </c>
      <c r="M126" s="222"/>
      <c r="N126" s="121" t="s">
        <v>3</v>
      </c>
      <c r="O126" s="189" t="s">
        <v>2</v>
      </c>
      <c r="P126" s="236"/>
      <c r="Q126" s="236"/>
      <c r="R126" s="170"/>
    </row>
    <row r="127" spans="2:20" ht="20.100000000000001" customHeight="1" x14ac:dyDescent="0.4">
      <c r="B127" s="165"/>
      <c r="C127" s="187">
        <v>1</v>
      </c>
      <c r="D127" s="98"/>
      <c r="E127" s="98"/>
      <c r="F127" s="212"/>
      <c r="G127" s="213"/>
      <c r="H127" s="98"/>
      <c r="I127" s="98"/>
      <c r="J127" s="191"/>
      <c r="K127" s="188" t="s">
        <v>16</v>
      </c>
      <c r="L127" s="191"/>
      <c r="M127" s="125">
        <f t="shared" ref="M127:M131" si="62">ROUNDDOWN(J127/1000*L127/1000,3)</f>
        <v>0</v>
      </c>
      <c r="N127" s="172" t="str">
        <f>IF(J127="","",71000)</f>
        <v/>
      </c>
      <c r="O127" s="121" t="str">
        <f>IF(J127="","",N127*M127)</f>
        <v/>
      </c>
      <c r="P127" s="234"/>
      <c r="Q127" s="234"/>
      <c r="R127" s="127"/>
      <c r="T127" s="128">
        <f t="shared" ref="T127:T131" si="63">I127*M127</f>
        <v>0</v>
      </c>
    </row>
    <row r="128" spans="2:20" ht="20.100000000000001" customHeight="1" x14ac:dyDescent="0.4">
      <c r="B128" s="165"/>
      <c r="C128" s="187">
        <v>2</v>
      </c>
      <c r="D128" s="98"/>
      <c r="E128" s="98"/>
      <c r="F128" s="212"/>
      <c r="G128" s="213"/>
      <c r="H128" s="98"/>
      <c r="I128" s="98"/>
      <c r="J128" s="191"/>
      <c r="K128" s="188" t="s">
        <v>16</v>
      </c>
      <c r="L128" s="191"/>
      <c r="M128" s="125">
        <f t="shared" si="62"/>
        <v>0</v>
      </c>
      <c r="N128" s="172" t="str">
        <f t="shared" ref="N128:N131" si="64">IF(J128="","",71000)</f>
        <v/>
      </c>
      <c r="O128" s="121" t="str">
        <f t="shared" ref="O128:O131" si="65">IF(D128="","",N128*M128)</f>
        <v/>
      </c>
      <c r="P128" s="234"/>
      <c r="Q128" s="234"/>
      <c r="R128" s="127"/>
      <c r="T128" s="128">
        <f t="shared" si="63"/>
        <v>0</v>
      </c>
    </row>
    <row r="129" spans="2:20" ht="20.100000000000001" customHeight="1" x14ac:dyDescent="0.4">
      <c r="B129" s="165"/>
      <c r="C129" s="187">
        <v>3</v>
      </c>
      <c r="D129" s="98"/>
      <c r="E129" s="98"/>
      <c r="F129" s="212"/>
      <c r="G129" s="213"/>
      <c r="H129" s="98"/>
      <c r="I129" s="98"/>
      <c r="J129" s="191"/>
      <c r="K129" s="188" t="s">
        <v>16</v>
      </c>
      <c r="L129" s="191"/>
      <c r="M129" s="125">
        <f t="shared" si="62"/>
        <v>0</v>
      </c>
      <c r="N129" s="172" t="str">
        <f t="shared" si="64"/>
        <v/>
      </c>
      <c r="O129" s="121" t="str">
        <f t="shared" si="65"/>
        <v/>
      </c>
      <c r="P129" s="234"/>
      <c r="Q129" s="234"/>
      <c r="R129" s="127"/>
      <c r="T129" s="128">
        <f t="shared" si="63"/>
        <v>0</v>
      </c>
    </row>
    <row r="130" spans="2:20" ht="20.100000000000001" customHeight="1" x14ac:dyDescent="0.4">
      <c r="B130" s="165"/>
      <c r="C130" s="187">
        <v>4</v>
      </c>
      <c r="D130" s="98"/>
      <c r="E130" s="98"/>
      <c r="F130" s="212"/>
      <c r="G130" s="213"/>
      <c r="H130" s="98"/>
      <c r="I130" s="98"/>
      <c r="J130" s="191"/>
      <c r="K130" s="188" t="s">
        <v>16</v>
      </c>
      <c r="L130" s="191"/>
      <c r="M130" s="125">
        <f t="shared" si="62"/>
        <v>0</v>
      </c>
      <c r="N130" s="172" t="str">
        <f t="shared" si="64"/>
        <v/>
      </c>
      <c r="O130" s="121" t="str">
        <f t="shared" si="65"/>
        <v/>
      </c>
      <c r="P130" s="234"/>
      <c r="Q130" s="234"/>
      <c r="R130" s="127"/>
      <c r="T130" s="128">
        <f t="shared" si="63"/>
        <v>0</v>
      </c>
    </row>
    <row r="131" spans="2:20" ht="20.100000000000001" customHeight="1" x14ac:dyDescent="0.4">
      <c r="B131" s="165"/>
      <c r="C131" s="187">
        <v>5</v>
      </c>
      <c r="D131" s="98"/>
      <c r="E131" s="98"/>
      <c r="F131" s="212"/>
      <c r="G131" s="213"/>
      <c r="H131" s="98"/>
      <c r="I131" s="98"/>
      <c r="J131" s="191"/>
      <c r="K131" s="188" t="s">
        <v>16</v>
      </c>
      <c r="L131" s="191"/>
      <c r="M131" s="125">
        <f t="shared" si="62"/>
        <v>0</v>
      </c>
      <c r="N131" s="172" t="str">
        <f t="shared" si="64"/>
        <v/>
      </c>
      <c r="O131" s="121" t="str">
        <f t="shared" si="65"/>
        <v/>
      </c>
      <c r="P131" s="234"/>
      <c r="Q131" s="234"/>
      <c r="R131" s="127"/>
      <c r="T131" s="128">
        <f t="shared" si="63"/>
        <v>0</v>
      </c>
    </row>
    <row r="132" spans="2:20" ht="18" customHeight="1" x14ac:dyDescent="0.4">
      <c r="B132" s="165"/>
      <c r="C132" s="214"/>
      <c r="D132" s="215"/>
      <c r="E132" s="215"/>
      <c r="F132" s="215"/>
      <c r="G132" s="215"/>
      <c r="H132" s="216"/>
      <c r="I132" s="129"/>
      <c r="J132" s="167"/>
      <c r="K132" s="168"/>
      <c r="L132" s="169"/>
      <c r="M132" s="125">
        <f>SUM(M127:M131)</f>
        <v>0</v>
      </c>
      <c r="N132" s="131" t="s">
        <v>97</v>
      </c>
      <c r="O132" s="172">
        <f>SUM(O127:O131)</f>
        <v>0</v>
      </c>
      <c r="P132" s="244"/>
      <c r="Q132" s="245"/>
      <c r="R132" s="170"/>
      <c r="T132" s="171">
        <f>SUM(T127:T131)</f>
        <v>0</v>
      </c>
    </row>
    <row r="133" spans="2:20" ht="10.5" customHeight="1" thickBot="1" x14ac:dyDescent="0.45">
      <c r="B133" s="156"/>
      <c r="C133" s="157"/>
      <c r="D133" s="157"/>
      <c r="E133" s="157"/>
      <c r="F133" s="157"/>
      <c r="G133" s="158"/>
      <c r="H133" s="158"/>
      <c r="I133" s="157"/>
      <c r="J133" s="159"/>
      <c r="K133" s="157"/>
      <c r="L133" s="159"/>
      <c r="M133" s="157"/>
      <c r="N133" s="159"/>
      <c r="O133" s="157"/>
      <c r="P133" s="157"/>
      <c r="Q133" s="157"/>
      <c r="R133" s="160"/>
    </row>
    <row r="134" spans="2:20" ht="15.75" customHeight="1" x14ac:dyDescent="0.4">
      <c r="B134" s="173"/>
      <c r="C134" s="168"/>
      <c r="D134" s="168"/>
      <c r="E134" s="168"/>
      <c r="F134" s="168"/>
      <c r="G134" s="173"/>
      <c r="H134" s="173"/>
      <c r="I134" s="168"/>
      <c r="J134" s="169"/>
      <c r="K134" s="168"/>
      <c r="L134" s="169"/>
      <c r="M134" s="168"/>
      <c r="N134" s="169"/>
      <c r="O134" s="168"/>
      <c r="P134" s="168"/>
      <c r="Q134" s="168"/>
      <c r="R134" s="168"/>
    </row>
    <row r="135" spans="2:20" ht="22.5" customHeight="1" thickBot="1" x14ac:dyDescent="0.45">
      <c r="B135" s="107" t="s">
        <v>99</v>
      </c>
      <c r="C135" s="161"/>
      <c r="Q135" s="168"/>
      <c r="R135" s="168"/>
    </row>
    <row r="136" spans="2:20" ht="21" customHeight="1" thickBot="1" x14ac:dyDescent="0.45">
      <c r="B136" s="111"/>
      <c r="C136" s="150"/>
      <c r="D136" s="113"/>
      <c r="E136" s="113"/>
      <c r="F136" s="113"/>
      <c r="G136" s="114"/>
      <c r="H136" s="114"/>
      <c r="I136" s="113"/>
      <c r="J136" s="115"/>
      <c r="K136" s="113"/>
      <c r="L136" s="115"/>
      <c r="M136" s="113"/>
      <c r="N136" s="115"/>
      <c r="O136" s="113"/>
      <c r="P136" s="174"/>
      <c r="Q136" s="113"/>
      <c r="R136" s="116"/>
      <c r="S136" s="165"/>
    </row>
    <row r="137" spans="2:20" ht="21" customHeight="1" thickBot="1" x14ac:dyDescent="0.45">
      <c r="B137" s="165"/>
      <c r="C137" s="224" t="s">
        <v>98</v>
      </c>
      <c r="D137" s="225"/>
      <c r="E137" s="225"/>
      <c r="F137" s="225"/>
      <c r="G137" s="225"/>
      <c r="H137" s="225"/>
      <c r="I137" s="226"/>
      <c r="J137" s="175">
        <v>1200000</v>
      </c>
      <c r="K137" s="168"/>
      <c r="L137" s="169"/>
      <c r="M137" s="168"/>
      <c r="N137" s="169"/>
      <c r="O137" s="168"/>
      <c r="P137" s="176"/>
      <c r="Q137" s="168"/>
      <c r="R137" s="170"/>
      <c r="S137" s="173"/>
    </row>
    <row r="138" spans="2:20" ht="21" customHeight="1" thickBot="1" x14ac:dyDescent="0.45">
      <c r="B138" s="165"/>
      <c r="C138" s="224" t="s">
        <v>100</v>
      </c>
      <c r="D138" s="225"/>
      <c r="E138" s="225"/>
      <c r="F138" s="225"/>
      <c r="G138" s="225"/>
      <c r="H138" s="225"/>
      <c r="I138" s="226"/>
      <c r="J138" s="175">
        <f>MIN(O23+O37+Q70+O88+O120+O132,J137)</f>
        <v>0</v>
      </c>
      <c r="K138" s="168"/>
      <c r="L138" s="169"/>
      <c r="M138" s="168"/>
      <c r="N138" s="169"/>
      <c r="O138" s="168"/>
      <c r="P138" s="176"/>
      <c r="Q138" s="168"/>
      <c r="R138" s="170"/>
      <c r="S138" s="173"/>
    </row>
    <row r="139" spans="2:20" ht="21.75" customHeight="1" thickBot="1" x14ac:dyDescent="0.45">
      <c r="B139" s="156"/>
      <c r="C139" s="157"/>
      <c r="D139" s="157"/>
      <c r="E139" s="157"/>
      <c r="F139" s="157"/>
      <c r="G139" s="158"/>
      <c r="H139" s="158"/>
      <c r="I139" s="157"/>
      <c r="J139" s="159"/>
      <c r="K139" s="157"/>
      <c r="L139" s="159"/>
      <c r="M139" s="157"/>
      <c r="N139" s="159"/>
      <c r="O139" s="157"/>
      <c r="P139" s="157"/>
      <c r="Q139" s="157"/>
      <c r="R139" s="170"/>
    </row>
    <row r="140" spans="2:20" ht="10.5" customHeight="1" x14ac:dyDescent="0.4">
      <c r="B140" s="173"/>
      <c r="C140" s="168"/>
      <c r="D140" s="168"/>
      <c r="E140" s="168"/>
      <c r="F140" s="168"/>
      <c r="G140" s="173"/>
      <c r="H140" s="173"/>
      <c r="I140" s="168"/>
      <c r="J140" s="169"/>
      <c r="K140" s="168"/>
      <c r="L140" s="169"/>
      <c r="M140" s="168"/>
      <c r="N140" s="169"/>
      <c r="O140" s="168"/>
      <c r="P140" s="168"/>
      <c r="Q140" s="113"/>
      <c r="R140" s="113"/>
    </row>
    <row r="141" spans="2:20" ht="22.5" customHeight="1" thickBot="1" x14ac:dyDescent="0.45">
      <c r="B141" s="107" t="s">
        <v>94</v>
      </c>
      <c r="C141" s="161"/>
      <c r="Q141" s="157"/>
      <c r="R141" s="157"/>
    </row>
    <row r="142" spans="2:20" ht="21" customHeight="1" x14ac:dyDescent="0.4">
      <c r="B142" s="111"/>
      <c r="C142" s="150"/>
      <c r="D142" s="113"/>
      <c r="E142" s="113"/>
      <c r="F142" s="113"/>
      <c r="G142" s="114"/>
      <c r="H142" s="114"/>
      <c r="I142" s="113"/>
      <c r="J142" s="115"/>
      <c r="K142" s="113"/>
      <c r="L142" s="115"/>
      <c r="M142" s="113"/>
      <c r="N142" s="115"/>
      <c r="O142" s="113"/>
      <c r="P142" s="174"/>
      <c r="Q142" s="113"/>
      <c r="R142" s="116"/>
      <c r="S142" s="165"/>
    </row>
    <row r="143" spans="2:20" ht="20.100000000000001" customHeight="1" x14ac:dyDescent="0.4">
      <c r="B143" s="165"/>
      <c r="C143" s="227" t="s">
        <v>106</v>
      </c>
      <c r="D143" s="228"/>
      <c r="E143" s="228"/>
      <c r="F143" s="228"/>
      <c r="G143" s="228"/>
      <c r="H143" s="229"/>
      <c r="I143" s="101"/>
      <c r="J143" s="169"/>
      <c r="K143" s="168"/>
      <c r="L143" s="169"/>
      <c r="M143" s="168"/>
      <c r="N143" s="169"/>
      <c r="O143" s="168"/>
      <c r="P143" s="168"/>
      <c r="Q143" s="168"/>
      <c r="R143" s="170"/>
    </row>
    <row r="144" spans="2:20" ht="18" customHeight="1" x14ac:dyDescent="0.4">
      <c r="B144" s="165"/>
      <c r="C144" s="190"/>
      <c r="D144" s="190"/>
      <c r="E144" s="190"/>
      <c r="F144" s="190"/>
      <c r="G144" s="190"/>
      <c r="H144" s="190"/>
      <c r="I144" s="177"/>
      <c r="J144" s="169"/>
      <c r="K144" s="168"/>
      <c r="L144" s="169"/>
      <c r="M144" s="168"/>
      <c r="N144" s="169"/>
      <c r="O144" s="168"/>
      <c r="P144" s="168"/>
      <c r="Q144" s="168"/>
      <c r="R144" s="170"/>
      <c r="S144" s="165"/>
    </row>
    <row r="145" spans="2:18" s="117" customFormat="1" ht="20.100000000000001" customHeight="1" x14ac:dyDescent="0.4">
      <c r="B145" s="118"/>
      <c r="C145" s="222" t="s">
        <v>108</v>
      </c>
      <c r="D145" s="222"/>
      <c r="E145" s="222"/>
      <c r="F145" s="222"/>
      <c r="G145" s="222"/>
      <c r="H145" s="222"/>
      <c r="I145" s="178">
        <f>MAX(I143-I146,0)</f>
        <v>0</v>
      </c>
      <c r="J145" s="126"/>
      <c r="K145" s="126"/>
      <c r="L145" s="126"/>
      <c r="M145" s="135"/>
      <c r="N145" s="132"/>
      <c r="O145" s="135"/>
      <c r="P145" s="135"/>
      <c r="Q145" s="135"/>
      <c r="R145" s="179"/>
    </row>
    <row r="146" spans="2:18" s="117" customFormat="1" ht="20.100000000000001" customHeight="1" x14ac:dyDescent="0.4">
      <c r="B146" s="118"/>
      <c r="C146" s="200" t="s">
        <v>107</v>
      </c>
      <c r="D146" s="200"/>
      <c r="E146" s="200"/>
      <c r="F146" s="200"/>
      <c r="G146" s="200"/>
      <c r="H146" s="200"/>
      <c r="I146" s="180">
        <f>SUM(I147:I161)</f>
        <v>0</v>
      </c>
      <c r="J146" s="126"/>
      <c r="K146" s="126"/>
      <c r="L146" s="126"/>
      <c r="M146" s="135"/>
      <c r="N146" s="132"/>
      <c r="O146" s="135"/>
      <c r="P146" s="135"/>
      <c r="Q146" s="135"/>
      <c r="R146" s="179"/>
    </row>
    <row r="147" spans="2:18" s="117" customFormat="1" ht="20.100000000000001" customHeight="1" x14ac:dyDescent="0.4">
      <c r="B147" s="118"/>
      <c r="C147" s="200" t="s">
        <v>73</v>
      </c>
      <c r="D147" s="200"/>
      <c r="E147" s="201" t="s">
        <v>78</v>
      </c>
      <c r="F147" s="202"/>
      <c r="G147" s="202"/>
      <c r="H147" s="203"/>
      <c r="I147" s="101"/>
      <c r="J147" s="126"/>
      <c r="K147" s="126"/>
      <c r="L147" s="126"/>
      <c r="M147" s="135"/>
      <c r="N147" s="132"/>
      <c r="O147" s="135"/>
      <c r="P147" s="135"/>
      <c r="Q147" s="135"/>
      <c r="R147" s="179"/>
    </row>
    <row r="148" spans="2:18" s="117" customFormat="1" ht="20.100000000000001" customHeight="1" x14ac:dyDescent="0.4">
      <c r="B148" s="118"/>
      <c r="C148" s="200"/>
      <c r="D148" s="200"/>
      <c r="E148" s="204" t="s">
        <v>79</v>
      </c>
      <c r="F148" s="205"/>
      <c r="G148" s="205"/>
      <c r="H148" s="206"/>
      <c r="I148" s="102"/>
      <c r="J148" s="126"/>
      <c r="K148" s="126"/>
      <c r="L148" s="126"/>
      <c r="M148" s="135"/>
      <c r="N148" s="132"/>
      <c r="O148" s="135"/>
      <c r="P148" s="135"/>
      <c r="Q148" s="135"/>
      <c r="R148" s="179"/>
    </row>
    <row r="149" spans="2:18" s="117" customFormat="1" ht="20.100000000000001" customHeight="1" x14ac:dyDescent="0.4">
      <c r="B149" s="118"/>
      <c r="C149" s="200"/>
      <c r="D149" s="200"/>
      <c r="E149" s="197" t="s">
        <v>80</v>
      </c>
      <c r="F149" s="198"/>
      <c r="G149" s="198"/>
      <c r="H149" s="199"/>
      <c r="I149" s="103"/>
      <c r="J149" s="126"/>
      <c r="K149" s="126"/>
      <c r="L149" s="126"/>
      <c r="M149" s="135"/>
      <c r="N149" s="132"/>
      <c r="O149" s="135"/>
      <c r="P149" s="135"/>
      <c r="Q149" s="135"/>
      <c r="R149" s="179"/>
    </row>
    <row r="150" spans="2:18" s="117" customFormat="1" ht="20.100000000000001" customHeight="1" x14ac:dyDescent="0.4">
      <c r="B150" s="118"/>
      <c r="C150" s="200" t="s">
        <v>74</v>
      </c>
      <c r="D150" s="200"/>
      <c r="E150" s="201" t="s">
        <v>81</v>
      </c>
      <c r="F150" s="202"/>
      <c r="G150" s="202"/>
      <c r="H150" s="203"/>
      <c r="I150" s="101"/>
      <c r="J150" s="126"/>
      <c r="K150" s="126"/>
      <c r="L150" s="126"/>
      <c r="M150" s="135"/>
      <c r="N150" s="132"/>
      <c r="O150" s="135"/>
      <c r="P150" s="135"/>
      <c r="Q150" s="135"/>
      <c r="R150" s="179"/>
    </row>
    <row r="151" spans="2:18" s="117" customFormat="1" ht="20.100000000000001" customHeight="1" x14ac:dyDescent="0.4">
      <c r="B151" s="118"/>
      <c r="C151" s="200"/>
      <c r="D151" s="200"/>
      <c r="E151" s="204" t="s">
        <v>82</v>
      </c>
      <c r="F151" s="205"/>
      <c r="G151" s="205"/>
      <c r="H151" s="206"/>
      <c r="I151" s="102"/>
      <c r="J151" s="126"/>
      <c r="K151" s="126"/>
      <c r="L151" s="126"/>
      <c r="M151" s="135"/>
      <c r="N151" s="132"/>
      <c r="O151" s="135"/>
      <c r="P151" s="135"/>
      <c r="Q151" s="135"/>
      <c r="R151" s="179"/>
    </row>
    <row r="152" spans="2:18" s="117" customFormat="1" ht="20.100000000000001" customHeight="1" x14ac:dyDescent="0.4">
      <c r="B152" s="118"/>
      <c r="C152" s="200"/>
      <c r="D152" s="200"/>
      <c r="E152" s="197" t="s">
        <v>83</v>
      </c>
      <c r="F152" s="198"/>
      <c r="G152" s="198"/>
      <c r="H152" s="199"/>
      <c r="I152" s="103"/>
      <c r="J152" s="126"/>
      <c r="K152" s="126"/>
      <c r="L152" s="126"/>
      <c r="M152" s="135"/>
      <c r="N152" s="132"/>
      <c r="O152" s="135"/>
      <c r="P152" s="135"/>
      <c r="Q152" s="135"/>
      <c r="R152" s="179"/>
    </row>
    <row r="153" spans="2:18" s="117" customFormat="1" ht="20.100000000000001" customHeight="1" x14ac:dyDescent="0.4">
      <c r="B153" s="118"/>
      <c r="C153" s="200" t="s">
        <v>75</v>
      </c>
      <c r="D153" s="200"/>
      <c r="E153" s="201" t="s">
        <v>84</v>
      </c>
      <c r="F153" s="202"/>
      <c r="G153" s="202"/>
      <c r="H153" s="203"/>
      <c r="I153" s="101"/>
      <c r="J153" s="126"/>
      <c r="K153" s="126"/>
      <c r="L153" s="126"/>
      <c r="M153" s="135"/>
      <c r="N153" s="132"/>
      <c r="O153" s="135"/>
      <c r="P153" s="135"/>
      <c r="Q153" s="135"/>
      <c r="R153" s="179"/>
    </row>
    <row r="154" spans="2:18" s="117" customFormat="1" ht="20.100000000000001" customHeight="1" x14ac:dyDescent="0.4">
      <c r="B154" s="118"/>
      <c r="C154" s="200"/>
      <c r="D154" s="200"/>
      <c r="E154" s="204" t="s">
        <v>85</v>
      </c>
      <c r="F154" s="205"/>
      <c r="G154" s="205"/>
      <c r="H154" s="206"/>
      <c r="I154" s="102"/>
      <c r="J154" s="126"/>
      <c r="K154" s="126"/>
      <c r="L154" s="126"/>
      <c r="M154" s="135"/>
      <c r="N154" s="132"/>
      <c r="O154" s="135"/>
      <c r="P154" s="135"/>
      <c r="Q154" s="135"/>
      <c r="R154" s="179"/>
    </row>
    <row r="155" spans="2:18" s="117" customFormat="1" ht="20.100000000000001" customHeight="1" x14ac:dyDescent="0.4">
      <c r="B155" s="118"/>
      <c r="C155" s="200"/>
      <c r="D155" s="200"/>
      <c r="E155" s="197" t="s">
        <v>86</v>
      </c>
      <c r="F155" s="198"/>
      <c r="G155" s="198"/>
      <c r="H155" s="199"/>
      <c r="I155" s="103"/>
      <c r="J155" s="126"/>
      <c r="K155" s="126"/>
      <c r="L155" s="126"/>
      <c r="M155" s="135"/>
      <c r="N155" s="132"/>
      <c r="O155" s="135"/>
      <c r="P155" s="135"/>
      <c r="Q155" s="135"/>
      <c r="R155" s="179"/>
    </row>
    <row r="156" spans="2:18" s="117" customFormat="1" ht="20.100000000000001" customHeight="1" x14ac:dyDescent="0.4">
      <c r="B156" s="118"/>
      <c r="C156" s="200" t="s">
        <v>76</v>
      </c>
      <c r="D156" s="200"/>
      <c r="E156" s="201" t="s">
        <v>87</v>
      </c>
      <c r="F156" s="202"/>
      <c r="G156" s="202"/>
      <c r="H156" s="203"/>
      <c r="I156" s="101"/>
      <c r="J156" s="126"/>
      <c r="K156" s="126"/>
      <c r="L156" s="126"/>
      <c r="M156" s="135"/>
      <c r="N156" s="132"/>
      <c r="O156" s="135"/>
      <c r="P156" s="135"/>
      <c r="Q156" s="135"/>
      <c r="R156" s="179"/>
    </row>
    <row r="157" spans="2:18" s="117" customFormat="1" ht="20.100000000000001" customHeight="1" x14ac:dyDescent="0.4">
      <c r="B157" s="118"/>
      <c r="C157" s="200"/>
      <c r="D157" s="200"/>
      <c r="E157" s="204" t="s">
        <v>88</v>
      </c>
      <c r="F157" s="205"/>
      <c r="G157" s="205"/>
      <c r="H157" s="206"/>
      <c r="I157" s="102"/>
      <c r="J157" s="126"/>
      <c r="K157" s="126"/>
      <c r="L157" s="126"/>
      <c r="M157" s="135"/>
      <c r="N157" s="132"/>
      <c r="O157" s="135"/>
      <c r="P157" s="135"/>
      <c r="Q157" s="135"/>
      <c r="R157" s="179"/>
    </row>
    <row r="158" spans="2:18" s="117" customFormat="1" ht="20.100000000000001" customHeight="1" x14ac:dyDescent="0.4">
      <c r="B158" s="118"/>
      <c r="C158" s="200"/>
      <c r="D158" s="200"/>
      <c r="E158" s="197" t="s">
        <v>89</v>
      </c>
      <c r="F158" s="198"/>
      <c r="G158" s="198"/>
      <c r="H158" s="199"/>
      <c r="I158" s="103"/>
      <c r="J158" s="126"/>
      <c r="K158" s="126"/>
      <c r="L158" s="126"/>
      <c r="M158" s="135"/>
      <c r="N158" s="132"/>
      <c r="O158" s="135"/>
      <c r="P158" s="135"/>
      <c r="Q158" s="135"/>
      <c r="R158" s="179"/>
    </row>
    <row r="159" spans="2:18" s="117" customFormat="1" ht="20.100000000000001" customHeight="1" x14ac:dyDescent="0.4">
      <c r="B159" s="118"/>
      <c r="C159" s="200" t="s">
        <v>77</v>
      </c>
      <c r="D159" s="200"/>
      <c r="E159" s="201" t="s">
        <v>90</v>
      </c>
      <c r="F159" s="202"/>
      <c r="G159" s="202"/>
      <c r="H159" s="203"/>
      <c r="I159" s="101"/>
      <c r="J159" s="126"/>
      <c r="K159" s="126"/>
      <c r="L159" s="126"/>
      <c r="M159" s="135"/>
      <c r="N159" s="132"/>
      <c r="O159" s="135"/>
      <c r="P159" s="135"/>
      <c r="Q159" s="135"/>
      <c r="R159" s="179"/>
    </row>
    <row r="160" spans="2:18" s="117" customFormat="1" ht="20.100000000000001" customHeight="1" x14ac:dyDescent="0.4">
      <c r="B160" s="118"/>
      <c r="C160" s="200"/>
      <c r="D160" s="200"/>
      <c r="E160" s="204" t="s">
        <v>91</v>
      </c>
      <c r="F160" s="205"/>
      <c r="G160" s="205"/>
      <c r="H160" s="206"/>
      <c r="I160" s="102"/>
      <c r="J160" s="126"/>
      <c r="K160" s="126"/>
      <c r="L160" s="126"/>
      <c r="M160" s="135"/>
      <c r="N160" s="132"/>
      <c r="O160" s="135"/>
      <c r="P160" s="135"/>
      <c r="Q160" s="135"/>
      <c r="R160" s="179"/>
    </row>
    <row r="161" spans="2:18" s="117" customFormat="1" ht="20.100000000000001" customHeight="1" x14ac:dyDescent="0.4">
      <c r="B161" s="118"/>
      <c r="C161" s="200"/>
      <c r="D161" s="200"/>
      <c r="E161" s="197" t="s">
        <v>92</v>
      </c>
      <c r="F161" s="198"/>
      <c r="G161" s="198"/>
      <c r="H161" s="199"/>
      <c r="I161" s="103"/>
      <c r="J161" s="126"/>
      <c r="K161" s="126"/>
      <c r="L161" s="126"/>
      <c r="M161" s="135"/>
      <c r="N161" s="132"/>
      <c r="O161" s="135"/>
      <c r="P161" s="135"/>
      <c r="Q161" s="135"/>
      <c r="R161" s="179"/>
    </row>
    <row r="162" spans="2:18" ht="10.5" customHeight="1" thickBot="1" x14ac:dyDescent="0.45">
      <c r="B162" s="156"/>
      <c r="C162" s="157"/>
      <c r="D162" s="157"/>
      <c r="E162" s="157"/>
      <c r="F162" s="157"/>
      <c r="G162" s="158"/>
      <c r="H162" s="158"/>
      <c r="I162" s="157"/>
      <c r="J162" s="159"/>
      <c r="K162" s="157"/>
      <c r="L162" s="159"/>
      <c r="M162" s="157"/>
      <c r="N162" s="159"/>
      <c r="O162" s="157"/>
      <c r="P162" s="157"/>
      <c r="Q162" s="157"/>
      <c r="R162" s="160"/>
    </row>
    <row r="163" spans="2:18" ht="10.5" customHeight="1" x14ac:dyDescent="0.4">
      <c r="B163" s="173"/>
      <c r="C163" s="168"/>
      <c r="D163" s="168"/>
      <c r="E163" s="168"/>
      <c r="F163" s="168"/>
      <c r="G163" s="173"/>
      <c r="H163" s="173"/>
      <c r="I163" s="168"/>
      <c r="J163" s="169"/>
      <c r="K163" s="168"/>
      <c r="L163" s="169"/>
      <c r="M163" s="168"/>
      <c r="N163" s="169"/>
      <c r="O163" s="168"/>
      <c r="P163" s="168"/>
      <c r="Q163" s="168"/>
      <c r="R163" s="168"/>
    </row>
    <row r="164" spans="2:18" ht="16.5" customHeight="1" thickBot="1" x14ac:dyDescent="0.45">
      <c r="B164" s="107" t="s">
        <v>101</v>
      </c>
      <c r="C164" s="168"/>
      <c r="D164" s="168"/>
      <c r="E164" s="168"/>
      <c r="F164" s="168"/>
      <c r="G164" s="173"/>
      <c r="H164" s="173"/>
      <c r="I164" s="168"/>
      <c r="J164" s="169"/>
      <c r="K164" s="168"/>
      <c r="L164" s="169"/>
      <c r="M164" s="168"/>
      <c r="N164" s="169"/>
      <c r="O164" s="168"/>
      <c r="P164" s="168"/>
      <c r="Q164" s="168"/>
      <c r="R164" s="168"/>
    </row>
    <row r="165" spans="2:18" ht="20.100000000000001" customHeight="1" thickBot="1" x14ac:dyDescent="0.45">
      <c r="B165" s="217" t="s">
        <v>109</v>
      </c>
      <c r="C165" s="218"/>
      <c r="D165" s="218"/>
      <c r="E165" s="218"/>
      <c r="F165" s="218"/>
      <c r="G165" s="218"/>
      <c r="H165" s="219"/>
      <c r="I165" s="181">
        <f>ROUNDDOWN(MIN(J138,I145),-3)</f>
        <v>0</v>
      </c>
    </row>
    <row r="166" spans="2:18" ht="18" customHeight="1" x14ac:dyDescent="0.4"/>
    <row r="167" spans="2:18" ht="18" customHeight="1" x14ac:dyDescent="0.4"/>
    <row r="168" spans="2:18" ht="18" customHeight="1" x14ac:dyDescent="0.4"/>
    <row r="169" spans="2:18" ht="18" customHeight="1" x14ac:dyDescent="0.4"/>
    <row r="170" spans="2:18" ht="18" customHeight="1" x14ac:dyDescent="0.4"/>
    <row r="171" spans="2:18" ht="18" customHeight="1" x14ac:dyDescent="0.4"/>
  </sheetData>
  <sheetProtection password="8220" sheet="1" objects="1" scenarios="1"/>
  <mergeCells count="212">
    <mergeCell ref="P110:Q110"/>
    <mergeCell ref="F111:G111"/>
    <mergeCell ref="P111:Q111"/>
    <mergeCell ref="F112:G112"/>
    <mergeCell ref="P112:Q112"/>
    <mergeCell ref="F113:G113"/>
    <mergeCell ref="P113:Q113"/>
    <mergeCell ref="F114:G114"/>
    <mergeCell ref="P114:Q114"/>
    <mergeCell ref="P132:Q132"/>
    <mergeCell ref="P119:Q119"/>
    <mergeCell ref="A2:R2"/>
    <mergeCell ref="P125:Q126"/>
    <mergeCell ref="P127:Q127"/>
    <mergeCell ref="P128:Q128"/>
    <mergeCell ref="P129:Q129"/>
    <mergeCell ref="P130:Q130"/>
    <mergeCell ref="P131:Q131"/>
    <mergeCell ref="P105:Q105"/>
    <mergeCell ref="P106:Q106"/>
    <mergeCell ref="P107:Q107"/>
    <mergeCell ref="P108:Q108"/>
    <mergeCell ref="P109:Q109"/>
    <mergeCell ref="P115:Q115"/>
    <mergeCell ref="P116:Q116"/>
    <mergeCell ref="P117:Q117"/>
    <mergeCell ref="P118:Q118"/>
    <mergeCell ref="P96:Q96"/>
    <mergeCell ref="P97:Q97"/>
    <mergeCell ref="P98:Q98"/>
    <mergeCell ref="P99:Q99"/>
    <mergeCell ref="P100:Q100"/>
    <mergeCell ref="P101:Q101"/>
    <mergeCell ref="P102:Q102"/>
    <mergeCell ref="P103:Q103"/>
    <mergeCell ref="P104:Q104"/>
    <mergeCell ref="H6:H7"/>
    <mergeCell ref="I6:I7"/>
    <mergeCell ref="J6:L6"/>
    <mergeCell ref="M6:M7"/>
    <mergeCell ref="N6:O6"/>
    <mergeCell ref="M43:M44"/>
    <mergeCell ref="N43:N44"/>
    <mergeCell ref="I43:I44"/>
    <mergeCell ref="J43:L43"/>
    <mergeCell ref="O43:O44"/>
    <mergeCell ref="M76:M77"/>
    <mergeCell ref="N76:O76"/>
    <mergeCell ref="I76:I77"/>
    <mergeCell ref="J76:L76"/>
    <mergeCell ref="I93:I94"/>
    <mergeCell ref="J93:L93"/>
    <mergeCell ref="M93:M94"/>
    <mergeCell ref="N93:O93"/>
    <mergeCell ref="E7:F7"/>
    <mergeCell ref="M25:M26"/>
    <mergeCell ref="N25:O25"/>
    <mergeCell ref="E26:F26"/>
    <mergeCell ref="I25:I26"/>
    <mergeCell ref="J25:L25"/>
    <mergeCell ref="E8:F8"/>
    <mergeCell ref="E19:F19"/>
    <mergeCell ref="E20:F20"/>
    <mergeCell ref="E21:F21"/>
    <mergeCell ref="E22:F22"/>
    <mergeCell ref="C6:C7"/>
    <mergeCell ref="D6:F6"/>
    <mergeCell ref="G6:G7"/>
    <mergeCell ref="E17:F17"/>
    <mergeCell ref="E18:F18"/>
    <mergeCell ref="E14:F14"/>
    <mergeCell ref="P43:Q43"/>
    <mergeCell ref="E44:F44"/>
    <mergeCell ref="E66:F66"/>
    <mergeCell ref="C43:C44"/>
    <mergeCell ref="D43:F43"/>
    <mergeCell ref="G43:G44"/>
    <mergeCell ref="H43:H44"/>
    <mergeCell ref="E27:F27"/>
    <mergeCell ref="C23:H23"/>
    <mergeCell ref="C25:C26"/>
    <mergeCell ref="D25:F25"/>
    <mergeCell ref="G25:G26"/>
    <mergeCell ref="H25:H26"/>
    <mergeCell ref="C37:H37"/>
    <mergeCell ref="E33:F33"/>
    <mergeCell ref="E34:F34"/>
    <mergeCell ref="E35:F35"/>
    <mergeCell ref="E36:F36"/>
    <mergeCell ref="E65:F65"/>
    <mergeCell ref="E55:F55"/>
    <mergeCell ref="E56:F56"/>
    <mergeCell ref="E57:F57"/>
    <mergeCell ref="E67:F67"/>
    <mergeCell ref="E68:F68"/>
    <mergeCell ref="E58:F58"/>
    <mergeCell ref="E59:F59"/>
    <mergeCell ref="E69:F69"/>
    <mergeCell ref="E60:F60"/>
    <mergeCell ref="E61:F61"/>
    <mergeCell ref="E62:F62"/>
    <mergeCell ref="E63:F63"/>
    <mergeCell ref="E64:F64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E77:F77"/>
    <mergeCell ref="E78:F78"/>
    <mergeCell ref="C76:C77"/>
    <mergeCell ref="D76:F76"/>
    <mergeCell ref="G76:G77"/>
    <mergeCell ref="H76:H77"/>
    <mergeCell ref="C70:H70"/>
    <mergeCell ref="C88:H88"/>
    <mergeCell ref="E82:F82"/>
    <mergeCell ref="E83:F83"/>
    <mergeCell ref="E84:F84"/>
    <mergeCell ref="E85:F85"/>
    <mergeCell ref="E86:F86"/>
    <mergeCell ref="E87:F87"/>
    <mergeCell ref="E79:F79"/>
    <mergeCell ref="E80:F80"/>
    <mergeCell ref="E81:F81"/>
    <mergeCell ref="F95:G95"/>
    <mergeCell ref="C93:C94"/>
    <mergeCell ref="D93:D94"/>
    <mergeCell ref="E93:E94"/>
    <mergeCell ref="F93:G94"/>
    <mergeCell ref="H93:H94"/>
    <mergeCell ref="P93:Q94"/>
    <mergeCell ref="P95:Q95"/>
    <mergeCell ref="J125:L125"/>
    <mergeCell ref="M125:M126"/>
    <mergeCell ref="N125:O125"/>
    <mergeCell ref="I125:I126"/>
    <mergeCell ref="F119:G119"/>
    <mergeCell ref="F108:G108"/>
    <mergeCell ref="F109:G109"/>
    <mergeCell ref="F115:G115"/>
    <mergeCell ref="F116:G116"/>
    <mergeCell ref="F117:G117"/>
    <mergeCell ref="F118:G118"/>
    <mergeCell ref="B165:H165"/>
    <mergeCell ref="C125:C126"/>
    <mergeCell ref="D125:D126"/>
    <mergeCell ref="E125:E126"/>
    <mergeCell ref="F125:G126"/>
    <mergeCell ref="H125:H126"/>
    <mergeCell ref="F131:G131"/>
    <mergeCell ref="C156:D158"/>
    <mergeCell ref="E156:H156"/>
    <mergeCell ref="E157:H157"/>
    <mergeCell ref="E158:H158"/>
    <mergeCell ref="C159:D161"/>
    <mergeCell ref="E159:H159"/>
    <mergeCell ref="E160:H160"/>
    <mergeCell ref="E161:H161"/>
    <mergeCell ref="C153:D155"/>
    <mergeCell ref="E153:H153"/>
    <mergeCell ref="E154:H154"/>
    <mergeCell ref="C137:I137"/>
    <mergeCell ref="C138:I138"/>
    <mergeCell ref="C143:H143"/>
    <mergeCell ref="C145:H145"/>
    <mergeCell ref="C146:H146"/>
    <mergeCell ref="F127:G127"/>
    <mergeCell ref="F128:G128"/>
    <mergeCell ref="F129:G129"/>
    <mergeCell ref="F130:G130"/>
    <mergeCell ref="F98:G98"/>
    <mergeCell ref="F99:G99"/>
    <mergeCell ref="F100:G100"/>
    <mergeCell ref="F101:G101"/>
    <mergeCell ref="C132:H132"/>
    <mergeCell ref="F102:G102"/>
    <mergeCell ref="F103:G103"/>
    <mergeCell ref="F104:G104"/>
    <mergeCell ref="F105:G105"/>
    <mergeCell ref="F106:G106"/>
    <mergeCell ref="F107:G107"/>
    <mergeCell ref="F110:G110"/>
    <mergeCell ref="E155:H155"/>
    <mergeCell ref="C150:D152"/>
    <mergeCell ref="E150:H150"/>
    <mergeCell ref="E151:H151"/>
    <mergeCell ref="E152:H152"/>
    <mergeCell ref="C147:D149"/>
    <mergeCell ref="E147:H147"/>
    <mergeCell ref="E9:F9"/>
    <mergeCell ref="E10:F10"/>
    <mergeCell ref="E11:F11"/>
    <mergeCell ref="E12:F12"/>
    <mergeCell ref="E13:F13"/>
    <mergeCell ref="E15:F15"/>
    <mergeCell ref="E16:F16"/>
    <mergeCell ref="E31:F31"/>
    <mergeCell ref="E32:F32"/>
    <mergeCell ref="E28:F28"/>
    <mergeCell ref="E29:F29"/>
    <mergeCell ref="E30:F30"/>
    <mergeCell ref="C120:H120"/>
    <mergeCell ref="E148:H148"/>
    <mergeCell ref="E149:H149"/>
    <mergeCell ref="F96:G96"/>
    <mergeCell ref="F97:G97"/>
  </mergeCells>
  <phoneticPr fontId="1"/>
  <dataValidations count="4">
    <dataValidation type="list" errorStyle="information" allowBlank="1" showInputMessage="1" showErrorMessage="1" sqref="F95:G119">
      <formula1>"三層複層ガラス,低放射複層ガラス,複層ガラス"</formula1>
    </dataValidation>
    <dataValidation type="list" errorStyle="information" allowBlank="1" showInputMessage="1" showErrorMessage="1" sqref="E95:E119">
      <formula1>"樹脂製,樹脂・金属複合,木製"</formula1>
    </dataValidation>
    <dataValidation type="list" allowBlank="1" showInputMessage="1" showErrorMessage="1" sqref="D27:D36 D78:D87 D8:D22 D45:D69">
      <formula1>"ボード系断熱材,繊維系断熱材,吹込み断熱,現場発泡吹付け断熱"</formula1>
    </dataValidation>
    <dataValidation type="list" allowBlank="1" showInputMessage="1" showErrorMessage="1" sqref="D95:D119">
      <formula1>"内窓設置,外窓設置"</formula1>
    </dataValidation>
  </dataValidations>
  <printOptions horizontalCentered="1"/>
  <pageMargins left="0.27559055118110237" right="0.27559055118110237" top="0.44105392156862744" bottom="0.23622047244094491" header="0.27559055118110237" footer="0.15748031496062992"/>
  <pageSetup paperSize="9" scale="67" fitToHeight="0" orientation="landscape" r:id="rId1"/>
  <headerFooter>
    <oddHeader>&amp;L&amp;"ＭＳ Ｐゴシック,標準"&amp;12様式第２号（全体改修用）</oddHeader>
  </headerFooter>
  <rowBreaks count="5" manualBreakCount="5">
    <brk id="39" max="17" man="1"/>
    <brk id="72" max="16383" man="1"/>
    <brk id="89" max="16" man="1"/>
    <brk id="121" max="17" man="1"/>
    <brk id="1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52"/>
  <sheetViews>
    <sheetView showGridLines="0" view="pageLayout" topLeftCell="A16" zoomScaleNormal="100" zoomScaleSheetLayoutView="100" workbookViewId="0">
      <selection activeCell="C58" sqref="C58:H58"/>
    </sheetView>
  </sheetViews>
  <sheetFormatPr defaultRowHeight="18.75" x14ac:dyDescent="0.4"/>
  <cols>
    <col min="1" max="1" width="2" style="2" customWidth="1"/>
    <col min="2" max="2" width="1.625" style="2" customWidth="1"/>
    <col min="3" max="3" width="5.5" style="1" customWidth="1"/>
    <col min="4" max="4" width="15.5" style="1" bestFit="1" customWidth="1"/>
    <col min="5" max="5" width="21" style="1" customWidth="1"/>
    <col min="6" max="6" width="8.875" style="1" customWidth="1"/>
    <col min="7" max="8" width="9.125" style="2" bestFit="1" customWidth="1"/>
    <col min="9" max="9" width="10.625" style="1" customWidth="1"/>
    <col min="10" max="10" width="7.625" style="63" customWidth="1"/>
    <col min="11" max="11" width="2.875" style="1" customWidth="1"/>
    <col min="12" max="12" width="7.625" style="63" customWidth="1"/>
    <col min="13" max="13" width="8.375" style="1" customWidth="1"/>
    <col min="14" max="14" width="9.125" style="63" bestFit="1" customWidth="1"/>
    <col min="15" max="15" width="9.125" style="1" bestFit="1" customWidth="1"/>
    <col min="16" max="16" width="11" style="1" customWidth="1"/>
    <col min="17" max="17" width="10.125" style="1" customWidth="1"/>
    <col min="18" max="18" width="9" style="2"/>
    <col min="19" max="19" width="9.375" style="2" bestFit="1" customWidth="1"/>
    <col min="20" max="16384" width="9" style="2"/>
  </cols>
  <sheetData>
    <row r="2" spans="1:19" ht="30" x14ac:dyDescent="0.6">
      <c r="A2" s="277" t="s">
        <v>9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277"/>
      <c r="P2" s="80"/>
      <c r="Q2" s="30"/>
    </row>
    <row r="4" spans="1:19" ht="18" customHeight="1" thickBot="1" x14ac:dyDescent="0.45">
      <c r="B4" s="78" t="s">
        <v>39</v>
      </c>
      <c r="C4" s="3"/>
    </row>
    <row r="5" spans="1:19" ht="18" customHeight="1" x14ac:dyDescent="0.4">
      <c r="B5" s="32"/>
      <c r="C5" s="33" t="s">
        <v>20</v>
      </c>
      <c r="D5" s="33"/>
      <c r="E5" s="34"/>
      <c r="F5" s="34"/>
      <c r="G5" s="35"/>
      <c r="H5" s="35"/>
      <c r="I5" s="34"/>
      <c r="J5" s="64"/>
      <c r="K5" s="34"/>
      <c r="L5" s="64"/>
      <c r="M5" s="34"/>
      <c r="N5" s="64"/>
      <c r="O5" s="34"/>
      <c r="P5" s="34"/>
      <c r="Q5" s="36"/>
    </row>
    <row r="6" spans="1:19" s="4" customFormat="1" ht="18" customHeight="1" x14ac:dyDescent="0.4">
      <c r="B6" s="37"/>
      <c r="C6" s="247" t="s">
        <v>61</v>
      </c>
      <c r="D6" s="254" t="s">
        <v>22</v>
      </c>
      <c r="E6" s="255"/>
      <c r="F6" s="256"/>
      <c r="G6" s="249" t="s">
        <v>8</v>
      </c>
      <c r="H6" s="249" t="s">
        <v>7</v>
      </c>
      <c r="I6" s="249" t="s">
        <v>6</v>
      </c>
      <c r="J6" s="251" t="s">
        <v>19</v>
      </c>
      <c r="K6" s="252"/>
      <c r="L6" s="253"/>
      <c r="M6" s="249" t="s">
        <v>5</v>
      </c>
      <c r="N6" s="249" t="s">
        <v>4</v>
      </c>
      <c r="O6" s="249"/>
      <c r="P6" s="93"/>
      <c r="Q6" s="38"/>
    </row>
    <row r="7" spans="1:19" s="4" customFormat="1" ht="18" customHeight="1" x14ac:dyDescent="0.4">
      <c r="B7" s="37"/>
      <c r="C7" s="248"/>
      <c r="D7" s="5" t="s">
        <v>13</v>
      </c>
      <c r="E7" s="254" t="s">
        <v>12</v>
      </c>
      <c r="F7" s="256"/>
      <c r="G7" s="250"/>
      <c r="H7" s="250"/>
      <c r="I7" s="250"/>
      <c r="J7" s="9" t="s">
        <v>17</v>
      </c>
      <c r="K7" s="5" t="s">
        <v>16</v>
      </c>
      <c r="L7" s="9" t="s">
        <v>18</v>
      </c>
      <c r="M7" s="250"/>
      <c r="N7" s="9" t="s">
        <v>3</v>
      </c>
      <c r="O7" s="5" t="s">
        <v>2</v>
      </c>
      <c r="P7" s="12"/>
      <c r="Q7" s="39"/>
    </row>
    <row r="8" spans="1:19" s="4" customFormat="1" ht="18" customHeight="1" x14ac:dyDescent="0.4">
      <c r="B8" s="37"/>
      <c r="C8" s="5">
        <v>1</v>
      </c>
      <c r="D8" s="6" t="s">
        <v>14</v>
      </c>
      <c r="E8" s="257"/>
      <c r="F8" s="258"/>
      <c r="G8" s="6">
        <v>2.8000000000000001E-2</v>
      </c>
      <c r="H8" s="6">
        <v>105</v>
      </c>
      <c r="I8" s="7">
        <f>IF(D8="","",H8/1000/G8)</f>
        <v>3.75</v>
      </c>
      <c r="J8" s="8">
        <v>800</v>
      </c>
      <c r="K8" s="5" t="s">
        <v>16</v>
      </c>
      <c r="L8" s="8">
        <v>2000</v>
      </c>
      <c r="M8" s="74">
        <f>ROUNDDOWN(J8/1000*L8/1000,3)</f>
        <v>1.6</v>
      </c>
      <c r="N8" s="9" t="e">
        <f>IF(D8=#REF!,IF('算定様式(入力)'!I8&gt;=5,#REF!,IF('算定様式(入力)'!I8&gt;=4,#REF!,IF('算定様式(入力)'!I8&gt;=3,#REF!,IF('算定様式(入力)'!I8&gt;=2,#REF!,IF('算定様式(入力)'!I8&gt;=1,#REF!,IF('算定様式(入力)'!I8&lt;1,#REF!)))))),IF(D8=#REF!,IF('算定様式(入力)'!I8&gt;=5,#REF!,IF('算定様式(入力)'!I8&gt;=4,#REF!,IF('算定様式(入力)'!I8&gt;=3,#REF!,IF('算定様式(入力)'!I8&gt;=2,#REF!,IF('算定様式(入力)'!I8&gt;=1,#REF!,IF('算定様式(入力)'!I8&lt;1,#REF!)))))),IF(D8=#REF!,IF('算定様式(入力)'!I8&gt;=3,#REF!,IF('算定様式(入力)'!I8&gt;=2,#REF!,IF('算定様式(入力)'!I8&gt;=1,#REF!,IF('算定様式(入力)'!I8&lt;1,#REF!)))),IF(D8=#REF!,IF('算定様式(入力)'!I8&gt;=2,#REF!,IF('算定様式(入力)'!I8&gt;=1,#REF!,IF('算定様式(入力)'!I8&lt;1,#REF!))),IF(D8="","")))))</f>
        <v>#REF!</v>
      </c>
      <c r="O8" s="9" t="e">
        <f t="shared" ref="O8:O14" si="0">IF(D8="","",N8*M8)</f>
        <v>#REF!</v>
      </c>
      <c r="P8" s="15"/>
      <c r="Q8" s="40"/>
      <c r="S8" s="10">
        <f>I8*M8</f>
        <v>6</v>
      </c>
    </row>
    <row r="9" spans="1:19" s="4" customFormat="1" ht="18" customHeight="1" x14ac:dyDescent="0.4">
      <c r="B9" s="37"/>
      <c r="C9" s="5">
        <v>2</v>
      </c>
      <c r="D9" s="6" t="s">
        <v>15</v>
      </c>
      <c r="E9" s="257"/>
      <c r="F9" s="258"/>
      <c r="G9" s="6">
        <v>3.5999999999999997E-2</v>
      </c>
      <c r="H9" s="6">
        <v>111</v>
      </c>
      <c r="I9" s="7">
        <f t="shared" ref="I9:I14" si="1">IF(D9="","",H9/1000/G9)</f>
        <v>3.0833333333333335</v>
      </c>
      <c r="J9" s="8">
        <v>5000</v>
      </c>
      <c r="K9" s="5" t="s">
        <v>16</v>
      </c>
      <c r="L9" s="8">
        <v>3500</v>
      </c>
      <c r="M9" s="74">
        <f t="shared" ref="M9:M14" si="2">ROUNDDOWN(J9/1000*L9/1000,3)</f>
        <v>17.5</v>
      </c>
      <c r="N9" s="9" t="e">
        <f>IF(D9=#REF!,IF('算定様式(入力)'!I9&gt;=5,#REF!,IF('算定様式(入力)'!I9&gt;=4,#REF!,IF('算定様式(入力)'!I9&gt;=3,#REF!,IF('算定様式(入力)'!I9&gt;=2,#REF!,IF('算定様式(入力)'!I9&gt;=1,#REF!,IF('算定様式(入力)'!I9&lt;1,#REF!)))))),IF(D9=#REF!,IF('算定様式(入力)'!I9&gt;=5,#REF!,IF('算定様式(入力)'!I9&gt;=4,#REF!,IF('算定様式(入力)'!I9&gt;=3,#REF!,IF('算定様式(入力)'!I9&gt;=2,#REF!,IF('算定様式(入力)'!I9&gt;=1,#REF!,IF('算定様式(入力)'!I9&lt;1,#REF!)))))),IF(D9=#REF!,IF('算定様式(入力)'!I9&gt;=3,#REF!,IF('算定様式(入力)'!I9&gt;=2,#REF!,IF('算定様式(入力)'!I9&gt;=1,#REF!,IF('算定様式(入力)'!I9&lt;1,#REF!)))),IF(D9=#REF!,IF('算定様式(入力)'!I9&gt;=2,#REF!,IF('算定様式(入力)'!I9&gt;=1,#REF!,IF('算定様式(入力)'!I9&lt;1,#REF!))),IF(D9="","")))))</f>
        <v>#REF!</v>
      </c>
      <c r="O9" s="9" t="e">
        <f t="shared" si="0"/>
        <v>#REF!</v>
      </c>
      <c r="P9" s="15"/>
      <c r="Q9" s="40"/>
      <c r="S9" s="10">
        <f>I9*M9</f>
        <v>53.958333333333336</v>
      </c>
    </row>
    <row r="10" spans="1:19" s="4" customFormat="1" ht="18" customHeight="1" x14ac:dyDescent="0.4">
      <c r="B10" s="37"/>
      <c r="C10" s="5">
        <v>3</v>
      </c>
      <c r="D10" s="6"/>
      <c r="E10" s="257"/>
      <c r="F10" s="258"/>
      <c r="G10" s="6"/>
      <c r="H10" s="6"/>
      <c r="I10" s="7" t="str">
        <f t="shared" si="1"/>
        <v/>
      </c>
      <c r="J10" s="11"/>
      <c r="K10" s="5" t="s">
        <v>16</v>
      </c>
      <c r="L10" s="11"/>
      <c r="M10" s="74">
        <f t="shared" si="2"/>
        <v>0</v>
      </c>
      <c r="N10" s="9" t="e">
        <f>IF(D10=#REF!,IF('算定様式(入力)'!I10&gt;=5,#REF!,IF('算定様式(入力)'!I10&gt;=4,#REF!,IF('算定様式(入力)'!I10&gt;=3,#REF!,IF('算定様式(入力)'!I10&gt;=2,#REF!,IF('算定様式(入力)'!I10&gt;=1,#REF!,IF('算定様式(入力)'!I10&lt;1,#REF!)))))),IF(D10=#REF!,IF('算定様式(入力)'!I10&gt;=5,#REF!,IF('算定様式(入力)'!I10&gt;=4,#REF!,IF('算定様式(入力)'!I10&gt;=3,#REF!,IF('算定様式(入力)'!I10&gt;=2,#REF!,IF('算定様式(入力)'!I10&gt;=1,#REF!,IF('算定様式(入力)'!I10&lt;1,#REF!)))))),IF(D10=#REF!,IF('算定様式(入力)'!I10&gt;=3,#REF!,IF('算定様式(入力)'!I10&gt;=2,#REF!,IF('算定様式(入力)'!I10&gt;=1,#REF!,IF('算定様式(入力)'!I10&lt;1,#REF!)))),IF(D10=#REF!,IF('算定様式(入力)'!I10&gt;=2,#REF!,IF('算定様式(入力)'!I10&gt;=1,#REF!,IF('算定様式(入力)'!I10&lt;1,#REF!))),IF(D10="","")))))</f>
        <v>#REF!</v>
      </c>
      <c r="O10" s="9" t="str">
        <f t="shared" si="0"/>
        <v/>
      </c>
      <c r="P10" s="15"/>
      <c r="Q10" s="40"/>
      <c r="S10" s="10" t="e">
        <f t="shared" ref="S10:S14" si="3">I10*M10</f>
        <v>#VALUE!</v>
      </c>
    </row>
    <row r="11" spans="1:19" s="4" customFormat="1" ht="18" customHeight="1" x14ac:dyDescent="0.4">
      <c r="B11" s="37"/>
      <c r="C11" s="5">
        <v>4</v>
      </c>
      <c r="D11" s="6"/>
      <c r="E11" s="257"/>
      <c r="F11" s="258"/>
      <c r="G11" s="6"/>
      <c r="H11" s="6"/>
      <c r="I11" s="7" t="str">
        <f t="shared" si="1"/>
        <v/>
      </c>
      <c r="J11" s="11"/>
      <c r="K11" s="5" t="s">
        <v>16</v>
      </c>
      <c r="L11" s="11"/>
      <c r="M11" s="74">
        <f t="shared" si="2"/>
        <v>0</v>
      </c>
      <c r="N11" s="9" t="e">
        <f>IF(D11=#REF!,IF('算定様式(入力)'!I11&gt;=5,#REF!,IF('算定様式(入力)'!I11&gt;=4,#REF!,IF('算定様式(入力)'!I11&gt;=3,#REF!,IF('算定様式(入力)'!I11&gt;=2,#REF!,IF('算定様式(入力)'!I11&gt;=1,#REF!,IF('算定様式(入力)'!I11&lt;1,#REF!)))))),IF(D11=#REF!,IF('算定様式(入力)'!I11&gt;=5,#REF!,IF('算定様式(入力)'!I11&gt;=4,#REF!,IF('算定様式(入力)'!I11&gt;=3,#REF!,IF('算定様式(入力)'!I11&gt;=2,#REF!,IF('算定様式(入力)'!I11&gt;=1,#REF!,IF('算定様式(入力)'!I11&lt;1,#REF!)))))),IF(D11=#REF!,IF('算定様式(入力)'!I11&gt;=3,#REF!,IF('算定様式(入力)'!I11&gt;=2,#REF!,IF('算定様式(入力)'!I11&gt;=1,#REF!,IF('算定様式(入力)'!I11&lt;1,#REF!)))),IF(D11=#REF!,IF('算定様式(入力)'!I11&gt;=2,#REF!,IF('算定様式(入力)'!I11&gt;=1,#REF!,IF('算定様式(入力)'!I11&lt;1,#REF!))),IF(D11="","")))))</f>
        <v>#REF!</v>
      </c>
      <c r="O11" s="9" t="str">
        <f t="shared" si="0"/>
        <v/>
      </c>
      <c r="P11" s="15"/>
      <c r="Q11" s="40"/>
      <c r="S11" s="10" t="e">
        <f t="shared" si="3"/>
        <v>#VALUE!</v>
      </c>
    </row>
    <row r="12" spans="1:19" s="4" customFormat="1" ht="18" customHeight="1" x14ac:dyDescent="0.4">
      <c r="B12" s="37"/>
      <c r="C12" s="5">
        <v>5</v>
      </c>
      <c r="D12" s="6"/>
      <c r="E12" s="257"/>
      <c r="F12" s="258"/>
      <c r="G12" s="6"/>
      <c r="H12" s="6"/>
      <c r="I12" s="7" t="str">
        <f t="shared" si="1"/>
        <v/>
      </c>
      <c r="J12" s="11"/>
      <c r="K12" s="5" t="s">
        <v>16</v>
      </c>
      <c r="L12" s="11"/>
      <c r="M12" s="74">
        <f t="shared" si="2"/>
        <v>0</v>
      </c>
      <c r="N12" s="9" t="e">
        <f>IF(D12=#REF!,IF('算定様式(入力)'!I12&gt;=5,#REF!,IF('算定様式(入力)'!I12&gt;=4,#REF!,IF('算定様式(入力)'!I12&gt;=3,#REF!,IF('算定様式(入力)'!I12&gt;=2,#REF!,IF('算定様式(入力)'!I12&gt;=1,#REF!,IF('算定様式(入力)'!I12&lt;1,#REF!)))))),IF(D12=#REF!,IF('算定様式(入力)'!I12&gt;=5,#REF!,IF('算定様式(入力)'!I12&gt;=4,#REF!,IF('算定様式(入力)'!I12&gt;=3,#REF!,IF('算定様式(入力)'!I12&gt;=2,#REF!,IF('算定様式(入力)'!I12&gt;=1,#REF!,IF('算定様式(入力)'!I12&lt;1,#REF!)))))),IF(D12=#REF!,IF('算定様式(入力)'!I12&gt;=3,#REF!,IF('算定様式(入力)'!I12&gt;=2,#REF!,IF('算定様式(入力)'!I12&gt;=1,#REF!,IF('算定様式(入力)'!I12&lt;1,#REF!)))),IF(D12=#REF!,IF('算定様式(入力)'!I12&gt;=2,#REF!,IF('算定様式(入力)'!I12&gt;=1,#REF!,IF('算定様式(入力)'!I12&lt;1,#REF!))),IF(D12="","")))))</f>
        <v>#REF!</v>
      </c>
      <c r="O12" s="9" t="str">
        <f t="shared" si="0"/>
        <v/>
      </c>
      <c r="P12" s="15"/>
      <c r="Q12" s="40"/>
      <c r="S12" s="10" t="e">
        <f t="shared" si="3"/>
        <v>#VALUE!</v>
      </c>
    </row>
    <row r="13" spans="1:19" s="4" customFormat="1" ht="18" customHeight="1" x14ac:dyDescent="0.4">
      <c r="B13" s="37"/>
      <c r="C13" s="5">
        <v>6</v>
      </c>
      <c r="D13" s="6"/>
      <c r="E13" s="257"/>
      <c r="F13" s="258"/>
      <c r="G13" s="6"/>
      <c r="H13" s="6"/>
      <c r="I13" s="7" t="str">
        <f t="shared" si="1"/>
        <v/>
      </c>
      <c r="J13" s="11"/>
      <c r="K13" s="5" t="s">
        <v>16</v>
      </c>
      <c r="L13" s="11"/>
      <c r="M13" s="74">
        <f t="shared" si="2"/>
        <v>0</v>
      </c>
      <c r="N13" s="9" t="e">
        <f>IF(D13=#REF!,IF('算定様式(入力)'!I13&gt;=5,#REF!,IF('算定様式(入力)'!I13&gt;=4,#REF!,IF('算定様式(入力)'!I13&gt;=3,#REF!,IF('算定様式(入力)'!I13&gt;=2,#REF!,IF('算定様式(入力)'!I13&gt;=1,#REF!,IF('算定様式(入力)'!I13&lt;1,#REF!)))))),IF(D13=#REF!,IF('算定様式(入力)'!I13&gt;=5,#REF!,IF('算定様式(入力)'!I13&gt;=4,#REF!,IF('算定様式(入力)'!I13&gt;=3,#REF!,IF('算定様式(入力)'!I13&gt;=2,#REF!,IF('算定様式(入力)'!I13&gt;=1,#REF!,IF('算定様式(入力)'!I13&lt;1,#REF!)))))),IF(D13=#REF!,IF('算定様式(入力)'!I13&gt;=3,#REF!,IF('算定様式(入力)'!I13&gt;=2,#REF!,IF('算定様式(入力)'!I13&gt;=1,#REF!,IF('算定様式(入力)'!I13&lt;1,#REF!)))),IF(D13=#REF!,IF('算定様式(入力)'!I13&gt;=2,#REF!,IF('算定様式(入力)'!I13&gt;=1,#REF!,IF('算定様式(入力)'!I13&lt;1,#REF!))),IF(D13="","")))))</f>
        <v>#REF!</v>
      </c>
      <c r="O13" s="9" t="str">
        <f t="shared" si="0"/>
        <v/>
      </c>
      <c r="P13" s="15"/>
      <c r="Q13" s="40"/>
      <c r="S13" s="10" t="e">
        <f t="shared" si="3"/>
        <v>#VALUE!</v>
      </c>
    </row>
    <row r="14" spans="1:19" s="4" customFormat="1" ht="18" customHeight="1" x14ac:dyDescent="0.4">
      <c r="B14" s="37"/>
      <c r="C14" s="5">
        <v>7</v>
      </c>
      <c r="D14" s="6"/>
      <c r="E14" s="257"/>
      <c r="F14" s="258"/>
      <c r="G14" s="6"/>
      <c r="H14" s="6"/>
      <c r="I14" s="7" t="str">
        <f t="shared" si="1"/>
        <v/>
      </c>
      <c r="J14" s="8"/>
      <c r="K14" s="5" t="s">
        <v>16</v>
      </c>
      <c r="L14" s="8"/>
      <c r="M14" s="74">
        <f t="shared" si="2"/>
        <v>0</v>
      </c>
      <c r="N14" s="9" t="e">
        <f>IF(D14=#REF!,IF('算定様式(入力)'!I14&gt;=5,#REF!,IF('算定様式(入力)'!I14&gt;=4,#REF!,IF('算定様式(入力)'!I14&gt;=3,#REF!,IF('算定様式(入力)'!I14&gt;=2,#REF!,IF('算定様式(入力)'!I14&gt;=1,#REF!,IF('算定様式(入力)'!I14&lt;1,#REF!)))))),IF(D14=#REF!,IF('算定様式(入力)'!I14&gt;=5,#REF!,IF('算定様式(入力)'!I14&gt;=4,#REF!,IF('算定様式(入力)'!I14&gt;=3,#REF!,IF('算定様式(入力)'!I14&gt;=2,#REF!,IF('算定様式(入力)'!I14&gt;=1,#REF!,IF('算定様式(入力)'!I14&lt;1,#REF!)))))),IF(D14=#REF!,IF('算定様式(入力)'!I14&gt;=3,#REF!,IF('算定様式(入力)'!I14&gt;=2,#REF!,IF('算定様式(入力)'!I14&gt;=1,#REF!,IF('算定様式(入力)'!I14&lt;1,#REF!)))),IF(D14=#REF!,IF('算定様式(入力)'!I14&gt;=2,#REF!,IF('算定様式(入力)'!I14&gt;=1,#REF!,IF('算定様式(入力)'!I14&lt;1,#REF!))),IF(D14="","")))))</f>
        <v>#REF!</v>
      </c>
      <c r="O14" s="9" t="str">
        <f t="shared" si="0"/>
        <v/>
      </c>
      <c r="P14" s="15"/>
      <c r="Q14" s="40"/>
      <c r="S14" s="10" t="e">
        <f t="shared" si="3"/>
        <v>#VALUE!</v>
      </c>
    </row>
    <row r="15" spans="1:19" s="4" customFormat="1" ht="18" customHeight="1" x14ac:dyDescent="0.4">
      <c r="B15" s="37"/>
      <c r="C15" s="254" t="s">
        <v>0</v>
      </c>
      <c r="D15" s="255"/>
      <c r="E15" s="255"/>
      <c r="F15" s="255"/>
      <c r="G15" s="255"/>
      <c r="H15" s="256"/>
      <c r="I15" s="7">
        <f>IFERROR(S15/M15,"")</f>
        <v>3.1391797556719023</v>
      </c>
      <c r="J15" s="15"/>
      <c r="K15" s="12"/>
      <c r="L15" s="15"/>
      <c r="M15" s="74">
        <f>SUM(M8:M14)</f>
        <v>19.100000000000001</v>
      </c>
      <c r="N15" s="25" t="s">
        <v>1</v>
      </c>
      <c r="O15" s="9" t="e">
        <f>SUM(O8:O14)</f>
        <v>#REF!</v>
      </c>
      <c r="P15" s="15"/>
      <c r="Q15" s="40"/>
      <c r="S15" s="10">
        <f>SUMIF(S8:S14,"&lt;&gt;#VALUE!")</f>
        <v>59.958333333333336</v>
      </c>
    </row>
    <row r="16" spans="1:19" s="4" customFormat="1" ht="18" customHeight="1" x14ac:dyDescent="0.4">
      <c r="B16" s="37"/>
      <c r="C16" s="20"/>
      <c r="D16" s="19"/>
      <c r="E16" s="19"/>
      <c r="F16" s="19"/>
      <c r="G16" s="19"/>
      <c r="H16" s="20"/>
      <c r="I16" s="12"/>
      <c r="J16" s="15"/>
      <c r="K16" s="12"/>
      <c r="L16" s="15"/>
      <c r="M16" s="12"/>
      <c r="N16" s="15"/>
      <c r="O16" s="12"/>
      <c r="P16" s="12"/>
      <c r="Q16" s="39"/>
    </row>
    <row r="17" spans="2:19" s="4" customFormat="1" ht="18" customHeight="1" x14ac:dyDescent="0.4">
      <c r="B17" s="37"/>
      <c r="C17" s="254" t="s">
        <v>10</v>
      </c>
      <c r="D17" s="255"/>
      <c r="E17" s="255"/>
      <c r="F17" s="255"/>
      <c r="G17" s="255"/>
      <c r="H17" s="256"/>
      <c r="I17" s="9" t="e">
        <f>IF(I15&gt;=3,#REF!,IF('算定様式(入力)'!I15&gt;=2,#REF!,IF('算定様式(入力)'!I15&gt;=1,#REF!,0)))</f>
        <v>#REF!</v>
      </c>
      <c r="J17" s="15"/>
      <c r="K17" s="15"/>
      <c r="L17" s="15"/>
      <c r="M17" s="12"/>
      <c r="N17" s="15"/>
      <c r="O17" s="12"/>
      <c r="P17" s="12"/>
      <c r="Q17" s="39"/>
    </row>
    <row r="18" spans="2:19" s="4" customFormat="1" ht="18" customHeight="1" x14ac:dyDescent="0.4">
      <c r="B18" s="37"/>
      <c r="C18" s="20"/>
      <c r="D18" s="19"/>
      <c r="E18" s="19"/>
      <c r="F18" s="19"/>
      <c r="G18" s="19"/>
      <c r="H18" s="20"/>
      <c r="I18" s="12"/>
      <c r="J18" s="15"/>
      <c r="K18" s="12"/>
      <c r="L18" s="15"/>
      <c r="M18" s="12"/>
      <c r="N18" s="15"/>
      <c r="O18" s="12"/>
      <c r="P18" s="12"/>
      <c r="Q18" s="39"/>
    </row>
    <row r="19" spans="2:19" s="4" customFormat="1" ht="18" customHeight="1" x14ac:dyDescent="0.4">
      <c r="B19" s="37"/>
      <c r="C19" s="41" t="s">
        <v>21</v>
      </c>
      <c r="D19" s="19"/>
      <c r="E19" s="19"/>
      <c r="F19" s="19"/>
      <c r="G19" s="19"/>
      <c r="H19" s="20"/>
      <c r="I19" s="17"/>
      <c r="J19" s="65"/>
      <c r="K19" s="17"/>
      <c r="L19" s="65"/>
      <c r="M19" s="17"/>
      <c r="N19" s="65"/>
      <c r="O19" s="17"/>
      <c r="P19" s="12"/>
      <c r="Q19" s="39"/>
    </row>
    <row r="20" spans="2:19" s="4" customFormat="1" ht="18" customHeight="1" x14ac:dyDescent="0.4">
      <c r="B20" s="37"/>
      <c r="C20" s="247" t="s">
        <v>61</v>
      </c>
      <c r="D20" s="254" t="s">
        <v>22</v>
      </c>
      <c r="E20" s="255"/>
      <c r="F20" s="256"/>
      <c r="G20" s="249" t="s">
        <v>8</v>
      </c>
      <c r="H20" s="249" t="s">
        <v>7</v>
      </c>
      <c r="I20" s="249" t="s">
        <v>6</v>
      </c>
      <c r="J20" s="251" t="s">
        <v>19</v>
      </c>
      <c r="K20" s="252"/>
      <c r="L20" s="253"/>
      <c r="M20" s="249" t="s">
        <v>5</v>
      </c>
      <c r="N20" s="249" t="s">
        <v>4</v>
      </c>
      <c r="O20" s="249"/>
      <c r="P20" s="93"/>
      <c r="Q20" s="38"/>
    </row>
    <row r="21" spans="2:19" s="4" customFormat="1" ht="18" customHeight="1" x14ac:dyDescent="0.4">
      <c r="B21" s="37"/>
      <c r="C21" s="248"/>
      <c r="D21" s="5" t="s">
        <v>13</v>
      </c>
      <c r="E21" s="254" t="s">
        <v>12</v>
      </c>
      <c r="F21" s="256"/>
      <c r="G21" s="250"/>
      <c r="H21" s="250"/>
      <c r="I21" s="250"/>
      <c r="J21" s="9" t="s">
        <v>17</v>
      </c>
      <c r="K21" s="5" t="s">
        <v>16</v>
      </c>
      <c r="L21" s="9" t="s">
        <v>18</v>
      </c>
      <c r="M21" s="250"/>
      <c r="N21" s="9" t="s">
        <v>3</v>
      </c>
      <c r="O21" s="5" t="s">
        <v>2</v>
      </c>
      <c r="P21" s="12"/>
      <c r="Q21" s="39"/>
    </row>
    <row r="22" spans="2:19" s="4" customFormat="1" ht="18" customHeight="1" x14ac:dyDescent="0.4">
      <c r="B22" s="37"/>
      <c r="C22" s="5">
        <v>1</v>
      </c>
      <c r="D22" s="6" t="s">
        <v>14</v>
      </c>
      <c r="E22" s="257"/>
      <c r="F22" s="258"/>
      <c r="G22" s="6">
        <v>3.7999999999999999E-2</v>
      </c>
      <c r="H22" s="6">
        <v>200</v>
      </c>
      <c r="I22" s="7">
        <f>IF(D22="","",H22/1000/G22)</f>
        <v>5.2631578947368425</v>
      </c>
      <c r="J22" s="8">
        <v>910</v>
      </c>
      <c r="K22" s="5" t="s">
        <v>16</v>
      </c>
      <c r="L22" s="8">
        <v>1820</v>
      </c>
      <c r="M22" s="74">
        <f>ROUNDDOWN(J22/1000*L22/1000,3)</f>
        <v>1.6559999999999999</v>
      </c>
      <c r="N22" s="9" t="e">
        <f>IF(D22=#REF!,IF('算定様式(入力)'!I22&gt;=5,#REF!,IF('算定様式(入力)'!I22&gt;=4,#REF!,IF('算定様式(入力)'!I22&gt;=3,#REF!,IF('算定様式(入力)'!I22&gt;=2,#REF!,IF('算定様式(入力)'!I22&gt;=1,#REF!,IF('算定様式(入力)'!I22&lt;1,#REF!)))))),IF(D22=#REF!,IF('算定様式(入力)'!I22&gt;=5,#REF!,IF('算定様式(入力)'!I22&gt;=4,#REF!,IF('算定様式(入力)'!I22&gt;=3,#REF!,IF('算定様式(入力)'!I22&gt;=2,#REF!,IF('算定様式(入力)'!I22&gt;=1,#REF!,IF('算定様式(入力)'!I22&lt;1,#REF!)))))),IF(D22=#REF!,IF('算定様式(入力)'!I22&gt;=3,#REF!,IF('算定様式(入力)'!I22&gt;=2,#REF!,IF('算定様式(入力)'!I22&gt;=1,#REF!,IF('算定様式(入力)'!I22&lt;1,#REF!)))),IF(D22=#REF!,IF('算定様式(入力)'!I22&gt;=2,#REF!,IF('算定様式(入力)'!I22&gt;=1,#REF!,IF('算定様式(入力)'!I22&lt;1,#REF!))),IF(D22="","")))))</f>
        <v>#REF!</v>
      </c>
      <c r="O22" s="9" t="e">
        <f t="shared" ref="O22:O28" si="4">IF(D8="","",N8*M8)</f>
        <v>#REF!</v>
      </c>
      <c r="P22" s="15"/>
      <c r="Q22" s="40"/>
      <c r="S22" s="10">
        <f>I22*M22</f>
        <v>8.715789473684211</v>
      </c>
    </row>
    <row r="23" spans="2:19" s="4" customFormat="1" ht="18" customHeight="1" x14ac:dyDescent="0.4">
      <c r="B23" s="37"/>
      <c r="C23" s="5">
        <v>2</v>
      </c>
      <c r="D23" s="6" t="s">
        <v>15</v>
      </c>
      <c r="E23" s="257"/>
      <c r="F23" s="258"/>
      <c r="G23" s="6">
        <v>3.5999999999999997E-2</v>
      </c>
      <c r="H23" s="6">
        <v>150</v>
      </c>
      <c r="I23" s="7">
        <f t="shared" ref="I23:I28" si="5">IF(D23="","",H23/1000/G23)</f>
        <v>4.166666666666667</v>
      </c>
      <c r="J23" s="8">
        <v>8000</v>
      </c>
      <c r="K23" s="5" t="s">
        <v>16</v>
      </c>
      <c r="L23" s="8">
        <v>2000</v>
      </c>
      <c r="M23" s="74">
        <f t="shared" ref="M23:M28" si="6">ROUNDDOWN(J23/1000*L23/1000,3)</f>
        <v>16</v>
      </c>
      <c r="N23" s="9" t="e">
        <f>IF(D23=#REF!,IF('算定様式(入力)'!I23&gt;=5,#REF!,IF('算定様式(入力)'!I23&gt;=4,#REF!,IF('算定様式(入力)'!I23&gt;=3,#REF!,IF('算定様式(入力)'!I23&gt;=2,#REF!,IF('算定様式(入力)'!I23&gt;=1,#REF!,IF('算定様式(入力)'!I23&lt;1,#REF!)))))),IF(D23=#REF!,IF('算定様式(入力)'!I23&gt;=5,#REF!,IF('算定様式(入力)'!I23&gt;=4,#REF!,IF('算定様式(入力)'!I23&gt;=3,#REF!,IF('算定様式(入力)'!I23&gt;=2,#REF!,IF('算定様式(入力)'!I23&gt;=1,#REF!,IF('算定様式(入力)'!I23&lt;1,#REF!)))))),IF(D23=#REF!,IF('算定様式(入力)'!I23&gt;=3,#REF!,IF('算定様式(入力)'!I23&gt;=2,#REF!,IF('算定様式(入力)'!I23&gt;=1,#REF!,IF('算定様式(入力)'!I23&lt;1,#REF!)))),IF(D23=#REF!,IF('算定様式(入力)'!I23&gt;=2,#REF!,IF('算定様式(入力)'!I23&gt;=1,#REF!,IF('算定様式(入力)'!I23&lt;1,#REF!))),IF(D23="","")))))</f>
        <v>#REF!</v>
      </c>
      <c r="O23" s="9" t="e">
        <f t="shared" si="4"/>
        <v>#REF!</v>
      </c>
      <c r="P23" s="15"/>
      <c r="Q23" s="40"/>
      <c r="S23" s="10">
        <f>I23*M23</f>
        <v>66.666666666666671</v>
      </c>
    </row>
    <row r="24" spans="2:19" s="4" customFormat="1" ht="18" customHeight="1" x14ac:dyDescent="0.4">
      <c r="B24" s="37"/>
      <c r="C24" s="5">
        <v>3</v>
      </c>
      <c r="D24" s="6"/>
      <c r="E24" s="257"/>
      <c r="F24" s="258"/>
      <c r="G24" s="6"/>
      <c r="H24" s="6"/>
      <c r="I24" s="7" t="str">
        <f t="shared" si="5"/>
        <v/>
      </c>
      <c r="J24" s="11"/>
      <c r="K24" s="5" t="s">
        <v>16</v>
      </c>
      <c r="L24" s="11"/>
      <c r="M24" s="74">
        <f t="shared" si="6"/>
        <v>0</v>
      </c>
      <c r="N24" s="9" t="e">
        <f>IF(D24=#REF!,IF('算定様式(入力)'!I24&gt;=5,#REF!,IF('算定様式(入力)'!I24&gt;=4,#REF!,IF('算定様式(入力)'!I24&gt;=3,#REF!,IF('算定様式(入力)'!I24&gt;=2,#REF!,IF('算定様式(入力)'!I24&gt;=1,#REF!,IF('算定様式(入力)'!I24&lt;1,#REF!)))))),IF(D24=#REF!,IF('算定様式(入力)'!I24&gt;=5,#REF!,IF('算定様式(入力)'!I24&gt;=4,#REF!,IF('算定様式(入力)'!I24&gt;=3,#REF!,IF('算定様式(入力)'!I24&gt;=2,#REF!,IF('算定様式(入力)'!I24&gt;=1,#REF!,IF('算定様式(入力)'!I24&lt;1,#REF!)))))),IF(D24=#REF!,IF('算定様式(入力)'!I24&gt;=3,#REF!,IF('算定様式(入力)'!I24&gt;=2,#REF!,IF('算定様式(入力)'!I24&gt;=1,#REF!,IF('算定様式(入力)'!I24&lt;1,#REF!)))),IF(D24=#REF!,IF('算定様式(入力)'!I24&gt;=2,#REF!,IF('算定様式(入力)'!I24&gt;=1,#REF!,IF('算定様式(入力)'!I24&lt;1,#REF!))),IF(D24="","")))))</f>
        <v>#REF!</v>
      </c>
      <c r="O24" s="9" t="str">
        <f t="shared" si="4"/>
        <v/>
      </c>
      <c r="P24" s="15"/>
      <c r="Q24" s="40"/>
      <c r="S24" s="10" t="e">
        <f t="shared" ref="S24:S28" si="7">I24*M24</f>
        <v>#VALUE!</v>
      </c>
    </row>
    <row r="25" spans="2:19" s="4" customFormat="1" ht="18" customHeight="1" x14ac:dyDescent="0.4">
      <c r="B25" s="37"/>
      <c r="C25" s="5">
        <v>4</v>
      </c>
      <c r="D25" s="6"/>
      <c r="E25" s="257"/>
      <c r="F25" s="258"/>
      <c r="G25" s="6"/>
      <c r="H25" s="6"/>
      <c r="I25" s="7" t="str">
        <f t="shared" si="5"/>
        <v/>
      </c>
      <c r="J25" s="11"/>
      <c r="K25" s="5" t="s">
        <v>16</v>
      </c>
      <c r="L25" s="11"/>
      <c r="M25" s="74">
        <f t="shared" si="6"/>
        <v>0</v>
      </c>
      <c r="N25" s="9" t="e">
        <f>IF(D25=#REF!,IF('算定様式(入力)'!I25&gt;=5,#REF!,IF('算定様式(入力)'!I25&gt;=4,#REF!,IF('算定様式(入力)'!I25&gt;=3,#REF!,IF('算定様式(入力)'!I25&gt;=2,#REF!,IF('算定様式(入力)'!I25&gt;=1,#REF!,IF('算定様式(入力)'!I25&lt;1,#REF!)))))),IF(D25=#REF!,IF('算定様式(入力)'!I25&gt;=5,#REF!,IF('算定様式(入力)'!I25&gt;=4,#REF!,IF('算定様式(入力)'!I25&gt;=3,#REF!,IF('算定様式(入力)'!I25&gt;=2,#REF!,IF('算定様式(入力)'!I25&gt;=1,#REF!,IF('算定様式(入力)'!I25&lt;1,#REF!)))))),IF(D25=#REF!,IF('算定様式(入力)'!I25&gt;=3,#REF!,IF('算定様式(入力)'!I25&gt;=2,#REF!,IF('算定様式(入力)'!I25&gt;=1,#REF!,IF('算定様式(入力)'!I25&lt;1,#REF!)))),IF(D25=#REF!,IF('算定様式(入力)'!I25&gt;=2,#REF!,IF('算定様式(入力)'!I25&gt;=1,#REF!,IF('算定様式(入力)'!I25&lt;1,#REF!))),IF(D25="","")))))</f>
        <v>#REF!</v>
      </c>
      <c r="O25" s="9" t="str">
        <f t="shared" si="4"/>
        <v/>
      </c>
      <c r="P25" s="15"/>
      <c r="Q25" s="40"/>
      <c r="S25" s="10" t="e">
        <f t="shared" si="7"/>
        <v>#VALUE!</v>
      </c>
    </row>
    <row r="26" spans="2:19" s="4" customFormat="1" ht="18" customHeight="1" x14ac:dyDescent="0.4">
      <c r="B26" s="37"/>
      <c r="C26" s="5">
        <v>5</v>
      </c>
      <c r="D26" s="6"/>
      <c r="E26" s="257"/>
      <c r="F26" s="258"/>
      <c r="G26" s="6"/>
      <c r="H26" s="6"/>
      <c r="I26" s="7" t="str">
        <f t="shared" si="5"/>
        <v/>
      </c>
      <c r="J26" s="11"/>
      <c r="K26" s="5" t="s">
        <v>16</v>
      </c>
      <c r="L26" s="11"/>
      <c r="M26" s="74">
        <f t="shared" si="6"/>
        <v>0</v>
      </c>
      <c r="N26" s="9" t="e">
        <f>IF(D26=#REF!,IF('算定様式(入力)'!I26&gt;=5,#REF!,IF('算定様式(入力)'!I26&gt;=4,#REF!,IF('算定様式(入力)'!I26&gt;=3,#REF!,IF('算定様式(入力)'!I26&gt;=2,#REF!,IF('算定様式(入力)'!I26&gt;=1,#REF!,IF('算定様式(入力)'!I26&lt;1,#REF!)))))),IF(D26=#REF!,IF('算定様式(入力)'!I26&gt;=5,#REF!,IF('算定様式(入力)'!I26&gt;=4,#REF!,IF('算定様式(入力)'!I26&gt;=3,#REF!,IF('算定様式(入力)'!I26&gt;=2,#REF!,IF('算定様式(入力)'!I26&gt;=1,#REF!,IF('算定様式(入力)'!I26&lt;1,#REF!)))))),IF(D26=#REF!,IF('算定様式(入力)'!I26&gt;=3,#REF!,IF('算定様式(入力)'!I26&gt;=2,#REF!,IF('算定様式(入力)'!I26&gt;=1,#REF!,IF('算定様式(入力)'!I26&lt;1,#REF!)))),IF(D26=#REF!,IF('算定様式(入力)'!I26&gt;=2,#REF!,IF('算定様式(入力)'!I26&gt;=1,#REF!,IF('算定様式(入力)'!I26&lt;1,#REF!))),IF(D26="","")))))</f>
        <v>#REF!</v>
      </c>
      <c r="O26" s="9" t="str">
        <f t="shared" si="4"/>
        <v/>
      </c>
      <c r="P26" s="15"/>
      <c r="Q26" s="40"/>
      <c r="S26" s="10" t="e">
        <f t="shared" si="7"/>
        <v>#VALUE!</v>
      </c>
    </row>
    <row r="27" spans="2:19" s="4" customFormat="1" ht="18" customHeight="1" x14ac:dyDescent="0.4">
      <c r="B27" s="37"/>
      <c r="C27" s="5">
        <v>6</v>
      </c>
      <c r="D27" s="6"/>
      <c r="E27" s="257"/>
      <c r="F27" s="258"/>
      <c r="G27" s="6"/>
      <c r="H27" s="6"/>
      <c r="I27" s="7" t="str">
        <f t="shared" si="5"/>
        <v/>
      </c>
      <c r="J27" s="11"/>
      <c r="K27" s="5" t="s">
        <v>16</v>
      </c>
      <c r="L27" s="11"/>
      <c r="M27" s="74">
        <f t="shared" si="6"/>
        <v>0</v>
      </c>
      <c r="N27" s="9" t="e">
        <f>IF(D27=#REF!,IF('算定様式(入力)'!I27&gt;=5,#REF!,IF('算定様式(入力)'!I27&gt;=4,#REF!,IF('算定様式(入力)'!I27&gt;=3,#REF!,IF('算定様式(入力)'!I27&gt;=2,#REF!,IF('算定様式(入力)'!I27&gt;=1,#REF!,IF('算定様式(入力)'!I27&lt;1,#REF!)))))),IF(D27=#REF!,IF('算定様式(入力)'!I27&gt;=5,#REF!,IF('算定様式(入力)'!I27&gt;=4,#REF!,IF('算定様式(入力)'!I27&gt;=3,#REF!,IF('算定様式(入力)'!I27&gt;=2,#REF!,IF('算定様式(入力)'!I27&gt;=1,#REF!,IF('算定様式(入力)'!I27&lt;1,#REF!)))))),IF(D27=#REF!,IF('算定様式(入力)'!I27&gt;=3,#REF!,IF('算定様式(入力)'!I27&gt;=2,#REF!,IF('算定様式(入力)'!I27&gt;=1,#REF!,IF('算定様式(入力)'!I27&lt;1,#REF!)))),IF(D27=#REF!,IF('算定様式(入力)'!I27&gt;=2,#REF!,IF('算定様式(入力)'!I27&gt;=1,#REF!,IF('算定様式(入力)'!I27&lt;1,#REF!))),IF(D27="","")))))</f>
        <v>#REF!</v>
      </c>
      <c r="O27" s="9" t="str">
        <f t="shared" si="4"/>
        <v/>
      </c>
      <c r="P27" s="15"/>
      <c r="Q27" s="40"/>
      <c r="S27" s="10" t="e">
        <f t="shared" si="7"/>
        <v>#VALUE!</v>
      </c>
    </row>
    <row r="28" spans="2:19" s="4" customFormat="1" ht="18" customHeight="1" x14ac:dyDescent="0.4">
      <c r="B28" s="37"/>
      <c r="C28" s="5">
        <v>7</v>
      </c>
      <c r="D28" s="6"/>
      <c r="E28" s="257"/>
      <c r="F28" s="258"/>
      <c r="G28" s="6"/>
      <c r="H28" s="6"/>
      <c r="I28" s="7" t="str">
        <f t="shared" si="5"/>
        <v/>
      </c>
      <c r="J28" s="8"/>
      <c r="K28" s="5" t="s">
        <v>16</v>
      </c>
      <c r="L28" s="8"/>
      <c r="M28" s="74">
        <f t="shared" si="6"/>
        <v>0</v>
      </c>
      <c r="N28" s="9" t="e">
        <f>IF(D28=#REF!,IF('算定様式(入力)'!I28&gt;=5,#REF!,IF('算定様式(入力)'!I28&gt;=4,#REF!,IF('算定様式(入力)'!I28&gt;=3,#REF!,IF('算定様式(入力)'!I28&gt;=2,#REF!,IF('算定様式(入力)'!I28&gt;=1,#REF!,IF('算定様式(入力)'!I28&lt;1,#REF!)))))),IF(D28=#REF!,IF('算定様式(入力)'!I28&gt;=5,#REF!,IF('算定様式(入力)'!I28&gt;=4,#REF!,IF('算定様式(入力)'!I28&gt;=3,#REF!,IF('算定様式(入力)'!I28&gt;=2,#REF!,IF('算定様式(入力)'!I28&gt;=1,#REF!,IF('算定様式(入力)'!I28&lt;1,#REF!)))))),IF(D28=#REF!,IF('算定様式(入力)'!I28&gt;=3,#REF!,IF('算定様式(入力)'!I28&gt;=2,#REF!,IF('算定様式(入力)'!I28&gt;=1,#REF!,IF('算定様式(入力)'!I28&lt;1,#REF!)))),IF(D28=#REF!,IF('算定様式(入力)'!I28&gt;=2,#REF!,IF('算定様式(入力)'!I28&gt;=1,#REF!,IF('算定様式(入力)'!I28&lt;1,#REF!))),IF(D28="","")))))</f>
        <v>#REF!</v>
      </c>
      <c r="O28" s="9" t="str">
        <f t="shared" si="4"/>
        <v/>
      </c>
      <c r="P28" s="15"/>
      <c r="Q28" s="40"/>
      <c r="S28" s="10" t="e">
        <f t="shared" si="7"/>
        <v>#VALUE!</v>
      </c>
    </row>
    <row r="29" spans="2:19" s="4" customFormat="1" ht="18" customHeight="1" x14ac:dyDescent="0.4">
      <c r="B29" s="37"/>
      <c r="C29" s="254" t="s">
        <v>0</v>
      </c>
      <c r="D29" s="255"/>
      <c r="E29" s="255"/>
      <c r="F29" s="255"/>
      <c r="G29" s="255"/>
      <c r="H29" s="256"/>
      <c r="I29" s="7">
        <f>IFERROR(S29/M29,"")</f>
        <v>4.2695092965762846</v>
      </c>
      <c r="J29" s="72"/>
      <c r="K29" s="18"/>
      <c r="L29" s="73"/>
      <c r="M29" s="74">
        <f>SUM(M22:M28)</f>
        <v>17.655999999999999</v>
      </c>
      <c r="N29" s="25" t="s">
        <v>23</v>
      </c>
      <c r="O29" s="9" t="e">
        <f>SUM(O22:O28)</f>
        <v>#REF!</v>
      </c>
      <c r="P29" s="15"/>
      <c r="Q29" s="40"/>
      <c r="S29" s="10">
        <f>SUMIF(S22:S28,"&lt;&gt;#VALUE!")</f>
        <v>75.382456140350882</v>
      </c>
    </row>
    <row r="30" spans="2:19" s="4" customFormat="1" ht="18" customHeight="1" x14ac:dyDescent="0.4">
      <c r="B30" s="37"/>
      <c r="C30" s="20"/>
      <c r="D30" s="19"/>
      <c r="E30" s="19"/>
      <c r="F30" s="19"/>
      <c r="G30" s="19"/>
      <c r="H30" s="20"/>
      <c r="I30" s="17"/>
      <c r="J30" s="15"/>
      <c r="K30" s="12"/>
      <c r="L30" s="15"/>
      <c r="M30" s="20"/>
      <c r="N30" s="26"/>
      <c r="O30" s="18"/>
      <c r="P30" s="12"/>
      <c r="Q30" s="39"/>
    </row>
    <row r="31" spans="2:19" s="4" customFormat="1" ht="18" customHeight="1" x14ac:dyDescent="0.4">
      <c r="B31" s="37"/>
      <c r="C31" s="254" t="s">
        <v>11</v>
      </c>
      <c r="D31" s="255"/>
      <c r="E31" s="255"/>
      <c r="F31" s="255"/>
      <c r="G31" s="255"/>
      <c r="H31" s="256"/>
      <c r="I31" s="9" t="e">
        <f>IF(I29&gt;=1.5,#REF!,IF('算定様式(入力)'!I29&gt;=1,#REF!,IF('算定様式(入力)'!I29&gt;=0.5,#REF!,0)))</f>
        <v>#REF!</v>
      </c>
      <c r="J31" s="15"/>
      <c r="K31" s="15"/>
      <c r="L31" s="15"/>
      <c r="M31" s="20"/>
      <c r="N31" s="26"/>
      <c r="O31" s="20"/>
      <c r="P31" s="20"/>
      <c r="Q31" s="42"/>
    </row>
    <row r="32" spans="2:19" s="4" customFormat="1" ht="18" customHeight="1" x14ac:dyDescent="0.4">
      <c r="B32" s="37"/>
      <c r="C32" s="12"/>
      <c r="D32" s="14"/>
      <c r="E32" s="14"/>
      <c r="F32" s="14"/>
      <c r="G32" s="14"/>
      <c r="H32" s="12"/>
      <c r="I32" s="20"/>
      <c r="J32" s="15"/>
      <c r="K32" s="12"/>
      <c r="L32" s="15"/>
      <c r="M32" s="20"/>
      <c r="N32" s="26"/>
      <c r="O32" s="20"/>
      <c r="P32" s="20"/>
      <c r="Q32" s="42"/>
    </row>
    <row r="33" spans="2:17" s="4" customFormat="1" ht="18" customHeight="1" x14ac:dyDescent="0.4">
      <c r="B33" s="37"/>
      <c r="C33" s="271" t="s">
        <v>52</v>
      </c>
      <c r="D33" s="272"/>
      <c r="E33" s="272"/>
      <c r="F33" s="272"/>
      <c r="G33" s="272"/>
      <c r="H33" s="273"/>
      <c r="I33" s="86">
        <v>55000</v>
      </c>
      <c r="J33" s="15"/>
      <c r="K33" s="15"/>
      <c r="L33" s="15"/>
      <c r="M33" s="20"/>
      <c r="N33" s="26"/>
      <c r="O33" s="20"/>
      <c r="P33" s="20"/>
      <c r="Q33" s="42"/>
    </row>
    <row r="34" spans="2:17" s="4" customFormat="1" ht="18" customHeight="1" x14ac:dyDescent="0.4">
      <c r="B34" s="37"/>
      <c r="C34" s="17"/>
      <c r="D34" s="17"/>
      <c r="E34" s="17"/>
      <c r="F34" s="17"/>
      <c r="G34" s="17"/>
      <c r="H34" s="17"/>
      <c r="I34" s="85"/>
      <c r="J34" s="15"/>
      <c r="K34" s="15"/>
      <c r="L34" s="15"/>
      <c r="M34" s="20"/>
      <c r="N34" s="26"/>
      <c r="O34" s="20"/>
      <c r="P34" s="20"/>
      <c r="Q34" s="42"/>
    </row>
    <row r="35" spans="2:17" s="4" customFormat="1" ht="18" customHeight="1" x14ac:dyDescent="0.4">
      <c r="B35" s="37"/>
      <c r="C35" s="250" t="s">
        <v>54</v>
      </c>
      <c r="D35" s="250"/>
      <c r="E35" s="250"/>
      <c r="F35" s="250"/>
      <c r="G35" s="250"/>
      <c r="H35" s="250"/>
      <c r="I35" s="81">
        <f>I33-I36</f>
        <v>38000</v>
      </c>
      <c r="J35" s="15"/>
      <c r="K35" s="15"/>
      <c r="L35" s="15"/>
      <c r="M35" s="20"/>
      <c r="N35" s="26"/>
      <c r="O35" s="20"/>
      <c r="P35" s="20"/>
      <c r="Q35" s="42"/>
    </row>
    <row r="36" spans="2:17" s="4" customFormat="1" ht="18" customHeight="1" x14ac:dyDescent="0.4">
      <c r="B36" s="37"/>
      <c r="C36" s="265" t="s">
        <v>53</v>
      </c>
      <c r="D36" s="265"/>
      <c r="E36" s="265"/>
      <c r="F36" s="265"/>
      <c r="G36" s="265"/>
      <c r="H36" s="265"/>
      <c r="I36" s="82">
        <f>SUM(I37:I39)</f>
        <v>17000</v>
      </c>
      <c r="J36" s="15"/>
      <c r="K36" s="15"/>
      <c r="L36" s="15"/>
      <c r="M36" s="20"/>
      <c r="N36" s="26"/>
      <c r="O36" s="20"/>
      <c r="P36" s="20"/>
      <c r="Q36" s="42"/>
    </row>
    <row r="37" spans="2:17" s="4" customFormat="1" ht="18" customHeight="1" x14ac:dyDescent="0.4">
      <c r="B37" s="37"/>
      <c r="C37" s="265" t="s">
        <v>43</v>
      </c>
      <c r="D37" s="265"/>
      <c r="E37" s="266" t="s">
        <v>42</v>
      </c>
      <c r="F37" s="267"/>
      <c r="G37" s="267"/>
      <c r="H37" s="268"/>
      <c r="I37" s="11">
        <v>10000</v>
      </c>
      <c r="J37" s="15"/>
      <c r="K37" s="15"/>
      <c r="L37" s="15"/>
      <c r="M37" s="20"/>
      <c r="N37" s="26"/>
      <c r="O37" s="20"/>
      <c r="P37" s="20"/>
      <c r="Q37" s="42"/>
    </row>
    <row r="38" spans="2:17" s="4" customFormat="1" ht="18" customHeight="1" x14ac:dyDescent="0.4">
      <c r="B38" s="37"/>
      <c r="C38" s="265"/>
      <c r="D38" s="265"/>
      <c r="E38" s="259" t="s">
        <v>47</v>
      </c>
      <c r="F38" s="260"/>
      <c r="G38" s="260"/>
      <c r="H38" s="261"/>
      <c r="I38" s="84">
        <v>2000</v>
      </c>
      <c r="J38" s="15"/>
      <c r="K38" s="15"/>
      <c r="L38" s="15"/>
      <c r="M38" s="20"/>
      <c r="N38" s="26"/>
      <c r="O38" s="20"/>
      <c r="P38" s="20"/>
      <c r="Q38" s="42"/>
    </row>
    <row r="39" spans="2:17" s="4" customFormat="1" ht="18" customHeight="1" x14ac:dyDescent="0.4">
      <c r="B39" s="37"/>
      <c r="C39" s="265"/>
      <c r="D39" s="265"/>
      <c r="E39" s="262" t="s">
        <v>48</v>
      </c>
      <c r="F39" s="263"/>
      <c r="G39" s="263"/>
      <c r="H39" s="264"/>
      <c r="I39" s="83">
        <v>5000</v>
      </c>
      <c r="J39" s="15"/>
      <c r="K39" s="15"/>
      <c r="L39" s="15"/>
      <c r="M39" s="20"/>
      <c r="N39" s="26"/>
      <c r="O39" s="20"/>
      <c r="P39" s="20"/>
      <c r="Q39" s="42"/>
    </row>
    <row r="40" spans="2:17" s="4" customFormat="1" ht="18" customHeight="1" x14ac:dyDescent="0.4">
      <c r="B40" s="37"/>
      <c r="C40" s="87"/>
      <c r="D40" s="87"/>
      <c r="E40" s="17"/>
      <c r="F40" s="17"/>
      <c r="G40" s="17"/>
      <c r="H40" s="17"/>
      <c r="I40" s="89"/>
      <c r="J40" s="15"/>
      <c r="K40" s="15"/>
      <c r="L40" s="15"/>
      <c r="M40" s="20"/>
      <c r="N40" s="26"/>
      <c r="O40" s="20"/>
      <c r="P40" s="20"/>
      <c r="Q40" s="42"/>
    </row>
    <row r="41" spans="2:17" s="4" customFormat="1" ht="18" customHeight="1" x14ac:dyDescent="0.4">
      <c r="B41" s="37"/>
      <c r="C41" s="254" t="s">
        <v>58</v>
      </c>
      <c r="D41" s="255"/>
      <c r="E41" s="255"/>
      <c r="F41" s="255"/>
      <c r="G41" s="255"/>
      <c r="H41" s="256"/>
      <c r="I41" s="24" t="e">
        <f>MIN(O15+O29,I35)</f>
        <v>#REF!</v>
      </c>
      <c r="J41" s="15"/>
      <c r="K41" s="12"/>
      <c r="L41" s="15"/>
      <c r="M41" s="20"/>
      <c r="N41" s="26"/>
      <c r="O41" s="20"/>
      <c r="P41" s="20"/>
      <c r="Q41" s="42"/>
    </row>
    <row r="42" spans="2:17" s="4" customFormat="1" ht="18" customHeight="1" x14ac:dyDescent="0.4">
      <c r="B42" s="37"/>
      <c r="C42" s="250" t="s">
        <v>49</v>
      </c>
      <c r="D42" s="250"/>
      <c r="E42" s="250"/>
      <c r="F42" s="250"/>
      <c r="G42" s="250"/>
      <c r="H42" s="250"/>
      <c r="I42" s="9" t="e">
        <f>((I17*M15)+(I31*M29))/(M15+M29)</f>
        <v>#REF!</v>
      </c>
      <c r="J42" s="15"/>
      <c r="K42" s="15"/>
      <c r="L42" s="15"/>
      <c r="M42" s="20"/>
      <c r="N42" s="26"/>
      <c r="O42" s="20"/>
      <c r="P42" s="20"/>
      <c r="Q42" s="42"/>
    </row>
    <row r="43" spans="2:17" s="4" customFormat="1" ht="18" customHeight="1" x14ac:dyDescent="0.4">
      <c r="B43" s="37"/>
      <c r="J43" s="15"/>
      <c r="K43" s="15"/>
      <c r="L43" s="15"/>
      <c r="M43" s="20"/>
      <c r="N43" s="66"/>
      <c r="O43" s="19"/>
      <c r="P43" s="19"/>
      <c r="Q43" s="43"/>
    </row>
    <row r="44" spans="2:17" s="4" customFormat="1" ht="18" customHeight="1" x14ac:dyDescent="0.4">
      <c r="B44" s="37"/>
      <c r="C44" s="254" t="s">
        <v>55</v>
      </c>
      <c r="D44" s="255"/>
      <c r="E44" s="255"/>
      <c r="F44" s="255"/>
      <c r="G44" s="255"/>
      <c r="H44" s="256"/>
      <c r="I44" s="25" t="e">
        <f>MIN(I42,I41)</f>
        <v>#REF!</v>
      </c>
      <c r="J44" s="26"/>
      <c r="K44" s="26"/>
      <c r="L44" s="26"/>
      <c r="M44" s="20"/>
      <c r="N44" s="26"/>
      <c r="O44" s="20"/>
      <c r="P44" s="20"/>
      <c r="Q44" s="42"/>
    </row>
    <row r="45" spans="2:17" s="4" customFormat="1" ht="10.5" customHeight="1" thickBot="1" x14ac:dyDescent="0.45">
      <c r="B45" s="44"/>
      <c r="C45" s="45"/>
      <c r="D45" s="45"/>
      <c r="E45" s="45"/>
      <c r="F45" s="45"/>
      <c r="G45" s="46"/>
      <c r="H45" s="46"/>
      <c r="I45" s="47"/>
      <c r="J45" s="67"/>
      <c r="K45" s="47"/>
      <c r="L45" s="67"/>
      <c r="M45" s="47"/>
      <c r="N45" s="67"/>
      <c r="O45" s="47"/>
      <c r="P45" s="47"/>
      <c r="Q45" s="49"/>
    </row>
    <row r="46" spans="2:17" s="4" customFormat="1" ht="18" customHeight="1" x14ac:dyDescent="0.4">
      <c r="C46" s="21"/>
      <c r="D46" s="21"/>
      <c r="E46" s="21"/>
      <c r="F46" s="21"/>
      <c r="G46" s="22"/>
      <c r="H46" s="22"/>
      <c r="I46" s="13"/>
      <c r="J46" s="68"/>
      <c r="K46" s="13"/>
      <c r="L46" s="68"/>
      <c r="M46" s="13"/>
      <c r="N46" s="68"/>
      <c r="O46" s="13"/>
      <c r="P46" s="13"/>
      <c r="Q46" s="13"/>
    </row>
    <row r="47" spans="2:17" s="4" customFormat="1" ht="18" customHeight="1" thickBot="1" x14ac:dyDescent="0.45">
      <c r="B47" s="77" t="s">
        <v>38</v>
      </c>
      <c r="C47" s="16"/>
      <c r="D47" s="16"/>
      <c r="E47" s="13"/>
      <c r="F47" s="13"/>
      <c r="I47" s="13"/>
      <c r="J47" s="68"/>
      <c r="K47" s="13"/>
      <c r="L47" s="68"/>
      <c r="M47" s="13"/>
      <c r="N47" s="68"/>
      <c r="O47" s="13"/>
      <c r="P47" s="13"/>
      <c r="Q47" s="13"/>
    </row>
    <row r="48" spans="2:17" s="4" customFormat="1" ht="10.5" customHeight="1" x14ac:dyDescent="0.4">
      <c r="B48" s="50"/>
      <c r="C48" s="51"/>
      <c r="D48" s="51"/>
      <c r="E48" s="52"/>
      <c r="F48" s="52"/>
      <c r="G48" s="53"/>
      <c r="H48" s="53"/>
      <c r="I48" s="52"/>
      <c r="J48" s="69"/>
      <c r="K48" s="52"/>
      <c r="L48" s="69"/>
      <c r="M48" s="52"/>
      <c r="N48" s="69"/>
      <c r="O48" s="52"/>
      <c r="P48" s="52"/>
      <c r="Q48" s="54"/>
    </row>
    <row r="49" spans="2:19" s="4" customFormat="1" ht="18" customHeight="1" x14ac:dyDescent="0.4">
      <c r="B49" s="37"/>
      <c r="C49" s="247" t="s">
        <v>61</v>
      </c>
      <c r="D49" s="254" t="s">
        <v>22</v>
      </c>
      <c r="E49" s="255"/>
      <c r="F49" s="256"/>
      <c r="G49" s="249" t="s">
        <v>8</v>
      </c>
      <c r="H49" s="249" t="s">
        <v>7</v>
      </c>
      <c r="I49" s="249" t="s">
        <v>6</v>
      </c>
      <c r="J49" s="251" t="s">
        <v>19</v>
      </c>
      <c r="K49" s="252"/>
      <c r="L49" s="253"/>
      <c r="M49" s="249" t="s">
        <v>5</v>
      </c>
      <c r="N49" s="249" t="s">
        <v>4</v>
      </c>
      <c r="O49" s="249"/>
      <c r="P49" s="93"/>
      <c r="Q49" s="38"/>
    </row>
    <row r="50" spans="2:19" s="4" customFormat="1" ht="18" customHeight="1" x14ac:dyDescent="0.4">
      <c r="B50" s="37"/>
      <c r="C50" s="248"/>
      <c r="D50" s="5" t="s">
        <v>13</v>
      </c>
      <c r="E50" s="254" t="s">
        <v>12</v>
      </c>
      <c r="F50" s="256"/>
      <c r="G50" s="250"/>
      <c r="H50" s="250"/>
      <c r="I50" s="250"/>
      <c r="J50" s="9" t="s">
        <v>17</v>
      </c>
      <c r="K50" s="5" t="s">
        <v>16</v>
      </c>
      <c r="L50" s="9" t="s">
        <v>18</v>
      </c>
      <c r="M50" s="250"/>
      <c r="N50" s="9" t="s">
        <v>3</v>
      </c>
      <c r="O50" s="5" t="s">
        <v>2</v>
      </c>
      <c r="P50" s="12"/>
      <c r="Q50" s="39"/>
    </row>
    <row r="51" spans="2:19" s="4" customFormat="1" ht="18" customHeight="1" x14ac:dyDescent="0.4">
      <c r="B51" s="37"/>
      <c r="C51" s="5">
        <v>1</v>
      </c>
      <c r="D51" s="6" t="s">
        <v>14</v>
      </c>
      <c r="E51" s="257"/>
      <c r="F51" s="258"/>
      <c r="G51" s="6">
        <v>0.02</v>
      </c>
      <c r="H51" s="6">
        <v>200</v>
      </c>
      <c r="I51" s="7">
        <f>IF(D51="","",H51/1000/G51)</f>
        <v>10</v>
      </c>
      <c r="J51" s="8">
        <v>8500</v>
      </c>
      <c r="K51" s="5" t="s">
        <v>16</v>
      </c>
      <c r="L51" s="8">
        <v>3500</v>
      </c>
      <c r="M51" s="74">
        <f>ROUNDDOWN(J51/1000*L51/1000,3)</f>
        <v>29.75</v>
      </c>
      <c r="N51" s="9" t="e">
        <f>IF(D51=#REF!,IF('算定様式(入力)'!I51&gt;=5,#REF!,IF('算定様式(入力)'!I51&gt;=4,#REF!,IF('算定様式(入力)'!I51&gt;=3,#REF!,IF('算定様式(入力)'!I51&gt;=2,#REF!,IF('算定様式(入力)'!I51&gt;=1,#REF!,IF('算定様式(入力)'!I51&lt;1,#REF!)))))),IF(D51=#REF!,IF('算定様式(入力)'!I51&gt;=5,#REF!,IF('算定様式(入力)'!I51&gt;=4,#REF!,IF('算定様式(入力)'!I51&gt;=3,#REF!,IF('算定様式(入力)'!I51&gt;=2,#REF!,IF('算定様式(入力)'!I51&gt;=1,#REF!,IF('算定様式(入力)'!I51&lt;1,#REF!)))))),IF(D51=#REF!,IF('算定様式(入力)'!I51&gt;=3,#REF!,IF('算定様式(入力)'!I51&gt;=2,#REF!,IF('算定様式(入力)'!I51&gt;=1,#REF!,IF('算定様式(入力)'!I51&lt;1,#REF!)))),IF(D51=#REF!,IF('算定様式(入力)'!I51&gt;=2,#REF!,IF('算定様式(入力)'!I51&gt;=1,#REF!,IF('算定様式(入力)'!I51&lt;1,#REF!))),IF(D51="","")))))</f>
        <v>#REF!</v>
      </c>
      <c r="O51" s="9" t="e">
        <f>IF(D51="","",N51*M51)</f>
        <v>#REF!</v>
      </c>
      <c r="P51" s="15"/>
      <c r="Q51" s="40"/>
      <c r="S51" s="10">
        <f>I51*M51</f>
        <v>297.5</v>
      </c>
    </row>
    <row r="52" spans="2:19" s="4" customFormat="1" ht="18" customHeight="1" x14ac:dyDescent="0.4">
      <c r="B52" s="37"/>
      <c r="C52" s="5">
        <v>2</v>
      </c>
      <c r="D52" s="6" t="s">
        <v>15</v>
      </c>
      <c r="E52" s="257"/>
      <c r="F52" s="258"/>
      <c r="G52" s="6">
        <v>2.8000000000000001E-2</v>
      </c>
      <c r="H52" s="6">
        <v>150</v>
      </c>
      <c r="I52" s="7">
        <f t="shared" ref="I52:I57" si="8">IF(D52="","",H52/1000/G52)</f>
        <v>5.3571428571428568</v>
      </c>
      <c r="J52" s="8">
        <v>8000</v>
      </c>
      <c r="K52" s="5" t="s">
        <v>16</v>
      </c>
      <c r="L52" s="8">
        <v>5000</v>
      </c>
      <c r="M52" s="74">
        <f t="shared" ref="M52:M57" si="9">ROUNDDOWN(J52/1000*L52/1000,3)</f>
        <v>40</v>
      </c>
      <c r="N52" s="9" t="e">
        <f>IF(D52=#REF!,IF('算定様式(入力)'!I52&gt;=5,#REF!,IF('算定様式(入力)'!I52&gt;=4,#REF!,IF('算定様式(入力)'!I52&gt;=3,#REF!,IF('算定様式(入力)'!I52&gt;=2,#REF!,IF('算定様式(入力)'!I52&gt;=1,#REF!,IF('算定様式(入力)'!I52&lt;1,#REF!)))))),IF(D52=#REF!,IF('算定様式(入力)'!I52&gt;=5,#REF!,IF('算定様式(入力)'!I52&gt;=4,#REF!,IF('算定様式(入力)'!I52&gt;=3,#REF!,IF('算定様式(入力)'!I52&gt;=2,#REF!,IF('算定様式(入力)'!I52&gt;=1,#REF!,IF('算定様式(入力)'!I52&lt;1,#REF!)))))),IF(D52=#REF!,IF('算定様式(入力)'!I52&gt;=3,#REF!,IF('算定様式(入力)'!I52&gt;=2,#REF!,IF('算定様式(入力)'!I52&gt;=1,#REF!,IF('算定様式(入力)'!I52&lt;1,#REF!)))),IF(D52=#REF!,IF('算定様式(入力)'!I52&gt;=2,#REF!,IF('算定様式(入力)'!I52&gt;=1,#REF!,IF('算定様式(入力)'!I52&lt;1,#REF!))),IF(D52="","")))))</f>
        <v>#REF!</v>
      </c>
      <c r="O52" s="9" t="e">
        <f t="shared" ref="O52:O57" si="10">IF(D52="","",N52*M52)</f>
        <v>#REF!</v>
      </c>
      <c r="P52" s="15"/>
      <c r="Q52" s="40"/>
      <c r="S52" s="10">
        <f>I52*M52</f>
        <v>214.28571428571428</v>
      </c>
    </row>
    <row r="53" spans="2:19" s="4" customFormat="1" ht="18" customHeight="1" x14ac:dyDescent="0.4">
      <c r="B53" s="37"/>
      <c r="C53" s="5">
        <v>3</v>
      </c>
      <c r="D53" s="6"/>
      <c r="E53" s="257"/>
      <c r="F53" s="258"/>
      <c r="G53" s="6"/>
      <c r="H53" s="6"/>
      <c r="I53" s="7" t="str">
        <f t="shared" si="8"/>
        <v/>
      </c>
      <c r="J53" s="11"/>
      <c r="K53" s="5" t="s">
        <v>16</v>
      </c>
      <c r="L53" s="11"/>
      <c r="M53" s="74">
        <f t="shared" si="9"/>
        <v>0</v>
      </c>
      <c r="N53" s="9" t="e">
        <f>IF(D53=#REF!,IF('算定様式(入力)'!I53&gt;=5,#REF!,IF('算定様式(入力)'!I53&gt;=4,#REF!,IF('算定様式(入力)'!I53&gt;=3,#REF!,IF('算定様式(入力)'!I53&gt;=2,#REF!,IF('算定様式(入力)'!I53&gt;=1,#REF!,IF('算定様式(入力)'!I53&lt;1,#REF!)))))),IF(D53=#REF!,IF('算定様式(入力)'!I53&gt;=5,#REF!,IF('算定様式(入力)'!I53&gt;=4,#REF!,IF('算定様式(入力)'!I53&gt;=3,#REF!,IF('算定様式(入力)'!I53&gt;=2,#REF!,IF('算定様式(入力)'!I53&gt;=1,#REF!,IF('算定様式(入力)'!I53&lt;1,#REF!)))))),IF(D53=#REF!,IF('算定様式(入力)'!I53&gt;=3,#REF!,IF('算定様式(入力)'!I53&gt;=2,#REF!,IF('算定様式(入力)'!I53&gt;=1,#REF!,IF('算定様式(入力)'!I53&lt;1,#REF!)))),IF(D53=#REF!,IF('算定様式(入力)'!I53&gt;=2,#REF!,IF('算定様式(入力)'!I53&gt;=1,#REF!,IF('算定様式(入力)'!I53&lt;1,#REF!))),IF(D53="","")))))</f>
        <v>#REF!</v>
      </c>
      <c r="O53" s="9" t="str">
        <f t="shared" si="10"/>
        <v/>
      </c>
      <c r="P53" s="15"/>
      <c r="Q53" s="40"/>
      <c r="S53" s="10" t="e">
        <f t="shared" ref="S53:S57" si="11">I53*M53</f>
        <v>#VALUE!</v>
      </c>
    </row>
    <row r="54" spans="2:19" s="4" customFormat="1" ht="18" customHeight="1" x14ac:dyDescent="0.4">
      <c r="B54" s="37"/>
      <c r="C54" s="5">
        <v>4</v>
      </c>
      <c r="D54" s="6"/>
      <c r="E54" s="257"/>
      <c r="F54" s="258"/>
      <c r="G54" s="6"/>
      <c r="H54" s="6"/>
      <c r="I54" s="7" t="str">
        <f t="shared" si="8"/>
        <v/>
      </c>
      <c r="J54" s="11"/>
      <c r="K54" s="5" t="s">
        <v>16</v>
      </c>
      <c r="L54" s="11"/>
      <c r="M54" s="74">
        <f t="shared" si="9"/>
        <v>0</v>
      </c>
      <c r="N54" s="9" t="e">
        <f>IF(D54=#REF!,IF('算定様式(入力)'!I54&gt;=5,#REF!,IF('算定様式(入力)'!I54&gt;=4,#REF!,IF('算定様式(入力)'!I54&gt;=3,#REF!,IF('算定様式(入力)'!I54&gt;=2,#REF!,IF('算定様式(入力)'!I54&gt;=1,#REF!,IF('算定様式(入力)'!I54&lt;1,#REF!)))))),IF(D54=#REF!,IF('算定様式(入力)'!I54&gt;=5,#REF!,IF('算定様式(入力)'!I54&gt;=4,#REF!,IF('算定様式(入力)'!I54&gt;=3,#REF!,IF('算定様式(入力)'!I54&gt;=2,#REF!,IF('算定様式(入力)'!I54&gt;=1,#REF!,IF('算定様式(入力)'!I54&lt;1,#REF!)))))),IF(D54=#REF!,IF('算定様式(入力)'!I54&gt;=3,#REF!,IF('算定様式(入力)'!I54&gt;=2,#REF!,IF('算定様式(入力)'!I54&gt;=1,#REF!,IF('算定様式(入力)'!I54&lt;1,#REF!)))),IF(D54=#REF!,IF('算定様式(入力)'!I54&gt;=2,#REF!,IF('算定様式(入力)'!I54&gt;=1,#REF!,IF('算定様式(入力)'!I54&lt;1,#REF!))),IF(D54="","")))))</f>
        <v>#REF!</v>
      </c>
      <c r="O54" s="9" t="str">
        <f t="shared" si="10"/>
        <v/>
      </c>
      <c r="P54" s="15"/>
      <c r="Q54" s="40"/>
      <c r="S54" s="10" t="e">
        <f t="shared" si="11"/>
        <v>#VALUE!</v>
      </c>
    </row>
    <row r="55" spans="2:19" s="4" customFormat="1" ht="18" customHeight="1" x14ac:dyDescent="0.4">
      <c r="B55" s="37"/>
      <c r="C55" s="5">
        <v>5</v>
      </c>
      <c r="D55" s="6"/>
      <c r="E55" s="257"/>
      <c r="F55" s="258"/>
      <c r="G55" s="6"/>
      <c r="H55" s="6"/>
      <c r="I55" s="7" t="str">
        <f t="shared" si="8"/>
        <v/>
      </c>
      <c r="J55" s="11"/>
      <c r="K55" s="5" t="s">
        <v>16</v>
      </c>
      <c r="L55" s="11"/>
      <c r="M55" s="74">
        <f t="shared" si="9"/>
        <v>0</v>
      </c>
      <c r="N55" s="9" t="e">
        <f>IF(D55=#REF!,IF('算定様式(入力)'!I55&gt;=5,#REF!,IF('算定様式(入力)'!I55&gt;=4,#REF!,IF('算定様式(入力)'!I55&gt;=3,#REF!,IF('算定様式(入力)'!I55&gt;=2,#REF!,IF('算定様式(入力)'!I55&gt;=1,#REF!,IF('算定様式(入力)'!I55&lt;1,#REF!)))))),IF(D55=#REF!,IF('算定様式(入力)'!I55&gt;=5,#REF!,IF('算定様式(入力)'!I55&gt;=4,#REF!,IF('算定様式(入力)'!I55&gt;=3,#REF!,IF('算定様式(入力)'!I55&gt;=2,#REF!,IF('算定様式(入力)'!I55&gt;=1,#REF!,IF('算定様式(入力)'!I55&lt;1,#REF!)))))),IF(D55=#REF!,IF('算定様式(入力)'!I55&gt;=3,#REF!,IF('算定様式(入力)'!I55&gt;=2,#REF!,IF('算定様式(入力)'!I55&gt;=1,#REF!,IF('算定様式(入力)'!I55&lt;1,#REF!)))),IF(D55=#REF!,IF('算定様式(入力)'!I55&gt;=2,#REF!,IF('算定様式(入力)'!I55&gt;=1,#REF!,IF('算定様式(入力)'!I55&lt;1,#REF!))),IF(D55="","")))))</f>
        <v>#REF!</v>
      </c>
      <c r="O55" s="9" t="str">
        <f t="shared" si="10"/>
        <v/>
      </c>
      <c r="P55" s="15"/>
      <c r="Q55" s="40"/>
      <c r="S55" s="10" t="e">
        <f t="shared" si="11"/>
        <v>#VALUE!</v>
      </c>
    </row>
    <row r="56" spans="2:19" s="4" customFormat="1" ht="18" customHeight="1" x14ac:dyDescent="0.4">
      <c r="B56" s="37"/>
      <c r="C56" s="5">
        <v>6</v>
      </c>
      <c r="D56" s="6"/>
      <c r="E56" s="257"/>
      <c r="F56" s="258"/>
      <c r="G56" s="6"/>
      <c r="H56" s="6"/>
      <c r="I56" s="7" t="str">
        <f t="shared" si="8"/>
        <v/>
      </c>
      <c r="J56" s="11"/>
      <c r="K56" s="5" t="s">
        <v>16</v>
      </c>
      <c r="L56" s="11"/>
      <c r="M56" s="74">
        <f t="shared" si="9"/>
        <v>0</v>
      </c>
      <c r="N56" s="9" t="e">
        <f>IF(D56=#REF!,IF('算定様式(入力)'!I56&gt;=5,#REF!,IF('算定様式(入力)'!I56&gt;=4,#REF!,IF('算定様式(入力)'!I56&gt;=3,#REF!,IF('算定様式(入力)'!I56&gt;=2,#REF!,IF('算定様式(入力)'!I56&gt;=1,#REF!,IF('算定様式(入力)'!I56&lt;1,#REF!)))))),IF(D56=#REF!,IF('算定様式(入力)'!I56&gt;=5,#REF!,IF('算定様式(入力)'!I56&gt;=4,#REF!,IF('算定様式(入力)'!I56&gt;=3,#REF!,IF('算定様式(入力)'!I56&gt;=2,#REF!,IF('算定様式(入力)'!I56&gt;=1,#REF!,IF('算定様式(入力)'!I56&lt;1,#REF!)))))),IF(D56=#REF!,IF('算定様式(入力)'!I56&gt;=3,#REF!,IF('算定様式(入力)'!I56&gt;=2,#REF!,IF('算定様式(入力)'!I56&gt;=1,#REF!,IF('算定様式(入力)'!I56&lt;1,#REF!)))),IF(D56=#REF!,IF('算定様式(入力)'!I56&gt;=2,#REF!,IF('算定様式(入力)'!I56&gt;=1,#REF!,IF('算定様式(入力)'!I56&lt;1,#REF!))),IF(D56="","")))))</f>
        <v>#REF!</v>
      </c>
      <c r="O56" s="9" t="str">
        <f t="shared" si="10"/>
        <v/>
      </c>
      <c r="P56" s="15"/>
      <c r="Q56" s="40"/>
      <c r="S56" s="10" t="e">
        <f t="shared" si="11"/>
        <v>#VALUE!</v>
      </c>
    </row>
    <row r="57" spans="2:19" s="4" customFormat="1" ht="18" customHeight="1" x14ac:dyDescent="0.4">
      <c r="B57" s="37"/>
      <c r="C57" s="5">
        <v>7</v>
      </c>
      <c r="D57" s="6"/>
      <c r="E57" s="257"/>
      <c r="F57" s="258"/>
      <c r="G57" s="6"/>
      <c r="H57" s="6"/>
      <c r="I57" s="7" t="str">
        <f t="shared" si="8"/>
        <v/>
      </c>
      <c r="J57" s="8"/>
      <c r="K57" s="5" t="s">
        <v>16</v>
      </c>
      <c r="L57" s="8"/>
      <c r="M57" s="74">
        <f t="shared" si="9"/>
        <v>0</v>
      </c>
      <c r="N57" s="9" t="e">
        <f>IF(D57=#REF!,IF('算定様式(入力)'!I57&gt;=5,#REF!,IF('算定様式(入力)'!I57&gt;=4,#REF!,IF('算定様式(入力)'!I57&gt;=3,#REF!,IF('算定様式(入力)'!I57&gt;=2,#REF!,IF('算定様式(入力)'!I57&gt;=1,#REF!,IF('算定様式(入力)'!I57&lt;1,#REF!)))))),IF(D57=#REF!,IF('算定様式(入力)'!I57&gt;=5,#REF!,IF('算定様式(入力)'!I57&gt;=4,#REF!,IF('算定様式(入力)'!I57&gt;=3,#REF!,IF('算定様式(入力)'!I57&gt;=2,#REF!,IF('算定様式(入力)'!I57&gt;=1,#REF!,IF('算定様式(入力)'!I57&lt;1,#REF!)))))),IF(D57=#REF!,IF('算定様式(入力)'!I57&gt;=3,#REF!,IF('算定様式(入力)'!I57&gt;=2,#REF!,IF('算定様式(入力)'!I57&gt;=1,#REF!,IF('算定様式(入力)'!I57&lt;1,#REF!)))),IF(D57=#REF!,IF('算定様式(入力)'!I57&gt;=2,#REF!,IF('算定様式(入力)'!I57&gt;=1,#REF!,IF('算定様式(入力)'!I57&lt;1,#REF!))),IF(D57="","")))))</f>
        <v>#REF!</v>
      </c>
      <c r="O57" s="9" t="str">
        <f t="shared" si="10"/>
        <v/>
      </c>
      <c r="P57" s="15"/>
      <c r="Q57" s="40"/>
      <c r="S57" s="10" t="e">
        <f t="shared" si="11"/>
        <v>#VALUE!</v>
      </c>
    </row>
    <row r="58" spans="2:19" s="4" customFormat="1" ht="18" customHeight="1" x14ac:dyDescent="0.4">
      <c r="B58" s="37"/>
      <c r="C58" s="254" t="s">
        <v>0</v>
      </c>
      <c r="D58" s="255"/>
      <c r="E58" s="255"/>
      <c r="F58" s="255"/>
      <c r="G58" s="255"/>
      <c r="H58" s="256"/>
      <c r="I58" s="7">
        <f>IFERROR(S58/M58,"")</f>
        <v>7.3374295954941111</v>
      </c>
      <c r="J58" s="72"/>
      <c r="K58" s="18"/>
      <c r="L58" s="73"/>
      <c r="M58" s="74">
        <f>SUM(M51:M57)</f>
        <v>69.75</v>
      </c>
      <c r="N58" s="25" t="s">
        <v>1</v>
      </c>
      <c r="O58" s="9" t="e">
        <f>SUM(O51:O57)</f>
        <v>#REF!</v>
      </c>
      <c r="P58" s="15"/>
      <c r="Q58" s="40"/>
      <c r="S58" s="10">
        <f>SUMIF(S51:S57,"&lt;&gt;#VALUE!")</f>
        <v>511.78571428571428</v>
      </c>
    </row>
    <row r="59" spans="2:19" s="4" customFormat="1" ht="18" customHeight="1" x14ac:dyDescent="0.4">
      <c r="B59" s="37"/>
      <c r="C59" s="20"/>
      <c r="D59" s="19"/>
      <c r="E59" s="19"/>
      <c r="F59" s="19"/>
      <c r="G59" s="19"/>
      <c r="H59" s="20"/>
      <c r="I59" s="17"/>
      <c r="J59" s="15"/>
      <c r="K59" s="12"/>
      <c r="L59" s="15"/>
      <c r="M59" s="20"/>
      <c r="N59" s="26"/>
      <c r="O59" s="18"/>
      <c r="P59" s="12"/>
      <c r="Q59" s="39"/>
    </row>
    <row r="60" spans="2:19" s="4" customFormat="1" ht="18" customHeight="1" x14ac:dyDescent="0.4">
      <c r="B60" s="37"/>
      <c r="C60" s="254" t="s">
        <v>44</v>
      </c>
      <c r="D60" s="255"/>
      <c r="E60" s="255"/>
      <c r="F60" s="255"/>
      <c r="G60" s="255"/>
      <c r="H60" s="256"/>
      <c r="I60" s="11">
        <v>125000</v>
      </c>
      <c r="J60" s="15"/>
      <c r="K60" s="15"/>
      <c r="L60" s="15"/>
      <c r="M60" s="20"/>
      <c r="N60" s="26"/>
      <c r="O60" s="20"/>
      <c r="P60" s="20"/>
      <c r="Q60" s="42"/>
    </row>
    <row r="61" spans="2:19" s="4" customFormat="1" ht="18" customHeight="1" x14ac:dyDescent="0.4">
      <c r="B61" s="37"/>
      <c r="C61" s="79"/>
      <c r="D61" s="79"/>
      <c r="E61" s="79"/>
      <c r="F61" s="79"/>
      <c r="G61" s="79"/>
      <c r="H61" s="79"/>
      <c r="I61" s="88"/>
      <c r="J61" s="15"/>
      <c r="K61" s="15"/>
      <c r="L61" s="15"/>
      <c r="M61" s="20"/>
      <c r="N61" s="26"/>
      <c r="O61" s="20"/>
      <c r="P61" s="20"/>
      <c r="Q61" s="42"/>
    </row>
    <row r="62" spans="2:19" s="4" customFormat="1" ht="18" customHeight="1" x14ac:dyDescent="0.4">
      <c r="B62" s="37"/>
      <c r="C62" s="250" t="s">
        <v>45</v>
      </c>
      <c r="D62" s="250"/>
      <c r="E62" s="250"/>
      <c r="F62" s="250"/>
      <c r="G62" s="250"/>
      <c r="H62" s="250"/>
      <c r="I62" s="81">
        <f>I60-I63</f>
        <v>115000</v>
      </c>
      <c r="J62" s="15"/>
      <c r="K62" s="15"/>
      <c r="L62" s="15"/>
      <c r="M62" s="20"/>
      <c r="N62" s="26"/>
      <c r="O62" s="20"/>
      <c r="P62" s="20"/>
      <c r="Q62" s="42"/>
    </row>
    <row r="63" spans="2:19" s="4" customFormat="1" ht="18" customHeight="1" x14ac:dyDescent="0.4">
      <c r="B63" s="37"/>
      <c r="C63" s="265" t="s">
        <v>46</v>
      </c>
      <c r="D63" s="265"/>
      <c r="E63" s="265"/>
      <c r="F63" s="265"/>
      <c r="G63" s="265"/>
      <c r="H63" s="265"/>
      <c r="I63" s="82">
        <f>SUM(I64:I66)</f>
        <v>10000</v>
      </c>
      <c r="J63" s="15"/>
      <c r="K63" s="15"/>
      <c r="L63" s="15"/>
      <c r="M63" s="20"/>
      <c r="N63" s="26"/>
      <c r="O63" s="20"/>
      <c r="P63" s="20"/>
      <c r="Q63" s="42"/>
    </row>
    <row r="64" spans="2:19" s="4" customFormat="1" ht="18" customHeight="1" x14ac:dyDescent="0.4">
      <c r="B64" s="37"/>
      <c r="C64" s="265" t="s">
        <v>43</v>
      </c>
      <c r="D64" s="265"/>
      <c r="E64" s="266" t="s">
        <v>42</v>
      </c>
      <c r="F64" s="267"/>
      <c r="G64" s="267"/>
      <c r="H64" s="268"/>
      <c r="I64" s="11">
        <v>3000</v>
      </c>
      <c r="J64" s="15"/>
      <c r="K64" s="15"/>
      <c r="L64" s="15"/>
      <c r="M64" s="20"/>
      <c r="N64" s="26"/>
      <c r="O64" s="20"/>
      <c r="P64" s="20"/>
      <c r="Q64" s="42"/>
    </row>
    <row r="65" spans="2:19" s="4" customFormat="1" ht="18" customHeight="1" x14ac:dyDescent="0.4">
      <c r="B65" s="37"/>
      <c r="C65" s="265"/>
      <c r="D65" s="265"/>
      <c r="E65" s="259" t="s">
        <v>47</v>
      </c>
      <c r="F65" s="260"/>
      <c r="G65" s="260"/>
      <c r="H65" s="261"/>
      <c r="I65" s="84">
        <v>2000</v>
      </c>
      <c r="J65" s="15"/>
      <c r="K65" s="15"/>
      <c r="L65" s="15"/>
      <c r="M65" s="20"/>
      <c r="N65" s="26"/>
      <c r="O65" s="20"/>
      <c r="P65" s="20"/>
      <c r="Q65" s="42"/>
    </row>
    <row r="66" spans="2:19" s="4" customFormat="1" ht="18" customHeight="1" x14ac:dyDescent="0.4">
      <c r="B66" s="37"/>
      <c r="C66" s="265"/>
      <c r="D66" s="265"/>
      <c r="E66" s="262" t="s">
        <v>48</v>
      </c>
      <c r="F66" s="263"/>
      <c r="G66" s="263"/>
      <c r="H66" s="264"/>
      <c r="I66" s="83">
        <v>5000</v>
      </c>
      <c r="J66" s="15"/>
      <c r="K66" s="15"/>
      <c r="L66" s="15"/>
      <c r="M66" s="20"/>
      <c r="N66" s="26"/>
      <c r="O66" s="20"/>
      <c r="P66" s="20"/>
      <c r="Q66" s="42"/>
    </row>
    <row r="67" spans="2:19" s="4" customFormat="1" ht="18" customHeight="1" x14ac:dyDescent="0.4">
      <c r="B67" s="37"/>
      <c r="C67" s="87"/>
      <c r="D67" s="87"/>
      <c r="E67" s="17"/>
      <c r="F67" s="17"/>
      <c r="G67" s="17"/>
      <c r="H67" s="17"/>
      <c r="I67" s="85"/>
      <c r="J67" s="15"/>
      <c r="K67" s="15"/>
      <c r="L67" s="15"/>
      <c r="M67" s="20"/>
      <c r="N67" s="26"/>
      <c r="O67" s="20"/>
      <c r="P67" s="20"/>
      <c r="Q67" s="42"/>
    </row>
    <row r="68" spans="2:19" s="4" customFormat="1" ht="18" customHeight="1" x14ac:dyDescent="0.4">
      <c r="B68" s="37"/>
      <c r="C68" s="254" t="s">
        <v>59</v>
      </c>
      <c r="D68" s="255"/>
      <c r="E68" s="255"/>
      <c r="F68" s="255"/>
      <c r="G68" s="255"/>
      <c r="H68" s="256"/>
      <c r="I68" s="24" t="e">
        <f>MIN(O58,I60)</f>
        <v>#REF!</v>
      </c>
      <c r="J68" s="15"/>
      <c r="K68" s="12"/>
      <c r="L68" s="15"/>
      <c r="M68" s="20"/>
      <c r="N68" s="26"/>
      <c r="O68" s="20"/>
      <c r="P68" s="20"/>
      <c r="Q68" s="42"/>
    </row>
    <row r="69" spans="2:19" s="4" customFormat="1" ht="18" customHeight="1" x14ac:dyDescent="0.4">
      <c r="B69" s="37"/>
      <c r="C69" s="254" t="s">
        <v>50</v>
      </c>
      <c r="D69" s="255"/>
      <c r="E69" s="255"/>
      <c r="F69" s="255"/>
      <c r="G69" s="255"/>
      <c r="H69" s="256"/>
      <c r="I69" s="9" t="e">
        <f>IF(I58&gt;=4,#REF!,IF('算定様式(入力)'!I58&gt;=3,#REF!,IF('算定様式(入力)'!I58&gt;=2,#REF!,0)))</f>
        <v>#REF!</v>
      </c>
      <c r="J69" s="15"/>
      <c r="K69" s="15"/>
      <c r="L69" s="15"/>
      <c r="M69" s="20"/>
      <c r="N69" s="26"/>
      <c r="O69" s="20"/>
      <c r="P69" s="20"/>
      <c r="Q69" s="42"/>
    </row>
    <row r="70" spans="2:19" s="4" customFormat="1" ht="18" customHeight="1" x14ac:dyDescent="0.4">
      <c r="B70" s="37"/>
      <c r="J70" s="15"/>
      <c r="K70" s="15"/>
      <c r="L70" s="15"/>
      <c r="M70" s="20"/>
      <c r="N70" s="66"/>
      <c r="O70" s="19"/>
      <c r="P70" s="19"/>
      <c r="Q70" s="43"/>
    </row>
    <row r="71" spans="2:19" s="4" customFormat="1" ht="18" customHeight="1" x14ac:dyDescent="0.4">
      <c r="B71" s="37"/>
      <c r="C71" s="254" t="s">
        <v>56</v>
      </c>
      <c r="D71" s="255"/>
      <c r="E71" s="255"/>
      <c r="F71" s="255"/>
      <c r="G71" s="255"/>
      <c r="H71" s="256"/>
      <c r="I71" s="25" t="e">
        <f>MIN(I69,I68)</f>
        <v>#REF!</v>
      </c>
      <c r="J71" s="26"/>
      <c r="K71" s="26"/>
      <c r="L71" s="26"/>
      <c r="M71" s="20"/>
      <c r="N71" s="26"/>
      <c r="O71" s="20"/>
      <c r="P71" s="20"/>
      <c r="Q71" s="42"/>
    </row>
    <row r="72" spans="2:19" s="4" customFormat="1" ht="10.5" customHeight="1" thickBot="1" x14ac:dyDescent="0.45">
      <c r="B72" s="44"/>
      <c r="C72" s="47"/>
      <c r="D72" s="47"/>
      <c r="E72" s="47"/>
      <c r="F72" s="47"/>
      <c r="G72" s="48"/>
      <c r="H72" s="48"/>
      <c r="I72" s="47"/>
      <c r="J72" s="67"/>
      <c r="K72" s="47"/>
      <c r="L72" s="67"/>
      <c r="M72" s="47"/>
      <c r="N72" s="67"/>
      <c r="O72" s="47"/>
      <c r="P72" s="47"/>
      <c r="Q72" s="49"/>
    </row>
    <row r="73" spans="2:19" s="4" customFormat="1" ht="18" customHeight="1" x14ac:dyDescent="0.4">
      <c r="C73" s="13"/>
      <c r="D73" s="13"/>
      <c r="E73" s="13"/>
      <c r="F73" s="13"/>
      <c r="I73" s="13"/>
      <c r="J73" s="68"/>
      <c r="K73" s="13"/>
      <c r="L73" s="68"/>
      <c r="M73" s="13"/>
      <c r="N73" s="68"/>
      <c r="O73" s="13"/>
      <c r="P73" s="13"/>
      <c r="Q73" s="13"/>
    </row>
    <row r="74" spans="2:19" s="4" customFormat="1" ht="18" customHeight="1" thickBot="1" x14ac:dyDescent="0.45">
      <c r="B74" s="77" t="s">
        <v>37</v>
      </c>
      <c r="C74" s="16"/>
      <c r="D74" s="13"/>
      <c r="E74" s="13"/>
      <c r="F74" s="13"/>
      <c r="I74" s="13"/>
      <c r="J74" s="68"/>
      <c r="K74" s="13"/>
      <c r="L74" s="68"/>
      <c r="M74" s="13"/>
      <c r="N74" s="68"/>
      <c r="O74" s="13"/>
      <c r="P74" s="13"/>
      <c r="Q74" s="13"/>
    </row>
    <row r="75" spans="2:19" s="4" customFormat="1" ht="10.5" customHeight="1" x14ac:dyDescent="0.4">
      <c r="B75" s="50"/>
      <c r="C75" s="51"/>
      <c r="D75" s="52"/>
      <c r="E75" s="52"/>
      <c r="F75" s="52"/>
      <c r="G75" s="53"/>
      <c r="H75" s="53"/>
      <c r="I75" s="52"/>
      <c r="J75" s="69"/>
      <c r="K75" s="52"/>
      <c r="L75" s="69"/>
      <c r="M75" s="52"/>
      <c r="N75" s="69"/>
      <c r="O75" s="52"/>
      <c r="P75" s="52"/>
      <c r="Q75" s="54"/>
    </row>
    <row r="76" spans="2:19" s="4" customFormat="1" ht="18" customHeight="1" x14ac:dyDescent="0.4">
      <c r="B76" s="37"/>
      <c r="C76" s="247" t="s">
        <v>61</v>
      </c>
      <c r="D76" s="254" t="s">
        <v>22</v>
      </c>
      <c r="E76" s="255"/>
      <c r="F76" s="256"/>
      <c r="G76" s="249" t="s">
        <v>8</v>
      </c>
      <c r="H76" s="249" t="s">
        <v>7</v>
      </c>
      <c r="I76" s="249" t="s">
        <v>6</v>
      </c>
      <c r="J76" s="251" t="s">
        <v>19</v>
      </c>
      <c r="K76" s="252"/>
      <c r="L76" s="253"/>
      <c r="M76" s="249" t="s">
        <v>5</v>
      </c>
      <c r="N76" s="249" t="s">
        <v>4</v>
      </c>
      <c r="O76" s="249"/>
      <c r="P76" s="93"/>
      <c r="Q76" s="38"/>
    </row>
    <row r="77" spans="2:19" s="4" customFormat="1" ht="18" customHeight="1" x14ac:dyDescent="0.4">
      <c r="B77" s="37"/>
      <c r="C77" s="248"/>
      <c r="D77" s="5" t="s">
        <v>13</v>
      </c>
      <c r="E77" s="254" t="s">
        <v>12</v>
      </c>
      <c r="F77" s="256"/>
      <c r="G77" s="250"/>
      <c r="H77" s="250"/>
      <c r="I77" s="250"/>
      <c r="J77" s="9" t="s">
        <v>17</v>
      </c>
      <c r="K77" s="5" t="s">
        <v>16</v>
      </c>
      <c r="L77" s="9" t="s">
        <v>18</v>
      </c>
      <c r="M77" s="250"/>
      <c r="N77" s="9" t="s">
        <v>3</v>
      </c>
      <c r="O77" s="5" t="s">
        <v>2</v>
      </c>
      <c r="P77" s="12"/>
      <c r="Q77" s="39"/>
    </row>
    <row r="78" spans="2:19" s="4" customFormat="1" ht="18" customHeight="1" x14ac:dyDescent="0.4">
      <c r="B78" s="37"/>
      <c r="C78" s="5">
        <v>1</v>
      </c>
      <c r="D78" s="6" t="s">
        <v>14</v>
      </c>
      <c r="E78" s="257"/>
      <c r="F78" s="258"/>
      <c r="G78" s="6">
        <v>3.7999999999999999E-2</v>
      </c>
      <c r="H78" s="6">
        <v>500</v>
      </c>
      <c r="I78" s="7">
        <f>IF(D78="","",H78/1000/G78)</f>
        <v>13.157894736842106</v>
      </c>
      <c r="J78" s="8">
        <v>3500</v>
      </c>
      <c r="K78" s="5" t="s">
        <v>16</v>
      </c>
      <c r="L78" s="8">
        <v>7200</v>
      </c>
      <c r="M78" s="74">
        <f>ROUNDDOWN(J78/1000*L78/1000,3)</f>
        <v>25.2</v>
      </c>
      <c r="N78" s="9" t="e">
        <f>IF(D78=#REF!,IF('算定様式(入力)'!I78&gt;=5,#REF!,IF('算定様式(入力)'!I78&gt;=4,#REF!,IF('算定様式(入力)'!I78&gt;=3,#REF!,IF('算定様式(入力)'!I78&gt;=2,#REF!,IF('算定様式(入力)'!I78&gt;=1,#REF!,IF('算定様式(入力)'!I78&lt;1,#REF!)))))),IF(D78=#REF!,IF('算定様式(入力)'!I78&gt;=5,#REF!,IF('算定様式(入力)'!I78&gt;=4,#REF!,IF('算定様式(入力)'!I78&gt;=3,#REF!,IF('算定様式(入力)'!I78&gt;=2,#REF!,IF('算定様式(入力)'!I78&gt;=1,#REF!,IF('算定様式(入力)'!I78&lt;1,#REF!)))))),IF(D78=#REF!,IF('算定様式(入力)'!I78&gt;=3,#REF!,IF('算定様式(入力)'!I78&gt;=2,#REF!,IF('算定様式(入力)'!I78&gt;=1,#REF!,IF('算定様式(入力)'!I78&lt;1,#REF!)))),IF(D78=#REF!,IF('算定様式(入力)'!I78&gt;=2,#REF!,IF('算定様式(入力)'!I78&gt;=1,#REF!,IF('算定様式(入力)'!I78&lt;1,#REF!))),IF(D78="","")))))</f>
        <v>#REF!</v>
      </c>
      <c r="O78" s="9" t="e">
        <f>IF(D78="","",N78*M78)</f>
        <v>#REF!</v>
      </c>
      <c r="P78" s="15"/>
      <c r="Q78" s="40"/>
      <c r="S78" s="10">
        <f>I78*M78</f>
        <v>331.57894736842104</v>
      </c>
    </row>
    <row r="79" spans="2:19" s="4" customFormat="1" ht="18" customHeight="1" x14ac:dyDescent="0.4">
      <c r="B79" s="37"/>
      <c r="C79" s="5">
        <v>2</v>
      </c>
      <c r="D79" s="6" t="s">
        <v>15</v>
      </c>
      <c r="E79" s="257"/>
      <c r="F79" s="258"/>
      <c r="G79" s="6">
        <v>3.5999999999999997E-2</v>
      </c>
      <c r="H79" s="6">
        <v>150</v>
      </c>
      <c r="I79" s="7">
        <f t="shared" ref="I79:I84" si="12">IF(D79="","",H79/1000/G79)</f>
        <v>4.166666666666667</v>
      </c>
      <c r="J79" s="8">
        <v>8000</v>
      </c>
      <c r="K79" s="5" t="s">
        <v>16</v>
      </c>
      <c r="L79" s="8">
        <v>2000</v>
      </c>
      <c r="M79" s="74">
        <f t="shared" ref="M79:M84" si="13">ROUNDDOWN(J79/1000*L79/1000,3)</f>
        <v>16</v>
      </c>
      <c r="N79" s="9" t="e">
        <f>IF(D79=#REF!,IF('算定様式(入力)'!I79&gt;=5,#REF!,IF('算定様式(入力)'!I79&gt;=4,#REF!,IF('算定様式(入力)'!I79&gt;=3,#REF!,IF('算定様式(入力)'!I79&gt;=2,#REF!,IF('算定様式(入力)'!I79&gt;=1,#REF!,IF('算定様式(入力)'!I79&lt;1,#REF!)))))),IF(D79=#REF!,IF('算定様式(入力)'!I79&gt;=5,#REF!,IF('算定様式(入力)'!I79&gt;=4,#REF!,IF('算定様式(入力)'!I79&gt;=3,#REF!,IF('算定様式(入力)'!I79&gt;=2,#REF!,IF('算定様式(入力)'!I79&gt;=1,#REF!,IF('算定様式(入力)'!I79&lt;1,#REF!)))))),IF(D79=#REF!,IF('算定様式(入力)'!I79&gt;=3,#REF!,IF('算定様式(入力)'!I79&gt;=2,#REF!,IF('算定様式(入力)'!I79&gt;=1,#REF!,IF('算定様式(入力)'!I79&lt;1,#REF!)))),IF(D79=#REF!,IF('算定様式(入力)'!I79&gt;=2,#REF!,IF('算定様式(入力)'!I79&gt;=1,#REF!,IF('算定様式(入力)'!I79&lt;1,#REF!))),IF(D79="","")))))</f>
        <v>#REF!</v>
      </c>
      <c r="O79" s="9" t="e">
        <f t="shared" ref="O79:O84" si="14">IF(D79="","",N79*M79)</f>
        <v>#REF!</v>
      </c>
      <c r="P79" s="15"/>
      <c r="Q79" s="40"/>
      <c r="S79" s="10">
        <f>I79*M79</f>
        <v>66.666666666666671</v>
      </c>
    </row>
    <row r="80" spans="2:19" s="4" customFormat="1" ht="18" customHeight="1" x14ac:dyDescent="0.4">
      <c r="B80" s="37"/>
      <c r="C80" s="5">
        <v>3</v>
      </c>
      <c r="D80" s="6"/>
      <c r="E80" s="257"/>
      <c r="F80" s="258"/>
      <c r="G80" s="6"/>
      <c r="H80" s="6"/>
      <c r="I80" s="7" t="str">
        <f t="shared" si="12"/>
        <v/>
      </c>
      <c r="J80" s="11"/>
      <c r="K80" s="5" t="s">
        <v>16</v>
      </c>
      <c r="L80" s="11"/>
      <c r="M80" s="74">
        <f t="shared" si="13"/>
        <v>0</v>
      </c>
      <c r="N80" s="9" t="e">
        <f>IF(D80=#REF!,IF('算定様式(入力)'!I80&gt;=5,#REF!,IF('算定様式(入力)'!I80&gt;=4,#REF!,IF('算定様式(入力)'!I80&gt;=3,#REF!,IF('算定様式(入力)'!I80&gt;=2,#REF!,IF('算定様式(入力)'!I80&gt;=1,#REF!,IF('算定様式(入力)'!I80&lt;1,#REF!)))))),IF(D80=#REF!,IF('算定様式(入力)'!I80&gt;=5,#REF!,IF('算定様式(入力)'!I80&gt;=4,#REF!,IF('算定様式(入力)'!I80&gt;=3,#REF!,IF('算定様式(入力)'!I80&gt;=2,#REF!,IF('算定様式(入力)'!I80&gt;=1,#REF!,IF('算定様式(入力)'!I80&lt;1,#REF!)))))),IF(D80=#REF!,IF('算定様式(入力)'!I80&gt;=3,#REF!,IF('算定様式(入力)'!I80&gt;=2,#REF!,IF('算定様式(入力)'!I80&gt;=1,#REF!,IF('算定様式(入力)'!I80&lt;1,#REF!)))),IF(D80=#REF!,IF('算定様式(入力)'!I80&gt;=2,#REF!,IF('算定様式(入力)'!I80&gt;=1,#REF!,IF('算定様式(入力)'!I80&lt;1,#REF!))),IF(D80="","")))))</f>
        <v>#REF!</v>
      </c>
      <c r="O80" s="9" t="str">
        <f t="shared" si="14"/>
        <v/>
      </c>
      <c r="P80" s="15"/>
      <c r="Q80" s="40"/>
      <c r="S80" s="10" t="e">
        <f t="shared" ref="S80:S84" si="15">I80*M80</f>
        <v>#VALUE!</v>
      </c>
    </row>
    <row r="81" spans="2:19" s="4" customFormat="1" ht="18" customHeight="1" x14ac:dyDescent="0.4">
      <c r="B81" s="37"/>
      <c r="C81" s="5">
        <v>4</v>
      </c>
      <c r="D81" s="6"/>
      <c r="E81" s="257"/>
      <c r="F81" s="258"/>
      <c r="G81" s="6"/>
      <c r="H81" s="6"/>
      <c r="I81" s="7" t="str">
        <f t="shared" si="12"/>
        <v/>
      </c>
      <c r="J81" s="11"/>
      <c r="K81" s="5" t="s">
        <v>16</v>
      </c>
      <c r="L81" s="11"/>
      <c r="M81" s="74">
        <f t="shared" si="13"/>
        <v>0</v>
      </c>
      <c r="N81" s="9" t="e">
        <f>IF(D81=#REF!,IF('算定様式(入力)'!I81&gt;=5,#REF!,IF('算定様式(入力)'!I81&gt;=4,#REF!,IF('算定様式(入力)'!I81&gt;=3,#REF!,IF('算定様式(入力)'!I81&gt;=2,#REF!,IF('算定様式(入力)'!I81&gt;=1,#REF!,IF('算定様式(入力)'!I81&lt;1,#REF!)))))),IF(D81=#REF!,IF('算定様式(入力)'!I81&gt;=5,#REF!,IF('算定様式(入力)'!I81&gt;=4,#REF!,IF('算定様式(入力)'!I81&gt;=3,#REF!,IF('算定様式(入力)'!I81&gt;=2,#REF!,IF('算定様式(入力)'!I81&gt;=1,#REF!,IF('算定様式(入力)'!I81&lt;1,#REF!)))))),IF(D81=#REF!,IF('算定様式(入力)'!I81&gt;=3,#REF!,IF('算定様式(入力)'!I81&gt;=2,#REF!,IF('算定様式(入力)'!I81&gt;=1,#REF!,IF('算定様式(入力)'!I81&lt;1,#REF!)))),IF(D81=#REF!,IF('算定様式(入力)'!I81&gt;=2,#REF!,IF('算定様式(入力)'!I81&gt;=1,#REF!,IF('算定様式(入力)'!I81&lt;1,#REF!))),IF(D81="","")))))</f>
        <v>#REF!</v>
      </c>
      <c r="O81" s="9" t="str">
        <f t="shared" si="14"/>
        <v/>
      </c>
      <c r="P81" s="15"/>
      <c r="Q81" s="40"/>
      <c r="S81" s="10" t="e">
        <f t="shared" si="15"/>
        <v>#VALUE!</v>
      </c>
    </row>
    <row r="82" spans="2:19" s="4" customFormat="1" ht="18" customHeight="1" x14ac:dyDescent="0.4">
      <c r="B82" s="37"/>
      <c r="C82" s="5">
        <v>5</v>
      </c>
      <c r="D82" s="6"/>
      <c r="E82" s="257"/>
      <c r="F82" s="258"/>
      <c r="G82" s="6"/>
      <c r="H82" s="6"/>
      <c r="I82" s="7" t="str">
        <f t="shared" si="12"/>
        <v/>
      </c>
      <c r="J82" s="11"/>
      <c r="K82" s="5" t="s">
        <v>16</v>
      </c>
      <c r="L82" s="11"/>
      <c r="M82" s="74">
        <f t="shared" si="13"/>
        <v>0</v>
      </c>
      <c r="N82" s="9" t="e">
        <f>IF(D82=#REF!,IF('算定様式(入力)'!I82&gt;=5,#REF!,IF('算定様式(入力)'!I82&gt;=4,#REF!,IF('算定様式(入力)'!I82&gt;=3,#REF!,IF('算定様式(入力)'!I82&gt;=2,#REF!,IF('算定様式(入力)'!I82&gt;=1,#REF!,IF('算定様式(入力)'!I82&lt;1,#REF!)))))),IF(D82=#REF!,IF('算定様式(入力)'!I82&gt;=5,#REF!,IF('算定様式(入力)'!I82&gt;=4,#REF!,IF('算定様式(入力)'!I82&gt;=3,#REF!,IF('算定様式(入力)'!I82&gt;=2,#REF!,IF('算定様式(入力)'!I82&gt;=1,#REF!,IF('算定様式(入力)'!I82&lt;1,#REF!)))))),IF(D82=#REF!,IF('算定様式(入力)'!I82&gt;=3,#REF!,IF('算定様式(入力)'!I82&gt;=2,#REF!,IF('算定様式(入力)'!I82&gt;=1,#REF!,IF('算定様式(入力)'!I82&lt;1,#REF!)))),IF(D82=#REF!,IF('算定様式(入力)'!I82&gt;=2,#REF!,IF('算定様式(入力)'!I82&gt;=1,#REF!,IF('算定様式(入力)'!I82&lt;1,#REF!))),IF(D82="","")))))</f>
        <v>#REF!</v>
      </c>
      <c r="O82" s="9" t="str">
        <f t="shared" si="14"/>
        <v/>
      </c>
      <c r="P82" s="15"/>
      <c r="Q82" s="40"/>
      <c r="S82" s="10" t="e">
        <f t="shared" si="15"/>
        <v>#VALUE!</v>
      </c>
    </row>
    <row r="83" spans="2:19" s="4" customFormat="1" ht="18" customHeight="1" x14ac:dyDescent="0.4">
      <c r="B83" s="37"/>
      <c r="C83" s="5">
        <v>6</v>
      </c>
      <c r="D83" s="6"/>
      <c r="E83" s="257"/>
      <c r="F83" s="258"/>
      <c r="G83" s="6"/>
      <c r="H83" s="6"/>
      <c r="I83" s="7" t="str">
        <f t="shared" si="12"/>
        <v/>
      </c>
      <c r="J83" s="11"/>
      <c r="K83" s="5" t="s">
        <v>16</v>
      </c>
      <c r="L83" s="11"/>
      <c r="M83" s="74">
        <f t="shared" si="13"/>
        <v>0</v>
      </c>
      <c r="N83" s="9" t="e">
        <f>IF(D83=#REF!,IF('算定様式(入力)'!I83&gt;=5,#REF!,IF('算定様式(入力)'!I83&gt;=4,#REF!,IF('算定様式(入力)'!I83&gt;=3,#REF!,IF('算定様式(入力)'!I83&gt;=2,#REF!,IF('算定様式(入力)'!I83&gt;=1,#REF!,IF('算定様式(入力)'!I83&lt;1,#REF!)))))),IF(D83=#REF!,IF('算定様式(入力)'!I83&gt;=5,#REF!,IF('算定様式(入力)'!I83&gt;=4,#REF!,IF('算定様式(入力)'!I83&gt;=3,#REF!,IF('算定様式(入力)'!I83&gt;=2,#REF!,IF('算定様式(入力)'!I83&gt;=1,#REF!,IF('算定様式(入力)'!I83&lt;1,#REF!)))))),IF(D83=#REF!,IF('算定様式(入力)'!I83&gt;=3,#REF!,IF('算定様式(入力)'!I83&gt;=2,#REF!,IF('算定様式(入力)'!I83&gt;=1,#REF!,IF('算定様式(入力)'!I83&lt;1,#REF!)))),IF(D83=#REF!,IF('算定様式(入力)'!I83&gt;=2,#REF!,IF('算定様式(入力)'!I83&gt;=1,#REF!,IF('算定様式(入力)'!I83&lt;1,#REF!))),IF(D83="","")))))</f>
        <v>#REF!</v>
      </c>
      <c r="O83" s="9" t="str">
        <f t="shared" si="14"/>
        <v/>
      </c>
      <c r="P83" s="15"/>
      <c r="Q83" s="40"/>
      <c r="S83" s="10" t="e">
        <f t="shared" si="15"/>
        <v>#VALUE!</v>
      </c>
    </row>
    <row r="84" spans="2:19" s="4" customFormat="1" ht="18" customHeight="1" x14ac:dyDescent="0.4">
      <c r="B84" s="37"/>
      <c r="C84" s="5">
        <v>7</v>
      </c>
      <c r="D84" s="6"/>
      <c r="E84" s="257"/>
      <c r="F84" s="258"/>
      <c r="G84" s="6"/>
      <c r="H84" s="6"/>
      <c r="I84" s="7" t="str">
        <f t="shared" si="12"/>
        <v/>
      </c>
      <c r="J84" s="8"/>
      <c r="K84" s="5" t="s">
        <v>16</v>
      </c>
      <c r="L84" s="8"/>
      <c r="M84" s="74">
        <f t="shared" si="13"/>
        <v>0</v>
      </c>
      <c r="N84" s="9" t="e">
        <f>IF(D84=#REF!,IF('算定様式(入力)'!I84&gt;=5,#REF!,IF('算定様式(入力)'!I84&gt;=4,#REF!,IF('算定様式(入力)'!I84&gt;=3,#REF!,IF('算定様式(入力)'!I84&gt;=2,#REF!,IF('算定様式(入力)'!I84&gt;=1,#REF!,IF('算定様式(入力)'!I84&lt;1,#REF!)))))),IF(D84=#REF!,IF('算定様式(入力)'!I84&gt;=5,#REF!,IF('算定様式(入力)'!I84&gt;=4,#REF!,IF('算定様式(入力)'!I84&gt;=3,#REF!,IF('算定様式(入力)'!I84&gt;=2,#REF!,IF('算定様式(入力)'!I84&gt;=1,#REF!,IF('算定様式(入力)'!I84&lt;1,#REF!)))))),IF(D84=#REF!,IF('算定様式(入力)'!I84&gt;=3,#REF!,IF('算定様式(入力)'!I84&gt;=2,#REF!,IF('算定様式(入力)'!I84&gt;=1,#REF!,IF('算定様式(入力)'!I84&lt;1,#REF!)))),IF(D84=#REF!,IF('算定様式(入力)'!I84&gt;=2,#REF!,IF('算定様式(入力)'!I84&gt;=1,#REF!,IF('算定様式(入力)'!I84&lt;1,#REF!))),IF(D84="","")))))</f>
        <v>#REF!</v>
      </c>
      <c r="O84" s="9" t="str">
        <f t="shared" si="14"/>
        <v/>
      </c>
      <c r="P84" s="15"/>
      <c r="Q84" s="40"/>
      <c r="S84" s="10" t="e">
        <f t="shared" si="15"/>
        <v>#VALUE!</v>
      </c>
    </row>
    <row r="85" spans="2:19" s="4" customFormat="1" ht="18" customHeight="1" x14ac:dyDescent="0.4">
      <c r="B85" s="37"/>
      <c r="C85" s="254" t="s">
        <v>0</v>
      </c>
      <c r="D85" s="255"/>
      <c r="E85" s="255"/>
      <c r="F85" s="255"/>
      <c r="G85" s="255"/>
      <c r="H85" s="256"/>
      <c r="I85" s="7">
        <f>IFERROR(S85/M85,"")</f>
        <v>9.6661556804632944</v>
      </c>
      <c r="J85" s="72"/>
      <c r="K85" s="18"/>
      <c r="L85" s="73"/>
      <c r="M85" s="74">
        <f>SUM(M78:M84)</f>
        <v>41.2</v>
      </c>
      <c r="N85" s="25" t="s">
        <v>1</v>
      </c>
      <c r="O85" s="9" t="e">
        <f>SUM(O78:O84)</f>
        <v>#REF!</v>
      </c>
      <c r="P85" s="15"/>
      <c r="Q85" s="40"/>
      <c r="S85" s="10">
        <f>SUMIF(S78:S84,"&lt;&gt;#VALUE!")</f>
        <v>398.24561403508773</v>
      </c>
    </row>
    <row r="86" spans="2:19" s="4" customFormat="1" ht="18" customHeight="1" x14ac:dyDescent="0.4">
      <c r="B86" s="37"/>
      <c r="C86" s="20"/>
      <c r="D86" s="19"/>
      <c r="E86" s="19"/>
      <c r="F86" s="19"/>
      <c r="G86" s="19"/>
      <c r="H86" s="20"/>
      <c r="I86" s="12"/>
      <c r="J86" s="15"/>
      <c r="K86" s="12"/>
      <c r="L86" s="15"/>
      <c r="M86" s="20"/>
      <c r="N86" s="26"/>
      <c r="O86" s="18"/>
      <c r="P86" s="12"/>
      <c r="Q86" s="39"/>
    </row>
    <row r="87" spans="2:19" s="4" customFormat="1" ht="18" customHeight="1" x14ac:dyDescent="0.4">
      <c r="B87" s="37"/>
      <c r="C87" s="254" t="s">
        <v>44</v>
      </c>
      <c r="D87" s="255"/>
      <c r="E87" s="255"/>
      <c r="F87" s="255"/>
      <c r="G87" s="255"/>
      <c r="H87" s="256"/>
      <c r="I87" s="11">
        <v>80000</v>
      </c>
      <c r="J87" s="15"/>
      <c r="K87" s="15"/>
      <c r="L87" s="15"/>
      <c r="M87" s="20"/>
      <c r="N87" s="26"/>
      <c r="O87" s="20"/>
      <c r="P87" s="20"/>
      <c r="Q87" s="42"/>
    </row>
    <row r="88" spans="2:19" s="4" customFormat="1" ht="18" customHeight="1" x14ac:dyDescent="0.4">
      <c r="B88" s="37"/>
      <c r="C88" s="79"/>
      <c r="D88" s="79"/>
      <c r="E88" s="79"/>
      <c r="F88" s="79"/>
      <c r="G88" s="79"/>
      <c r="H88" s="79"/>
      <c r="I88" s="85"/>
      <c r="J88" s="15"/>
      <c r="K88" s="15"/>
      <c r="L88" s="15"/>
      <c r="M88" s="20"/>
      <c r="N88" s="26"/>
      <c r="O88" s="20"/>
      <c r="P88" s="20"/>
      <c r="Q88" s="42"/>
    </row>
    <row r="89" spans="2:19" s="4" customFormat="1" ht="18" customHeight="1" x14ac:dyDescent="0.4">
      <c r="B89" s="37"/>
      <c r="C89" s="250" t="s">
        <v>45</v>
      </c>
      <c r="D89" s="250"/>
      <c r="E89" s="250"/>
      <c r="F89" s="250"/>
      <c r="G89" s="250"/>
      <c r="H89" s="250"/>
      <c r="I89" s="81">
        <f>I87-I90</f>
        <v>70000</v>
      </c>
      <c r="J89" s="15"/>
      <c r="K89" s="15"/>
      <c r="L89" s="15"/>
      <c r="M89" s="20"/>
      <c r="N89" s="26"/>
      <c r="O89" s="20"/>
      <c r="P89" s="20"/>
      <c r="Q89" s="42"/>
    </row>
    <row r="90" spans="2:19" s="4" customFormat="1" ht="18" customHeight="1" x14ac:dyDescent="0.4">
      <c r="B90" s="37"/>
      <c r="C90" s="265" t="s">
        <v>46</v>
      </c>
      <c r="D90" s="265"/>
      <c r="E90" s="265"/>
      <c r="F90" s="265"/>
      <c r="G90" s="265"/>
      <c r="H90" s="265"/>
      <c r="I90" s="82">
        <f>SUM(I91:I93)</f>
        <v>10000</v>
      </c>
      <c r="J90" s="15"/>
      <c r="K90" s="15"/>
      <c r="L90" s="15"/>
      <c r="M90" s="20"/>
      <c r="N90" s="26"/>
      <c r="O90" s="20"/>
      <c r="P90" s="20"/>
      <c r="Q90" s="42"/>
    </row>
    <row r="91" spans="2:19" s="4" customFormat="1" ht="18" customHeight="1" x14ac:dyDescent="0.4">
      <c r="B91" s="37"/>
      <c r="C91" s="265" t="s">
        <v>43</v>
      </c>
      <c r="D91" s="265"/>
      <c r="E91" s="266" t="s">
        <v>42</v>
      </c>
      <c r="F91" s="267"/>
      <c r="G91" s="267"/>
      <c r="H91" s="268"/>
      <c r="I91" s="11">
        <v>3000</v>
      </c>
      <c r="J91" s="15"/>
      <c r="K91" s="15"/>
      <c r="L91" s="15"/>
      <c r="M91" s="20"/>
      <c r="N91" s="26"/>
      <c r="O91" s="20"/>
      <c r="P91" s="20"/>
      <c r="Q91" s="42"/>
    </row>
    <row r="92" spans="2:19" s="4" customFormat="1" ht="18" customHeight="1" x14ac:dyDescent="0.4">
      <c r="B92" s="37"/>
      <c r="C92" s="265"/>
      <c r="D92" s="265"/>
      <c r="E92" s="259" t="s">
        <v>47</v>
      </c>
      <c r="F92" s="260"/>
      <c r="G92" s="260"/>
      <c r="H92" s="261"/>
      <c r="I92" s="84">
        <v>2000</v>
      </c>
      <c r="J92" s="15"/>
      <c r="K92" s="15"/>
      <c r="L92" s="15"/>
      <c r="M92" s="20"/>
      <c r="N92" s="26"/>
      <c r="O92" s="20"/>
      <c r="P92" s="20"/>
      <c r="Q92" s="42"/>
    </row>
    <row r="93" spans="2:19" s="4" customFormat="1" ht="18" customHeight="1" x14ac:dyDescent="0.4">
      <c r="B93" s="37"/>
      <c r="C93" s="265"/>
      <c r="D93" s="265"/>
      <c r="E93" s="262" t="s">
        <v>48</v>
      </c>
      <c r="F93" s="263"/>
      <c r="G93" s="263"/>
      <c r="H93" s="264"/>
      <c r="I93" s="83">
        <v>5000</v>
      </c>
      <c r="J93" s="15"/>
      <c r="K93" s="15"/>
      <c r="L93" s="15"/>
      <c r="M93" s="20"/>
      <c r="N93" s="26"/>
      <c r="O93" s="20"/>
      <c r="P93" s="20"/>
      <c r="Q93" s="42"/>
    </row>
    <row r="94" spans="2:19" s="4" customFormat="1" ht="18" customHeight="1" x14ac:dyDescent="0.4">
      <c r="B94" s="37"/>
      <c r="C94" s="23"/>
      <c r="D94" s="23"/>
      <c r="E94" s="23"/>
      <c r="F94" s="23"/>
      <c r="G94" s="23"/>
      <c r="H94" s="23"/>
      <c r="I94" s="23"/>
      <c r="J94" s="15"/>
      <c r="K94" s="12"/>
      <c r="L94" s="15"/>
      <c r="M94" s="20"/>
      <c r="N94" s="26"/>
      <c r="O94" s="20"/>
      <c r="P94" s="20"/>
      <c r="Q94" s="42"/>
    </row>
    <row r="95" spans="2:19" s="4" customFormat="1" ht="18" customHeight="1" x14ac:dyDescent="0.4">
      <c r="B95" s="37"/>
      <c r="C95" s="254" t="s">
        <v>59</v>
      </c>
      <c r="D95" s="255"/>
      <c r="E95" s="255"/>
      <c r="F95" s="255"/>
      <c r="G95" s="255"/>
      <c r="H95" s="256"/>
      <c r="I95" s="24" t="e">
        <f>MIN(O85,I87)</f>
        <v>#REF!</v>
      </c>
      <c r="J95" s="15"/>
      <c r="K95" s="15"/>
      <c r="L95" s="15"/>
      <c r="M95" s="20"/>
      <c r="N95" s="66"/>
      <c r="O95" s="19"/>
      <c r="P95" s="19"/>
      <c r="Q95" s="43"/>
    </row>
    <row r="96" spans="2:19" s="4" customFormat="1" ht="18" customHeight="1" x14ac:dyDescent="0.4">
      <c r="B96" s="37"/>
      <c r="C96" s="254" t="s">
        <v>50</v>
      </c>
      <c r="D96" s="255"/>
      <c r="E96" s="255"/>
      <c r="F96" s="255"/>
      <c r="G96" s="255"/>
      <c r="H96" s="256"/>
      <c r="I96" s="9" t="e">
        <f>IF(I85&gt;=4,#REF!,IF('算定様式(入力)'!I85&gt;=3,#REF!,IF('算定様式(入力)'!I85&gt;=2,#REF!,0)))</f>
        <v>#REF!</v>
      </c>
      <c r="J96" s="15"/>
      <c r="K96" s="15"/>
      <c r="L96" s="15"/>
      <c r="M96" s="20"/>
      <c r="N96" s="26"/>
      <c r="O96" s="20"/>
      <c r="P96" s="20"/>
      <c r="Q96" s="42"/>
    </row>
    <row r="97" spans="2:19" s="4" customFormat="1" ht="18" customHeight="1" x14ac:dyDescent="0.4">
      <c r="B97" s="37"/>
      <c r="C97" s="79"/>
      <c r="D97" s="79"/>
      <c r="E97" s="79"/>
      <c r="F97" s="79"/>
      <c r="G97" s="79"/>
      <c r="H97" s="79"/>
      <c r="I97" s="90"/>
      <c r="J97" s="15"/>
      <c r="K97" s="15"/>
      <c r="L97" s="15"/>
      <c r="M97" s="20"/>
      <c r="N97" s="26"/>
      <c r="O97" s="20"/>
      <c r="P97" s="20"/>
      <c r="Q97" s="42"/>
    </row>
    <row r="98" spans="2:19" s="4" customFormat="1" ht="18" customHeight="1" x14ac:dyDescent="0.4">
      <c r="B98" s="37"/>
      <c r="C98" s="254" t="s">
        <v>51</v>
      </c>
      <c r="D98" s="255"/>
      <c r="E98" s="255"/>
      <c r="F98" s="255"/>
      <c r="G98" s="255"/>
      <c r="H98" s="256"/>
      <c r="I98" s="25" t="e">
        <f>MIN(I96,I95)</f>
        <v>#REF!</v>
      </c>
      <c r="J98" s="26"/>
      <c r="K98" s="26"/>
      <c r="L98" s="26"/>
      <c r="M98" s="20"/>
      <c r="N98" s="26"/>
      <c r="O98" s="20"/>
      <c r="P98" s="20"/>
      <c r="Q98" s="42"/>
    </row>
    <row r="99" spans="2:19" ht="10.5" customHeight="1" thickBot="1" x14ac:dyDescent="0.45">
      <c r="B99" s="55"/>
      <c r="C99" s="56"/>
      <c r="D99" s="56"/>
      <c r="E99" s="56"/>
      <c r="F99" s="56"/>
      <c r="G99" s="57"/>
      <c r="H99" s="57"/>
      <c r="I99" s="56"/>
      <c r="J99" s="70"/>
      <c r="K99" s="56"/>
      <c r="L99" s="70"/>
      <c r="M99" s="56"/>
      <c r="N99" s="70"/>
      <c r="O99" s="56"/>
      <c r="P99" s="56"/>
      <c r="Q99" s="58"/>
    </row>
    <row r="100" spans="2:19" ht="18" customHeight="1" x14ac:dyDescent="0.4"/>
    <row r="101" spans="2:19" ht="18" customHeight="1" thickBot="1" x14ac:dyDescent="0.45">
      <c r="B101" s="2" t="s">
        <v>36</v>
      </c>
      <c r="C101" s="76"/>
      <c r="Q101" s="56"/>
    </row>
    <row r="102" spans="2:19" ht="21" customHeight="1" x14ac:dyDescent="0.4">
      <c r="B102" s="32"/>
      <c r="C102" s="51"/>
      <c r="D102" s="34"/>
      <c r="E102" s="34"/>
      <c r="F102" s="34"/>
      <c r="G102" s="35"/>
      <c r="H102" s="35"/>
      <c r="I102" s="34"/>
      <c r="J102" s="64"/>
      <c r="K102" s="34"/>
      <c r="L102" s="64"/>
      <c r="M102" s="34"/>
      <c r="N102" s="91"/>
      <c r="O102" s="92"/>
      <c r="P102" s="94" t="s">
        <v>62</v>
      </c>
      <c r="R102" s="59"/>
    </row>
    <row r="103" spans="2:19" ht="18" customHeight="1" x14ac:dyDescent="0.4">
      <c r="B103" s="59"/>
      <c r="C103" s="247" t="s">
        <v>61</v>
      </c>
      <c r="D103" s="250" t="s">
        <v>28</v>
      </c>
      <c r="E103" s="250" t="s">
        <v>29</v>
      </c>
      <c r="F103" s="249" t="s">
        <v>41</v>
      </c>
      <c r="G103" s="249"/>
      <c r="H103" s="249" t="s">
        <v>26</v>
      </c>
      <c r="I103" s="269" t="s">
        <v>32</v>
      </c>
      <c r="J103" s="249" t="s">
        <v>24</v>
      </c>
      <c r="K103" s="249"/>
      <c r="L103" s="249"/>
      <c r="M103" s="249" t="s">
        <v>27</v>
      </c>
      <c r="N103" s="249" t="s">
        <v>4</v>
      </c>
      <c r="O103" s="249"/>
      <c r="P103" s="276" t="s">
        <v>63</v>
      </c>
      <c r="Q103" s="95"/>
      <c r="R103" s="59"/>
    </row>
    <row r="104" spans="2:19" ht="18" customHeight="1" x14ac:dyDescent="0.4">
      <c r="B104" s="59"/>
      <c r="C104" s="248"/>
      <c r="D104" s="250"/>
      <c r="E104" s="250"/>
      <c r="F104" s="249"/>
      <c r="G104" s="249"/>
      <c r="H104" s="250"/>
      <c r="I104" s="270"/>
      <c r="J104" s="9" t="s">
        <v>17</v>
      </c>
      <c r="K104" s="5" t="s">
        <v>16</v>
      </c>
      <c r="L104" s="9" t="s">
        <v>25</v>
      </c>
      <c r="M104" s="250"/>
      <c r="N104" s="9" t="s">
        <v>3</v>
      </c>
      <c r="O104" s="5" t="s">
        <v>2</v>
      </c>
      <c r="P104" s="269"/>
      <c r="Q104" s="95"/>
    </row>
    <row r="105" spans="2:19" ht="18" customHeight="1" x14ac:dyDescent="0.4">
      <c r="B105" s="59"/>
      <c r="C105" s="27">
        <v>1</v>
      </c>
      <c r="D105" s="28" t="s">
        <v>30</v>
      </c>
      <c r="E105" s="28" t="s">
        <v>31</v>
      </c>
      <c r="F105" s="274" t="s">
        <v>40</v>
      </c>
      <c r="G105" s="275"/>
      <c r="H105" s="28">
        <v>6</v>
      </c>
      <c r="I105" s="28">
        <v>1.5</v>
      </c>
      <c r="J105" s="29">
        <v>2500</v>
      </c>
      <c r="K105" s="5" t="s">
        <v>16</v>
      </c>
      <c r="L105" s="29">
        <v>1800</v>
      </c>
      <c r="M105" s="74">
        <f>ROUNDDOWN(J105/1000*L105/1000,3)</f>
        <v>4.5</v>
      </c>
      <c r="N105" s="9" t="e">
        <f>IF(D105="","",IF(I105&lt;=1.6,#REF!,IF('算定様式(入力)'!I105&lt;=1.9,#REF!,IF('算定様式(入力)'!I105&lt;=2.33,#REF!))))</f>
        <v>#REF!</v>
      </c>
      <c r="O105" s="9" t="e">
        <f>IF(D105="","",N105*M105)</f>
        <v>#REF!</v>
      </c>
      <c r="P105" s="9"/>
      <c r="Q105" s="96"/>
      <c r="S105" s="10">
        <f>I105*M105</f>
        <v>6.75</v>
      </c>
    </row>
    <row r="106" spans="2:19" ht="18" customHeight="1" x14ac:dyDescent="0.4">
      <c r="B106" s="59"/>
      <c r="C106" s="27">
        <v>2</v>
      </c>
      <c r="D106" s="28" t="s">
        <v>30</v>
      </c>
      <c r="E106" s="28" t="s">
        <v>31</v>
      </c>
      <c r="F106" s="274" t="s">
        <v>35</v>
      </c>
      <c r="G106" s="275"/>
      <c r="H106" s="28">
        <v>12</v>
      </c>
      <c r="I106" s="28">
        <v>1.9</v>
      </c>
      <c r="J106" s="29">
        <v>2500</v>
      </c>
      <c r="K106" s="5" t="s">
        <v>16</v>
      </c>
      <c r="L106" s="29">
        <v>1800</v>
      </c>
      <c r="M106" s="74">
        <f t="shared" ref="M106:M129" si="16">ROUNDDOWN(J106/1000*L106/1000,3)</f>
        <v>4.5</v>
      </c>
      <c r="N106" s="9" t="e">
        <f>IF(D106="","",IF(I106&lt;=1.6,#REF!,IF('算定様式(入力)'!I106&lt;=1.9,#REF!,IF('算定様式(入力)'!I106&lt;=2.33,#REF!))))</f>
        <v>#REF!</v>
      </c>
      <c r="O106" s="9" t="e">
        <f t="shared" ref="O106:O129" si="17">IF(D106="","",N106*M106)</f>
        <v>#REF!</v>
      </c>
      <c r="P106" s="9"/>
      <c r="Q106" s="96"/>
      <c r="S106" s="10">
        <f>I106*M106</f>
        <v>8.5499999999999989</v>
      </c>
    </row>
    <row r="107" spans="2:19" ht="18" customHeight="1" x14ac:dyDescent="0.4">
      <c r="B107" s="59"/>
      <c r="C107" s="27">
        <v>3</v>
      </c>
      <c r="D107" s="28"/>
      <c r="E107" s="28"/>
      <c r="F107" s="274"/>
      <c r="G107" s="275"/>
      <c r="H107" s="28"/>
      <c r="I107" s="28"/>
      <c r="J107" s="29"/>
      <c r="K107" s="5" t="s">
        <v>16</v>
      </c>
      <c r="L107" s="29"/>
      <c r="M107" s="74">
        <f t="shared" si="16"/>
        <v>0</v>
      </c>
      <c r="N107" s="9" t="str">
        <f>IF(D107="","",IF(I107&lt;=1.6,#REF!,IF('算定様式(入力)'!I107&lt;=1.9,#REF!,IF('算定様式(入力)'!I107&lt;=2.33,#REF!))))</f>
        <v/>
      </c>
      <c r="O107" s="9" t="str">
        <f t="shared" si="17"/>
        <v/>
      </c>
      <c r="P107" s="9"/>
      <c r="Q107" s="96"/>
      <c r="S107" s="10">
        <f t="shared" ref="S107:S128" si="18">I107*M107</f>
        <v>0</v>
      </c>
    </row>
    <row r="108" spans="2:19" ht="18" customHeight="1" x14ac:dyDescent="0.4">
      <c r="B108" s="59"/>
      <c r="C108" s="27">
        <v>4</v>
      </c>
      <c r="D108" s="28"/>
      <c r="E108" s="28"/>
      <c r="F108" s="274"/>
      <c r="G108" s="275"/>
      <c r="H108" s="28"/>
      <c r="I108" s="28"/>
      <c r="J108" s="29"/>
      <c r="K108" s="5" t="s">
        <v>16</v>
      </c>
      <c r="L108" s="29"/>
      <c r="M108" s="74">
        <f t="shared" si="16"/>
        <v>0</v>
      </c>
      <c r="N108" s="9" t="str">
        <f>IF(D108="","",IF(I108&lt;=1.6,#REF!,IF('算定様式(入力)'!I108&lt;=1.9,#REF!,IF('算定様式(入力)'!I108&lt;=2.33,#REF!))))</f>
        <v/>
      </c>
      <c r="O108" s="9" t="str">
        <f t="shared" si="17"/>
        <v/>
      </c>
      <c r="P108" s="9"/>
      <c r="Q108" s="96"/>
      <c r="S108" s="10">
        <f t="shared" si="18"/>
        <v>0</v>
      </c>
    </row>
    <row r="109" spans="2:19" ht="18" customHeight="1" x14ac:dyDescent="0.4">
      <c r="B109" s="59"/>
      <c r="C109" s="27">
        <v>5</v>
      </c>
      <c r="D109" s="28"/>
      <c r="E109" s="28"/>
      <c r="F109" s="274"/>
      <c r="G109" s="275"/>
      <c r="H109" s="28"/>
      <c r="I109" s="28"/>
      <c r="J109" s="29"/>
      <c r="K109" s="5" t="s">
        <v>16</v>
      </c>
      <c r="L109" s="29"/>
      <c r="M109" s="74">
        <f t="shared" si="16"/>
        <v>0</v>
      </c>
      <c r="N109" s="9" t="str">
        <f>IF(D109="","",IF(I109&lt;=1.6,#REF!,IF('算定様式(入力)'!I109&lt;=1.9,#REF!,IF('算定様式(入力)'!I109&lt;=2.33,#REF!))))</f>
        <v/>
      </c>
      <c r="O109" s="9" t="str">
        <f t="shared" si="17"/>
        <v/>
      </c>
      <c r="P109" s="9"/>
      <c r="Q109" s="96"/>
      <c r="S109" s="10">
        <f t="shared" si="18"/>
        <v>0</v>
      </c>
    </row>
    <row r="110" spans="2:19" ht="18" customHeight="1" x14ac:dyDescent="0.4">
      <c r="B110" s="59"/>
      <c r="C110" s="27">
        <v>6</v>
      </c>
      <c r="D110" s="28"/>
      <c r="E110" s="28"/>
      <c r="F110" s="274"/>
      <c r="G110" s="275"/>
      <c r="H110" s="28"/>
      <c r="I110" s="28"/>
      <c r="J110" s="29"/>
      <c r="K110" s="5" t="s">
        <v>16</v>
      </c>
      <c r="L110" s="29"/>
      <c r="M110" s="74">
        <f t="shared" si="16"/>
        <v>0</v>
      </c>
      <c r="N110" s="9" t="str">
        <f>IF(D110="","",IF(I110&lt;=1.6,#REF!,IF('算定様式(入力)'!I110&lt;=1.9,#REF!,IF('算定様式(入力)'!I110&lt;=2.33,#REF!))))</f>
        <v/>
      </c>
      <c r="O110" s="9" t="str">
        <f t="shared" si="17"/>
        <v/>
      </c>
      <c r="P110" s="9"/>
      <c r="Q110" s="96"/>
      <c r="S110" s="10">
        <f t="shared" si="18"/>
        <v>0</v>
      </c>
    </row>
    <row r="111" spans="2:19" ht="18" customHeight="1" x14ac:dyDescent="0.4">
      <c r="B111" s="59"/>
      <c r="C111" s="27">
        <v>7</v>
      </c>
      <c r="D111" s="28"/>
      <c r="E111" s="28"/>
      <c r="F111" s="274"/>
      <c r="G111" s="275"/>
      <c r="H111" s="28"/>
      <c r="I111" s="28"/>
      <c r="J111" s="29"/>
      <c r="K111" s="5" t="s">
        <v>16</v>
      </c>
      <c r="L111" s="29"/>
      <c r="M111" s="74">
        <f t="shared" si="16"/>
        <v>0</v>
      </c>
      <c r="N111" s="9" t="str">
        <f>IF(D111="","",IF(I111&lt;=1.6,#REF!,IF('算定様式(入力)'!I111&lt;=1.9,#REF!,IF('算定様式(入力)'!I111&lt;=2.33,#REF!))))</f>
        <v/>
      </c>
      <c r="O111" s="9" t="str">
        <f t="shared" si="17"/>
        <v/>
      </c>
      <c r="P111" s="9"/>
      <c r="Q111" s="96"/>
      <c r="S111" s="10">
        <f t="shared" si="18"/>
        <v>0</v>
      </c>
    </row>
    <row r="112" spans="2:19" ht="18" customHeight="1" x14ac:dyDescent="0.4">
      <c r="B112" s="59"/>
      <c r="C112" s="27">
        <v>8</v>
      </c>
      <c r="D112" s="28"/>
      <c r="E112" s="28"/>
      <c r="F112" s="274"/>
      <c r="G112" s="275"/>
      <c r="H112" s="28"/>
      <c r="I112" s="28"/>
      <c r="J112" s="29"/>
      <c r="K112" s="5" t="s">
        <v>16</v>
      </c>
      <c r="L112" s="29"/>
      <c r="M112" s="74">
        <f t="shared" si="16"/>
        <v>0</v>
      </c>
      <c r="N112" s="9" t="str">
        <f>IF(D112="","",IF(I112&lt;=1.6,#REF!,IF('算定様式(入力)'!I112&lt;=1.9,#REF!,IF('算定様式(入力)'!I112&lt;=2.33,#REF!))))</f>
        <v/>
      </c>
      <c r="O112" s="9" t="str">
        <f t="shared" si="17"/>
        <v/>
      </c>
      <c r="P112" s="9"/>
      <c r="Q112" s="96"/>
      <c r="S112" s="10">
        <f t="shared" si="18"/>
        <v>0</v>
      </c>
    </row>
    <row r="113" spans="2:19" ht="18" customHeight="1" x14ac:dyDescent="0.4">
      <c r="B113" s="59"/>
      <c r="C113" s="27">
        <v>9</v>
      </c>
      <c r="D113" s="28"/>
      <c r="E113" s="28"/>
      <c r="F113" s="274"/>
      <c r="G113" s="275"/>
      <c r="H113" s="28"/>
      <c r="I113" s="28"/>
      <c r="J113" s="29"/>
      <c r="K113" s="5" t="s">
        <v>16</v>
      </c>
      <c r="L113" s="29"/>
      <c r="M113" s="74">
        <f t="shared" si="16"/>
        <v>0</v>
      </c>
      <c r="N113" s="9" t="str">
        <f>IF(D113="","",IF(I113&lt;=1.6,#REF!,IF('算定様式(入力)'!I113&lt;=1.9,#REF!,IF('算定様式(入力)'!I113&lt;=2.33,#REF!))))</f>
        <v/>
      </c>
      <c r="O113" s="9" t="str">
        <f t="shared" si="17"/>
        <v/>
      </c>
      <c r="P113" s="9"/>
      <c r="Q113" s="96"/>
      <c r="S113" s="10">
        <f t="shared" si="18"/>
        <v>0</v>
      </c>
    </row>
    <row r="114" spans="2:19" ht="18" customHeight="1" x14ac:dyDescent="0.4">
      <c r="B114" s="59"/>
      <c r="C114" s="27">
        <v>10</v>
      </c>
      <c r="D114" s="28"/>
      <c r="E114" s="28"/>
      <c r="F114" s="274"/>
      <c r="G114" s="275"/>
      <c r="H114" s="28"/>
      <c r="I114" s="28"/>
      <c r="J114" s="29"/>
      <c r="K114" s="5" t="s">
        <v>16</v>
      </c>
      <c r="L114" s="29"/>
      <c r="M114" s="74">
        <f t="shared" si="16"/>
        <v>0</v>
      </c>
      <c r="N114" s="9" t="str">
        <f>IF(D114="","",IF(I114&lt;=1.6,#REF!,IF('算定様式(入力)'!I114&lt;=1.9,#REF!,IF('算定様式(入力)'!I114&lt;=2.33,#REF!))))</f>
        <v/>
      </c>
      <c r="O114" s="9" t="str">
        <f t="shared" si="17"/>
        <v/>
      </c>
      <c r="P114" s="9"/>
      <c r="Q114" s="96"/>
      <c r="S114" s="10">
        <f t="shared" si="18"/>
        <v>0</v>
      </c>
    </row>
    <row r="115" spans="2:19" ht="18" customHeight="1" x14ac:dyDescent="0.4">
      <c r="B115" s="59"/>
      <c r="C115" s="27">
        <v>11</v>
      </c>
      <c r="D115" s="28"/>
      <c r="E115" s="28"/>
      <c r="F115" s="274"/>
      <c r="G115" s="275"/>
      <c r="H115" s="28"/>
      <c r="I115" s="28"/>
      <c r="J115" s="29"/>
      <c r="K115" s="5" t="s">
        <v>16</v>
      </c>
      <c r="L115" s="29"/>
      <c r="M115" s="74">
        <f t="shared" si="16"/>
        <v>0</v>
      </c>
      <c r="N115" s="9" t="str">
        <f>IF(D115="","",IF(I115&lt;=1.6,#REF!,IF('算定様式(入力)'!I115&lt;=1.9,#REF!,IF('算定様式(入力)'!I115&lt;=2.33,#REF!))))</f>
        <v/>
      </c>
      <c r="O115" s="9" t="str">
        <f t="shared" si="17"/>
        <v/>
      </c>
      <c r="P115" s="9"/>
      <c r="Q115" s="96"/>
      <c r="S115" s="10">
        <f t="shared" si="18"/>
        <v>0</v>
      </c>
    </row>
    <row r="116" spans="2:19" ht="18" customHeight="1" x14ac:dyDescent="0.4">
      <c r="B116" s="59"/>
      <c r="C116" s="27">
        <v>12</v>
      </c>
      <c r="D116" s="28"/>
      <c r="E116" s="28"/>
      <c r="F116" s="274"/>
      <c r="G116" s="275"/>
      <c r="H116" s="28"/>
      <c r="I116" s="28"/>
      <c r="J116" s="29"/>
      <c r="K116" s="5" t="s">
        <v>16</v>
      </c>
      <c r="L116" s="29"/>
      <c r="M116" s="74">
        <f t="shared" si="16"/>
        <v>0</v>
      </c>
      <c r="N116" s="9" t="str">
        <f>IF(D116="","",IF(I116&lt;=1.6,#REF!,IF('算定様式(入力)'!I116&lt;=1.9,#REF!,IF('算定様式(入力)'!I116&lt;=2.33,#REF!))))</f>
        <v/>
      </c>
      <c r="O116" s="9" t="str">
        <f t="shared" si="17"/>
        <v/>
      </c>
      <c r="P116" s="9"/>
      <c r="Q116" s="96"/>
      <c r="S116" s="10">
        <f t="shared" si="18"/>
        <v>0</v>
      </c>
    </row>
    <row r="117" spans="2:19" ht="18" customHeight="1" x14ac:dyDescent="0.4">
      <c r="B117" s="59"/>
      <c r="C117" s="27">
        <v>13</v>
      </c>
      <c r="D117" s="28"/>
      <c r="E117" s="28"/>
      <c r="F117" s="274"/>
      <c r="G117" s="275"/>
      <c r="H117" s="28"/>
      <c r="I117" s="28"/>
      <c r="J117" s="29"/>
      <c r="K117" s="5" t="s">
        <v>16</v>
      </c>
      <c r="L117" s="29"/>
      <c r="M117" s="74">
        <f t="shared" si="16"/>
        <v>0</v>
      </c>
      <c r="N117" s="9" t="str">
        <f>IF(D117="","",IF(I117&lt;=1.6,#REF!,IF('算定様式(入力)'!I117&lt;=1.9,#REF!,IF('算定様式(入力)'!I117&lt;=2.33,#REF!))))</f>
        <v/>
      </c>
      <c r="O117" s="9" t="str">
        <f t="shared" si="17"/>
        <v/>
      </c>
      <c r="P117" s="9"/>
      <c r="Q117" s="96"/>
      <c r="S117" s="10">
        <f t="shared" si="18"/>
        <v>0</v>
      </c>
    </row>
    <row r="118" spans="2:19" ht="18" customHeight="1" x14ac:dyDescent="0.4">
      <c r="B118" s="59"/>
      <c r="C118" s="27">
        <v>14</v>
      </c>
      <c r="D118" s="28"/>
      <c r="E118" s="28"/>
      <c r="F118" s="274"/>
      <c r="G118" s="275"/>
      <c r="H118" s="28"/>
      <c r="I118" s="28"/>
      <c r="J118" s="29"/>
      <c r="K118" s="5" t="s">
        <v>16</v>
      </c>
      <c r="L118" s="29"/>
      <c r="M118" s="74">
        <f t="shared" si="16"/>
        <v>0</v>
      </c>
      <c r="N118" s="9" t="str">
        <f>IF(D118="","",IF(I118&lt;=1.6,#REF!,IF('算定様式(入力)'!I118&lt;=1.9,#REF!,IF('算定様式(入力)'!I118&lt;=2.33,#REF!))))</f>
        <v/>
      </c>
      <c r="O118" s="9" t="str">
        <f t="shared" si="17"/>
        <v/>
      </c>
      <c r="P118" s="9"/>
      <c r="Q118" s="96"/>
      <c r="S118" s="10">
        <f t="shared" si="18"/>
        <v>0</v>
      </c>
    </row>
    <row r="119" spans="2:19" ht="18" customHeight="1" x14ac:dyDescent="0.4">
      <c r="B119" s="59"/>
      <c r="C119" s="27">
        <v>15</v>
      </c>
      <c r="D119" s="28"/>
      <c r="E119" s="28"/>
      <c r="F119" s="274"/>
      <c r="G119" s="275"/>
      <c r="H119" s="28"/>
      <c r="I119" s="28"/>
      <c r="J119" s="29"/>
      <c r="K119" s="5" t="s">
        <v>16</v>
      </c>
      <c r="L119" s="29"/>
      <c r="M119" s="74">
        <f t="shared" si="16"/>
        <v>0</v>
      </c>
      <c r="N119" s="9" t="str">
        <f>IF(D119="","",IF(I119&lt;=1.6,#REF!,IF('算定様式(入力)'!I119&lt;=1.9,#REF!,IF('算定様式(入力)'!I119&lt;=2.33,#REF!))))</f>
        <v/>
      </c>
      <c r="O119" s="9" t="str">
        <f t="shared" si="17"/>
        <v/>
      </c>
      <c r="P119" s="9"/>
      <c r="Q119" s="96"/>
      <c r="S119" s="10">
        <f t="shared" si="18"/>
        <v>0</v>
      </c>
    </row>
    <row r="120" spans="2:19" ht="18" customHeight="1" x14ac:dyDescent="0.4">
      <c r="B120" s="59"/>
      <c r="C120" s="27">
        <v>16</v>
      </c>
      <c r="D120" s="28"/>
      <c r="E120" s="28"/>
      <c r="F120" s="274"/>
      <c r="G120" s="275"/>
      <c r="H120" s="28"/>
      <c r="I120" s="28"/>
      <c r="J120" s="29"/>
      <c r="K120" s="5" t="s">
        <v>16</v>
      </c>
      <c r="L120" s="29"/>
      <c r="M120" s="74">
        <f t="shared" si="16"/>
        <v>0</v>
      </c>
      <c r="N120" s="9" t="str">
        <f>IF(D120="","",IF(I120&lt;=1.6,#REF!,IF('算定様式(入力)'!I120&lt;=1.9,#REF!,IF('算定様式(入力)'!I120&lt;=2.33,#REF!))))</f>
        <v/>
      </c>
      <c r="O120" s="9" t="str">
        <f t="shared" si="17"/>
        <v/>
      </c>
      <c r="P120" s="9"/>
      <c r="Q120" s="96"/>
      <c r="S120" s="10">
        <f t="shared" si="18"/>
        <v>0</v>
      </c>
    </row>
    <row r="121" spans="2:19" ht="18" customHeight="1" x14ac:dyDescent="0.4">
      <c r="B121" s="59"/>
      <c r="C121" s="27">
        <v>17</v>
      </c>
      <c r="D121" s="28"/>
      <c r="E121" s="28"/>
      <c r="F121" s="274"/>
      <c r="G121" s="275"/>
      <c r="H121" s="28"/>
      <c r="I121" s="28"/>
      <c r="J121" s="29"/>
      <c r="K121" s="5" t="s">
        <v>16</v>
      </c>
      <c r="L121" s="29"/>
      <c r="M121" s="74">
        <f t="shared" si="16"/>
        <v>0</v>
      </c>
      <c r="N121" s="9" t="str">
        <f>IF(D121="","",IF(I121&lt;=1.6,#REF!,IF('算定様式(入力)'!I121&lt;=1.9,#REF!,IF('算定様式(入力)'!I121&lt;=2.33,#REF!))))</f>
        <v/>
      </c>
      <c r="O121" s="9" t="str">
        <f t="shared" si="17"/>
        <v/>
      </c>
      <c r="P121" s="9"/>
      <c r="Q121" s="96"/>
      <c r="S121" s="10">
        <f t="shared" si="18"/>
        <v>0</v>
      </c>
    </row>
    <row r="122" spans="2:19" ht="18" customHeight="1" x14ac:dyDescent="0.4">
      <c r="B122" s="59"/>
      <c r="C122" s="27">
        <v>18</v>
      </c>
      <c r="D122" s="28"/>
      <c r="E122" s="28"/>
      <c r="F122" s="274"/>
      <c r="G122" s="275"/>
      <c r="H122" s="28"/>
      <c r="I122" s="28"/>
      <c r="J122" s="29"/>
      <c r="K122" s="5" t="s">
        <v>16</v>
      </c>
      <c r="L122" s="29"/>
      <c r="M122" s="74">
        <f t="shared" si="16"/>
        <v>0</v>
      </c>
      <c r="N122" s="9" t="str">
        <f>IF(D122="","",IF(I122&lt;=1.6,#REF!,IF('算定様式(入力)'!I122&lt;=1.9,#REF!,IF('算定様式(入力)'!I122&lt;=2.33,#REF!))))</f>
        <v/>
      </c>
      <c r="O122" s="9" t="str">
        <f t="shared" si="17"/>
        <v/>
      </c>
      <c r="P122" s="9"/>
      <c r="Q122" s="96"/>
      <c r="S122" s="10">
        <f t="shared" si="18"/>
        <v>0</v>
      </c>
    </row>
    <row r="123" spans="2:19" ht="18" customHeight="1" x14ac:dyDescent="0.4">
      <c r="B123" s="59"/>
      <c r="C123" s="27">
        <v>19</v>
      </c>
      <c r="D123" s="28"/>
      <c r="E123" s="28"/>
      <c r="F123" s="274"/>
      <c r="G123" s="275"/>
      <c r="H123" s="28"/>
      <c r="I123" s="28"/>
      <c r="J123" s="29"/>
      <c r="K123" s="5" t="s">
        <v>16</v>
      </c>
      <c r="L123" s="29"/>
      <c r="M123" s="74">
        <f t="shared" si="16"/>
        <v>0</v>
      </c>
      <c r="N123" s="9" t="str">
        <f>IF(D123="","",IF(I123&lt;=1.6,#REF!,IF('算定様式(入力)'!I123&lt;=1.9,#REF!,IF('算定様式(入力)'!I123&lt;=2.33,#REF!))))</f>
        <v/>
      </c>
      <c r="O123" s="9" t="str">
        <f t="shared" si="17"/>
        <v/>
      </c>
      <c r="P123" s="9"/>
      <c r="Q123" s="96"/>
      <c r="S123" s="10">
        <f t="shared" si="18"/>
        <v>0</v>
      </c>
    </row>
    <row r="124" spans="2:19" ht="18" customHeight="1" x14ac:dyDescent="0.4">
      <c r="B124" s="59"/>
      <c r="C124" s="27">
        <v>20</v>
      </c>
      <c r="D124" s="28"/>
      <c r="E124" s="28"/>
      <c r="F124" s="274"/>
      <c r="G124" s="275"/>
      <c r="H124" s="28"/>
      <c r="I124" s="28"/>
      <c r="J124" s="29"/>
      <c r="K124" s="5" t="s">
        <v>16</v>
      </c>
      <c r="L124" s="29"/>
      <c r="M124" s="74">
        <f t="shared" si="16"/>
        <v>0</v>
      </c>
      <c r="N124" s="9" t="str">
        <f>IF(D124="","",IF(I124&lt;=1.6,#REF!,IF('算定様式(入力)'!I124&lt;=1.9,#REF!,IF('算定様式(入力)'!I124&lt;=2.33,#REF!))))</f>
        <v/>
      </c>
      <c r="O124" s="9" t="str">
        <f t="shared" si="17"/>
        <v/>
      </c>
      <c r="P124" s="9"/>
      <c r="Q124" s="96"/>
      <c r="S124" s="10">
        <f t="shared" si="18"/>
        <v>0</v>
      </c>
    </row>
    <row r="125" spans="2:19" ht="18" customHeight="1" x14ac:dyDescent="0.4">
      <c r="B125" s="59"/>
      <c r="C125" s="27">
        <v>21</v>
      </c>
      <c r="D125" s="28"/>
      <c r="E125" s="28"/>
      <c r="F125" s="274"/>
      <c r="G125" s="275"/>
      <c r="H125" s="28"/>
      <c r="I125" s="28"/>
      <c r="J125" s="29"/>
      <c r="K125" s="5" t="s">
        <v>16</v>
      </c>
      <c r="L125" s="29"/>
      <c r="M125" s="74">
        <f t="shared" si="16"/>
        <v>0</v>
      </c>
      <c r="N125" s="9" t="str">
        <f>IF(D125="","",IF(I125&lt;=1.6,#REF!,IF('算定様式(入力)'!I125&lt;=1.9,#REF!,IF('算定様式(入力)'!I125&lt;=2.33,#REF!))))</f>
        <v/>
      </c>
      <c r="O125" s="9" t="str">
        <f t="shared" si="17"/>
        <v/>
      </c>
      <c r="P125" s="9"/>
      <c r="Q125" s="96"/>
      <c r="S125" s="10">
        <f t="shared" si="18"/>
        <v>0</v>
      </c>
    </row>
    <row r="126" spans="2:19" ht="18" customHeight="1" x14ac:dyDescent="0.4">
      <c r="B126" s="59"/>
      <c r="C126" s="27">
        <v>22</v>
      </c>
      <c r="D126" s="28"/>
      <c r="E126" s="28"/>
      <c r="F126" s="274"/>
      <c r="G126" s="275"/>
      <c r="H126" s="28"/>
      <c r="I126" s="28"/>
      <c r="J126" s="29"/>
      <c r="K126" s="5" t="s">
        <v>16</v>
      </c>
      <c r="L126" s="29"/>
      <c r="M126" s="74">
        <f t="shared" si="16"/>
        <v>0</v>
      </c>
      <c r="N126" s="9" t="str">
        <f>IF(D126="","",IF(I126&lt;=1.6,#REF!,IF('算定様式(入力)'!I126&lt;=1.9,#REF!,IF('算定様式(入力)'!I126&lt;=2.33,#REF!))))</f>
        <v/>
      </c>
      <c r="O126" s="9" t="str">
        <f t="shared" si="17"/>
        <v/>
      </c>
      <c r="P126" s="9"/>
      <c r="Q126" s="96"/>
      <c r="S126" s="10">
        <f t="shared" si="18"/>
        <v>0</v>
      </c>
    </row>
    <row r="127" spans="2:19" ht="18" customHeight="1" x14ac:dyDescent="0.4">
      <c r="B127" s="59"/>
      <c r="C127" s="27">
        <v>23</v>
      </c>
      <c r="D127" s="28"/>
      <c r="E127" s="28"/>
      <c r="F127" s="274"/>
      <c r="G127" s="275"/>
      <c r="H127" s="28"/>
      <c r="I127" s="28"/>
      <c r="J127" s="29"/>
      <c r="K127" s="5" t="s">
        <v>16</v>
      </c>
      <c r="L127" s="29"/>
      <c r="M127" s="74">
        <f t="shared" si="16"/>
        <v>0</v>
      </c>
      <c r="N127" s="9" t="str">
        <f>IF(D127="","",IF(I127&lt;=1.6,#REF!,IF('算定様式(入力)'!I127&lt;=1.9,#REF!,IF('算定様式(入力)'!I127&lt;=2.33,#REF!))))</f>
        <v/>
      </c>
      <c r="O127" s="9" t="str">
        <f t="shared" si="17"/>
        <v/>
      </c>
      <c r="P127" s="9"/>
      <c r="Q127" s="96"/>
      <c r="S127" s="10">
        <f t="shared" si="18"/>
        <v>0</v>
      </c>
    </row>
    <row r="128" spans="2:19" ht="18" customHeight="1" x14ac:dyDescent="0.4">
      <c r="B128" s="59"/>
      <c r="C128" s="27">
        <v>24</v>
      </c>
      <c r="D128" s="28"/>
      <c r="E128" s="28"/>
      <c r="F128" s="274"/>
      <c r="G128" s="275"/>
      <c r="H128" s="28"/>
      <c r="I128" s="28"/>
      <c r="J128" s="29"/>
      <c r="K128" s="5" t="s">
        <v>16</v>
      </c>
      <c r="L128" s="29"/>
      <c r="M128" s="74">
        <f t="shared" si="16"/>
        <v>0</v>
      </c>
      <c r="N128" s="9" t="str">
        <f>IF(D128="","",IF(I128&lt;=1.6,#REF!,IF('算定様式(入力)'!I128&lt;=1.9,#REF!,IF('算定様式(入力)'!I128&lt;=2.33,#REF!))))</f>
        <v/>
      </c>
      <c r="O128" s="9" t="str">
        <f t="shared" si="17"/>
        <v/>
      </c>
      <c r="P128" s="9"/>
      <c r="Q128" s="96"/>
      <c r="S128" s="10">
        <f t="shared" si="18"/>
        <v>0</v>
      </c>
    </row>
    <row r="129" spans="2:19" ht="18" customHeight="1" x14ac:dyDescent="0.4">
      <c r="B129" s="59"/>
      <c r="C129" s="27">
        <v>25</v>
      </c>
      <c r="D129" s="28"/>
      <c r="E129" s="28"/>
      <c r="F129" s="274"/>
      <c r="G129" s="275"/>
      <c r="H129" s="28"/>
      <c r="I129" s="28"/>
      <c r="J129" s="29"/>
      <c r="K129" s="5" t="s">
        <v>16</v>
      </c>
      <c r="L129" s="29"/>
      <c r="M129" s="74">
        <f t="shared" si="16"/>
        <v>0</v>
      </c>
      <c r="N129" s="9" t="str">
        <f>IF(D129="","",IF(I129&lt;=1.6,#REF!,IF('算定様式(入力)'!I129&lt;=1.9,#REF!,IF('算定様式(入力)'!I129&lt;=2.33,#REF!))))</f>
        <v/>
      </c>
      <c r="O129" s="9" t="str">
        <f t="shared" si="17"/>
        <v/>
      </c>
      <c r="P129" s="9"/>
      <c r="Q129" s="96"/>
      <c r="S129" s="10">
        <f>I129*M129</f>
        <v>0</v>
      </c>
    </row>
    <row r="130" spans="2:19" ht="18" customHeight="1" x14ac:dyDescent="0.4">
      <c r="B130" s="59"/>
      <c r="C130" s="281" t="s">
        <v>33</v>
      </c>
      <c r="D130" s="281"/>
      <c r="E130" s="281"/>
      <c r="F130" s="281"/>
      <c r="G130" s="281"/>
      <c r="H130" s="281"/>
      <c r="I130" s="7">
        <f>IFERROR(S130/M130,"")</f>
        <v>1.7</v>
      </c>
      <c r="J130" s="71"/>
      <c r="K130" s="60"/>
      <c r="L130" s="71"/>
      <c r="M130" s="74">
        <f>SUM(M105:M129)</f>
        <v>9</v>
      </c>
      <c r="N130" s="25" t="s">
        <v>1</v>
      </c>
      <c r="O130" s="9" t="e">
        <f>SUM(O105:O129)</f>
        <v>#REF!</v>
      </c>
      <c r="P130" s="15"/>
      <c r="Q130" s="62"/>
      <c r="S130" s="75">
        <f>SUM(S105:S129)</f>
        <v>15.299999999999999</v>
      </c>
    </row>
    <row r="131" spans="2:19" ht="18" customHeight="1" x14ac:dyDescent="0.4">
      <c r="B131" s="59"/>
      <c r="C131" s="60"/>
      <c r="D131" s="60"/>
      <c r="E131" s="60"/>
      <c r="F131" s="60"/>
      <c r="G131" s="61"/>
      <c r="H131" s="61"/>
      <c r="I131" s="60"/>
      <c r="J131" s="71"/>
      <c r="K131" s="60"/>
      <c r="L131" s="71"/>
      <c r="M131" s="60"/>
      <c r="N131" s="71"/>
      <c r="Q131" s="62"/>
    </row>
    <row r="132" spans="2:19" ht="18" customHeight="1" x14ac:dyDescent="0.4">
      <c r="B132" s="59"/>
      <c r="C132" s="254" t="s">
        <v>44</v>
      </c>
      <c r="D132" s="255"/>
      <c r="E132" s="255"/>
      <c r="F132" s="255"/>
      <c r="G132" s="255"/>
      <c r="H132" s="256"/>
      <c r="I132" s="11">
        <v>95555</v>
      </c>
      <c r="J132" s="71"/>
      <c r="K132" s="60"/>
      <c r="L132" s="71"/>
      <c r="M132" s="60"/>
      <c r="N132" s="71"/>
      <c r="O132" s="60"/>
      <c r="P132" s="60"/>
      <c r="Q132" s="62"/>
    </row>
    <row r="133" spans="2:19" ht="18" customHeight="1" x14ac:dyDescent="0.4">
      <c r="B133" s="59"/>
      <c r="C133" s="79"/>
      <c r="D133" s="79"/>
      <c r="E133" s="79"/>
      <c r="F133" s="79"/>
      <c r="G133" s="79"/>
      <c r="H133" s="79"/>
      <c r="I133" s="85"/>
      <c r="J133" s="71"/>
      <c r="K133" s="60"/>
      <c r="L133" s="71"/>
      <c r="M133" s="60"/>
      <c r="N133" s="71"/>
      <c r="O133" s="60"/>
      <c r="P133" s="60"/>
      <c r="Q133" s="62"/>
    </row>
    <row r="134" spans="2:19" s="4" customFormat="1" ht="18" customHeight="1" x14ac:dyDescent="0.4">
      <c r="B134" s="37"/>
      <c r="C134" s="250" t="s">
        <v>45</v>
      </c>
      <c r="D134" s="250"/>
      <c r="E134" s="250"/>
      <c r="F134" s="250"/>
      <c r="G134" s="250"/>
      <c r="H134" s="250"/>
      <c r="I134" s="81">
        <f>I132-I135</f>
        <v>85555</v>
      </c>
      <c r="J134" s="15"/>
      <c r="K134" s="15"/>
      <c r="L134" s="15"/>
      <c r="M134" s="20"/>
      <c r="N134" s="26"/>
      <c r="O134" s="20"/>
      <c r="P134" s="20"/>
      <c r="Q134" s="42"/>
    </row>
    <row r="135" spans="2:19" s="4" customFormat="1" ht="18" customHeight="1" x14ac:dyDescent="0.4">
      <c r="B135" s="37"/>
      <c r="C135" s="265" t="s">
        <v>46</v>
      </c>
      <c r="D135" s="265"/>
      <c r="E135" s="265"/>
      <c r="F135" s="265"/>
      <c r="G135" s="265"/>
      <c r="H135" s="265"/>
      <c r="I135" s="82">
        <f>SUM(I136:I138)</f>
        <v>10000</v>
      </c>
      <c r="J135" s="15"/>
      <c r="K135" s="15"/>
      <c r="L135" s="15"/>
      <c r="M135" s="20"/>
      <c r="N135" s="26"/>
      <c r="O135" s="20"/>
      <c r="P135" s="20"/>
      <c r="Q135" s="42"/>
    </row>
    <row r="136" spans="2:19" s="4" customFormat="1" ht="18" customHeight="1" x14ac:dyDescent="0.4">
      <c r="B136" s="37"/>
      <c r="C136" s="265" t="s">
        <v>43</v>
      </c>
      <c r="D136" s="265"/>
      <c r="E136" s="266" t="s">
        <v>60</v>
      </c>
      <c r="F136" s="267"/>
      <c r="G136" s="267"/>
      <c r="H136" s="268"/>
      <c r="I136" s="11">
        <v>3000</v>
      </c>
      <c r="J136" s="15"/>
      <c r="K136" s="15"/>
      <c r="L136" s="15"/>
      <c r="M136" s="20"/>
      <c r="N136" s="26"/>
      <c r="O136" s="20"/>
      <c r="P136" s="20"/>
      <c r="Q136" s="42"/>
    </row>
    <row r="137" spans="2:19" s="4" customFormat="1" ht="18" customHeight="1" x14ac:dyDescent="0.4">
      <c r="B137" s="37"/>
      <c r="C137" s="265"/>
      <c r="D137" s="265"/>
      <c r="E137" s="259" t="s">
        <v>47</v>
      </c>
      <c r="F137" s="260"/>
      <c r="G137" s="260"/>
      <c r="H137" s="261"/>
      <c r="I137" s="84">
        <v>2000</v>
      </c>
      <c r="J137" s="15"/>
      <c r="K137" s="15"/>
      <c r="L137" s="15"/>
      <c r="M137" s="20"/>
      <c r="N137" s="26"/>
      <c r="O137" s="20"/>
      <c r="P137" s="20"/>
      <c r="Q137" s="42"/>
    </row>
    <row r="138" spans="2:19" s="4" customFormat="1" ht="18" customHeight="1" x14ac:dyDescent="0.4">
      <c r="B138" s="37"/>
      <c r="C138" s="265"/>
      <c r="D138" s="265"/>
      <c r="E138" s="262" t="s">
        <v>48</v>
      </c>
      <c r="F138" s="263"/>
      <c r="G138" s="263"/>
      <c r="H138" s="264"/>
      <c r="I138" s="83">
        <v>5000</v>
      </c>
      <c r="J138" s="15"/>
      <c r="K138" s="15"/>
      <c r="L138" s="15"/>
      <c r="M138" s="20"/>
      <c r="N138" s="26"/>
      <c r="O138" s="20"/>
      <c r="P138" s="20"/>
      <c r="Q138" s="42"/>
    </row>
    <row r="139" spans="2:19" ht="18" customHeight="1" x14ac:dyDescent="0.4">
      <c r="B139" s="59"/>
      <c r="C139" s="23"/>
      <c r="D139" s="23"/>
      <c r="E139" s="23"/>
      <c r="F139" s="23"/>
      <c r="G139" s="23"/>
      <c r="H139" s="23"/>
      <c r="I139" s="23"/>
      <c r="J139" s="71"/>
      <c r="K139" s="60"/>
      <c r="L139" s="71"/>
      <c r="M139" s="60"/>
      <c r="N139" s="71"/>
      <c r="O139" s="60"/>
      <c r="P139" s="60"/>
      <c r="Q139" s="62"/>
    </row>
    <row r="140" spans="2:19" ht="18" customHeight="1" x14ac:dyDescent="0.4">
      <c r="B140" s="59"/>
      <c r="C140" s="254" t="s">
        <v>59</v>
      </c>
      <c r="D140" s="255"/>
      <c r="E140" s="255"/>
      <c r="F140" s="255"/>
      <c r="G140" s="255"/>
      <c r="H140" s="256"/>
      <c r="I140" s="24" t="e">
        <f>MIN(O130,I132)</f>
        <v>#REF!</v>
      </c>
      <c r="J140" s="71"/>
      <c r="K140" s="60"/>
      <c r="L140" s="71"/>
      <c r="M140" s="60"/>
      <c r="N140" s="71"/>
      <c r="O140" s="60"/>
      <c r="P140" s="60"/>
      <c r="Q140" s="62"/>
    </row>
    <row r="141" spans="2:19" ht="18" customHeight="1" x14ac:dyDescent="0.4">
      <c r="B141" s="59"/>
      <c r="C141" s="254" t="s">
        <v>50</v>
      </c>
      <c r="D141" s="255"/>
      <c r="E141" s="255"/>
      <c r="F141" s="255"/>
      <c r="G141" s="255"/>
      <c r="H141" s="256"/>
      <c r="I141" s="9">
        <v>100000</v>
      </c>
      <c r="J141" s="71"/>
      <c r="K141" s="60"/>
      <c r="L141" s="71"/>
      <c r="M141" s="60"/>
      <c r="N141" s="71"/>
      <c r="O141" s="60"/>
      <c r="P141" s="60"/>
      <c r="Q141" s="62"/>
    </row>
    <row r="142" spans="2:19" ht="18" customHeight="1" x14ac:dyDescent="0.4">
      <c r="B142" s="59"/>
      <c r="C142" s="79"/>
      <c r="D142" s="79"/>
      <c r="E142" s="79"/>
      <c r="F142" s="79"/>
      <c r="G142" s="79"/>
      <c r="H142" s="79"/>
      <c r="I142" s="90"/>
      <c r="J142" s="71"/>
      <c r="K142" s="60"/>
      <c r="L142" s="71"/>
      <c r="M142" s="60"/>
      <c r="N142" s="71"/>
      <c r="O142" s="60"/>
      <c r="P142" s="60"/>
      <c r="Q142" s="62"/>
    </row>
    <row r="143" spans="2:19" ht="18" customHeight="1" x14ac:dyDescent="0.4">
      <c r="B143" s="59"/>
      <c r="C143" s="254" t="s">
        <v>57</v>
      </c>
      <c r="D143" s="255"/>
      <c r="E143" s="255"/>
      <c r="F143" s="255"/>
      <c r="G143" s="255"/>
      <c r="H143" s="256"/>
      <c r="I143" s="25" t="e">
        <f>MIN(I141,I140)</f>
        <v>#REF!</v>
      </c>
      <c r="J143" s="71"/>
      <c r="K143" s="60"/>
      <c r="L143" s="71"/>
      <c r="M143" s="60"/>
      <c r="N143" s="71"/>
      <c r="O143" s="60"/>
      <c r="P143" s="60"/>
      <c r="Q143" s="62"/>
    </row>
    <row r="144" spans="2:19" ht="10.5" customHeight="1" thickBot="1" x14ac:dyDescent="0.45">
      <c r="B144" s="55"/>
      <c r="C144" s="56"/>
      <c r="D144" s="56"/>
      <c r="E144" s="56"/>
      <c r="F144" s="56"/>
      <c r="G144" s="57"/>
      <c r="H144" s="57"/>
      <c r="I144" s="56"/>
      <c r="J144" s="70"/>
      <c r="K144" s="56"/>
      <c r="L144" s="70"/>
      <c r="M144" s="56"/>
      <c r="N144" s="70"/>
      <c r="O144" s="56"/>
      <c r="P144" s="56"/>
      <c r="Q144" s="58"/>
    </row>
    <row r="145" spans="2:9" ht="18" customHeight="1" thickBot="1" x14ac:dyDescent="0.45"/>
    <row r="146" spans="2:9" ht="18" customHeight="1" thickBot="1" x14ac:dyDescent="0.45">
      <c r="B146" s="278" t="s">
        <v>34</v>
      </c>
      <c r="C146" s="279"/>
      <c r="D146" s="279"/>
      <c r="E146" s="279"/>
      <c r="F146" s="279"/>
      <c r="G146" s="279"/>
      <c r="H146" s="280"/>
      <c r="I146" s="31" t="e">
        <f>ROUNDDOWN(I44+I71+I98+I143,-3)</f>
        <v>#REF!</v>
      </c>
    </row>
    <row r="147" spans="2:9" ht="18" customHeight="1" x14ac:dyDescent="0.4"/>
    <row r="148" spans="2:9" ht="18" customHeight="1" x14ac:dyDescent="0.4"/>
    <row r="149" spans="2:9" ht="18" customHeight="1" x14ac:dyDescent="0.4"/>
    <row r="150" spans="2:9" ht="18" customHeight="1" x14ac:dyDescent="0.4"/>
    <row r="151" spans="2:9" ht="18" customHeight="1" x14ac:dyDescent="0.4"/>
    <row r="152" spans="2:9" ht="18" customHeight="1" x14ac:dyDescent="0.4"/>
  </sheetData>
  <mergeCells count="148">
    <mergeCell ref="C134:H134"/>
    <mergeCell ref="C135:H135"/>
    <mergeCell ref="C136:D138"/>
    <mergeCell ref="E136:H136"/>
    <mergeCell ref="E137:H137"/>
    <mergeCell ref="E138:H138"/>
    <mergeCell ref="P103:P104"/>
    <mergeCell ref="A2:O2"/>
    <mergeCell ref="B146:H146"/>
    <mergeCell ref="C130:H130"/>
    <mergeCell ref="C141:H141"/>
    <mergeCell ref="C132:H132"/>
    <mergeCell ref="C140:H140"/>
    <mergeCell ref="C143:H143"/>
    <mergeCell ref="F128:G128"/>
    <mergeCell ref="F129:G129"/>
    <mergeCell ref="F119:G119"/>
    <mergeCell ref="F121:G121"/>
    <mergeCell ref="F122:G122"/>
    <mergeCell ref="F123:G123"/>
    <mergeCell ref="F124:G124"/>
    <mergeCell ref="F125:G125"/>
    <mergeCell ref="F126:G126"/>
    <mergeCell ref="F120:G120"/>
    <mergeCell ref="F115:G115"/>
    <mergeCell ref="F116:G116"/>
    <mergeCell ref="F117:G117"/>
    <mergeCell ref="F118:G118"/>
    <mergeCell ref="F127:G127"/>
    <mergeCell ref="F110:G110"/>
    <mergeCell ref="F111:G111"/>
    <mergeCell ref="F112:G112"/>
    <mergeCell ref="F113:G113"/>
    <mergeCell ref="F114:G114"/>
    <mergeCell ref="F105:G105"/>
    <mergeCell ref="F106:G106"/>
    <mergeCell ref="F107:G107"/>
    <mergeCell ref="F108:G108"/>
    <mergeCell ref="F109:G109"/>
    <mergeCell ref="E12:F12"/>
    <mergeCell ref="E13:F13"/>
    <mergeCell ref="E14:F14"/>
    <mergeCell ref="C41:H41"/>
    <mergeCell ref="C44:H44"/>
    <mergeCell ref="C15:H15"/>
    <mergeCell ref="C29:H29"/>
    <mergeCell ref="C17:H17"/>
    <mergeCell ref="C42:H42"/>
    <mergeCell ref="E28:F28"/>
    <mergeCell ref="C35:H35"/>
    <mergeCell ref="C36:H36"/>
    <mergeCell ref="C37:D39"/>
    <mergeCell ref="E37:H37"/>
    <mergeCell ref="C60:H60"/>
    <mergeCell ref="C68:H68"/>
    <mergeCell ref="C71:H71"/>
    <mergeCell ref="E38:H38"/>
    <mergeCell ref="E39:H39"/>
    <mergeCell ref="C33:H33"/>
    <mergeCell ref="C31:H31"/>
    <mergeCell ref="E21:F21"/>
    <mergeCell ref="E22:F22"/>
    <mergeCell ref="E23:F23"/>
    <mergeCell ref="E24:F24"/>
    <mergeCell ref="E25:F25"/>
    <mergeCell ref="E26:F26"/>
    <mergeCell ref="E27:F27"/>
    <mergeCell ref="C62:H62"/>
    <mergeCell ref="C63:H63"/>
    <mergeCell ref="C64:D66"/>
    <mergeCell ref="E64:H64"/>
    <mergeCell ref="E65:H65"/>
    <mergeCell ref="E66:H66"/>
    <mergeCell ref="C69:H69"/>
    <mergeCell ref="M103:M104"/>
    <mergeCell ref="N103:O103"/>
    <mergeCell ref="C96:H96"/>
    <mergeCell ref="C87:H87"/>
    <mergeCell ref="C95:H95"/>
    <mergeCell ref="C98:H98"/>
    <mergeCell ref="C103:C104"/>
    <mergeCell ref="H103:H104"/>
    <mergeCell ref="D103:D104"/>
    <mergeCell ref="E103:E104"/>
    <mergeCell ref="F103:G104"/>
    <mergeCell ref="I103:I104"/>
    <mergeCell ref="J103:L103"/>
    <mergeCell ref="C89:H89"/>
    <mergeCell ref="C90:H90"/>
    <mergeCell ref="C91:D93"/>
    <mergeCell ref="E91:H91"/>
    <mergeCell ref="E92:H92"/>
    <mergeCell ref="E93:H93"/>
    <mergeCell ref="M76:M77"/>
    <mergeCell ref="N76:O76"/>
    <mergeCell ref="C85:H85"/>
    <mergeCell ref="D76:F76"/>
    <mergeCell ref="E77:F77"/>
    <mergeCell ref="E78:F78"/>
    <mergeCell ref="E79:F79"/>
    <mergeCell ref="E80:F80"/>
    <mergeCell ref="E81:F81"/>
    <mergeCell ref="E82:F82"/>
    <mergeCell ref="E83:F83"/>
    <mergeCell ref="E84:F84"/>
    <mergeCell ref="C76:C77"/>
    <mergeCell ref="G76:G77"/>
    <mergeCell ref="H76:H77"/>
    <mergeCell ref="I76:I77"/>
    <mergeCell ref="J76:L76"/>
    <mergeCell ref="M49:M50"/>
    <mergeCell ref="N49:O49"/>
    <mergeCell ref="C58:H58"/>
    <mergeCell ref="D49:F49"/>
    <mergeCell ref="E50:F50"/>
    <mergeCell ref="E51:F51"/>
    <mergeCell ref="E52:F52"/>
    <mergeCell ref="E53:F53"/>
    <mergeCell ref="E54:F54"/>
    <mergeCell ref="E55:F55"/>
    <mergeCell ref="E56:F56"/>
    <mergeCell ref="E57:F57"/>
    <mergeCell ref="C49:C50"/>
    <mergeCell ref="G49:G50"/>
    <mergeCell ref="H49:H50"/>
    <mergeCell ref="I49:I50"/>
    <mergeCell ref="J49:L49"/>
    <mergeCell ref="C6:C7"/>
    <mergeCell ref="C20:C21"/>
    <mergeCell ref="I6:I7"/>
    <mergeCell ref="M6:M7"/>
    <mergeCell ref="G20:G21"/>
    <mergeCell ref="H20:H21"/>
    <mergeCell ref="I20:I21"/>
    <mergeCell ref="M20:M21"/>
    <mergeCell ref="N20:O20"/>
    <mergeCell ref="N6:O6"/>
    <mergeCell ref="G6:G7"/>
    <mergeCell ref="H6:H7"/>
    <mergeCell ref="J6:L6"/>
    <mergeCell ref="D6:F6"/>
    <mergeCell ref="D20:F20"/>
    <mergeCell ref="E7:F7"/>
    <mergeCell ref="E8:F8"/>
    <mergeCell ref="E9:F9"/>
    <mergeCell ref="E10:F10"/>
    <mergeCell ref="E11:F11"/>
    <mergeCell ref="J20:L20"/>
  </mergeCells>
  <phoneticPr fontId="1"/>
  <dataValidations disablePrompts="1" count="4">
    <dataValidation type="list" allowBlank="1" showInputMessage="1" showErrorMessage="1" sqref="D8:D14 D51:D57 D22:D28 D78:D84">
      <formula1>"ボード系断熱材,繊維系断熱材,吹込み断熱,現場発泡吹付け断熱"</formula1>
    </dataValidation>
    <dataValidation type="list" allowBlank="1" showInputMessage="1" showErrorMessage="1" sqref="D105:D129">
      <formula1>"内窓設置,外窓交換"</formula1>
    </dataValidation>
    <dataValidation type="list" errorStyle="information" allowBlank="1" showInputMessage="1" showErrorMessage="1" sqref="E105:E129">
      <formula1>"樹脂製,樹脂・金属複合,木製"</formula1>
    </dataValidation>
    <dataValidation type="list" errorStyle="information" allowBlank="1" showInputMessage="1" showErrorMessage="1" sqref="F105:G129">
      <formula1>"三層複層ガラス,低放射複層ガラス,複層ガラス"</formula1>
    </dataValidation>
  </dataValidations>
  <pageMargins left="0.7" right="0.7" top="0.75" bottom="0.75" header="0.3" footer="0.3"/>
  <pageSetup paperSize="9" scale="53" orientation="portrait" r:id="rId1"/>
  <headerFooter>
    <oddHeader>&amp;L&amp;"ＭＳ Ｐゴシック,標準"様式第２号</oddHeader>
  </headerFooter>
  <rowBreaks count="1" manualBreakCount="1">
    <brk id="73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算定様式</vt:lpstr>
      <vt:lpstr>算定様式(入力)</vt:lpstr>
      <vt:lpstr>算定様式!Print_Area</vt:lpstr>
      <vt:lpstr>'算定様式(入力)'!Print_Area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仙台市</dc:creator>
  <cp:lastModifiedBy>仙台市</cp:lastModifiedBy>
  <cp:lastPrinted>2024-03-15T11:31:35Z</cp:lastPrinted>
  <dcterms:created xsi:type="dcterms:W3CDTF">2023-04-03T05:53:05Z</dcterms:created>
  <dcterms:modified xsi:type="dcterms:W3CDTF">2024-03-15T11:33:54Z</dcterms:modified>
</cp:coreProperties>
</file>