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hon04f04om\税制課\01 税制係\01 税制総括\04 税務統計\令和5年度\06_製本作業・配布作業\04_HP掲載\01_項目別DL版\"/>
    </mc:Choice>
  </mc:AlternateContent>
  <bookViews>
    <workbookView xWindow="12180" yWindow="-15" windowWidth="7815" windowHeight="8595" tabRatio="718" activeTab="7"/>
  </bookViews>
  <sheets>
    <sheet name="1市税決算額" sheetId="1" r:id="rId1"/>
    <sheet name="2市税予算補正状況" sheetId="9" r:id="rId2"/>
    <sheet name="3当初予算額" sheetId="10" r:id="rId3"/>
    <sheet name="4(1)当初予算額推移" sheetId="11" r:id="rId4"/>
    <sheet name="(2)最終予算額推移" sheetId="8" r:id="rId5"/>
    <sheet name="4(3)市税決算調定額の推移" sheetId="4" r:id="rId6"/>
    <sheet name="4(4)市税決算収入額の推移" sheetId="5" r:id="rId7"/>
    <sheet name="4(5)市税決算額の推移" sheetId="3" r:id="rId8"/>
  </sheets>
  <definedNames>
    <definedName name="_xlnm.Print_Area" localSheetId="4">'(2)最終予算額推移'!$A$1:$AI$30</definedName>
    <definedName name="_xlnm.Print_Area" localSheetId="0">'1市税決算額'!$A$1:$X$32</definedName>
    <definedName name="_xlnm.Print_Area" localSheetId="1">'2市税予算補正状況'!$A$1:$Y$29</definedName>
    <definedName name="_xlnm.Print_Area" localSheetId="2">'3当初予算額'!$A$1:$O$29</definedName>
    <definedName name="_xlnm.Print_Area" localSheetId="3">'4(1)当初予算額推移'!$A$1:$AJ$30</definedName>
    <definedName name="_xlnm.Print_Area" localSheetId="5">'4(3)市税決算調定額の推移'!$A$1:$AI$32</definedName>
    <definedName name="_xlnm.Print_Area" localSheetId="6">'4(4)市税決算収入額の推移'!$A$1:$AS$32</definedName>
    <definedName name="_xlnm.Print_Area" localSheetId="7">'4(5)市税決算額の推移'!$A$1:$L$39</definedName>
  </definedNames>
  <calcPr calcId="162913" calcMode="manual"/>
</workbook>
</file>

<file path=xl/calcChain.xml><?xml version="1.0" encoding="utf-8"?>
<calcChain xmlns="http://schemas.openxmlformats.org/spreadsheetml/2006/main">
  <c r="R13" i="9" l="1"/>
  <c r="I38" i="3" l="1"/>
  <c r="E38" i="3"/>
  <c r="AD21" i="8" l="1"/>
  <c r="AD20" i="8"/>
  <c r="AF20" i="8" l="1"/>
  <c r="AF21" i="8"/>
  <c r="U8" i="1" l="1"/>
  <c r="P28" i="1" l="1"/>
  <c r="V19" i="9" l="1"/>
  <c r="J21" i="9" l="1"/>
  <c r="J25" i="10" l="1"/>
  <c r="T20" i="8" l="1"/>
  <c r="W26" i="1" l="1"/>
  <c r="W25" i="1"/>
  <c r="F7" i="10" l="1"/>
  <c r="H7" i="10"/>
  <c r="J8" i="10"/>
  <c r="J9" i="10"/>
  <c r="F10" i="10"/>
  <c r="H10" i="10"/>
  <c r="J11" i="10"/>
  <c r="J12" i="10"/>
  <c r="F14" i="10"/>
  <c r="F13" i="10" s="1"/>
  <c r="H14" i="10"/>
  <c r="H13" i="10" s="1"/>
  <c r="J15" i="10"/>
  <c r="J16" i="10"/>
  <c r="J17" i="10"/>
  <c r="J18" i="10"/>
  <c r="F19" i="10"/>
  <c r="H19" i="10"/>
  <c r="J20" i="10"/>
  <c r="J21" i="10"/>
  <c r="J22" i="10"/>
  <c r="J23" i="10"/>
  <c r="J24" i="10"/>
  <c r="J27" i="10"/>
  <c r="J28" i="10"/>
  <c r="J29" i="10"/>
  <c r="P6" i="9"/>
  <c r="F7" i="9"/>
  <c r="F6" i="9" s="1"/>
  <c r="H7" i="9"/>
  <c r="H6" i="9" s="1"/>
  <c r="L7" i="9"/>
  <c r="L6" i="9" s="1"/>
  <c r="L5" i="9" s="1"/>
  <c r="N7" i="9"/>
  <c r="N6" i="9" s="1"/>
  <c r="N5" i="9" s="1"/>
  <c r="P7" i="9"/>
  <c r="T7" i="9"/>
  <c r="T6" i="9" s="1"/>
  <c r="V7" i="9"/>
  <c r="J8" i="9"/>
  <c r="X8" i="9"/>
  <c r="J9" i="9"/>
  <c r="X9" i="9"/>
  <c r="AD9" i="8" s="1"/>
  <c r="F10" i="9"/>
  <c r="H10" i="9"/>
  <c r="L10" i="9"/>
  <c r="N10" i="9"/>
  <c r="P10" i="9"/>
  <c r="T10" i="9"/>
  <c r="V10" i="9"/>
  <c r="J11" i="9"/>
  <c r="R11" i="9" s="1"/>
  <c r="X11" i="9"/>
  <c r="J12" i="9"/>
  <c r="X12" i="9"/>
  <c r="R12" i="9" s="1"/>
  <c r="L13" i="9"/>
  <c r="N13" i="9"/>
  <c r="V13" i="9"/>
  <c r="F14" i="9"/>
  <c r="F13" i="9" s="1"/>
  <c r="H14" i="9"/>
  <c r="J14" i="9" s="1"/>
  <c r="L14" i="9"/>
  <c r="N14" i="9"/>
  <c r="P14" i="9"/>
  <c r="P13" i="9" s="1"/>
  <c r="T14" i="9"/>
  <c r="T13" i="9" s="1"/>
  <c r="X13" i="9" s="1"/>
  <c r="AD13" i="8" s="1"/>
  <c r="V14" i="9"/>
  <c r="X14" i="9"/>
  <c r="AD14" i="8" s="1"/>
  <c r="J15" i="9"/>
  <c r="X15" i="9"/>
  <c r="R15" i="9" s="1"/>
  <c r="J16" i="9"/>
  <c r="X16" i="9"/>
  <c r="R16" i="9" s="1"/>
  <c r="J17" i="9"/>
  <c r="X17" i="9"/>
  <c r="AD17" i="8" s="1"/>
  <c r="AF17" i="8" s="1"/>
  <c r="J18" i="9"/>
  <c r="X18" i="9"/>
  <c r="R18" i="9" s="1"/>
  <c r="F19" i="9"/>
  <c r="J19" i="9" s="1"/>
  <c r="H19" i="9"/>
  <c r="L19" i="9"/>
  <c r="N19" i="9"/>
  <c r="P19" i="9"/>
  <c r="T19" i="9"/>
  <c r="X19" i="9" s="1"/>
  <c r="AD19" i="8" s="1"/>
  <c r="J20" i="9"/>
  <c r="R20" i="9"/>
  <c r="X20" i="9"/>
  <c r="X21" i="9"/>
  <c r="J22" i="9"/>
  <c r="R22" i="9"/>
  <c r="X22" i="9"/>
  <c r="J23" i="9"/>
  <c r="X23" i="9"/>
  <c r="R23" i="9" s="1"/>
  <c r="F24" i="9"/>
  <c r="H24" i="9"/>
  <c r="L24" i="9"/>
  <c r="N24" i="9"/>
  <c r="P24" i="9"/>
  <c r="T24" i="9"/>
  <c r="V24" i="9"/>
  <c r="X24" i="9" s="1"/>
  <c r="AD24" i="8" s="1"/>
  <c r="J25" i="9"/>
  <c r="R25" i="9" s="1"/>
  <c r="X25" i="9"/>
  <c r="J26" i="9"/>
  <c r="X26" i="9"/>
  <c r="R26" i="9" s="1"/>
  <c r="J27" i="9"/>
  <c r="R27" i="9" s="1"/>
  <c r="X27" i="9"/>
  <c r="J28" i="9"/>
  <c r="X28" i="9"/>
  <c r="J29" i="9"/>
  <c r="X29" i="9"/>
  <c r="AD29" i="8" s="1"/>
  <c r="AF29" i="8" s="1"/>
  <c r="AH5" i="8"/>
  <c r="AD8" i="8"/>
  <c r="AF8" i="8" s="1"/>
  <c r="AD11" i="8"/>
  <c r="AF11" i="8" s="1"/>
  <c r="AD15" i="8"/>
  <c r="AF15" i="8" s="1"/>
  <c r="AD16" i="8"/>
  <c r="AF16" i="8" s="1"/>
  <c r="AD22" i="8"/>
  <c r="AF22" i="8" s="1"/>
  <c r="AD23" i="8"/>
  <c r="AF23" i="8" s="1"/>
  <c r="AD25" i="8"/>
  <c r="AF25" i="8" s="1"/>
  <c r="AD26" i="8"/>
  <c r="AD27" i="8"/>
  <c r="AF27" i="8" s="1"/>
  <c r="AD28" i="8"/>
  <c r="AF28" i="8" s="1"/>
  <c r="J10" i="10" l="1"/>
  <c r="R29" i="9"/>
  <c r="R17" i="9"/>
  <c r="X10" i="9"/>
  <c r="AD10" i="8" s="1"/>
  <c r="AF10" i="8" s="1"/>
  <c r="R8" i="9"/>
  <c r="R10" i="9"/>
  <c r="V6" i="9"/>
  <c r="V5" i="9" s="1"/>
  <c r="R14" i="9"/>
  <c r="J7" i="9"/>
  <c r="R28" i="9"/>
  <c r="J24" i="9"/>
  <c r="J10" i="9"/>
  <c r="J7" i="10"/>
  <c r="J19" i="10"/>
  <c r="H6" i="10"/>
  <c r="H5" i="10" s="1"/>
  <c r="J13" i="10"/>
  <c r="F6" i="10"/>
  <c r="J14" i="10"/>
  <c r="AF19" i="8"/>
  <c r="AF24" i="8"/>
  <c r="AF13" i="8"/>
  <c r="AF9" i="8"/>
  <c r="F5" i="9"/>
  <c r="J6" i="9"/>
  <c r="AF14" i="8"/>
  <c r="J13" i="9"/>
  <c r="P5" i="9"/>
  <c r="R24" i="9"/>
  <c r="T5" i="9"/>
  <c r="X5" i="9" s="1"/>
  <c r="AD5" i="8" s="1"/>
  <c r="X6" i="9"/>
  <c r="AD6" i="8" s="1"/>
  <c r="AD18" i="8"/>
  <c r="AD12" i="8"/>
  <c r="R21" i="9"/>
  <c r="R19" i="9" s="1"/>
  <c r="R9" i="9"/>
  <c r="H13" i="9"/>
  <c r="H5" i="9" s="1"/>
  <c r="X7" i="9"/>
  <c r="AD7" i="8" s="1"/>
  <c r="AH11" i="8"/>
  <c r="AH7" i="8" l="1"/>
  <c r="AH20" i="8"/>
  <c r="AH21" i="8"/>
  <c r="AH15" i="8"/>
  <c r="R7" i="9"/>
  <c r="R6" i="9" s="1"/>
  <c r="R5" i="9"/>
  <c r="F5" i="10"/>
  <c r="J5" i="10" s="1"/>
  <c r="J6" i="10"/>
  <c r="AH12" i="8"/>
  <c r="AH16" i="8"/>
  <c r="AH25" i="8"/>
  <c r="AH19" i="8"/>
  <c r="AH29" i="8"/>
  <c r="AH26" i="8"/>
  <c r="J5" i="9"/>
  <c r="AH8" i="8"/>
  <c r="AF7" i="8"/>
  <c r="AH9" i="8"/>
  <c r="AH13" i="8"/>
  <c r="AH17" i="8"/>
  <c r="AH27" i="8"/>
  <c r="AF12" i="8"/>
  <c r="AH24" i="8"/>
  <c r="AF5" i="8"/>
  <c r="AH22" i="8"/>
  <c r="AH6" i="8"/>
  <c r="AH10" i="8"/>
  <c r="AH14" i="8"/>
  <c r="AH18" i="8"/>
  <c r="AH28" i="8"/>
  <c r="AH23" i="8"/>
  <c r="AF18" i="8"/>
  <c r="AF6" i="8"/>
  <c r="N25" i="10" l="1"/>
  <c r="N21" i="10"/>
  <c r="N16" i="10"/>
  <c r="N22" i="10"/>
  <c r="N9" i="10"/>
  <c r="N11" i="10"/>
  <c r="N12" i="10"/>
  <c r="N15" i="10"/>
  <c r="N17" i="10"/>
  <c r="N18" i="10"/>
  <c r="N27" i="10"/>
  <c r="N28" i="10"/>
  <c r="N29" i="10"/>
  <c r="N23" i="10"/>
  <c r="N20" i="10"/>
  <c r="N8" i="10"/>
  <c r="N19" i="10" l="1"/>
  <c r="N7" i="10"/>
  <c r="N10" i="10"/>
  <c r="N24" i="10"/>
  <c r="N14" i="10"/>
  <c r="N6" i="10" l="1"/>
  <c r="N13" i="10"/>
  <c r="N5" i="10" l="1"/>
  <c r="R30" i="1"/>
  <c r="W30" i="1" l="1"/>
  <c r="U22" i="1" l="1"/>
  <c r="T22" i="1"/>
  <c r="O22" i="1"/>
  <c r="N22" i="1"/>
  <c r="P22" i="1" s="1"/>
  <c r="L22" i="1"/>
  <c r="K22" i="1"/>
  <c r="I22" i="1"/>
  <c r="H22" i="1"/>
  <c r="F22" i="1"/>
  <c r="W23" i="1"/>
  <c r="V23" i="1"/>
  <c r="Q23" i="1"/>
  <c r="P23" i="1"/>
  <c r="AL22" i="5" s="1"/>
  <c r="M23" i="1"/>
  <c r="J23" i="1"/>
  <c r="G23" i="1" s="1"/>
  <c r="W24" i="1"/>
  <c r="V24" i="1"/>
  <c r="R24" i="1"/>
  <c r="Q24" i="1"/>
  <c r="P24" i="1"/>
  <c r="AL23" i="5" s="1"/>
  <c r="M24" i="1"/>
  <c r="J24" i="1"/>
  <c r="G24" i="1" s="1"/>
  <c r="AP23" i="5" l="1"/>
  <c r="AP22" i="5"/>
  <c r="AD23" i="4"/>
  <c r="AF23" i="4" s="1"/>
  <c r="S23" i="1"/>
  <c r="AN22" i="5" s="1"/>
  <c r="AD22" i="4"/>
  <c r="AF22" i="4" s="1"/>
  <c r="R22" i="1"/>
  <c r="X24" i="1"/>
  <c r="X23" i="1"/>
  <c r="Q22" i="1"/>
  <c r="M22" i="1"/>
  <c r="S24" i="1"/>
  <c r="AN23" i="5" s="1"/>
  <c r="W22" i="1"/>
  <c r="J22" i="1"/>
  <c r="G22" i="1" s="1"/>
  <c r="V22" i="1"/>
  <c r="S22" i="1" l="1"/>
  <c r="X22" i="1"/>
  <c r="T27" i="1"/>
  <c r="Q27" i="1" l="1"/>
  <c r="H27" i="1" l="1"/>
  <c r="U27" i="1" l="1"/>
  <c r="W21" i="1" l="1"/>
  <c r="V25" i="1"/>
  <c r="V26" i="1"/>
  <c r="X25" i="1" l="1"/>
  <c r="X26" i="1"/>
  <c r="I27" i="1" l="1"/>
  <c r="P29" i="1" l="1"/>
  <c r="AL28" i="5" s="1"/>
  <c r="AL27" i="5"/>
  <c r="AP27" i="5" l="1"/>
  <c r="AL26" i="5"/>
  <c r="AP26" i="5" s="1"/>
  <c r="W31" i="1" l="1"/>
  <c r="V31" i="1"/>
  <c r="R31" i="1"/>
  <c r="Q31" i="1"/>
  <c r="X31" i="1" l="1"/>
  <c r="P31" i="1"/>
  <c r="AL30" i="5" s="1"/>
  <c r="M31" i="1"/>
  <c r="J31" i="1"/>
  <c r="G31" i="1" s="1"/>
  <c r="AD30" i="4" l="1"/>
  <c r="AP30" i="5"/>
  <c r="S31" i="1"/>
  <c r="AN30" i="5" s="1"/>
  <c r="AF30" i="4" l="1"/>
  <c r="R28" i="1"/>
  <c r="O27" i="1"/>
  <c r="W28" i="1"/>
  <c r="V28" i="1"/>
  <c r="N27" i="1"/>
  <c r="J27" i="1"/>
  <c r="W20" i="1"/>
  <c r="V10" i="1"/>
  <c r="W19" i="1"/>
  <c r="W18" i="1"/>
  <c r="I17" i="1"/>
  <c r="I16" i="1" s="1"/>
  <c r="O17" i="1"/>
  <c r="O16" i="1" s="1"/>
  <c r="W15" i="1"/>
  <c r="W14" i="1"/>
  <c r="I13" i="1"/>
  <c r="O13" i="1"/>
  <c r="W10" i="1"/>
  <c r="W9" i="1"/>
  <c r="I8" i="1"/>
  <c r="O8" i="1"/>
  <c r="V32" i="1"/>
  <c r="V30" i="1"/>
  <c r="V29" i="1"/>
  <c r="V21" i="1"/>
  <c r="X21" i="1" s="1"/>
  <c r="V20" i="1"/>
  <c r="V19" i="1"/>
  <c r="V18" i="1"/>
  <c r="H17" i="1"/>
  <c r="H16" i="1" s="1"/>
  <c r="N17" i="1"/>
  <c r="V15" i="1"/>
  <c r="V14" i="1"/>
  <c r="H13" i="1"/>
  <c r="N13" i="1"/>
  <c r="V9" i="1"/>
  <c r="H8" i="1"/>
  <c r="N8" i="1"/>
  <c r="R32" i="1"/>
  <c r="L27" i="1"/>
  <c r="M27" i="1" s="1"/>
  <c r="R20" i="1"/>
  <c r="R19" i="1"/>
  <c r="R18" i="1"/>
  <c r="L17" i="1"/>
  <c r="L16" i="1" s="1"/>
  <c r="R15" i="1"/>
  <c r="R14" i="1"/>
  <c r="L13" i="1"/>
  <c r="L8" i="1"/>
  <c r="L12" i="1" s="1"/>
  <c r="R11" i="1"/>
  <c r="R10" i="1"/>
  <c r="R9" i="1"/>
  <c r="Q30" i="1"/>
  <c r="Q26" i="1"/>
  <c r="Q25" i="1"/>
  <c r="Q21" i="1"/>
  <c r="Q20" i="1"/>
  <c r="Q19" i="1"/>
  <c r="Q18" i="1"/>
  <c r="K17" i="1"/>
  <c r="K16" i="1" s="1"/>
  <c r="Q15" i="1"/>
  <c r="Q14" i="1"/>
  <c r="K13" i="1"/>
  <c r="K8" i="1"/>
  <c r="K12" i="1" s="1"/>
  <c r="Q11" i="1"/>
  <c r="Q10" i="1"/>
  <c r="Q9" i="1"/>
  <c r="J32" i="1"/>
  <c r="G32" i="1" s="1"/>
  <c r="J30" i="1"/>
  <c r="G30" i="1" s="1"/>
  <c r="J28" i="1"/>
  <c r="G28" i="1" s="1"/>
  <c r="F27" i="1"/>
  <c r="J25" i="1"/>
  <c r="G25" i="1" s="1"/>
  <c r="J20" i="1"/>
  <c r="G20" i="1" s="1"/>
  <c r="J19" i="1"/>
  <c r="G19" i="1" s="1"/>
  <c r="J18" i="1"/>
  <c r="G18" i="1" s="1"/>
  <c r="F17" i="1"/>
  <c r="F16" i="1" s="1"/>
  <c r="J15" i="1"/>
  <c r="G15" i="1" s="1"/>
  <c r="J14" i="1"/>
  <c r="G14" i="1" s="1"/>
  <c r="F13" i="1"/>
  <c r="J10" i="1"/>
  <c r="G10" i="1" s="1"/>
  <c r="J9" i="1"/>
  <c r="G9" i="1" s="1"/>
  <c r="F8" i="1"/>
  <c r="J26" i="1"/>
  <c r="J29" i="1"/>
  <c r="G29" i="1" s="1"/>
  <c r="J21" i="1"/>
  <c r="M32" i="1"/>
  <c r="M30" i="1"/>
  <c r="M29" i="1"/>
  <c r="M28" i="1"/>
  <c r="M26" i="1"/>
  <c r="M25" i="1"/>
  <c r="AD21" i="4"/>
  <c r="AF21" i="4" s="1"/>
  <c r="M21" i="1"/>
  <c r="M20" i="1"/>
  <c r="M19" i="1"/>
  <c r="M18" i="1"/>
  <c r="M15" i="1"/>
  <c r="M14" i="1"/>
  <c r="M11" i="1"/>
  <c r="M10" i="1"/>
  <c r="M9" i="1"/>
  <c r="W32" i="1"/>
  <c r="P32" i="1"/>
  <c r="AL31" i="5" s="1"/>
  <c r="Q32" i="1"/>
  <c r="X30" i="1"/>
  <c r="P30" i="1"/>
  <c r="AL29" i="5" s="1"/>
  <c r="P26" i="1"/>
  <c r="AL25" i="5" s="1"/>
  <c r="AP25" i="5" s="1"/>
  <c r="P25" i="1"/>
  <c r="AL24" i="5" s="1"/>
  <c r="AL21" i="5"/>
  <c r="P21" i="1"/>
  <c r="AL20" i="5" s="1"/>
  <c r="P20" i="1"/>
  <c r="AL19" i="5" s="1"/>
  <c r="P19" i="1"/>
  <c r="AL18" i="5" s="1"/>
  <c r="P18" i="1"/>
  <c r="AL17" i="5" s="1"/>
  <c r="U17" i="1"/>
  <c r="U16" i="1" s="1"/>
  <c r="T17" i="1"/>
  <c r="T16" i="1" s="1"/>
  <c r="P15" i="1"/>
  <c r="AL14" i="5" s="1"/>
  <c r="P14" i="1"/>
  <c r="AL13" i="5" s="1"/>
  <c r="U13" i="1"/>
  <c r="U7" i="1" s="1"/>
  <c r="T13" i="1"/>
  <c r="P11" i="1"/>
  <c r="AL10" i="5" s="1"/>
  <c r="P10" i="1"/>
  <c r="AL9" i="5" s="1"/>
  <c r="P9" i="1"/>
  <c r="AL8" i="5" s="1"/>
  <c r="T8" i="1"/>
  <c r="U6" i="1" l="1"/>
  <c r="AD17" i="4"/>
  <c r="AD10" i="4"/>
  <c r="AD29" i="4"/>
  <c r="AD13" i="4"/>
  <c r="AD19" i="4"/>
  <c r="AD25" i="4"/>
  <c r="AD8" i="4"/>
  <c r="AD14" i="4"/>
  <c r="AD20" i="4"/>
  <c r="AD9" i="4"/>
  <c r="AD18" i="4"/>
  <c r="AP20" i="5"/>
  <c r="AP14" i="5"/>
  <c r="AP29" i="5"/>
  <c r="AP31" i="5"/>
  <c r="AP24" i="5"/>
  <c r="AP21" i="5"/>
  <c r="AP19" i="5"/>
  <c r="AP18" i="5"/>
  <c r="V17" i="1"/>
  <c r="AP17" i="5"/>
  <c r="AL16" i="5"/>
  <c r="AP13" i="5"/>
  <c r="AL12" i="5"/>
  <c r="X15" i="1"/>
  <c r="AP9" i="5"/>
  <c r="AP10" i="5"/>
  <c r="AP8" i="5"/>
  <c r="AL7" i="5"/>
  <c r="S28" i="1"/>
  <c r="AN27" i="5" s="1"/>
  <c r="AD27" i="4"/>
  <c r="S32" i="1"/>
  <c r="AN31" i="5" s="1"/>
  <c r="AD31" i="4"/>
  <c r="AN28" i="5"/>
  <c r="AD24" i="4"/>
  <c r="S25" i="1"/>
  <c r="AN24" i="5" s="1"/>
  <c r="W13" i="1"/>
  <c r="W8" i="1"/>
  <c r="S19" i="1"/>
  <c r="AN18" i="5" s="1"/>
  <c r="S11" i="1"/>
  <c r="AN10" i="5" s="1"/>
  <c r="Q8" i="1"/>
  <c r="X29" i="1"/>
  <c r="F7" i="1"/>
  <c r="F6" i="1" s="1"/>
  <c r="X18" i="1"/>
  <c r="I7" i="1"/>
  <c r="I6" i="1" s="1"/>
  <c r="G27" i="1"/>
  <c r="H7" i="1"/>
  <c r="X32" i="1"/>
  <c r="R17" i="1"/>
  <c r="S14" i="1"/>
  <c r="AN13" i="5" s="1"/>
  <c r="V27" i="1"/>
  <c r="P27" i="1"/>
  <c r="S27" i="1" s="1"/>
  <c r="AN26" i="5" s="1"/>
  <c r="X20" i="1"/>
  <c r="Q13" i="1"/>
  <c r="V13" i="1"/>
  <c r="X14" i="1"/>
  <c r="AN21" i="5"/>
  <c r="S21" i="1"/>
  <c r="AN20" i="5" s="1"/>
  <c r="S20" i="1"/>
  <c r="AN19" i="5" s="1"/>
  <c r="M13" i="1"/>
  <c r="K7" i="1"/>
  <c r="T7" i="1"/>
  <c r="T6" i="1" s="1"/>
  <c r="R27" i="1"/>
  <c r="S26" i="1"/>
  <c r="AN25" i="5" s="1"/>
  <c r="S18" i="1"/>
  <c r="AN17" i="5" s="1"/>
  <c r="X19" i="1"/>
  <c r="P13" i="1"/>
  <c r="P8" i="1"/>
  <c r="O7" i="1"/>
  <c r="O12" i="1"/>
  <c r="R12" i="1" s="1"/>
  <c r="S10" i="1"/>
  <c r="AN9" i="5" s="1"/>
  <c r="X9" i="1"/>
  <c r="S9" i="1"/>
  <c r="AN8" i="5" s="1"/>
  <c r="X10" i="1"/>
  <c r="S30" i="1"/>
  <c r="AN29" i="5" s="1"/>
  <c r="M16" i="1"/>
  <c r="S15" i="1"/>
  <c r="AN14" i="5" s="1"/>
  <c r="R8" i="1"/>
  <c r="X28" i="1"/>
  <c r="W27" i="1"/>
  <c r="W17" i="1"/>
  <c r="J13" i="1"/>
  <c r="G13" i="1" s="1"/>
  <c r="V8" i="1"/>
  <c r="J8" i="1"/>
  <c r="G8" i="1" s="1"/>
  <c r="J16" i="1"/>
  <c r="R13" i="1"/>
  <c r="L7" i="1"/>
  <c r="L6" i="1" s="1"/>
  <c r="C39" i="3" s="1"/>
  <c r="Q17" i="1"/>
  <c r="N16" i="1"/>
  <c r="P17" i="1"/>
  <c r="J17" i="1"/>
  <c r="G17" i="1" s="1"/>
  <c r="N7" i="1"/>
  <c r="N12" i="1"/>
  <c r="W16" i="1"/>
  <c r="R16" i="1"/>
  <c r="M17" i="1"/>
  <c r="M12" i="1"/>
  <c r="M8" i="1"/>
  <c r="AF14" i="4" l="1"/>
  <c r="AF25" i="4"/>
  <c r="AF13" i="4"/>
  <c r="AF20" i="4"/>
  <c r="AF24" i="4"/>
  <c r="AF17" i="4"/>
  <c r="AF19" i="4"/>
  <c r="AD7" i="4"/>
  <c r="AF7" i="4" s="1"/>
  <c r="AF10" i="4"/>
  <c r="AF9" i="4"/>
  <c r="AF29" i="4"/>
  <c r="AF8" i="4"/>
  <c r="AD16" i="4"/>
  <c r="AF16" i="4" s="1"/>
  <c r="AD12" i="4"/>
  <c r="AF12" i="4" s="1"/>
  <c r="AD11" i="4"/>
  <c r="AF18" i="4"/>
  <c r="N6" i="1"/>
  <c r="F39" i="3" s="1"/>
  <c r="K6" i="1"/>
  <c r="B39" i="3" s="1"/>
  <c r="D39" i="3" s="1"/>
  <c r="E39" i="3" s="1"/>
  <c r="M7" i="1"/>
  <c r="AF31" i="4"/>
  <c r="AP12" i="5"/>
  <c r="X17" i="1"/>
  <c r="AP16" i="5"/>
  <c r="AL15" i="5"/>
  <c r="AL6" i="5"/>
  <c r="AP7" i="5"/>
  <c r="AD26" i="4"/>
  <c r="AF26" i="4" s="1"/>
  <c r="AF27" i="4"/>
  <c r="X13" i="1"/>
  <c r="X8" i="1"/>
  <c r="S13" i="1"/>
  <c r="AN12" i="5" s="1"/>
  <c r="J7" i="1"/>
  <c r="G7" i="1" s="1"/>
  <c r="H6" i="1"/>
  <c r="X27" i="1"/>
  <c r="S8" i="1"/>
  <c r="AN7" i="5" s="1"/>
  <c r="R7" i="1"/>
  <c r="O6" i="1"/>
  <c r="G39" i="3" s="1"/>
  <c r="W7" i="1"/>
  <c r="W6" i="1" s="1"/>
  <c r="V16" i="1"/>
  <c r="X16" i="1" s="1"/>
  <c r="P16" i="1"/>
  <c r="S16" i="1" s="1"/>
  <c r="AN15" i="5" s="1"/>
  <c r="Q16" i="1"/>
  <c r="S17" i="1"/>
  <c r="AN16" i="5" s="1"/>
  <c r="Q7" i="1"/>
  <c r="V7" i="1"/>
  <c r="P7" i="1"/>
  <c r="Q12" i="1"/>
  <c r="P12" i="1"/>
  <c r="AL11" i="5" s="1"/>
  <c r="G16" i="1"/>
  <c r="H39" i="3" l="1"/>
  <c r="I39" i="3" s="1"/>
  <c r="M6" i="1"/>
  <c r="AF11" i="4"/>
  <c r="AD15" i="4"/>
  <c r="AF15" i="4" s="1"/>
  <c r="AD6" i="4"/>
  <c r="AF6" i="4" s="1"/>
  <c r="AP15" i="5"/>
  <c r="J6" i="1"/>
  <c r="G6" i="1" s="1"/>
  <c r="AL5" i="5"/>
  <c r="AP6" i="5"/>
  <c r="S12" i="1"/>
  <c r="AN11" i="5" s="1"/>
  <c r="AP11" i="5"/>
  <c r="Q6" i="1"/>
  <c r="J39" i="3" s="1"/>
  <c r="R6" i="1"/>
  <c r="K39" i="3" s="1"/>
  <c r="X7" i="1"/>
  <c r="X6" i="1" s="1"/>
  <c r="V6" i="1"/>
  <c r="S7" i="1"/>
  <c r="AN6" i="5" s="1"/>
  <c r="P6" i="1"/>
  <c r="S6" i="1" s="1"/>
  <c r="L39" i="3" s="1"/>
  <c r="AR23" i="5" l="1"/>
  <c r="AR22" i="5"/>
  <c r="AR21" i="5" s="1"/>
  <c r="AR31" i="5"/>
  <c r="AR10" i="5"/>
  <c r="AR9" i="5"/>
  <c r="AR8" i="5"/>
  <c r="AD5" i="4"/>
  <c r="AR17" i="5"/>
  <c r="AR16" i="5" s="1"/>
  <c r="AR14" i="5"/>
  <c r="AR20" i="5"/>
  <c r="AR19" i="5"/>
  <c r="AR30" i="5"/>
  <c r="AR24" i="5"/>
  <c r="AR25" i="5"/>
  <c r="AR28" i="5"/>
  <c r="AR13" i="5"/>
  <c r="AR12" i="5" s="1"/>
  <c r="AP5" i="5"/>
  <c r="AR29" i="5"/>
  <c r="AR18" i="5"/>
  <c r="AR27" i="5"/>
  <c r="AN5" i="5"/>
  <c r="AF5" i="4" l="1"/>
  <c r="AH28" i="4"/>
  <c r="AH22" i="4"/>
  <c r="AH23" i="4"/>
  <c r="AH30" i="4"/>
  <c r="AH9" i="4"/>
  <c r="AH31" i="4"/>
  <c r="AH8" i="4"/>
  <c r="AH27" i="4"/>
  <c r="AH20" i="4"/>
  <c r="AH24" i="4"/>
  <c r="AH25" i="4"/>
  <c r="AH18" i="4"/>
  <c r="AH10" i="4"/>
  <c r="AH13" i="4"/>
  <c r="AH29" i="4"/>
  <c r="AH14" i="4"/>
  <c r="AH19" i="4"/>
  <c r="AH17" i="4"/>
  <c r="AH11" i="4"/>
  <c r="AR7" i="5"/>
  <c r="AR26" i="5"/>
  <c r="AR15" i="5"/>
  <c r="AH26" i="4" l="1"/>
  <c r="AR11" i="5"/>
  <c r="AR6" i="5"/>
  <c r="AH16" i="4"/>
  <c r="AH15" i="4" s="1"/>
  <c r="AH12" i="4"/>
  <c r="AH7" i="4"/>
  <c r="AH6" i="4" s="1"/>
  <c r="AH21" i="4"/>
  <c r="AR5" i="5" l="1"/>
  <c r="AH5" i="4"/>
</calcChain>
</file>

<file path=xl/sharedStrings.xml><?xml version="1.0" encoding="utf-8"?>
<sst xmlns="http://schemas.openxmlformats.org/spreadsheetml/2006/main" count="494" uniqueCount="166">
  <si>
    <t>収　　入　　率</t>
  </si>
  <si>
    <t>当初予算額</t>
  </si>
  <si>
    <t>最　終　予　算　額　(A)</t>
  </si>
  <si>
    <t>現年課税分</t>
  </si>
  <si>
    <t>滞納繰越分</t>
  </si>
  <si>
    <t>計</t>
  </si>
  <si>
    <t>繰越分</t>
  </si>
  <si>
    <t>市     税     計</t>
  </si>
  <si>
    <t xml:space="preserve">        －</t>
  </si>
  <si>
    <t xml:space="preserve">      －</t>
  </si>
  <si>
    <t xml:space="preserve">     －</t>
  </si>
  <si>
    <t xml:space="preserve">    －</t>
  </si>
  <si>
    <t>最終予算額と決算額比較(B)-(A)</t>
    <phoneticPr fontId="4"/>
  </si>
  <si>
    <t>予　　　　　　　　　　　算　　　　　　　　　　　額</t>
    <phoneticPr fontId="4"/>
  </si>
  <si>
    <t>調　　　　　　定　　　　　　額</t>
    <phoneticPr fontId="4"/>
  </si>
  <si>
    <t xml:space="preserve">   </t>
    <phoneticPr fontId="4"/>
  </si>
  <si>
    <t xml:space="preserve"> </t>
    <phoneticPr fontId="4"/>
  </si>
  <si>
    <t>均等割</t>
    <phoneticPr fontId="4"/>
  </si>
  <si>
    <t>法人税割</t>
    <phoneticPr fontId="4"/>
  </si>
  <si>
    <t>固定資産税</t>
    <phoneticPr fontId="4"/>
  </si>
  <si>
    <t>純固定資産税</t>
    <phoneticPr fontId="4"/>
  </si>
  <si>
    <t xml:space="preserve">       </t>
    <phoneticPr fontId="4"/>
  </si>
  <si>
    <t>保有分</t>
    <phoneticPr fontId="4"/>
  </si>
  <si>
    <t>取得分</t>
    <phoneticPr fontId="4"/>
  </si>
  <si>
    <t>入湯税</t>
    <phoneticPr fontId="4"/>
  </si>
  <si>
    <t>事業所税</t>
    <phoneticPr fontId="4"/>
  </si>
  <si>
    <t>都市計画税</t>
    <phoneticPr fontId="4"/>
  </si>
  <si>
    <t>補正額</t>
    <phoneticPr fontId="4"/>
  </si>
  <si>
    <t>滞　 納</t>
    <phoneticPr fontId="4"/>
  </si>
  <si>
    <t>翌年度
繰越額</t>
    <phoneticPr fontId="4"/>
  </si>
  <si>
    <t>収　　　　入　　　　額　(B)</t>
    <phoneticPr fontId="4"/>
  </si>
  <si>
    <t xml:space="preserve">        －</t>
    <phoneticPr fontId="4"/>
  </si>
  <si>
    <t>不  納
欠損額</t>
    <phoneticPr fontId="4"/>
  </si>
  <si>
    <t>所得割</t>
    <phoneticPr fontId="4"/>
  </si>
  <si>
    <t>普通徴収</t>
    <phoneticPr fontId="4"/>
  </si>
  <si>
    <t>特別徴収</t>
    <phoneticPr fontId="4"/>
  </si>
  <si>
    <t xml:space="preserve">        </t>
    <phoneticPr fontId="4"/>
  </si>
  <si>
    <t xml:space="preserve">法人 </t>
    <phoneticPr fontId="4"/>
  </si>
  <si>
    <t xml:space="preserve">     </t>
    <phoneticPr fontId="4"/>
  </si>
  <si>
    <t>土地</t>
    <phoneticPr fontId="4"/>
  </si>
  <si>
    <t>家屋</t>
    <phoneticPr fontId="4"/>
  </si>
  <si>
    <t>償却資産</t>
    <phoneticPr fontId="4"/>
  </si>
  <si>
    <t>交納付金</t>
    <phoneticPr fontId="4"/>
  </si>
  <si>
    <t xml:space="preserve">  </t>
    <phoneticPr fontId="4"/>
  </si>
  <si>
    <t xml:space="preserve">軽自動車税  </t>
    <phoneticPr fontId="4"/>
  </si>
  <si>
    <t>市たばこ税</t>
    <phoneticPr fontId="4"/>
  </si>
  <si>
    <t>鉱産税</t>
    <phoneticPr fontId="4"/>
  </si>
  <si>
    <t>特別土地保有税</t>
    <phoneticPr fontId="4"/>
  </si>
  <si>
    <t>構成比</t>
  </si>
  <si>
    <t>収入率</t>
  </si>
  <si>
    <t>調           定           額</t>
  </si>
  <si>
    <t>収           入           額</t>
  </si>
  <si>
    <t>前年比</t>
  </si>
  <si>
    <t>平成元年度</t>
  </si>
  <si>
    <t>(単位：千円，％)</t>
    <phoneticPr fontId="4"/>
  </si>
  <si>
    <t>収　入　率</t>
    <phoneticPr fontId="4"/>
  </si>
  <si>
    <t>現  年
課税分</t>
    <phoneticPr fontId="4"/>
  </si>
  <si>
    <t>滞　納
繰越分</t>
    <phoneticPr fontId="4"/>
  </si>
  <si>
    <t>調　定　額</t>
  </si>
  <si>
    <t>（単位：千円，％）</t>
    <phoneticPr fontId="4"/>
  </si>
  <si>
    <t>年　度</t>
    <rPh sb="0" eb="1">
      <t>トシ</t>
    </rPh>
    <rPh sb="2" eb="3">
      <t>タビ</t>
    </rPh>
    <phoneticPr fontId="4"/>
  </si>
  <si>
    <t>区　分</t>
    <rPh sb="0" eb="1">
      <t>ク</t>
    </rPh>
    <rPh sb="2" eb="3">
      <t>ブン</t>
    </rPh>
    <phoneticPr fontId="4"/>
  </si>
  <si>
    <t>調　定　額</t>
    <phoneticPr fontId="4"/>
  </si>
  <si>
    <t>市民税</t>
    <rPh sb="0" eb="3">
      <t>シミンゼイ</t>
    </rPh>
    <phoneticPr fontId="4"/>
  </si>
  <si>
    <t>個人</t>
    <rPh sb="0" eb="2">
      <t>コジン</t>
    </rPh>
    <phoneticPr fontId="4"/>
  </si>
  <si>
    <t>均等割</t>
    <rPh sb="0" eb="2">
      <t>キントウ</t>
    </rPh>
    <rPh sb="2" eb="3">
      <t>ワリ</t>
    </rPh>
    <phoneticPr fontId="4"/>
  </si>
  <si>
    <t>所得割</t>
    <rPh sb="0" eb="3">
      <t>ショトクワリ</t>
    </rPh>
    <phoneticPr fontId="4"/>
  </si>
  <si>
    <t>普通徴収</t>
    <rPh sb="0" eb="2">
      <t>フツウ</t>
    </rPh>
    <rPh sb="2" eb="4">
      <t>チョウシュウ</t>
    </rPh>
    <phoneticPr fontId="4"/>
  </si>
  <si>
    <t>特別徴収</t>
    <rPh sb="0" eb="2">
      <t>トクベツ</t>
    </rPh>
    <rPh sb="2" eb="4">
      <t>チョウシュウ</t>
    </rPh>
    <phoneticPr fontId="4"/>
  </si>
  <si>
    <t>法人</t>
    <rPh sb="0" eb="2">
      <t>ホウジン</t>
    </rPh>
    <phoneticPr fontId="4"/>
  </si>
  <si>
    <t>法人税割</t>
    <rPh sb="0" eb="2">
      <t>ホウジン</t>
    </rPh>
    <rPh sb="2" eb="3">
      <t>ゼイ</t>
    </rPh>
    <rPh sb="3" eb="4">
      <t>ワリ</t>
    </rPh>
    <phoneticPr fontId="4"/>
  </si>
  <si>
    <t>固定資産税</t>
    <rPh sb="0" eb="2">
      <t>コテイ</t>
    </rPh>
    <rPh sb="2" eb="5">
      <t>シサンゼイ</t>
    </rPh>
    <phoneticPr fontId="4"/>
  </si>
  <si>
    <t>純固定資産税</t>
    <rPh sb="0" eb="1">
      <t>ジュン</t>
    </rPh>
    <rPh sb="1" eb="3">
      <t>コテイ</t>
    </rPh>
    <rPh sb="3" eb="6">
      <t>シサンゼイ</t>
    </rPh>
    <phoneticPr fontId="4"/>
  </si>
  <si>
    <t>土地</t>
    <rPh sb="0" eb="2">
      <t>トチ</t>
    </rPh>
    <phoneticPr fontId="4"/>
  </si>
  <si>
    <t>家屋</t>
    <rPh sb="0" eb="2">
      <t>カオク</t>
    </rPh>
    <phoneticPr fontId="4"/>
  </si>
  <si>
    <t>償却資産</t>
    <rPh sb="0" eb="2">
      <t>ショウキャク</t>
    </rPh>
    <rPh sb="2" eb="4">
      <t>シサン</t>
    </rPh>
    <phoneticPr fontId="4"/>
  </si>
  <si>
    <t>交納付金</t>
    <rPh sb="0" eb="1">
      <t>コウ</t>
    </rPh>
    <rPh sb="1" eb="4">
      <t>ノウフキン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</si>
  <si>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</si>
  <si>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</si>
  <si>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鉱産税</t>
    <rPh sb="0" eb="2">
      <t>コウサン</t>
    </rPh>
    <rPh sb="2" eb="3">
      <t>ゼイ</t>
    </rPh>
    <phoneticPr fontId="4"/>
  </si>
  <si>
    <t>特別土地保有税</t>
    <rPh sb="0" eb="2">
      <t>トクベツ</t>
    </rPh>
    <rPh sb="2" eb="4">
      <t>トチ</t>
    </rPh>
    <rPh sb="4" eb="7">
      <t>ホユウゼイ</t>
    </rPh>
    <phoneticPr fontId="4"/>
  </si>
  <si>
    <t>保有分</t>
    <rPh sb="0" eb="2">
      <t>ホユウ</t>
    </rPh>
    <rPh sb="2" eb="3">
      <t>ブン</t>
    </rPh>
    <phoneticPr fontId="4"/>
  </si>
  <si>
    <t>取得分</t>
    <rPh sb="0" eb="2">
      <t>シュトク</t>
    </rPh>
    <rPh sb="2" eb="3">
      <t>ブン</t>
    </rPh>
    <phoneticPr fontId="4"/>
  </si>
  <si>
    <t>入湯税</t>
    <rPh sb="0" eb="2">
      <t>ニュウトウ</t>
    </rPh>
    <rPh sb="2" eb="3">
      <t>ゼイ</t>
    </rPh>
    <phoneticPr fontId="4"/>
  </si>
  <si>
    <t>事業所税</t>
    <rPh sb="0" eb="3">
      <t>ジギョウショ</t>
    </rPh>
    <rPh sb="3" eb="4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</si>
  <si>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</si>
  <si>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 xml:space="preserve"> （単位：千円，％）</t>
    <phoneticPr fontId="4"/>
  </si>
  <si>
    <t>収 入 額</t>
    <phoneticPr fontId="4"/>
  </si>
  <si>
    <t>法人税割</t>
    <rPh sb="0" eb="3">
      <t>ホウジンゼイ</t>
    </rPh>
    <rPh sb="3" eb="4">
      <t>ワリ</t>
    </rPh>
    <phoneticPr fontId="4"/>
  </si>
  <si>
    <t>市民税</t>
    <phoneticPr fontId="4"/>
  </si>
  <si>
    <t xml:space="preserve">         </t>
    <phoneticPr fontId="4"/>
  </si>
  <si>
    <t>個人</t>
    <phoneticPr fontId="4"/>
  </si>
  <si>
    <t xml:space="preserve">    －</t>
    <phoneticPr fontId="4"/>
  </si>
  <si>
    <t xml:space="preserve">     －</t>
    <phoneticPr fontId="4"/>
  </si>
  <si>
    <t>（単位：千円，％）</t>
    <phoneticPr fontId="4"/>
  </si>
  <si>
    <t>収入率</t>
    <phoneticPr fontId="4"/>
  </si>
  <si>
    <t>課税分</t>
    <phoneticPr fontId="4"/>
  </si>
  <si>
    <t>現　 年</t>
    <phoneticPr fontId="4"/>
  </si>
  <si>
    <t xml:space="preserve">        年   　度</t>
    <rPh sb="8" eb="9">
      <t>トシ</t>
    </rPh>
    <rPh sb="13" eb="14">
      <t>タビ</t>
    </rPh>
    <phoneticPr fontId="4"/>
  </si>
  <si>
    <t xml:space="preserve">    区　分    </t>
    <rPh sb="4" eb="5">
      <t>ク</t>
    </rPh>
    <rPh sb="6" eb="7">
      <t>ブン</t>
    </rPh>
    <phoneticPr fontId="4"/>
  </si>
  <si>
    <t>環境性能割</t>
    <rPh sb="0" eb="5">
      <t>カンキョウセイノウワリ</t>
    </rPh>
    <phoneticPr fontId="4"/>
  </si>
  <si>
    <t>－</t>
    <phoneticPr fontId="4"/>
  </si>
  <si>
    <t>－</t>
    <phoneticPr fontId="4"/>
  </si>
  <si>
    <t>－</t>
    <phoneticPr fontId="4"/>
  </si>
  <si>
    <t>－</t>
  </si>
  <si>
    <t>種別割</t>
    <rPh sb="0" eb="3">
      <t>シュベツワリ</t>
    </rPh>
    <phoneticPr fontId="4"/>
  </si>
  <si>
    <t>皆減</t>
    <rPh sb="0" eb="2">
      <t>カイゲン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</si>
  <si>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</si>
  <si>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H30</t>
    <phoneticPr fontId="4"/>
  </si>
  <si>
    <t>R元</t>
    <rPh sb="1" eb="2">
      <t>ガン</t>
    </rPh>
    <phoneticPr fontId="4"/>
  </si>
  <si>
    <t>皆増</t>
    <rPh sb="0" eb="1">
      <t>カイ</t>
    </rPh>
    <rPh sb="1" eb="2">
      <t>ゾウ</t>
    </rPh>
    <phoneticPr fontId="4"/>
  </si>
  <si>
    <t>３</t>
    <phoneticPr fontId="4"/>
  </si>
  <si>
    <r>
      <t>環境性能割</t>
    </r>
    <r>
      <rPr>
        <vertAlign val="superscript"/>
        <sz val="10"/>
        <rFont val="ＭＳ 明朝"/>
        <family val="1"/>
        <charset val="128"/>
      </rPr>
      <t>(注)</t>
    </r>
    <rPh sb="0" eb="5">
      <t>カンキョウセイノウワリ</t>
    </rPh>
    <phoneticPr fontId="4"/>
  </si>
  <si>
    <t>種　別　割</t>
    <rPh sb="0" eb="1">
      <t>シュ</t>
    </rPh>
    <rPh sb="2" eb="3">
      <t>ベツ</t>
    </rPh>
    <rPh sb="4" eb="5">
      <t>ワリ</t>
    </rPh>
    <phoneticPr fontId="4"/>
  </si>
  <si>
    <t>予　算　額</t>
  </si>
  <si>
    <t>区  分</t>
    <rPh sb="0" eb="1">
      <t>ク</t>
    </rPh>
    <rPh sb="3" eb="4">
      <t>ブン</t>
    </rPh>
    <phoneticPr fontId="4"/>
  </si>
  <si>
    <t>H30</t>
  </si>
  <si>
    <t>年  度</t>
    <rPh sb="0" eb="1">
      <t>トシ</t>
    </rPh>
    <rPh sb="3" eb="4">
      <t>タビ</t>
    </rPh>
    <phoneticPr fontId="4"/>
  </si>
  <si>
    <t xml:space="preserve"> (2)　最終予算額の推移</t>
    <phoneticPr fontId="4"/>
  </si>
  <si>
    <t>種別割</t>
    <rPh sb="0" eb="2">
      <t>シュベツ</t>
    </rPh>
    <rPh sb="2" eb="3">
      <t>ワリ</t>
    </rPh>
    <phoneticPr fontId="4"/>
  </si>
  <si>
    <t>滞 納 繰 越 分</t>
    <phoneticPr fontId="4"/>
  </si>
  <si>
    <t>現 年 課 税 分</t>
    <phoneticPr fontId="4"/>
  </si>
  <si>
    <t>最　　　終　　　予　　　算</t>
    <phoneticPr fontId="4"/>
  </si>
  <si>
    <t>　補　　　　正　　　　状　　　　況</t>
    <rPh sb="1" eb="2">
      <t>タスク</t>
    </rPh>
    <rPh sb="6" eb="7">
      <t>セイ</t>
    </rPh>
    <rPh sb="11" eb="12">
      <t>ジョウ</t>
    </rPh>
    <rPh sb="16" eb="17">
      <t>キョウ</t>
    </rPh>
    <phoneticPr fontId="4"/>
  </si>
  <si>
    <t>当　　　　　初　　　　　予　　　　　算</t>
    <phoneticPr fontId="4"/>
  </si>
  <si>
    <t>区　　　　　分</t>
    <rPh sb="0" eb="1">
      <t>ク</t>
    </rPh>
    <rPh sb="6" eb="7">
      <t>ブン</t>
    </rPh>
    <phoneticPr fontId="4"/>
  </si>
  <si>
    <t>(単位:千円)</t>
    <phoneticPr fontId="4"/>
  </si>
  <si>
    <t>構 成 比</t>
    <phoneticPr fontId="4"/>
  </si>
  <si>
    <t>前 年 比
（当  初）</t>
    <phoneticPr fontId="4"/>
  </si>
  <si>
    <t>予　　　　　算　　　　　額</t>
    <phoneticPr fontId="4"/>
  </si>
  <si>
    <t>皆増</t>
    <rPh sb="0" eb="1">
      <t>ミナ</t>
    </rPh>
    <rPh sb="1" eb="2">
      <t>ゾウ</t>
    </rPh>
    <phoneticPr fontId="4"/>
  </si>
  <si>
    <t>　(1)　当初予算額の推移</t>
    <phoneticPr fontId="4"/>
  </si>
  <si>
    <t>　</t>
    <phoneticPr fontId="4"/>
  </si>
  <si>
    <t>R２</t>
    <phoneticPr fontId="4"/>
  </si>
  <si>
    <t>R３</t>
    <phoneticPr fontId="4"/>
  </si>
  <si>
    <t>注)　自動車取得税の廃止に伴い，令和元年10月１日に導入。</t>
    <rPh sb="0" eb="1">
      <t>チュウ</t>
    </rPh>
    <rPh sb="3" eb="6">
      <t>ジドウシャ</t>
    </rPh>
    <rPh sb="6" eb="8">
      <t>シュトク</t>
    </rPh>
    <rPh sb="8" eb="9">
      <t>ゼイ</t>
    </rPh>
    <rPh sb="10" eb="12">
      <t>ハイシ</t>
    </rPh>
    <rPh sb="13" eb="14">
      <t>トモナ</t>
    </rPh>
    <rPh sb="16" eb="18">
      <t>レイワ</t>
    </rPh>
    <rPh sb="18" eb="19">
      <t>ガン</t>
    </rPh>
    <rPh sb="19" eb="20">
      <t>ネン</t>
    </rPh>
    <rPh sb="22" eb="23">
      <t>ガツ</t>
    </rPh>
    <rPh sb="24" eb="25">
      <t>ニチ</t>
    </rPh>
    <rPh sb="26" eb="28">
      <t>ドウニュウ</t>
    </rPh>
    <phoneticPr fontId="4"/>
  </si>
  <si>
    <t>２</t>
    <phoneticPr fontId="4"/>
  </si>
  <si>
    <t>市    税    計</t>
    <phoneticPr fontId="4"/>
  </si>
  <si>
    <t>４.　市税予算・決算額の推移</t>
    <rPh sb="8" eb="10">
      <t>ケッサン</t>
    </rPh>
    <phoneticPr fontId="4"/>
  </si>
  <si>
    <t>　（5）　市税決算額の推移</t>
    <rPh sb="5" eb="6">
      <t>シ</t>
    </rPh>
    <rPh sb="6" eb="7">
      <t>ゼイ</t>
    </rPh>
    <rPh sb="7" eb="9">
      <t>ケッサン</t>
    </rPh>
    <rPh sb="9" eb="10">
      <t>ガク</t>
    </rPh>
    <rPh sb="11" eb="13">
      <t>スイイ</t>
    </rPh>
    <phoneticPr fontId="4"/>
  </si>
  <si>
    <t>　（3）　税目別市税決算調定額の推移</t>
    <rPh sb="5" eb="7">
      <t>ゼイモク</t>
    </rPh>
    <rPh sb="8" eb="9">
      <t>シ</t>
    </rPh>
    <rPh sb="9" eb="10">
      <t>ゼイ</t>
    </rPh>
    <rPh sb="10" eb="12">
      <t>ケッサン</t>
    </rPh>
    <rPh sb="12" eb="14">
      <t>チョウテイ</t>
    </rPh>
    <rPh sb="14" eb="15">
      <t>ガク</t>
    </rPh>
    <phoneticPr fontId="4"/>
  </si>
  <si>
    <t>　（4）　税目別市税決算収入額の推移</t>
    <rPh sb="5" eb="7">
      <t>ゼイモク</t>
    </rPh>
    <rPh sb="8" eb="9">
      <t>シ</t>
    </rPh>
    <rPh sb="9" eb="10">
      <t>ゼイ</t>
    </rPh>
    <rPh sb="10" eb="12">
      <t>ケッサン</t>
    </rPh>
    <rPh sb="12" eb="14">
      <t>シュウニュウ</t>
    </rPh>
    <rPh sb="14" eb="15">
      <t>ガク</t>
    </rPh>
    <phoneticPr fontId="4"/>
  </si>
  <si>
    <t>６ 月 １ 次</t>
    <phoneticPr fontId="4"/>
  </si>
  <si>
    <t>９ 月 ２ 次</t>
    <phoneticPr fontId="4"/>
  </si>
  <si>
    <t>12 月 ３ 次</t>
    <phoneticPr fontId="4"/>
  </si>
  <si>
    <t>２ 月 ４ 次</t>
    <phoneticPr fontId="4"/>
  </si>
  <si>
    <r>
      <t>種　別　割</t>
    </r>
    <r>
      <rPr>
        <vertAlign val="superscript"/>
        <sz val="9"/>
        <rFont val="ＭＳ 明朝"/>
        <family val="1"/>
        <charset val="128"/>
      </rPr>
      <t/>
    </r>
    <rPh sb="0" eb="1">
      <t>シュ</t>
    </rPh>
    <rPh sb="2" eb="3">
      <t>ベツ</t>
    </rPh>
    <rPh sb="4" eb="5">
      <t>ワリ</t>
    </rPh>
    <phoneticPr fontId="4"/>
  </si>
  <si>
    <r>
      <t>環境性能割</t>
    </r>
    <r>
      <rPr>
        <vertAlign val="superscript"/>
        <sz val="9"/>
        <rFont val="ＭＳ 明朝"/>
        <family val="1"/>
        <charset val="128"/>
      </rPr>
      <t>(注)</t>
    </r>
    <r>
      <rPr>
        <sz val="9"/>
        <rFont val="ＭＳ 明朝"/>
        <family val="1"/>
        <charset val="128"/>
      </rPr>
      <t xml:space="preserve"> 　</t>
    </r>
    <rPh sb="0" eb="5">
      <t>カンキョウセイノウワリ</t>
    </rPh>
    <phoneticPr fontId="4"/>
  </si>
  <si>
    <t>４</t>
    <phoneticPr fontId="4"/>
  </si>
  <si>
    <t>５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</si>
  <si>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</si>
  <si>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</si>
  <si>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</si>
  <si>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</si>
  <si>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現 年
課 税 分</t>
    <phoneticPr fontId="4"/>
  </si>
  <si>
    <t>滞 納
繰 越 分</t>
    <phoneticPr fontId="4"/>
  </si>
  <si>
    <t>構成比</t>
    <phoneticPr fontId="4"/>
  </si>
  <si>
    <t>R３</t>
  </si>
  <si>
    <t>R４</t>
    <phoneticPr fontId="4"/>
  </si>
  <si>
    <t>R４</t>
    <phoneticPr fontId="4"/>
  </si>
  <si>
    <t>皆減</t>
    <rPh sb="0" eb="1">
      <t>ミナ</t>
    </rPh>
    <rPh sb="1" eb="2">
      <t>ヘ</t>
    </rPh>
    <phoneticPr fontId="4"/>
  </si>
  <si>
    <t xml:space="preserve">        －</t>
    <phoneticPr fontId="4"/>
  </si>
  <si>
    <t>１.　令和４年度市税決算額</t>
    <rPh sb="3" eb="5">
      <t>レイワ</t>
    </rPh>
    <phoneticPr fontId="4"/>
  </si>
  <si>
    <t>R２</t>
    <phoneticPr fontId="4"/>
  </si>
  <si>
    <t>２.　令和４年度市税予算額補正状況</t>
    <rPh sb="3" eb="5">
      <t>レイワ</t>
    </rPh>
    <rPh sb="6" eb="8">
      <t>ネンド</t>
    </rPh>
    <rPh sb="8" eb="10">
      <t>シゼイ</t>
    </rPh>
    <phoneticPr fontId="4"/>
  </si>
  <si>
    <t>３.　令和５年度市税当初予算額</t>
    <rPh sb="3" eb="4">
      <t>レイ</t>
    </rPh>
    <rPh sb="4" eb="5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</si>
</sst>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00"/>
    <numFmt numFmtId="177" formatCode="0.0"/>
    <numFmt numFmtId="178" formatCode="#,##0;&quot;△ &quot;#,##0"/>
    <numFmt numFmtId="179" formatCode="#,##0.0;&quot;△ &quot;#,##0.0"/>
    <numFmt numFmtId="180" formatCode="#,##0_ "/>
    <numFmt numFmtId="181" formatCode="#,##0;&quot;‐&quot;#,##0;&quot;－&quot;"/>
    <numFmt numFmtId="182" formatCode="0.0_);[Red]\(0.0\)"/>
    <numFmt numFmtId="183" formatCode="#,##0.0_ "/>
    <numFmt numFmtId="184" formatCode="#,##0.0"/>
    <numFmt numFmtId="185" formatCode="#,##0.0;[Red]\-#,##0.0"/>
    <numFmt numFmtId="186" formatCode="0.0_ "/>
    <numFmt numFmtId="187" formatCode="#,##0.0;&quot;‐&quot;#,##0.0;&quot;－&quot;"/>
  </numFmts>
  <fonts count="33">
    <font>
      <sz val="11"/>
      <name val="標準明朝"/>
      <family val="1"/>
      <charset val="128"/>
    </font>
    <font>
      <sz val="14"/>
      <name val="明朝"/>
      <family val="3"/>
      <charset val="128"/>
    </font>
    <font>
      <sz val="11"/>
      <name val="標準明朝"/>
      <family val="1"/>
      <charset val="128"/>
    </font>
    <font>
      <sz val="9"/>
      <name val="ＭＳ Ｐ明朝"/>
      <family val="1"/>
      <charset val="128"/>
    </font>
    <font>
      <sz val="6"/>
      <name val="標準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標準明朝"/>
      <family val="1"/>
      <charset val="128"/>
    </font>
    <font>
      <sz val="13"/>
      <name val="ＭＳ ゴシック"/>
      <family val="3"/>
      <charset val="128"/>
    </font>
    <font>
      <sz val="11"/>
      <name val="明朝"/>
      <family val="3"/>
      <charset val="128"/>
    </font>
    <font>
      <sz val="12"/>
      <name val="標準明朝"/>
      <family val="1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sz val="8"/>
      <name val="明朝"/>
      <family val="1"/>
      <charset val="128"/>
    </font>
    <font>
      <sz val="11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9"/>
      <name val="標準明朝"/>
      <family val="1"/>
      <charset val="128"/>
    </font>
    <font>
      <b/>
      <sz val="9"/>
      <name val="ＭＳ 明朝"/>
      <family val="1"/>
      <charset val="128"/>
    </font>
    <font>
      <sz val="11"/>
      <name val="明朝"/>
      <family val="1"/>
      <charset val="128"/>
    </font>
    <font>
      <vertAlign val="superscript"/>
      <sz val="9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38" fontId="1" fillId="0" borderId="0" applyFont="0" applyFill="0" applyBorder="0" applyAlignment="0" applyProtection="0"/>
    <xf numFmtId="0" fontId="11" fillId="0" borderId="0">
      <alignment vertical="center"/>
    </xf>
    <xf numFmtId="0" fontId="23" fillId="0" borderId="0"/>
  </cellStyleXfs>
  <cellXfs count="540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38" fontId="5" fillId="0" borderId="0" xfId="1" applyFont="1" applyAlignment="1">
      <alignment vertical="center"/>
    </xf>
    <xf numFmtId="38" fontId="5" fillId="2" borderId="0" xfId="1" applyFont="1" applyFill="1" applyAlignment="1">
      <alignment vertical="center"/>
    </xf>
    <xf numFmtId="0" fontId="5" fillId="2" borderId="0" xfId="0" applyFont="1" applyFill="1">
      <alignment vertical="center"/>
    </xf>
    <xf numFmtId="38" fontId="5" fillId="2" borderId="0" xfId="1" applyFont="1" applyFill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0" fontId="5" fillId="2" borderId="4" xfId="0" applyFont="1" applyFill="1" applyBorder="1" applyAlignment="1">
      <alignment horizont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38" fontId="5" fillId="0" borderId="7" xfId="1" applyFont="1" applyBorder="1" applyAlignment="1">
      <alignment horizontal="centerContinuous" vertical="center"/>
    </xf>
    <xf numFmtId="0" fontId="5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178" fontId="5" fillId="0" borderId="0" xfId="0" applyNumberFormat="1" applyFont="1">
      <alignment vertical="center"/>
    </xf>
    <xf numFmtId="181" fontId="5" fillId="0" borderId="0" xfId="1" applyNumberFormat="1" applyFont="1" applyFill="1" applyAlignment="1">
      <alignment horizontal="right" vertical="center"/>
    </xf>
    <xf numFmtId="38" fontId="5" fillId="2" borderId="11" xfId="1" applyFont="1" applyFill="1" applyBorder="1" applyAlignment="1">
      <alignment horizontal="distributed" vertical="top"/>
    </xf>
    <xf numFmtId="38" fontId="5" fillId="0" borderId="0" xfId="1" applyFont="1" applyFill="1" applyAlignment="1">
      <alignment vertical="center"/>
    </xf>
    <xf numFmtId="0" fontId="9" fillId="0" borderId="0" xfId="4" applyFont="1" applyAlignment="1">
      <alignment vertical="center"/>
    </xf>
    <xf numFmtId="0" fontId="12" fillId="0" borderId="0" xfId="4" applyFont="1"/>
    <xf numFmtId="0" fontId="6" fillId="0" borderId="0" xfId="4" applyFont="1"/>
    <xf numFmtId="0" fontId="5" fillId="0" borderId="0" xfId="4" applyFont="1"/>
    <xf numFmtId="0" fontId="5" fillId="0" borderId="0" xfId="4" applyFont="1" applyAlignment="1">
      <alignment horizontal="right"/>
    </xf>
    <xf numFmtId="0" fontId="5" fillId="0" borderId="2" xfId="4" applyFont="1" applyBorder="1"/>
    <xf numFmtId="0" fontId="5" fillId="0" borderId="14" xfId="4" applyFont="1" applyBorder="1" applyAlignment="1">
      <alignment horizontal="centerContinuous" vertical="center"/>
    </xf>
    <xf numFmtId="0" fontId="5" fillId="0" borderId="15" xfId="4" applyFont="1" applyBorder="1" applyAlignment="1">
      <alignment horizontal="centerContinuous" vertical="center"/>
    </xf>
    <xf numFmtId="0" fontId="5" fillId="0" borderId="3" xfId="4" applyFont="1" applyBorder="1"/>
    <xf numFmtId="0" fontId="5" fillId="0" borderId="6" xfId="4" applyFont="1" applyBorder="1"/>
    <xf numFmtId="0" fontId="5" fillId="0" borderId="3" xfId="4" applyFont="1" applyBorder="1" applyAlignment="1">
      <alignment horizontal="center"/>
    </xf>
    <xf numFmtId="180" fontId="13" fillId="0" borderId="0" xfId="4" applyNumberFormat="1" applyFont="1" applyAlignment="1">
      <alignment vertical="center"/>
    </xf>
    <xf numFmtId="183" fontId="13" fillId="0" borderId="0" xfId="4" applyNumberFormat="1" applyFont="1" applyAlignment="1">
      <alignment vertical="center"/>
    </xf>
    <xf numFmtId="180" fontId="13" fillId="0" borderId="0" xfId="4" applyNumberFormat="1" applyFont="1" applyBorder="1" applyAlignment="1">
      <alignment vertical="center"/>
    </xf>
    <xf numFmtId="183" fontId="13" fillId="0" borderId="0" xfId="4" applyNumberFormat="1" applyFont="1" applyBorder="1" applyAlignment="1">
      <alignment vertical="center"/>
    </xf>
    <xf numFmtId="0" fontId="14" fillId="0" borderId="0" xfId="4" applyFont="1"/>
    <xf numFmtId="0" fontId="6" fillId="0" borderId="0" xfId="5" applyFont="1">
      <alignment vertical="center"/>
    </xf>
    <xf numFmtId="0" fontId="17" fillId="0" borderId="0" xfId="5" applyFont="1" applyFill="1" applyBorder="1" applyAlignment="1">
      <alignment horizontal="distributed" vertical="center"/>
    </xf>
    <xf numFmtId="38" fontId="16" fillId="0" borderId="0" xfId="2" applyFont="1" applyFill="1" applyBorder="1" applyAlignment="1">
      <alignment vertical="center"/>
    </xf>
    <xf numFmtId="177" fontId="16" fillId="0" borderId="0" xfId="5" applyNumberFormat="1" applyFont="1" applyFill="1">
      <alignment vertical="center"/>
    </xf>
    <xf numFmtId="177" fontId="16" fillId="0" borderId="0" xfId="5" applyNumberFormat="1" applyFont="1" applyFill="1" applyBorder="1">
      <alignment vertical="center"/>
    </xf>
    <xf numFmtId="38" fontId="16" fillId="0" borderId="10" xfId="2" applyFont="1" applyFill="1" applyBorder="1" applyAlignment="1">
      <alignment vertical="center"/>
    </xf>
    <xf numFmtId="0" fontId="5" fillId="0" borderId="0" xfId="5" applyFont="1" applyFill="1" applyBorder="1" applyAlignment="1">
      <alignment horizontal="distributed" vertical="center"/>
    </xf>
    <xf numFmtId="0" fontId="6" fillId="0" borderId="0" xfId="5" applyFont="1" applyFill="1" applyBorder="1" applyAlignment="1">
      <alignment horizontal="distributed" vertical="center"/>
    </xf>
    <xf numFmtId="38" fontId="5" fillId="0" borderId="10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177" fontId="5" fillId="0" borderId="0" xfId="5" applyNumberFormat="1" applyFont="1" applyFill="1">
      <alignment vertical="center"/>
    </xf>
    <xf numFmtId="177" fontId="5" fillId="0" borderId="0" xfId="5" applyNumberFormat="1" applyFont="1" applyFill="1" applyBorder="1">
      <alignment vertical="center"/>
    </xf>
    <xf numFmtId="177" fontId="6" fillId="0" borderId="0" xfId="5" applyNumberFormat="1" applyFont="1" applyFill="1">
      <alignment vertical="center"/>
    </xf>
    <xf numFmtId="0" fontId="17" fillId="0" borderId="8" xfId="5" applyFont="1" applyFill="1" applyBorder="1" applyAlignment="1">
      <alignment horizontal="distributed" vertical="center"/>
    </xf>
    <xf numFmtId="38" fontId="16" fillId="0" borderId="18" xfId="2" applyFont="1" applyFill="1" applyBorder="1" applyAlignment="1">
      <alignment vertical="center"/>
    </xf>
    <xf numFmtId="38" fontId="16" fillId="0" borderId="8" xfId="2" applyFont="1" applyFill="1" applyBorder="1" applyAlignment="1">
      <alignment vertical="center"/>
    </xf>
    <xf numFmtId="177" fontId="16" fillId="0" borderId="8" xfId="5" applyNumberFormat="1" applyFont="1" applyFill="1" applyBorder="1">
      <alignment vertical="center"/>
    </xf>
    <xf numFmtId="0" fontId="15" fillId="0" borderId="0" xfId="6" applyFont="1">
      <alignment vertical="center"/>
    </xf>
    <xf numFmtId="38" fontId="15" fillId="0" borderId="0" xfId="3" applyFont="1" applyAlignment="1">
      <alignment vertical="center"/>
    </xf>
    <xf numFmtId="0" fontId="6" fillId="0" borderId="0" xfId="6" applyFont="1">
      <alignment vertical="center"/>
    </xf>
    <xf numFmtId="49" fontId="6" fillId="0" borderId="1" xfId="6" applyNumberFormat="1" applyFont="1" applyBorder="1" applyAlignment="1">
      <alignment horizontal="right" vertical="center"/>
    </xf>
    <xf numFmtId="49" fontId="5" fillId="0" borderId="0" xfId="6" applyNumberFormat="1" applyFont="1">
      <alignment vertical="center"/>
    </xf>
    <xf numFmtId="49" fontId="6" fillId="0" borderId="0" xfId="6" applyNumberFormat="1" applyFont="1">
      <alignment vertical="center"/>
    </xf>
    <xf numFmtId="0" fontId="6" fillId="0" borderId="5" xfId="6" applyFont="1" applyBorder="1">
      <alignment vertical="center"/>
    </xf>
    <xf numFmtId="0" fontId="5" fillId="0" borderId="0" xfId="6" applyFont="1">
      <alignment vertical="center"/>
    </xf>
    <xf numFmtId="0" fontId="16" fillId="0" borderId="0" xfId="6" applyFont="1" applyBorder="1" applyAlignment="1">
      <alignment horizontal="distributed" vertical="center"/>
    </xf>
    <xf numFmtId="38" fontId="16" fillId="0" borderId="0" xfId="3" applyFont="1" applyFill="1" applyBorder="1" applyAlignment="1">
      <alignment vertical="center"/>
    </xf>
    <xf numFmtId="177" fontId="16" fillId="0" borderId="0" xfId="6" applyNumberFormat="1" applyFont="1" applyFill="1" applyBorder="1">
      <alignment vertical="center"/>
    </xf>
    <xf numFmtId="177" fontId="16" fillId="0" borderId="0" xfId="6" applyNumberFormat="1" applyFont="1" applyBorder="1">
      <alignment vertical="center"/>
    </xf>
    <xf numFmtId="176" fontId="16" fillId="0" borderId="0" xfId="6" applyNumberFormat="1" applyFont="1">
      <alignment vertical="center"/>
    </xf>
    <xf numFmtId="0" fontId="16" fillId="0" borderId="0" xfId="6" applyFont="1">
      <alignment vertical="center"/>
    </xf>
    <xf numFmtId="0" fontId="18" fillId="0" borderId="0" xfId="6" applyFont="1">
      <alignment vertical="center"/>
    </xf>
    <xf numFmtId="0" fontId="5" fillId="0" borderId="0" xfId="6" applyFont="1" applyBorder="1" applyAlignment="1">
      <alignment horizontal="distributed" vertical="center"/>
    </xf>
    <xf numFmtId="0" fontId="5" fillId="0" borderId="0" xfId="6" applyFont="1" applyBorder="1" applyAlignment="1">
      <alignment vertical="center"/>
    </xf>
    <xf numFmtId="38" fontId="5" fillId="0" borderId="0" xfId="3" applyFont="1" applyFill="1" applyBorder="1" applyAlignment="1">
      <alignment vertical="center"/>
    </xf>
    <xf numFmtId="177" fontId="5" fillId="0" borderId="0" xfId="6" applyNumberFormat="1" applyFont="1" applyFill="1">
      <alignment vertical="center"/>
    </xf>
    <xf numFmtId="177" fontId="5" fillId="0" borderId="0" xfId="6" applyNumberFormat="1" applyFont="1" applyFill="1" applyBorder="1">
      <alignment vertical="center"/>
    </xf>
    <xf numFmtId="177" fontId="5" fillId="0" borderId="0" xfId="6" applyNumberFormat="1" applyFont="1" applyBorder="1">
      <alignment vertical="center"/>
    </xf>
    <xf numFmtId="177" fontId="6" fillId="0" borderId="0" xfId="6" applyNumberFormat="1" applyFont="1" applyFill="1">
      <alignment vertical="center"/>
    </xf>
    <xf numFmtId="0" fontId="16" fillId="0" borderId="8" xfId="6" applyFont="1" applyBorder="1" applyAlignment="1">
      <alignment horizontal="distributed" vertical="center"/>
    </xf>
    <xf numFmtId="38" fontId="16" fillId="0" borderId="8" xfId="3" applyFont="1" applyFill="1" applyBorder="1" applyAlignment="1">
      <alignment vertical="center"/>
    </xf>
    <xf numFmtId="177" fontId="16" fillId="0" borderId="8" xfId="6" applyNumberFormat="1" applyFont="1" applyFill="1" applyBorder="1">
      <alignment vertical="center"/>
    </xf>
    <xf numFmtId="177" fontId="16" fillId="0" borderId="8" xfId="6" applyNumberFormat="1" applyFont="1" applyBorder="1">
      <alignment vertical="center"/>
    </xf>
    <xf numFmtId="0" fontId="2" fillId="0" borderId="0" xfId="6" applyFont="1">
      <alignment vertical="center"/>
    </xf>
    <xf numFmtId="38" fontId="21" fillId="0" borderId="0" xfId="3" applyFont="1" applyAlignment="1">
      <alignment vertical="center"/>
    </xf>
    <xf numFmtId="177" fontId="21" fillId="0" borderId="0" xfId="6" applyNumberFormat="1" applyFont="1">
      <alignment vertical="center"/>
    </xf>
    <xf numFmtId="38" fontId="2" fillId="0" borderId="0" xfId="3" applyFont="1" applyAlignment="1">
      <alignment vertical="center"/>
    </xf>
    <xf numFmtId="183" fontId="13" fillId="0" borderId="3" xfId="4" applyNumberFormat="1" applyFont="1" applyBorder="1" applyAlignment="1">
      <alignment vertical="center"/>
    </xf>
    <xf numFmtId="177" fontId="5" fillId="0" borderId="0" xfId="6" applyNumberFormat="1" applyFont="1" applyFill="1" applyBorder="1" applyAlignment="1">
      <alignment horizontal="right" vertical="center"/>
    </xf>
    <xf numFmtId="177" fontId="16" fillId="0" borderId="0" xfId="6" applyNumberFormat="1" applyFont="1" applyFill="1" applyBorder="1" applyAlignment="1">
      <alignment horizontal="right" vertical="center"/>
    </xf>
    <xf numFmtId="177" fontId="5" fillId="0" borderId="0" xfId="6" applyNumberFormat="1" applyFont="1" applyBorder="1" applyAlignment="1">
      <alignment horizontal="right" vertical="center"/>
    </xf>
    <xf numFmtId="0" fontId="5" fillId="0" borderId="7" xfId="6" applyFont="1" applyBorder="1" applyAlignment="1">
      <alignment horizontal="center" vertical="center"/>
    </xf>
    <xf numFmtId="0" fontId="5" fillId="0" borderId="24" xfId="6" applyFont="1" applyBorder="1" applyAlignment="1">
      <alignment horizontal="center" vertical="center"/>
    </xf>
    <xf numFmtId="0" fontId="5" fillId="0" borderId="23" xfId="6" applyFont="1" applyBorder="1" applyAlignment="1">
      <alignment horizontal="center" vertical="center"/>
    </xf>
    <xf numFmtId="0" fontId="15" fillId="0" borderId="0" xfId="6" applyFont="1" applyBorder="1">
      <alignment vertical="center"/>
    </xf>
    <xf numFmtId="177" fontId="16" fillId="0" borderId="12" xfId="6" applyNumberFormat="1" applyFont="1" applyFill="1" applyBorder="1">
      <alignment vertical="center"/>
    </xf>
    <xf numFmtId="177" fontId="19" fillId="0" borderId="0" xfId="6" applyNumberFormat="1" applyFont="1" applyFill="1" applyBorder="1">
      <alignment vertical="center"/>
    </xf>
    <xf numFmtId="177" fontId="2" fillId="0" borderId="0" xfId="6" applyNumberFormat="1" applyFont="1" applyBorder="1">
      <alignment vertical="center"/>
    </xf>
    <xf numFmtId="0" fontId="2" fillId="0" borderId="0" xfId="6" applyFont="1" applyBorder="1">
      <alignment vertical="center"/>
    </xf>
    <xf numFmtId="38" fontId="5" fillId="0" borderId="26" xfId="1" applyFont="1" applyBorder="1" applyAlignment="1">
      <alignment horizontal="centerContinuous" vertical="center"/>
    </xf>
    <xf numFmtId="38" fontId="16" fillId="0" borderId="10" xfId="3" applyFont="1" applyFill="1" applyBorder="1" applyAlignment="1">
      <alignment vertical="center"/>
    </xf>
    <xf numFmtId="38" fontId="5" fillId="0" borderId="10" xfId="3" applyFont="1" applyFill="1" applyBorder="1" applyAlignment="1">
      <alignment vertical="center"/>
    </xf>
    <xf numFmtId="181" fontId="5" fillId="0" borderId="10" xfId="3" applyNumberFormat="1" applyFont="1" applyBorder="1" applyAlignment="1">
      <alignment horizontal="right" vertical="center"/>
    </xf>
    <xf numFmtId="38" fontId="16" fillId="0" borderId="18" xfId="3" applyFont="1" applyFill="1" applyBorder="1" applyAlignment="1">
      <alignment vertical="center"/>
    </xf>
    <xf numFmtId="177" fontId="19" fillId="0" borderId="0" xfId="6" applyNumberFormat="1" applyFont="1" applyBorder="1">
      <alignment vertical="center"/>
    </xf>
    <xf numFmtId="0" fontId="16" fillId="0" borderId="0" xfId="6" applyFont="1" applyBorder="1" applyAlignment="1">
      <alignment horizontal="distributed" vertical="center"/>
    </xf>
    <xf numFmtId="0" fontId="16" fillId="0" borderId="3" xfId="0" applyFont="1" applyBorder="1" applyAlignment="1">
      <alignment horizontal="distributed" vertical="center"/>
    </xf>
    <xf numFmtId="0" fontId="16" fillId="0" borderId="0" xfId="0" applyFont="1">
      <alignment vertical="center"/>
    </xf>
    <xf numFmtId="178" fontId="16" fillId="0" borderId="0" xfId="0" applyNumberFormat="1" applyFont="1">
      <alignment vertical="center"/>
    </xf>
    <xf numFmtId="181" fontId="16" fillId="0" borderId="0" xfId="1" applyNumberFormat="1" applyFont="1" applyFill="1" applyAlignment="1">
      <alignment horizontal="right" vertical="center"/>
    </xf>
    <xf numFmtId="38" fontId="16" fillId="0" borderId="10" xfId="1" applyFont="1" applyFill="1" applyBorder="1" applyAlignment="1">
      <alignment horizontal="right" vertical="center"/>
    </xf>
    <xf numFmtId="178" fontId="16" fillId="0" borderId="0" xfId="1" applyNumberFormat="1" applyFont="1" applyFill="1" applyAlignment="1">
      <alignment horizontal="right" vertical="center"/>
    </xf>
    <xf numFmtId="181" fontId="16" fillId="0" borderId="21" xfId="1" applyNumberFormat="1" applyFont="1" applyFill="1" applyBorder="1" applyAlignment="1">
      <alignment vertical="center"/>
    </xf>
    <xf numFmtId="0" fontId="16" fillId="0" borderId="9" xfId="0" applyFont="1" applyBorder="1" applyAlignment="1">
      <alignment horizontal="distributed" vertical="center"/>
    </xf>
    <xf numFmtId="181" fontId="16" fillId="0" borderId="8" xfId="1" applyNumberFormat="1" applyFont="1" applyFill="1" applyBorder="1" applyAlignment="1">
      <alignment horizontal="right" vertical="center"/>
    </xf>
    <xf numFmtId="181" fontId="16" fillId="0" borderId="10" xfId="3" applyNumberFormat="1" applyFont="1" applyBorder="1" applyAlignment="1">
      <alignment horizontal="right" vertical="center"/>
    </xf>
    <xf numFmtId="49" fontId="6" fillId="0" borderId="14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0" xfId="6" applyFont="1" applyBorder="1" applyAlignment="1">
      <alignment horizontal="distributed" vertical="center"/>
    </xf>
    <xf numFmtId="0" fontId="7" fillId="0" borderId="8" xfId="6" applyFont="1" applyBorder="1" applyAlignment="1">
      <alignment horizontal="distributed" vertical="center"/>
    </xf>
    <xf numFmtId="181" fontId="5" fillId="0" borderId="10" xfId="1" applyNumberFormat="1" applyFont="1" applyFill="1" applyBorder="1" applyAlignment="1">
      <alignment horizontal="right" vertical="center"/>
    </xf>
    <xf numFmtId="181" fontId="5" fillId="0" borderId="21" xfId="1" applyNumberFormat="1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181" fontId="5" fillId="0" borderId="0" xfId="3" applyNumberFormat="1" applyFont="1" applyBorder="1" applyAlignment="1">
      <alignment horizontal="right" vertical="center"/>
    </xf>
    <xf numFmtId="181" fontId="5" fillId="0" borderId="0" xfId="6" applyNumberFormat="1" applyFont="1" applyBorder="1" applyAlignment="1">
      <alignment horizontal="right" vertical="center"/>
    </xf>
    <xf numFmtId="181" fontId="5" fillId="0" borderId="0" xfId="6" applyNumberFormat="1" applyFont="1" applyAlignment="1">
      <alignment horizontal="right" vertical="center"/>
    </xf>
    <xf numFmtId="0" fontId="2" fillId="0" borderId="0" xfId="8" applyFont="1">
      <alignment vertical="center"/>
    </xf>
    <xf numFmtId="38" fontId="2" fillId="0" borderId="0" xfId="7" applyFont="1" applyAlignment="1">
      <alignment vertical="center"/>
    </xf>
    <xf numFmtId="0" fontId="2" fillId="0" borderId="0" xfId="8" applyFont="1" applyFill="1">
      <alignment vertical="center"/>
    </xf>
    <xf numFmtId="0" fontId="5" fillId="0" borderId="0" xfId="8" applyFont="1">
      <alignment vertical="center"/>
    </xf>
    <xf numFmtId="0" fontId="17" fillId="0" borderId="0" xfId="8" applyFont="1">
      <alignment vertical="center"/>
    </xf>
    <xf numFmtId="38" fontId="16" fillId="3" borderId="8" xfId="7" applyFont="1" applyFill="1" applyBorder="1" applyAlignment="1">
      <alignment vertical="center"/>
    </xf>
    <xf numFmtId="38" fontId="16" fillId="3" borderId="18" xfId="7" applyFont="1" applyFill="1" applyBorder="1" applyAlignment="1">
      <alignment vertical="center"/>
    </xf>
    <xf numFmtId="177" fontId="16" fillId="0" borderId="8" xfId="8" applyNumberFormat="1" applyFont="1" applyFill="1" applyBorder="1">
      <alignment vertical="center"/>
    </xf>
    <xf numFmtId="38" fontId="16" fillId="0" borderId="8" xfId="7" applyFont="1" applyFill="1" applyBorder="1" applyAlignment="1">
      <alignment vertical="center"/>
    </xf>
    <xf numFmtId="38" fontId="16" fillId="0" borderId="18" xfId="7" applyFont="1" applyFill="1" applyBorder="1" applyAlignment="1">
      <alignment vertical="center"/>
    </xf>
    <xf numFmtId="0" fontId="17" fillId="0" borderId="9" xfId="8" applyFont="1" applyFill="1" applyBorder="1" applyAlignment="1">
      <alignment horizontal="distributed" vertical="center"/>
    </xf>
    <xf numFmtId="38" fontId="16" fillId="3" borderId="0" xfId="7" applyFont="1" applyFill="1" applyBorder="1" applyAlignment="1">
      <alignment vertical="center"/>
    </xf>
    <xf numFmtId="38" fontId="16" fillId="3" borderId="10" xfId="7" applyFont="1" applyFill="1" applyBorder="1" applyAlignment="1">
      <alignment vertical="center"/>
    </xf>
    <xf numFmtId="177" fontId="16" fillId="0" borderId="0" xfId="8" applyNumberFormat="1" applyFont="1" applyFill="1" applyBorder="1">
      <alignment vertical="center"/>
    </xf>
    <xf numFmtId="38" fontId="16" fillId="0" borderId="0" xfId="7" applyFont="1" applyFill="1" applyBorder="1" applyAlignment="1">
      <alignment vertical="center"/>
    </xf>
    <xf numFmtId="38" fontId="16" fillId="0" borderId="10" xfId="7" applyFont="1" applyFill="1" applyBorder="1" applyAlignment="1">
      <alignment vertical="center"/>
    </xf>
    <xf numFmtId="177" fontId="16" fillId="0" borderId="0" xfId="8" applyNumberFormat="1" applyFont="1" applyFill="1">
      <alignment vertical="center"/>
    </xf>
    <xf numFmtId="0" fontId="17" fillId="0" borderId="3" xfId="8" applyFont="1" applyFill="1" applyBorder="1" applyAlignment="1">
      <alignment horizontal="distributed" vertical="center"/>
    </xf>
    <xf numFmtId="0" fontId="6" fillId="0" borderId="0" xfId="8" applyFont="1">
      <alignment vertical="center"/>
    </xf>
    <xf numFmtId="181" fontId="5" fillId="3" borderId="0" xfId="8" quotePrefix="1" applyNumberFormat="1" applyFont="1" applyFill="1" applyAlignment="1">
      <alignment horizontal="right" vertical="center"/>
    </xf>
    <xf numFmtId="38" fontId="5" fillId="3" borderId="0" xfId="7" applyFont="1" applyFill="1" applyBorder="1" applyAlignment="1">
      <alignment vertical="center"/>
    </xf>
    <xf numFmtId="177" fontId="5" fillId="0" borderId="0" xfId="8" applyNumberFormat="1" applyFont="1" applyFill="1" applyBorder="1">
      <alignment vertical="center"/>
    </xf>
    <xf numFmtId="181" fontId="5" fillId="0" borderId="0" xfId="8" quotePrefix="1" applyNumberFormat="1" applyFont="1" applyFill="1" applyBorder="1" applyAlignment="1">
      <alignment horizontal="right" vertical="center"/>
    </xf>
    <xf numFmtId="38" fontId="5" fillId="0" borderId="0" xfId="7" applyFont="1" applyFill="1" applyBorder="1" applyAlignment="1">
      <alignment vertical="center"/>
    </xf>
    <xf numFmtId="181" fontId="5" fillId="0" borderId="10" xfId="7" applyNumberFormat="1" applyFont="1" applyFill="1" applyBorder="1" applyAlignment="1">
      <alignment vertical="center"/>
    </xf>
    <xf numFmtId="177" fontId="5" fillId="0" borderId="0" xfId="8" applyNumberFormat="1" applyFont="1" applyFill="1">
      <alignment vertical="center"/>
    </xf>
    <xf numFmtId="181" fontId="5" fillId="0" borderId="0" xfId="8" quotePrefix="1" applyNumberFormat="1" applyFont="1" applyFill="1" applyAlignment="1">
      <alignment horizontal="right" vertical="center"/>
    </xf>
    <xf numFmtId="181" fontId="5" fillId="0" borderId="0" xfId="7" applyNumberFormat="1" applyFont="1" applyBorder="1" applyAlignment="1">
      <alignment horizontal="right" vertical="center"/>
    </xf>
    <xf numFmtId="181" fontId="5" fillId="0" borderId="10" xfId="7" applyNumberFormat="1" applyFont="1" applyBorder="1" applyAlignment="1">
      <alignment horizontal="right" vertical="center"/>
    </xf>
    <xf numFmtId="0" fontId="6" fillId="0" borderId="3" xfId="8" applyFont="1" applyFill="1" applyBorder="1" applyAlignment="1">
      <alignment horizontal="distributed" vertical="center"/>
    </xf>
    <xf numFmtId="0" fontId="5" fillId="0" borderId="0" xfId="8" applyFont="1" applyBorder="1" applyAlignment="1">
      <alignment horizontal="distributed" vertical="center"/>
    </xf>
    <xf numFmtId="38" fontId="5" fillId="3" borderId="10" xfId="7" applyFont="1" applyFill="1" applyBorder="1" applyAlignment="1">
      <alignment vertical="center"/>
    </xf>
    <xf numFmtId="184" fontId="5" fillId="0" borderId="0" xfId="8" applyNumberFormat="1" applyFont="1" applyFill="1" applyBorder="1" applyAlignment="1">
      <alignment horizontal="right" vertical="center"/>
    </xf>
    <xf numFmtId="38" fontId="5" fillId="0" borderId="10" xfId="7" applyFont="1" applyFill="1" applyBorder="1" applyAlignment="1">
      <alignment vertical="center"/>
    </xf>
    <xf numFmtId="184" fontId="16" fillId="0" borderId="0" xfId="8" applyNumberFormat="1" applyFont="1" applyFill="1" applyBorder="1" applyAlignment="1">
      <alignment horizontal="right" vertical="center"/>
    </xf>
    <xf numFmtId="181" fontId="5" fillId="0" borderId="0" xfId="8" applyNumberFormat="1" applyFont="1" applyFill="1" applyBorder="1">
      <alignment vertical="center"/>
    </xf>
    <xf numFmtId="185" fontId="5" fillId="0" borderId="0" xfId="7" applyNumberFormat="1" applyFont="1" applyFill="1" applyBorder="1" applyAlignment="1">
      <alignment horizontal="right" vertical="center"/>
    </xf>
    <xf numFmtId="181" fontId="5" fillId="0" borderId="0" xfId="7" applyNumberFormat="1" applyFont="1" applyFill="1" applyBorder="1" applyAlignment="1">
      <alignment vertical="center"/>
    </xf>
    <xf numFmtId="181" fontId="5" fillId="0" borderId="0" xfId="8" applyNumberFormat="1" applyFont="1" applyFill="1" applyBorder="1" applyAlignment="1">
      <alignment horizontal="right" vertical="center"/>
    </xf>
    <xf numFmtId="0" fontId="17" fillId="0" borderId="13" xfId="8" applyFont="1" applyFill="1" applyBorder="1" applyAlignment="1">
      <alignment horizontal="distributed" vertical="center"/>
    </xf>
    <xf numFmtId="0" fontId="6" fillId="0" borderId="6" xfId="8" applyFont="1" applyFill="1" applyBorder="1">
      <alignment vertical="center"/>
    </xf>
    <xf numFmtId="0" fontId="6" fillId="0" borderId="2" xfId="8" applyFont="1" applyFill="1" applyBorder="1" applyAlignment="1">
      <alignment horizontal="right" vertical="center"/>
    </xf>
    <xf numFmtId="0" fontId="15" fillId="0" borderId="0" xfId="8" applyFont="1">
      <alignment vertical="center"/>
    </xf>
    <xf numFmtId="0" fontId="5" fillId="0" borderId="0" xfId="8" applyFont="1" applyAlignment="1">
      <alignment horizontal="right" vertical="center"/>
    </xf>
    <xf numFmtId="38" fontId="15" fillId="0" borderId="0" xfId="7" applyFont="1" applyAlignment="1">
      <alignment vertical="center"/>
    </xf>
    <xf numFmtId="0" fontId="5" fillId="0" borderId="0" xfId="8" applyFont="1" applyFill="1" applyAlignment="1">
      <alignment horizontal="right" vertical="center"/>
    </xf>
    <xf numFmtId="181" fontId="16" fillId="0" borderId="8" xfId="7" applyNumberFormat="1" applyFont="1" applyFill="1" applyBorder="1" applyAlignment="1">
      <alignment vertical="center"/>
    </xf>
    <xf numFmtId="38" fontId="16" fillId="0" borderId="8" xfId="7" applyFont="1" applyBorder="1" applyAlignment="1">
      <alignment vertical="center"/>
    </xf>
    <xf numFmtId="0" fontId="17" fillId="0" borderId="8" xfId="8" applyFont="1" applyBorder="1" applyAlignment="1">
      <alignment horizontal="distributed" vertical="center"/>
    </xf>
    <xf numFmtId="181" fontId="16" fillId="0" borderId="0" xfId="7" applyNumberFormat="1" applyFont="1" applyFill="1" applyAlignment="1">
      <alignment vertical="center"/>
    </xf>
    <xf numFmtId="0" fontId="17" fillId="0" borderId="0" xfId="8" applyFont="1" applyBorder="1" applyAlignment="1">
      <alignment horizontal="distributed" vertical="center"/>
    </xf>
    <xf numFmtId="38" fontId="16" fillId="0" borderId="0" xfId="7" applyFont="1" applyBorder="1" applyAlignment="1">
      <alignment vertical="center"/>
    </xf>
    <xf numFmtId="181" fontId="5" fillId="0" borderId="0" xfId="7" applyNumberFormat="1" applyFont="1" applyFill="1" applyAlignment="1">
      <alignment vertical="center"/>
    </xf>
    <xf numFmtId="38" fontId="5" fillId="0" borderId="0" xfId="7" applyFont="1" applyBorder="1" applyAlignment="1">
      <alignment vertical="center"/>
    </xf>
    <xf numFmtId="0" fontId="6" fillId="0" borderId="0" xfId="8" applyFont="1" applyBorder="1" applyAlignment="1">
      <alignment horizontal="distributed" vertical="center"/>
    </xf>
    <xf numFmtId="178" fontId="17" fillId="0" borderId="0" xfId="7" applyNumberFormat="1" applyFont="1" applyFill="1" applyBorder="1" applyAlignment="1">
      <alignment horizontal="right" vertical="center"/>
    </xf>
    <xf numFmtId="178" fontId="16" fillId="0" borderId="0" xfId="7" applyNumberFormat="1" applyFont="1" applyFill="1" applyBorder="1" applyAlignment="1">
      <alignment horizontal="right" vertical="center"/>
    </xf>
    <xf numFmtId="181" fontId="16" fillId="0" borderId="0" xfId="7" applyNumberFormat="1" applyFont="1" applyFill="1" applyBorder="1" applyAlignment="1">
      <alignment horizontal="right"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38" fontId="30" fillId="0" borderId="0" xfId="7" applyFont="1" applyAlignment="1">
      <alignment vertical="center"/>
    </xf>
    <xf numFmtId="0" fontId="31" fillId="0" borderId="0" xfId="8" applyFont="1">
      <alignment vertical="center"/>
    </xf>
    <xf numFmtId="38" fontId="6" fillId="0" borderId="0" xfId="7" applyFont="1" applyAlignment="1">
      <alignment vertical="center"/>
    </xf>
    <xf numFmtId="177" fontId="6" fillId="0" borderId="0" xfId="8" applyNumberFormat="1" applyFont="1">
      <alignment vertical="center"/>
    </xf>
    <xf numFmtId="177" fontId="16" fillId="0" borderId="0" xfId="8" applyNumberFormat="1" applyFont="1" applyBorder="1">
      <alignment vertical="center"/>
    </xf>
    <xf numFmtId="177" fontId="16" fillId="0" borderId="8" xfId="8" applyNumberFormat="1" applyFont="1" applyBorder="1">
      <alignment vertical="center"/>
    </xf>
    <xf numFmtId="38" fontId="16" fillId="0" borderId="18" xfId="7" applyFont="1" applyBorder="1" applyAlignment="1">
      <alignment vertical="center"/>
    </xf>
    <xf numFmtId="177" fontId="16" fillId="0" borderId="0" xfId="8" applyNumberFormat="1" applyFont="1">
      <alignment vertical="center"/>
    </xf>
    <xf numFmtId="38" fontId="16" fillId="0" borderId="10" xfId="7" applyFont="1" applyBorder="1" applyAlignment="1">
      <alignment vertical="center"/>
    </xf>
    <xf numFmtId="177" fontId="5" fillId="0" borderId="0" xfId="8" applyNumberFormat="1" applyFont="1" applyAlignment="1">
      <alignment horizontal="right" vertical="center"/>
    </xf>
    <xf numFmtId="177" fontId="5" fillId="0" borderId="0" xfId="8" applyNumberFormat="1" applyFont="1">
      <alignment vertical="center"/>
    </xf>
    <xf numFmtId="38" fontId="5" fillId="0" borderId="0" xfId="7" applyFont="1" applyBorder="1" applyAlignment="1">
      <alignment horizontal="right" vertical="center"/>
    </xf>
    <xf numFmtId="38" fontId="5" fillId="0" borderId="10" xfId="7" applyFont="1" applyBorder="1" applyAlignment="1">
      <alignment horizontal="right" vertical="center"/>
    </xf>
    <xf numFmtId="177" fontId="5" fillId="0" borderId="0" xfId="8" applyNumberFormat="1" applyFont="1" applyBorder="1">
      <alignment vertical="center"/>
    </xf>
    <xf numFmtId="181" fontId="5" fillId="0" borderId="0" xfId="8" applyNumberFormat="1" applyFont="1" applyAlignment="1">
      <alignment horizontal="right" vertical="center"/>
    </xf>
    <xf numFmtId="38" fontId="5" fillId="0" borderId="10" xfId="7" applyFont="1" applyBorder="1" applyAlignment="1">
      <alignment vertical="center"/>
    </xf>
    <xf numFmtId="181" fontId="5" fillId="0" borderId="0" xfId="8" applyNumberFormat="1" applyFont="1">
      <alignment vertical="center"/>
    </xf>
    <xf numFmtId="181" fontId="5" fillId="0" borderId="0" xfId="7" applyNumberFormat="1" applyFont="1" applyBorder="1" applyAlignment="1">
      <alignment vertical="center"/>
    </xf>
    <xf numFmtId="181" fontId="5" fillId="0" borderId="10" xfId="7" applyNumberFormat="1" applyFont="1" applyBorder="1" applyAlignment="1">
      <alignment vertical="center"/>
    </xf>
    <xf numFmtId="0" fontId="5" fillId="0" borderId="7" xfId="8" applyFont="1" applyBorder="1" applyAlignment="1">
      <alignment horizontal="centerContinuous" vertical="center"/>
    </xf>
    <xf numFmtId="38" fontId="5" fillId="0" borderId="7" xfId="7" applyFont="1" applyBorder="1" applyAlignment="1">
      <alignment horizontal="centerContinuous" vertical="center"/>
    </xf>
    <xf numFmtId="0" fontId="6" fillId="0" borderId="0" xfId="8" applyFont="1" applyBorder="1" applyAlignment="1">
      <alignment horizontal="centerContinuous" vertical="center"/>
    </xf>
    <xf numFmtId="0" fontId="5" fillId="0" borderId="23" xfId="8" applyFont="1" applyBorder="1" applyAlignment="1">
      <alignment horizontal="centerContinuous" vertical="center"/>
    </xf>
    <xf numFmtId="0" fontId="5" fillId="0" borderId="26" xfId="8" applyFont="1" applyBorder="1" applyAlignment="1">
      <alignment horizontal="centerContinuous" vertical="center"/>
    </xf>
    <xf numFmtId="0" fontId="6" fillId="0" borderId="5" xfId="8" applyFont="1" applyBorder="1">
      <alignment vertical="center"/>
    </xf>
    <xf numFmtId="0" fontId="6" fillId="0" borderId="1" xfId="8" applyFont="1" applyBorder="1" applyAlignment="1">
      <alignment horizontal="centerContinuous" vertical="center"/>
    </xf>
    <xf numFmtId="49" fontId="6" fillId="0" borderId="1" xfId="7" applyNumberFormat="1" applyFont="1" applyBorder="1" applyAlignment="1">
      <alignment horizontal="centerContinuous" vertical="center"/>
    </xf>
    <xf numFmtId="49" fontId="6" fillId="0" borderId="16" xfId="7" applyNumberFormat="1" applyFont="1" applyBorder="1" applyAlignment="1">
      <alignment horizontal="centerContinuous" vertical="center"/>
    </xf>
    <xf numFmtId="0" fontId="6" fillId="0" borderId="1" xfId="8" applyFont="1" applyBorder="1" applyAlignment="1">
      <alignment horizontal="right" vertical="center"/>
    </xf>
    <xf numFmtId="0" fontId="32" fillId="0" borderId="0" xfId="8" applyFont="1">
      <alignment vertical="center"/>
    </xf>
    <xf numFmtId="177" fontId="5" fillId="0" borderId="0" xfId="5" applyNumberFormat="1" applyFont="1" applyFill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0" xfId="3" applyFont="1" applyBorder="1" applyAlignment="1">
      <alignment horizontal="right" vertical="center"/>
    </xf>
    <xf numFmtId="177" fontId="5" fillId="0" borderId="0" xfId="8" applyNumberFormat="1" applyFont="1" applyFill="1" applyAlignment="1">
      <alignment horizontal="right" vertical="center"/>
    </xf>
    <xf numFmtId="49" fontId="5" fillId="0" borderId="3" xfId="4" applyNumberFormat="1" applyFont="1" applyBorder="1" applyAlignment="1">
      <alignment horizontal="center"/>
    </xf>
    <xf numFmtId="0" fontId="5" fillId="0" borderId="0" xfId="8" applyFont="1" applyAlignment="1">
      <alignment vertical="top"/>
    </xf>
    <xf numFmtId="0" fontId="28" fillId="0" borderId="0" xfId="0" applyFont="1">
      <alignment vertical="center"/>
    </xf>
    <xf numFmtId="0" fontId="15" fillId="0" borderId="8" xfId="8" applyFont="1" applyBorder="1">
      <alignment vertical="center"/>
    </xf>
    <xf numFmtId="38" fontId="5" fillId="0" borderId="10" xfId="3" applyFont="1" applyBorder="1" applyAlignment="1">
      <alignment horizontal="right" vertical="center"/>
    </xf>
    <xf numFmtId="181" fontId="5" fillId="0" borderId="0" xfId="5" applyNumberFormat="1" applyFont="1" applyFill="1" applyAlignment="1">
      <alignment horizontal="right" vertical="center"/>
    </xf>
    <xf numFmtId="38" fontId="15" fillId="0" borderId="0" xfId="2" applyFont="1" applyFill="1" applyAlignment="1">
      <alignment vertical="center"/>
    </xf>
    <xf numFmtId="0" fontId="15" fillId="0" borderId="0" xfId="5" applyFont="1" applyFill="1">
      <alignment vertical="center"/>
    </xf>
    <xf numFmtId="38" fontId="15" fillId="0" borderId="0" xfId="2" applyFont="1" applyFill="1" applyAlignment="1">
      <alignment horizontal="right" vertical="center"/>
    </xf>
    <xf numFmtId="38" fontId="5" fillId="0" borderId="0" xfId="2" applyFont="1" applyFill="1" applyAlignment="1">
      <alignment horizontal="right" vertical="center"/>
    </xf>
    <xf numFmtId="177" fontId="17" fillId="0" borderId="0" xfId="5" applyNumberFormat="1" applyFont="1" applyFill="1">
      <alignment vertical="center"/>
    </xf>
    <xf numFmtId="177" fontId="17" fillId="0" borderId="8" xfId="5" applyNumberFormat="1" applyFont="1" applyFill="1" applyBorder="1">
      <alignment vertical="center"/>
    </xf>
    <xf numFmtId="38" fontId="2" fillId="0" borderId="0" xfId="2" applyFont="1" applyFill="1" applyAlignment="1">
      <alignment vertical="center"/>
    </xf>
    <xf numFmtId="0" fontId="2" fillId="0" borderId="0" xfId="5" applyFont="1" applyFill="1">
      <alignment vertical="center"/>
    </xf>
    <xf numFmtId="182" fontId="15" fillId="0" borderId="0" xfId="5" applyNumberFormat="1" applyFont="1" applyFill="1">
      <alignment vertical="center"/>
    </xf>
    <xf numFmtId="0" fontId="6" fillId="0" borderId="0" xfId="5" applyFont="1" applyFill="1">
      <alignment vertical="center"/>
    </xf>
    <xf numFmtId="38" fontId="15" fillId="0" borderId="8" xfId="2" applyFont="1" applyFill="1" applyBorder="1" applyAlignment="1">
      <alignment vertical="center"/>
    </xf>
    <xf numFmtId="0" fontId="6" fillId="0" borderId="1" xfId="5" applyFont="1" applyFill="1" applyBorder="1" applyAlignment="1">
      <alignment horizontal="right" vertical="center"/>
    </xf>
    <xf numFmtId="0" fontId="6" fillId="0" borderId="5" xfId="5" applyFont="1" applyFill="1" applyBorder="1">
      <alignment vertical="center"/>
    </xf>
    <xf numFmtId="0" fontId="16" fillId="0" borderId="0" xfId="5" applyFont="1" applyFill="1">
      <alignment vertical="center"/>
    </xf>
    <xf numFmtId="0" fontId="18" fillId="0" borderId="0" xfId="5" applyFont="1" applyFill="1">
      <alignment vertical="center"/>
    </xf>
    <xf numFmtId="0" fontId="5" fillId="0" borderId="0" xfId="5" applyFont="1" applyFill="1">
      <alignment vertical="center"/>
    </xf>
    <xf numFmtId="0" fontId="5" fillId="0" borderId="0" xfId="8" applyFont="1" applyFill="1" applyBorder="1" applyAlignment="1">
      <alignment vertical="center"/>
    </xf>
    <xf numFmtId="181" fontId="5" fillId="0" borderId="10" xfId="2" applyNumberFormat="1" applyFont="1" applyFill="1" applyBorder="1" applyAlignment="1">
      <alignment horizontal="right" vertical="center"/>
    </xf>
    <xf numFmtId="181" fontId="5" fillId="0" borderId="0" xfId="2" applyNumberFormat="1" applyFont="1" applyFill="1" applyBorder="1" applyAlignment="1">
      <alignment horizontal="right" vertical="center"/>
    </xf>
    <xf numFmtId="0" fontId="5" fillId="0" borderId="0" xfId="8" applyFont="1" applyFill="1" applyAlignment="1">
      <alignment vertical="top"/>
    </xf>
    <xf numFmtId="177" fontId="2" fillId="0" borderId="0" xfId="5" applyNumberFormat="1" applyFont="1" applyFill="1">
      <alignment vertical="center"/>
    </xf>
    <xf numFmtId="182" fontId="2" fillId="0" borderId="0" xfId="5" applyNumberFormat="1" applyFont="1" applyFill="1">
      <alignment vertical="center"/>
    </xf>
    <xf numFmtId="0" fontId="2" fillId="0" borderId="0" xfId="5" applyFont="1" applyFill="1" applyBorder="1">
      <alignment vertical="center"/>
    </xf>
    <xf numFmtId="0" fontId="28" fillId="3" borderId="0" xfId="8" applyFont="1" applyFill="1">
      <alignment vertical="center"/>
    </xf>
    <xf numFmtId="0" fontId="31" fillId="3" borderId="0" xfId="8" applyFont="1" applyFill="1">
      <alignment vertical="center"/>
    </xf>
    <xf numFmtId="38" fontId="2" fillId="3" borderId="0" xfId="7" applyFont="1" applyFill="1" applyAlignment="1">
      <alignment vertical="center"/>
    </xf>
    <xf numFmtId="0" fontId="15" fillId="3" borderId="0" xfId="8" applyFont="1" applyFill="1">
      <alignment vertical="center"/>
    </xf>
    <xf numFmtId="38" fontId="15" fillId="3" borderId="0" xfId="7" applyFont="1" applyFill="1" applyAlignment="1">
      <alignment vertical="center"/>
    </xf>
    <xf numFmtId="38" fontId="5" fillId="3" borderId="0" xfId="7" applyFont="1" applyFill="1" applyAlignment="1">
      <alignment horizontal="right" vertical="center"/>
    </xf>
    <xf numFmtId="0" fontId="26" fillId="3" borderId="0" xfId="8" applyFont="1" applyFill="1" applyBorder="1" applyAlignment="1">
      <alignment horizontal="distributed" vertical="center"/>
    </xf>
    <xf numFmtId="38" fontId="16" fillId="3" borderId="0" xfId="7" applyFont="1" applyFill="1" applyAlignment="1">
      <alignment vertical="center"/>
    </xf>
    <xf numFmtId="185" fontId="16" fillId="3" borderId="10" xfId="7" applyNumberFormat="1" applyFont="1" applyFill="1" applyBorder="1" applyAlignment="1">
      <alignment vertical="center"/>
    </xf>
    <xf numFmtId="185" fontId="16" fillId="3" borderId="3" xfId="7" applyNumberFormat="1" applyFont="1" applyFill="1" applyBorder="1" applyAlignment="1">
      <alignment vertical="center"/>
    </xf>
    <xf numFmtId="185" fontId="16" fillId="3" borderId="0" xfId="7" applyNumberFormat="1" applyFont="1" applyFill="1" applyAlignment="1">
      <alignment vertical="center"/>
    </xf>
    <xf numFmtId="0" fontId="5" fillId="3" borderId="0" xfId="8" applyFont="1" applyFill="1" applyBorder="1" applyAlignment="1">
      <alignment horizontal="distributed" vertical="center"/>
    </xf>
    <xf numFmtId="0" fontId="6" fillId="3" borderId="0" xfId="8" applyFont="1" applyFill="1" applyBorder="1" applyAlignment="1">
      <alignment horizontal="distributed" vertical="center"/>
    </xf>
    <xf numFmtId="38" fontId="5" fillId="3" borderId="0" xfId="7" applyFont="1" applyFill="1" applyAlignment="1">
      <alignment vertical="center"/>
    </xf>
    <xf numFmtId="185" fontId="5" fillId="3" borderId="10" xfId="7" applyNumberFormat="1" applyFont="1" applyFill="1" applyBorder="1" applyAlignment="1">
      <alignment vertical="center"/>
    </xf>
    <xf numFmtId="185" fontId="5" fillId="3" borderId="3" xfId="7" applyNumberFormat="1" applyFont="1" applyFill="1" applyBorder="1" applyAlignment="1">
      <alignment vertical="center"/>
    </xf>
    <xf numFmtId="185" fontId="5" fillId="3" borderId="0" xfId="7" applyNumberFormat="1" applyFont="1" applyFill="1" applyAlignment="1">
      <alignment vertical="center"/>
    </xf>
    <xf numFmtId="38" fontId="7" fillId="3" borderId="0" xfId="7" applyFont="1" applyFill="1" applyAlignment="1">
      <alignment horizontal="right" vertical="center"/>
    </xf>
    <xf numFmtId="38" fontId="16" fillId="3" borderId="0" xfId="7" applyFont="1" applyFill="1" applyBorder="1" applyAlignment="1">
      <alignment horizontal="right" vertical="center"/>
    </xf>
    <xf numFmtId="181" fontId="5" fillId="3" borderId="0" xfId="7" applyNumberFormat="1" applyFont="1" applyFill="1" applyAlignment="1">
      <alignment horizontal="right" vertical="center"/>
    </xf>
    <xf numFmtId="181" fontId="5" fillId="3" borderId="10" xfId="7" applyNumberFormat="1" applyFont="1" applyFill="1" applyBorder="1" applyAlignment="1">
      <alignment horizontal="right" vertical="center"/>
    </xf>
    <xf numFmtId="181" fontId="5" fillId="3" borderId="3" xfId="7" applyNumberFormat="1" applyFont="1" applyFill="1" applyBorder="1" applyAlignment="1">
      <alignment horizontal="right" vertical="center"/>
    </xf>
    <xf numFmtId="0" fontId="26" fillId="3" borderId="8" xfId="8" applyFont="1" applyFill="1" applyBorder="1" applyAlignment="1">
      <alignment horizontal="distributed" vertical="center"/>
    </xf>
    <xf numFmtId="185" fontId="16" fillId="3" borderId="18" xfId="7" applyNumberFormat="1" applyFont="1" applyFill="1" applyBorder="1" applyAlignment="1">
      <alignment vertical="center"/>
    </xf>
    <xf numFmtId="185" fontId="16" fillId="3" borderId="9" xfId="7" applyNumberFormat="1" applyFont="1" applyFill="1" applyBorder="1" applyAlignment="1">
      <alignment vertical="center"/>
    </xf>
    <xf numFmtId="185" fontId="16" fillId="3" borderId="8" xfId="7" applyNumberFormat="1" applyFont="1" applyFill="1" applyBorder="1" applyAlignment="1">
      <alignment vertical="center"/>
    </xf>
    <xf numFmtId="181" fontId="16" fillId="3" borderId="0" xfId="7" applyNumberFormat="1" applyFont="1" applyFill="1" applyAlignment="1">
      <alignment horizontal="right" vertical="center"/>
    </xf>
    <xf numFmtId="181" fontId="5" fillId="3" borderId="0" xfId="7" applyNumberFormat="1" applyFont="1" applyFill="1" applyAlignment="1">
      <alignment vertical="center"/>
    </xf>
    <xf numFmtId="38" fontId="5" fillId="3" borderId="0" xfId="7" applyFont="1" applyFill="1" applyBorder="1" applyAlignment="1">
      <alignment horizontal="right" vertical="center"/>
    </xf>
    <xf numFmtId="181" fontId="5" fillId="3" borderId="0" xfId="7" applyNumberFormat="1" applyFont="1" applyFill="1" applyBorder="1" applyAlignment="1">
      <alignment horizontal="right" vertical="center"/>
    </xf>
    <xf numFmtId="38" fontId="5" fillId="0" borderId="7" xfId="3" applyFont="1" applyBorder="1" applyAlignment="1">
      <alignment horizontal="center" vertical="center"/>
    </xf>
    <xf numFmtId="38" fontId="5" fillId="0" borderId="24" xfId="3" applyFont="1" applyBorder="1" applyAlignment="1">
      <alignment horizontal="center" vertical="center"/>
    </xf>
    <xf numFmtId="180" fontId="13" fillId="3" borderId="0" xfId="4" applyNumberFormat="1" applyFont="1" applyFill="1" applyBorder="1" applyAlignment="1">
      <alignment vertical="center"/>
    </xf>
    <xf numFmtId="183" fontId="13" fillId="3" borderId="0" xfId="4" applyNumberFormat="1" applyFont="1" applyFill="1" applyBorder="1" applyAlignment="1">
      <alignment vertical="center"/>
    </xf>
    <xf numFmtId="177" fontId="5" fillId="0" borderId="0" xfId="8" applyNumberFormat="1" applyFont="1" applyFill="1" applyBorder="1" applyAlignment="1">
      <alignment horizontal="right" vertical="center"/>
    </xf>
    <xf numFmtId="38" fontId="5" fillId="0" borderId="26" xfId="7" applyFont="1" applyBorder="1" applyAlignment="1">
      <alignment horizontal="centerContinuous" vertical="center"/>
    </xf>
    <xf numFmtId="38" fontId="5" fillId="0" borderId="10" xfId="7" applyFont="1" applyFill="1" applyBorder="1" applyAlignment="1">
      <alignment horizontal="right" vertical="center"/>
    </xf>
    <xf numFmtId="38" fontId="5" fillId="0" borderId="0" xfId="7" applyFont="1" applyFill="1" applyBorder="1" applyAlignment="1">
      <alignment horizontal="right" vertical="center"/>
    </xf>
    <xf numFmtId="181" fontId="5" fillId="0" borderId="10" xfId="7" applyNumberFormat="1" applyFont="1" applyFill="1" applyBorder="1" applyAlignment="1">
      <alignment horizontal="right" vertical="center"/>
    </xf>
    <xf numFmtId="181" fontId="16" fillId="3" borderId="10" xfId="7" applyNumberFormat="1" applyFont="1" applyFill="1" applyBorder="1" applyAlignment="1">
      <alignment horizontal="right" vertical="center"/>
    </xf>
    <xf numFmtId="185" fontId="5" fillId="3" borderId="10" xfId="7" applyNumberFormat="1" applyFont="1" applyFill="1" applyBorder="1" applyAlignment="1">
      <alignment horizontal="right" vertical="center"/>
    </xf>
    <xf numFmtId="185" fontId="16" fillId="3" borderId="10" xfId="7" applyNumberFormat="1" applyFont="1" applyFill="1" applyBorder="1" applyAlignment="1">
      <alignment horizontal="right" vertical="center"/>
    </xf>
    <xf numFmtId="181" fontId="5" fillId="0" borderId="0" xfId="5" applyNumberFormat="1" applyFont="1" applyFill="1" applyBorder="1" applyAlignment="1">
      <alignment horizontal="right" vertical="center"/>
    </xf>
    <xf numFmtId="177" fontId="5" fillId="0" borderId="0" xfId="5" applyNumberFormat="1" applyFont="1" applyFill="1" applyBorder="1" applyAlignment="1">
      <alignment horizontal="right" vertical="center"/>
    </xf>
    <xf numFmtId="177" fontId="17" fillId="0" borderId="0" xfId="5" applyNumberFormat="1" applyFont="1" applyFill="1" applyBorder="1">
      <alignment vertical="center"/>
    </xf>
    <xf numFmtId="177" fontId="6" fillId="0" borderId="0" xfId="5" applyNumberFormat="1" applyFont="1" applyFill="1" applyBorder="1">
      <alignment vertical="center"/>
    </xf>
    <xf numFmtId="183" fontId="13" fillId="3" borderId="3" xfId="4" applyNumberFormat="1" applyFont="1" applyFill="1" applyBorder="1" applyAlignment="1">
      <alignment vertical="center"/>
    </xf>
    <xf numFmtId="183" fontId="13" fillId="0" borderId="3" xfId="4" applyNumberFormat="1" applyFont="1" applyFill="1" applyBorder="1" applyAlignment="1">
      <alignment vertical="center"/>
    </xf>
    <xf numFmtId="49" fontId="6" fillId="0" borderId="14" xfId="3" applyNumberFormat="1" applyFont="1" applyBorder="1" applyAlignment="1">
      <alignment horizontal="center" vertical="center"/>
    </xf>
    <xf numFmtId="177" fontId="21" fillId="0" borderId="0" xfId="6" applyNumberFormat="1" applyFont="1" applyBorder="1">
      <alignment vertical="center"/>
    </xf>
    <xf numFmtId="38" fontId="2" fillId="0" borderId="0" xfId="3" applyFont="1" applyBorder="1" applyAlignment="1">
      <alignment vertical="center"/>
    </xf>
    <xf numFmtId="38" fontId="5" fillId="0" borderId="23" xfId="7" applyFont="1" applyBorder="1" applyAlignment="1">
      <alignment horizontal="centerContinuous" vertical="center"/>
    </xf>
    <xf numFmtId="177" fontId="16" fillId="0" borderId="12" xfId="8" applyNumberFormat="1" applyFont="1" applyFill="1" applyBorder="1">
      <alignment vertical="center"/>
    </xf>
    <xf numFmtId="38" fontId="5" fillId="0" borderId="24" xfId="7" applyFont="1" applyFill="1" applyBorder="1" applyAlignment="1">
      <alignment horizontal="center" vertical="center"/>
    </xf>
    <xf numFmtId="0" fontId="7" fillId="0" borderId="8" xfId="8" applyFont="1" applyBorder="1" applyAlignment="1">
      <alignment horizontal="distributed" vertical="center"/>
    </xf>
    <xf numFmtId="0" fontId="7" fillId="0" borderId="0" xfId="8" applyFont="1" applyBorder="1" applyAlignment="1">
      <alignment horizontal="distributed" vertical="center"/>
    </xf>
    <xf numFmtId="0" fontId="7" fillId="0" borderId="0" xfId="8" applyFont="1" applyFill="1" applyBorder="1" applyAlignment="1">
      <alignment horizontal="distributed" vertical="center"/>
    </xf>
    <xf numFmtId="0" fontId="7" fillId="3" borderId="0" xfId="8" applyFont="1" applyFill="1" applyBorder="1" applyAlignment="1">
      <alignment horizontal="distributed" vertical="center"/>
    </xf>
    <xf numFmtId="0" fontId="7" fillId="3" borderId="8" xfId="8" applyFont="1" applyFill="1" applyBorder="1" applyAlignment="1">
      <alignment horizontal="distributed" vertical="center"/>
    </xf>
    <xf numFmtId="49" fontId="6" fillId="0" borderId="14" xfId="2" applyNumberFormat="1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distributed" vertical="center" justifyLastLine="1"/>
    </xf>
    <xf numFmtId="0" fontId="5" fillId="0" borderId="24" xfId="5" applyFont="1" applyFill="1" applyBorder="1" applyAlignment="1">
      <alignment horizontal="distributed" vertical="center" justifyLastLine="1"/>
    </xf>
    <xf numFmtId="0" fontId="5" fillId="0" borderId="23" xfId="5" applyFont="1" applyFill="1" applyBorder="1" applyAlignment="1">
      <alignment horizontal="distributed" vertical="center" justifyLastLine="1"/>
    </xf>
    <xf numFmtId="38" fontId="5" fillId="0" borderId="7" xfId="2" applyFont="1" applyFill="1" applyBorder="1" applyAlignment="1">
      <alignment horizontal="center" vertical="center"/>
    </xf>
    <xf numFmtId="38" fontId="5" fillId="0" borderId="24" xfId="2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distributed" vertical="center"/>
    </xf>
    <xf numFmtId="0" fontId="7" fillId="0" borderId="8" xfId="5" applyFont="1" applyFill="1" applyBorder="1" applyAlignment="1">
      <alignment horizontal="distributed" vertical="center"/>
    </xf>
    <xf numFmtId="49" fontId="5" fillId="0" borderId="9" xfId="4" applyNumberFormat="1" applyFont="1" applyFill="1" applyBorder="1" applyAlignment="1">
      <alignment horizontal="center"/>
    </xf>
    <xf numFmtId="180" fontId="13" fillId="0" borderId="8" xfId="4" applyNumberFormat="1" applyFont="1" applyFill="1" applyBorder="1" applyAlignment="1">
      <alignment vertical="center"/>
    </xf>
    <xf numFmtId="183" fontId="13" fillId="0" borderId="9" xfId="4" applyNumberFormat="1" applyFont="1" applyFill="1" applyBorder="1" applyAlignment="1">
      <alignment vertical="center"/>
    </xf>
    <xf numFmtId="183" fontId="13" fillId="0" borderId="8" xfId="4" applyNumberFormat="1" applyFont="1" applyFill="1" applyBorder="1" applyAlignment="1">
      <alignment vertical="center"/>
    </xf>
    <xf numFmtId="178" fontId="16" fillId="0" borderId="13" xfId="1" applyNumberFormat="1" applyFont="1" applyFill="1" applyBorder="1" applyAlignment="1">
      <alignment horizontal="right" vertical="center"/>
    </xf>
    <xf numFmtId="179" fontId="16" fillId="0" borderId="0" xfId="0" applyNumberFormat="1" applyFont="1" applyFill="1" applyAlignment="1">
      <alignment horizontal="right" vertical="center"/>
    </xf>
    <xf numFmtId="181" fontId="16" fillId="0" borderId="20" xfId="1" applyNumberFormat="1" applyFont="1" applyFill="1" applyBorder="1" applyAlignment="1">
      <alignment vertical="center"/>
    </xf>
    <xf numFmtId="178" fontId="16" fillId="0" borderId="0" xfId="1" applyNumberFormat="1" applyFont="1" applyFill="1" applyAlignment="1">
      <alignment vertical="center"/>
    </xf>
    <xf numFmtId="178" fontId="16" fillId="0" borderId="3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Alignment="1">
      <alignment horizontal="right" vertical="center"/>
    </xf>
    <xf numFmtId="178" fontId="5" fillId="0" borderId="3" xfId="1" applyNumberFormat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horizontal="right" vertical="center"/>
    </xf>
    <xf numFmtId="181" fontId="5" fillId="0" borderId="21" xfId="1" applyNumberFormat="1" applyFont="1" applyFill="1" applyBorder="1" applyAlignment="1">
      <alignment vertical="center"/>
    </xf>
    <xf numFmtId="178" fontId="5" fillId="0" borderId="0" xfId="1" applyNumberFormat="1" applyFont="1" applyFill="1" applyAlignment="1">
      <alignment vertical="center"/>
    </xf>
    <xf numFmtId="181" fontId="16" fillId="0" borderId="21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Alignment="1">
      <alignment vertical="center"/>
    </xf>
    <xf numFmtId="184" fontId="5" fillId="0" borderId="0" xfId="0" applyNumberFormat="1" applyFont="1" applyFill="1" applyAlignment="1">
      <alignment horizontal="right" vertical="center"/>
    </xf>
    <xf numFmtId="181" fontId="5" fillId="0" borderId="3" xfId="1" applyNumberFormat="1" applyFont="1" applyFill="1" applyBorder="1" applyAlignment="1">
      <alignment horizontal="right" vertical="center"/>
    </xf>
    <xf numFmtId="181" fontId="22" fillId="0" borderId="0" xfId="1" applyNumberFormat="1" applyFont="1" applyFill="1" applyAlignment="1">
      <alignment horizontal="right" vertical="center"/>
    </xf>
    <xf numFmtId="179" fontId="16" fillId="0" borderId="0" xfId="1" applyNumberFormat="1" applyFont="1" applyFill="1" applyAlignment="1">
      <alignment horizontal="right" vertical="center"/>
    </xf>
    <xf numFmtId="178" fontId="16" fillId="0" borderId="8" xfId="1" applyNumberFormat="1" applyFont="1" applyFill="1" applyBorder="1" applyAlignment="1">
      <alignment horizontal="right" vertical="center"/>
    </xf>
    <xf numFmtId="178" fontId="16" fillId="0" borderId="9" xfId="1" applyNumberFormat="1" applyFont="1" applyFill="1" applyBorder="1" applyAlignment="1">
      <alignment horizontal="right" vertical="center"/>
    </xf>
    <xf numFmtId="179" fontId="16" fillId="0" borderId="8" xfId="0" applyNumberFormat="1" applyFont="1" applyFill="1" applyBorder="1" applyAlignment="1">
      <alignment horizontal="right" vertical="center"/>
    </xf>
    <xf numFmtId="181" fontId="16" fillId="0" borderId="22" xfId="1" applyNumberFormat="1" applyFont="1" applyFill="1" applyBorder="1" applyAlignment="1">
      <alignment vertical="center"/>
    </xf>
    <xf numFmtId="178" fontId="16" fillId="0" borderId="8" xfId="1" applyNumberFormat="1" applyFont="1" applyFill="1" applyBorder="1" applyAlignment="1">
      <alignment vertical="center"/>
    </xf>
    <xf numFmtId="38" fontId="5" fillId="0" borderId="0" xfId="7" applyFont="1" applyFill="1" applyAlignment="1">
      <alignment vertical="center"/>
    </xf>
    <xf numFmtId="181" fontId="5" fillId="0" borderId="0" xfId="7" applyNumberFormat="1" applyFont="1" applyFill="1" applyBorder="1" applyAlignment="1">
      <alignment horizontal="right" vertical="center"/>
    </xf>
    <xf numFmtId="38" fontId="16" fillId="0" borderId="0" xfId="7" applyFont="1" applyFill="1" applyAlignment="1">
      <alignment vertical="center"/>
    </xf>
    <xf numFmtId="0" fontId="28" fillId="0" borderId="0" xfId="8" applyFont="1" applyFill="1">
      <alignment vertical="center"/>
    </xf>
    <xf numFmtId="0" fontId="27" fillId="0" borderId="0" xfId="8" applyFont="1" applyFill="1">
      <alignment vertical="center"/>
    </xf>
    <xf numFmtId="38" fontId="27" fillId="0" borderId="0" xfId="7" applyFont="1" applyFill="1" applyAlignment="1">
      <alignment vertical="center"/>
    </xf>
    <xf numFmtId="180" fontId="27" fillId="0" borderId="0" xfId="8" applyNumberFormat="1" applyFont="1" applyFill="1">
      <alignment vertical="center"/>
    </xf>
    <xf numFmtId="0" fontId="15" fillId="0" borderId="0" xfId="8" applyFont="1" applyFill="1">
      <alignment vertical="center"/>
    </xf>
    <xf numFmtId="38" fontId="15" fillId="0" borderId="0" xfId="7" applyFont="1" applyFill="1" applyAlignment="1">
      <alignment vertical="center"/>
    </xf>
    <xf numFmtId="38" fontId="15" fillId="0" borderId="0" xfId="7" applyFont="1" applyFill="1" applyAlignment="1">
      <alignment horizontal="right" vertical="center"/>
    </xf>
    <xf numFmtId="180" fontId="15" fillId="0" borderId="0" xfId="8" applyNumberFormat="1" applyFont="1" applyFill="1">
      <alignment vertical="center"/>
    </xf>
    <xf numFmtId="0" fontId="6" fillId="0" borderId="1" xfId="8" applyFont="1" applyFill="1" applyBorder="1" applyAlignment="1">
      <alignment horizontal="center" vertical="center"/>
    </xf>
    <xf numFmtId="38" fontId="6" fillId="0" borderId="1" xfId="7" applyFont="1" applyFill="1" applyBorder="1" applyAlignment="1">
      <alignment horizontal="centerContinuous" vertical="center"/>
    </xf>
    <xf numFmtId="0" fontId="6" fillId="0" borderId="0" xfId="8" applyFont="1" applyFill="1">
      <alignment vertical="center"/>
    </xf>
    <xf numFmtId="180" fontId="6" fillId="0" borderId="0" xfId="8" applyNumberFormat="1" applyFont="1" applyFill="1">
      <alignment vertical="center"/>
    </xf>
    <xf numFmtId="0" fontId="6" fillId="0" borderId="5" xfId="8" applyFont="1" applyFill="1" applyBorder="1" applyAlignment="1">
      <alignment horizontal="center" vertical="center"/>
    </xf>
    <xf numFmtId="0" fontId="17" fillId="0" borderId="0" xfId="8" applyFont="1" applyFill="1" applyBorder="1" applyAlignment="1">
      <alignment horizontal="distributed" vertical="center"/>
    </xf>
    <xf numFmtId="38" fontId="16" fillId="0" borderId="3" xfId="7" applyFont="1" applyFill="1" applyBorder="1" applyAlignment="1">
      <alignment vertical="center"/>
    </xf>
    <xf numFmtId="178" fontId="16" fillId="0" borderId="3" xfId="7" applyNumberFormat="1" applyFont="1" applyFill="1" applyBorder="1" applyAlignment="1">
      <alignment horizontal="right" vertical="center"/>
    </xf>
    <xf numFmtId="0" fontId="16" fillId="0" borderId="0" xfId="8" applyFont="1" applyFill="1">
      <alignment vertical="center"/>
    </xf>
    <xf numFmtId="0" fontId="17" fillId="0" borderId="0" xfId="8" applyFont="1" applyFill="1">
      <alignment vertical="center"/>
    </xf>
    <xf numFmtId="180" fontId="2" fillId="0" borderId="0" xfId="8" applyNumberFormat="1" applyFont="1" applyFill="1">
      <alignment vertical="center"/>
    </xf>
    <xf numFmtId="180" fontId="26" fillId="0" borderId="0" xfId="8" applyNumberFormat="1" applyFont="1" applyFill="1">
      <alignment vertical="center"/>
    </xf>
    <xf numFmtId="178" fontId="16" fillId="0" borderId="0" xfId="7" applyNumberFormat="1" applyFont="1" applyFill="1" applyAlignment="1">
      <alignment horizontal="right" vertical="center"/>
    </xf>
    <xf numFmtId="0" fontId="5" fillId="0" borderId="0" xfId="8" applyFont="1" applyFill="1" applyBorder="1" applyAlignment="1">
      <alignment horizontal="distributed" vertical="center"/>
    </xf>
    <xf numFmtId="0" fontId="6" fillId="0" borderId="0" xfId="8" applyFont="1" applyFill="1" applyBorder="1" applyAlignment="1">
      <alignment horizontal="distributed" vertical="center"/>
    </xf>
    <xf numFmtId="38" fontId="5" fillId="0" borderId="3" xfId="7" applyFont="1" applyFill="1" applyBorder="1" applyAlignment="1">
      <alignment vertical="center"/>
    </xf>
    <xf numFmtId="178" fontId="5" fillId="0" borderId="0" xfId="7" applyNumberFormat="1" applyFont="1" applyFill="1" applyBorder="1" applyAlignment="1">
      <alignment horizontal="right" vertical="center"/>
    </xf>
    <xf numFmtId="178" fontId="6" fillId="0" borderId="0" xfId="7" applyNumberFormat="1" applyFont="1" applyFill="1" applyBorder="1" applyAlignment="1">
      <alignment horizontal="right" vertical="center"/>
    </xf>
    <xf numFmtId="178" fontId="5" fillId="0" borderId="3" xfId="7" applyNumberFormat="1" applyFont="1" applyFill="1" applyBorder="1" applyAlignment="1">
      <alignment horizontal="right" vertical="center"/>
    </xf>
    <xf numFmtId="0" fontId="5" fillId="0" borderId="0" xfId="8" applyFont="1" applyFill="1">
      <alignment vertical="center"/>
    </xf>
    <xf numFmtId="181" fontId="16" fillId="0" borderId="0" xfId="7" applyNumberFormat="1" applyFont="1" applyFill="1" applyAlignment="1">
      <alignment horizontal="right" vertical="center"/>
    </xf>
    <xf numFmtId="38" fontId="16" fillId="0" borderId="0" xfId="7" applyFont="1" applyFill="1" applyBorder="1" applyAlignment="1">
      <alignment horizontal="right" vertical="center"/>
    </xf>
    <xf numFmtId="180" fontId="17" fillId="0" borderId="0" xfId="8" applyNumberFormat="1" applyFont="1" applyFill="1">
      <alignment vertical="center"/>
    </xf>
    <xf numFmtId="181" fontId="22" fillId="0" borderId="0" xfId="7" applyNumberFormat="1" applyFont="1" applyFill="1" applyAlignment="1">
      <alignment horizontal="right" vertical="center"/>
    </xf>
    <xf numFmtId="181" fontId="16" fillId="0" borderId="10" xfId="7" applyNumberFormat="1" applyFont="1" applyFill="1" applyBorder="1" applyAlignment="1">
      <alignment horizontal="right" vertical="center"/>
    </xf>
    <xf numFmtId="181" fontId="5" fillId="0" borderId="0" xfId="7" applyNumberFormat="1" applyFont="1" applyFill="1" applyAlignment="1">
      <alignment horizontal="right" vertical="center"/>
    </xf>
    <xf numFmtId="0" fontId="7" fillId="0" borderId="0" xfId="8" applyFont="1" applyFill="1">
      <alignment vertical="center"/>
    </xf>
    <xf numFmtId="0" fontId="7" fillId="0" borderId="8" xfId="8" applyFont="1" applyFill="1" applyBorder="1" applyAlignment="1">
      <alignment horizontal="distributed" vertical="center"/>
    </xf>
    <xf numFmtId="0" fontId="17" fillId="0" borderId="8" xfId="8" applyFont="1" applyFill="1" applyBorder="1" applyAlignment="1">
      <alignment horizontal="distributed" vertical="center"/>
    </xf>
    <xf numFmtId="38" fontId="16" fillId="0" borderId="9" xfId="7" applyFont="1" applyFill="1" applyBorder="1" applyAlignment="1">
      <alignment vertical="center"/>
    </xf>
    <xf numFmtId="178" fontId="16" fillId="0" borderId="8" xfId="7" applyNumberFormat="1" applyFont="1" applyFill="1" applyBorder="1" applyAlignment="1">
      <alignment horizontal="right" vertical="center"/>
    </xf>
    <xf numFmtId="178" fontId="17" fillId="0" borderId="8" xfId="7" applyNumberFormat="1" applyFont="1" applyFill="1" applyBorder="1" applyAlignment="1">
      <alignment horizontal="right" vertical="center"/>
    </xf>
    <xf numFmtId="178" fontId="16" fillId="0" borderId="9" xfId="7" applyNumberFormat="1" applyFont="1" applyFill="1" applyBorder="1" applyAlignment="1">
      <alignment horizontal="right" vertical="center"/>
    </xf>
    <xf numFmtId="0" fontId="16" fillId="0" borderId="8" xfId="8" applyFont="1" applyFill="1" applyBorder="1">
      <alignment vertical="center"/>
    </xf>
    <xf numFmtId="38" fontId="2" fillId="0" borderId="0" xfId="7" applyFont="1" applyFill="1" applyAlignment="1">
      <alignment vertical="center"/>
    </xf>
    <xf numFmtId="38" fontId="2" fillId="0" borderId="0" xfId="7" applyFont="1" applyFill="1" applyBorder="1" applyAlignment="1">
      <alignment vertical="center"/>
    </xf>
    <xf numFmtId="0" fontId="2" fillId="0" borderId="0" xfId="8" applyFont="1" applyFill="1" applyBorder="1">
      <alignment vertical="center"/>
    </xf>
    <xf numFmtId="0" fontId="15" fillId="0" borderId="8" xfId="8" applyFont="1" applyFill="1" applyBorder="1">
      <alignment vertical="center"/>
    </xf>
    <xf numFmtId="0" fontId="15" fillId="0" borderId="0" xfId="8" applyFont="1" applyFill="1" applyAlignment="1">
      <alignment horizontal="right" vertical="center"/>
    </xf>
    <xf numFmtId="38" fontId="5" fillId="0" borderId="23" xfId="7" applyFont="1" applyFill="1" applyBorder="1" applyAlignment="1">
      <alignment horizontal="center" vertical="center"/>
    </xf>
    <xf numFmtId="0" fontId="5" fillId="0" borderId="7" xfId="8" applyFont="1" applyFill="1" applyBorder="1" applyAlignment="1">
      <alignment horizontal="center" vertical="center"/>
    </xf>
    <xf numFmtId="0" fontId="5" fillId="0" borderId="23" xfId="8" applyFont="1" applyFill="1" applyBorder="1" applyAlignment="1">
      <alignment horizontal="center" vertical="center"/>
    </xf>
    <xf numFmtId="184" fontId="16" fillId="0" borderId="0" xfId="8" applyNumberFormat="1" applyFont="1" applyFill="1" applyAlignment="1">
      <alignment horizontal="right" vertical="center"/>
    </xf>
    <xf numFmtId="184" fontId="5" fillId="0" borderId="0" xfId="8" applyNumberFormat="1" applyFont="1" applyFill="1" applyAlignment="1">
      <alignment horizontal="right" vertical="center"/>
    </xf>
    <xf numFmtId="181" fontId="5" fillId="0" borderId="0" xfId="8" applyNumberFormat="1" applyFont="1" applyFill="1" applyAlignment="1">
      <alignment horizontal="right" vertical="center"/>
    </xf>
    <xf numFmtId="181" fontId="5" fillId="0" borderId="0" xfId="8" applyNumberFormat="1" applyFont="1" applyFill="1">
      <alignment vertical="center"/>
    </xf>
    <xf numFmtId="186" fontId="2" fillId="0" borderId="0" xfId="8" applyNumberFormat="1" applyFont="1" applyFill="1">
      <alignment vertical="center"/>
    </xf>
    <xf numFmtId="181" fontId="5" fillId="0" borderId="10" xfId="2" applyNumberFormat="1" applyFont="1" applyFill="1" applyBorder="1" applyAlignment="1">
      <alignment vertical="center"/>
    </xf>
    <xf numFmtId="181" fontId="5" fillId="0" borderId="0" xfId="2" applyNumberFormat="1" applyFont="1" applyFill="1" applyBorder="1" applyAlignment="1">
      <alignment vertical="center"/>
    </xf>
    <xf numFmtId="181" fontId="5" fillId="0" borderId="0" xfId="5" applyNumberFormat="1" applyFont="1" applyFill="1">
      <alignment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24" xfId="6" applyFont="1" applyFill="1" applyBorder="1" applyAlignment="1">
      <alignment horizontal="center" vertical="center"/>
    </xf>
    <xf numFmtId="0" fontId="5" fillId="0" borderId="23" xfId="6" applyFont="1" applyFill="1" applyBorder="1" applyAlignment="1">
      <alignment horizontal="center" vertical="center"/>
    </xf>
    <xf numFmtId="181" fontId="5" fillId="0" borderId="10" xfId="3" applyNumberFormat="1" applyFont="1" applyFill="1" applyBorder="1" applyAlignment="1">
      <alignment horizontal="right" vertical="center"/>
    </xf>
    <xf numFmtId="181" fontId="5" fillId="0" borderId="0" xfId="3" applyNumberFormat="1" applyFont="1" applyFill="1" applyBorder="1" applyAlignment="1">
      <alignment horizontal="right" vertical="center"/>
    </xf>
    <xf numFmtId="181" fontId="5" fillId="0" borderId="0" xfId="6" applyNumberFormat="1" applyFont="1" applyFill="1" applyBorder="1" applyAlignment="1">
      <alignment horizontal="right" vertical="center"/>
    </xf>
    <xf numFmtId="38" fontId="5" fillId="0" borderId="10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15" fillId="0" borderId="0" xfId="3" applyFont="1" applyFill="1" applyAlignment="1">
      <alignment vertical="center"/>
    </xf>
    <xf numFmtId="0" fontId="15" fillId="0" borderId="0" xfId="6" applyFont="1" applyFill="1">
      <alignment vertical="center"/>
    </xf>
    <xf numFmtId="0" fontId="5" fillId="0" borderId="0" xfId="6" applyFont="1" applyFill="1" applyAlignment="1">
      <alignment horizontal="right" vertical="center"/>
    </xf>
    <xf numFmtId="0" fontId="6" fillId="0" borderId="0" xfId="6" applyFont="1" applyFill="1" applyBorder="1" applyAlignment="1">
      <alignment horizontal="center" vertical="center"/>
    </xf>
    <xf numFmtId="177" fontId="16" fillId="0" borderId="0" xfId="6" applyNumberFormat="1" applyFont="1" applyFill="1">
      <alignment vertical="center"/>
    </xf>
    <xf numFmtId="177" fontId="17" fillId="0" borderId="0" xfId="6" applyNumberFormat="1" applyFont="1" applyFill="1">
      <alignment vertical="center"/>
    </xf>
    <xf numFmtId="177" fontId="17" fillId="0" borderId="0" xfId="6" applyNumberFormat="1" applyFont="1" applyFill="1" applyBorder="1">
      <alignment vertical="center"/>
    </xf>
    <xf numFmtId="177" fontId="6" fillId="0" borderId="0" xfId="6" applyNumberFormat="1" applyFont="1" applyFill="1" applyBorder="1">
      <alignment vertical="center"/>
    </xf>
    <xf numFmtId="177" fontId="19" fillId="0" borderId="0" xfId="6" applyNumberFormat="1" applyFont="1" applyFill="1">
      <alignment vertical="center"/>
    </xf>
    <xf numFmtId="177" fontId="20" fillId="0" borderId="0" xfId="6" applyNumberFormat="1" applyFont="1" applyFill="1">
      <alignment vertical="center"/>
    </xf>
    <xf numFmtId="177" fontId="20" fillId="0" borderId="0" xfId="6" applyNumberFormat="1" applyFont="1" applyFill="1" applyBorder="1">
      <alignment vertical="center"/>
    </xf>
    <xf numFmtId="187" fontId="5" fillId="0" borderId="0" xfId="6" applyNumberFormat="1" applyFont="1" applyFill="1" applyBorder="1" applyAlignment="1">
      <alignment horizontal="right" vertical="center"/>
    </xf>
    <xf numFmtId="177" fontId="5" fillId="0" borderId="0" xfId="6" applyNumberFormat="1" applyFont="1" applyFill="1" applyAlignment="1">
      <alignment horizontal="right" vertical="center"/>
    </xf>
    <xf numFmtId="181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0" xfId="6" applyNumberFormat="1" applyFont="1" applyFill="1" applyBorder="1" applyAlignment="1">
      <alignment horizontal="right" vertical="center"/>
    </xf>
    <xf numFmtId="0" fontId="5" fillId="0" borderId="0" xfId="6" applyNumberFormat="1" applyFont="1" applyFill="1" applyBorder="1">
      <alignment vertical="center"/>
    </xf>
    <xf numFmtId="181" fontId="5" fillId="0" borderId="10" xfId="3" applyNumberFormat="1" applyFont="1" applyFill="1" applyBorder="1" applyAlignment="1">
      <alignment vertical="center"/>
    </xf>
    <xf numFmtId="181" fontId="5" fillId="0" borderId="0" xfId="6" applyNumberFormat="1" applyFont="1" applyFill="1" applyAlignment="1">
      <alignment horizontal="right" vertical="center"/>
    </xf>
    <xf numFmtId="0" fontId="5" fillId="2" borderId="20" xfId="0" applyFont="1" applyFill="1" applyBorder="1" applyAlignment="1">
      <alignment horizontal="distributed" vertical="center" wrapText="1" justifyLastLine="1"/>
    </xf>
    <xf numFmtId="0" fontId="5" fillId="2" borderId="19" xfId="0" applyFont="1" applyFill="1" applyBorder="1" applyAlignment="1">
      <alignment horizontal="distributed" vertical="center" wrapText="1" justifyLastLine="1"/>
    </xf>
    <xf numFmtId="38" fontId="5" fillId="0" borderId="17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distributed" vertical="center" wrapText="1" justifyLastLine="1"/>
    </xf>
    <xf numFmtId="0" fontId="5" fillId="2" borderId="6" xfId="0" applyFont="1" applyFill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/>
    </xf>
    <xf numFmtId="38" fontId="5" fillId="2" borderId="14" xfId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9" xfId="0" applyFont="1" applyFill="1" applyBorder="1">
      <alignment vertical="center"/>
    </xf>
    <xf numFmtId="0" fontId="7" fillId="0" borderId="8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38" fontId="5" fillId="2" borderId="20" xfId="1" applyFont="1" applyFill="1" applyBorder="1" applyAlignment="1">
      <alignment horizontal="center" vertical="center"/>
    </xf>
    <xf numFmtId="38" fontId="5" fillId="2" borderId="19" xfId="1" applyFont="1" applyFill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distributed" vertical="center" justifyLastLine="1"/>
    </xf>
    <xf numFmtId="38" fontId="5" fillId="0" borderId="19" xfId="1" applyFont="1" applyFill="1" applyBorder="1" applyAlignment="1">
      <alignment horizontal="distributed" vertical="center" justifyLastLine="1"/>
    </xf>
    <xf numFmtId="38" fontId="5" fillId="0" borderId="7" xfId="7" applyFont="1" applyFill="1" applyBorder="1" applyAlignment="1">
      <alignment horizontal="center" vertical="center"/>
    </xf>
    <xf numFmtId="38" fontId="5" fillId="0" borderId="24" xfId="7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distributed"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5" xfId="8" applyFont="1" applyFill="1" applyBorder="1" applyAlignment="1">
      <alignment horizontal="center" vertical="center"/>
    </xf>
    <xf numFmtId="38" fontId="5" fillId="0" borderId="17" xfId="7" applyFont="1" applyFill="1" applyBorder="1" applyAlignment="1">
      <alignment horizontal="center" vertical="center"/>
    </xf>
    <xf numFmtId="38" fontId="5" fillId="0" borderId="14" xfId="7" applyFont="1" applyFill="1" applyBorder="1" applyAlignment="1">
      <alignment horizontal="center" vertical="center"/>
    </xf>
    <xf numFmtId="38" fontId="5" fillId="0" borderId="15" xfId="7" applyFont="1" applyFill="1" applyBorder="1" applyAlignment="1">
      <alignment horizontal="center" vertical="center"/>
    </xf>
    <xf numFmtId="0" fontId="7" fillId="0" borderId="8" xfId="8" applyFont="1" applyFill="1" applyBorder="1" applyAlignment="1">
      <alignment horizontal="distributed" vertical="center"/>
    </xf>
    <xf numFmtId="0" fontId="7" fillId="0" borderId="12" xfId="8" applyFont="1" applyFill="1" applyBorder="1" applyAlignment="1">
      <alignment horizontal="distributed" vertical="center"/>
    </xf>
    <xf numFmtId="38" fontId="5" fillId="0" borderId="23" xfId="7" applyFont="1" applyFill="1" applyBorder="1" applyAlignment="1">
      <alignment horizontal="center" vertical="center"/>
    </xf>
    <xf numFmtId="38" fontId="5" fillId="0" borderId="14" xfId="7" applyFont="1" applyFill="1" applyBorder="1" applyAlignment="1">
      <alignment horizontal="left" vertical="center"/>
    </xf>
    <xf numFmtId="38" fontId="5" fillId="0" borderId="15" xfId="7" applyFont="1" applyFill="1" applyBorder="1" applyAlignment="1">
      <alignment horizontal="left" vertical="center"/>
    </xf>
    <xf numFmtId="0" fontId="7" fillId="3" borderId="0" xfId="8" applyFont="1" applyFill="1" applyBorder="1" applyAlignment="1">
      <alignment horizontal="distributed" vertical="center"/>
    </xf>
    <xf numFmtId="38" fontId="5" fillId="3" borderId="16" xfId="7" applyFont="1" applyFill="1" applyBorder="1" applyAlignment="1">
      <alignment horizontal="center" vertical="center" wrapText="1"/>
    </xf>
    <xf numFmtId="38" fontId="5" fillId="3" borderId="2" xfId="7" applyFont="1" applyFill="1" applyBorder="1" applyAlignment="1">
      <alignment horizontal="center" vertical="center" wrapText="1"/>
    </xf>
    <xf numFmtId="38" fontId="5" fillId="3" borderId="11" xfId="7" applyFont="1" applyFill="1" applyBorder="1" applyAlignment="1">
      <alignment horizontal="center" vertical="center" wrapText="1"/>
    </xf>
    <xf numFmtId="38" fontId="5" fillId="3" borderId="6" xfId="7" applyFont="1" applyFill="1" applyBorder="1" applyAlignment="1">
      <alignment horizontal="center" vertical="center" wrapText="1"/>
    </xf>
    <xf numFmtId="38" fontId="5" fillId="3" borderId="1" xfId="7" applyFont="1" applyFill="1" applyBorder="1" applyAlignment="1">
      <alignment horizontal="center" vertical="center"/>
    </xf>
    <xf numFmtId="38" fontId="5" fillId="3" borderId="5" xfId="7" applyFont="1" applyFill="1" applyBorder="1" applyAlignment="1">
      <alignment horizontal="center" vertical="center"/>
    </xf>
    <xf numFmtId="38" fontId="5" fillId="3" borderId="17" xfId="7" applyFont="1" applyFill="1" applyBorder="1" applyAlignment="1">
      <alignment horizontal="center" vertical="center"/>
    </xf>
    <xf numFmtId="38" fontId="5" fillId="3" borderId="14" xfId="7" applyFont="1" applyFill="1" applyBorder="1" applyAlignment="1">
      <alignment horizontal="center" vertical="center"/>
    </xf>
    <xf numFmtId="38" fontId="5" fillId="3" borderId="7" xfId="7" applyFont="1" applyFill="1" applyBorder="1" applyAlignment="1">
      <alignment horizontal="center" vertical="center"/>
    </xf>
    <xf numFmtId="38" fontId="5" fillId="3" borderId="24" xfId="7" applyFont="1" applyFill="1" applyBorder="1" applyAlignment="1">
      <alignment horizontal="center" vertical="center"/>
    </xf>
    <xf numFmtId="38" fontId="5" fillId="3" borderId="23" xfId="7" applyFont="1" applyFill="1" applyBorder="1" applyAlignment="1">
      <alignment horizontal="center" vertical="center"/>
    </xf>
    <xf numFmtId="0" fontId="5" fillId="3" borderId="1" xfId="8" applyFont="1" applyFill="1" applyBorder="1" applyAlignment="1">
      <alignment horizontal="center" vertical="center"/>
    </xf>
    <xf numFmtId="0" fontId="5" fillId="3" borderId="2" xfId="8" applyFont="1" applyFill="1" applyBorder="1" applyAlignment="1">
      <alignment horizontal="center" vertical="center"/>
    </xf>
    <xf numFmtId="0" fontId="5" fillId="3" borderId="5" xfId="8" applyFont="1" applyFill="1" applyBorder="1" applyAlignment="1">
      <alignment horizontal="center" vertical="center"/>
    </xf>
    <xf numFmtId="0" fontId="5" fillId="3" borderId="6" xfId="8" applyFont="1" applyFill="1" applyBorder="1" applyAlignment="1">
      <alignment horizontal="center" vertical="center"/>
    </xf>
    <xf numFmtId="0" fontId="7" fillId="3" borderId="8" xfId="8" applyFont="1" applyFill="1" applyBorder="1" applyAlignment="1">
      <alignment horizontal="distributed" vertical="center"/>
    </xf>
    <xf numFmtId="0" fontId="7" fillId="0" borderId="0" xfId="8" applyFont="1" applyBorder="1" applyAlignment="1">
      <alignment horizontal="distributed" vertical="center"/>
    </xf>
    <xf numFmtId="0" fontId="5" fillId="0" borderId="1" xfId="8" applyFont="1" applyBorder="1" applyAlignment="1">
      <alignment horizontal="right" vertical="center"/>
    </xf>
    <xf numFmtId="0" fontId="7" fillId="0" borderId="8" xfId="8" applyFont="1" applyBorder="1" applyAlignment="1">
      <alignment horizontal="distributed" vertical="center"/>
    </xf>
    <xf numFmtId="0" fontId="7" fillId="0" borderId="0" xfId="8" applyFont="1" applyBorder="1" applyAlignment="1">
      <alignment horizontal="distributed" vertical="center" wrapText="1"/>
    </xf>
    <xf numFmtId="0" fontId="6" fillId="0" borderId="17" xfId="8" applyFont="1" applyBorder="1" applyAlignment="1">
      <alignment horizontal="center" vertical="center"/>
    </xf>
    <xf numFmtId="0" fontId="6" fillId="0" borderId="14" xfId="8" applyFont="1" applyBorder="1" applyAlignment="1">
      <alignment horizontal="center" vertical="center"/>
    </xf>
    <xf numFmtId="0" fontId="5" fillId="0" borderId="5" xfId="8" applyFont="1" applyBorder="1" applyAlignment="1">
      <alignment horizontal="left" vertical="center"/>
    </xf>
    <xf numFmtId="0" fontId="7" fillId="0" borderId="12" xfId="8" applyFont="1" applyBorder="1" applyAlignment="1">
      <alignment horizontal="distributed" vertical="center"/>
    </xf>
    <xf numFmtId="49" fontId="6" fillId="0" borderId="14" xfId="7" applyNumberFormat="1" applyFont="1" applyBorder="1" applyAlignment="1">
      <alignment horizontal="center" vertical="center"/>
    </xf>
    <xf numFmtId="49" fontId="6" fillId="0" borderId="15" xfId="7" applyNumberFormat="1" applyFont="1" applyBorder="1" applyAlignment="1">
      <alignment horizontal="center" vertical="center"/>
    </xf>
    <xf numFmtId="0" fontId="5" fillId="0" borderId="7" xfId="8" applyFont="1" applyFill="1" applyBorder="1" applyAlignment="1">
      <alignment horizontal="center" vertical="center"/>
    </xf>
    <xf numFmtId="0" fontId="5" fillId="0" borderId="24" xfId="8" applyFont="1" applyFill="1" applyBorder="1" applyAlignment="1">
      <alignment horizontal="center" vertical="center"/>
    </xf>
    <xf numFmtId="49" fontId="6" fillId="0" borderId="17" xfId="7" applyNumberFormat="1" applyFont="1" applyFill="1" applyBorder="1" applyAlignment="1">
      <alignment horizontal="center" vertical="center"/>
    </xf>
    <xf numFmtId="49" fontId="6" fillId="0" borderId="14" xfId="7" applyNumberFormat="1" applyFont="1" applyFill="1" applyBorder="1" applyAlignment="1">
      <alignment horizontal="center" vertical="center"/>
    </xf>
    <xf numFmtId="0" fontId="5" fillId="0" borderId="23" xfId="8" applyFont="1" applyFill="1" applyBorder="1" applyAlignment="1">
      <alignment horizontal="center" vertical="center"/>
    </xf>
    <xf numFmtId="49" fontId="6" fillId="0" borderId="15" xfId="7" applyNumberFormat="1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right" vertical="center"/>
    </xf>
    <xf numFmtId="0" fontId="5" fillId="0" borderId="5" xfId="8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distributed" vertical="center"/>
    </xf>
    <xf numFmtId="0" fontId="7" fillId="0" borderId="8" xfId="5" applyFont="1" applyFill="1" applyBorder="1" applyAlignment="1">
      <alignment horizontal="distributed" vertical="center"/>
    </xf>
    <xf numFmtId="0" fontId="7" fillId="0" borderId="12" xfId="5" applyFont="1" applyFill="1" applyBorder="1" applyAlignment="1">
      <alignment horizontal="distributed" vertical="center"/>
    </xf>
    <xf numFmtId="0" fontId="5" fillId="0" borderId="1" xfId="5" applyFont="1" applyFill="1" applyBorder="1" applyAlignment="1">
      <alignment horizontal="right" vertical="center"/>
    </xf>
    <xf numFmtId="0" fontId="5" fillId="0" borderId="5" xfId="5" applyFont="1" applyFill="1" applyBorder="1" applyAlignment="1">
      <alignment horizontal="left" vertical="center"/>
    </xf>
    <xf numFmtId="49" fontId="6" fillId="0" borderId="14" xfId="2" applyNumberFormat="1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distributed" vertical="center" justifyLastLine="1"/>
    </xf>
    <xf numFmtId="0" fontId="5" fillId="0" borderId="23" xfId="5" applyFont="1" applyFill="1" applyBorder="1" applyAlignment="1">
      <alignment horizontal="distributed" vertical="center" justifyLastLine="1"/>
    </xf>
    <xf numFmtId="49" fontId="6" fillId="0" borderId="17" xfId="2" applyNumberFormat="1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38" fontId="5" fillId="0" borderId="24" xfId="2" applyFont="1" applyFill="1" applyBorder="1" applyAlignment="1">
      <alignment horizontal="center" vertical="center"/>
    </xf>
    <xf numFmtId="0" fontId="5" fillId="0" borderId="24" xfId="5" applyFont="1" applyFill="1" applyBorder="1" applyAlignment="1">
      <alignment horizontal="distributed" vertical="center" justifyLastLine="1"/>
    </xf>
    <xf numFmtId="38" fontId="5" fillId="0" borderId="23" xfId="2" applyFont="1" applyFill="1" applyBorder="1" applyAlignment="1">
      <alignment horizontal="center" vertical="center"/>
    </xf>
    <xf numFmtId="0" fontId="7" fillId="0" borderId="8" xfId="6" applyFont="1" applyBorder="1" applyAlignment="1">
      <alignment horizontal="distributed" vertical="center"/>
    </xf>
    <xf numFmtId="0" fontId="7" fillId="0" borderId="0" xfId="6" applyFont="1" applyBorder="1" applyAlignment="1">
      <alignment horizontal="distributed" vertical="center"/>
    </xf>
    <xf numFmtId="49" fontId="6" fillId="0" borderId="17" xfId="3" applyNumberFormat="1" applyFont="1" applyFill="1" applyBorder="1" applyAlignment="1">
      <alignment horizontal="center" vertical="center"/>
    </xf>
    <xf numFmtId="49" fontId="6" fillId="0" borderId="14" xfId="3" applyNumberFormat="1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5" fillId="0" borderId="5" xfId="6" applyFont="1" applyBorder="1" applyAlignment="1">
      <alignment horizontal="left" vertical="center"/>
    </xf>
    <xf numFmtId="38" fontId="5" fillId="0" borderId="7" xfId="3" applyFont="1" applyFill="1" applyBorder="1" applyAlignment="1">
      <alignment horizontal="center" vertical="center"/>
    </xf>
    <xf numFmtId="38" fontId="5" fillId="0" borderId="24" xfId="3" applyFont="1" applyFill="1" applyBorder="1" applyAlignment="1">
      <alignment horizontal="center" vertical="center"/>
    </xf>
    <xf numFmtId="38" fontId="5" fillId="0" borderId="23" xfId="3" applyFont="1" applyFill="1" applyBorder="1" applyAlignment="1">
      <alignment horizontal="center" vertical="center"/>
    </xf>
    <xf numFmtId="49" fontId="6" fillId="0" borderId="17" xfId="3" applyNumberFormat="1" applyFont="1" applyBorder="1" applyAlignment="1">
      <alignment horizontal="center" vertical="center"/>
    </xf>
    <xf numFmtId="49" fontId="6" fillId="0" borderId="14" xfId="3" applyNumberFormat="1" applyFont="1" applyBorder="1" applyAlignment="1">
      <alignment horizontal="center" vertical="center"/>
    </xf>
    <xf numFmtId="0" fontId="5" fillId="0" borderId="20" xfId="4" applyFont="1" applyBorder="1" applyAlignment="1">
      <alignment horizontal="center" vertical="center"/>
    </xf>
    <xf numFmtId="0" fontId="5" fillId="0" borderId="19" xfId="4" applyFont="1" applyBorder="1" applyAlignment="1">
      <alignment horizontal="center" vertical="center"/>
    </xf>
    <xf numFmtId="0" fontId="13" fillId="0" borderId="20" xfId="4" applyFont="1" applyBorder="1" applyAlignment="1">
      <alignment horizontal="center" vertical="center"/>
    </xf>
    <xf numFmtId="0" fontId="13" fillId="0" borderId="19" xfId="4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13" fillId="0" borderId="20" xfId="4" applyFont="1" applyBorder="1" applyAlignment="1">
      <alignment horizontal="center" vertical="center" wrapText="1"/>
    </xf>
    <xf numFmtId="0" fontId="13" fillId="0" borderId="19" xfId="4" applyFont="1" applyBorder="1" applyAlignment="1">
      <alignment horizontal="center" vertical="center" wrapText="1"/>
    </xf>
  </cellXfs>
  <cellStyles count="10">
    <cellStyle name="桁区切り" xfId="1" builtinId="6"/>
    <cellStyle name="桁区切り 2" xfId="7"/>
    <cellStyle name="桁区切り_20-21税目別調定額推移 ○" xfId="2"/>
    <cellStyle name="桁区切り_22-23税目別収入額推移 ○" xfId="3"/>
    <cellStyle name="標準" xfId="0" builtinId="0"/>
    <cellStyle name="標準 2" xfId="8"/>
    <cellStyle name="標準 3" xfId="9"/>
    <cellStyle name="標準_19市税決算額推移" xfId="4"/>
    <cellStyle name="標準_20-21税目別調定額推移 ○" xfId="5"/>
    <cellStyle name="標準_22-23税目別収入額推移 ○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5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71475"/>
          <a:ext cx="432435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5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71475"/>
          <a:ext cx="432435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47625</xdr:colOff>
      <xdr:row>3</xdr:row>
      <xdr:rowOff>247650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>
          <a:off x="0" y="628650"/>
          <a:ext cx="140970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5</xdr:col>
      <xdr:colOff>0</xdr:colOff>
      <xdr:row>4</xdr:row>
      <xdr:rowOff>9525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9525" y="638175"/>
          <a:ext cx="139065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Y33"/>
  <sheetViews>
    <sheetView view="pageBreakPreview" zoomScale="90" zoomScaleNormal="115" zoomScaleSheetLayoutView="90" workbookViewId="0">
      <pane xSplit="5" ySplit="5" topLeftCell="F6" activePane="bottomRight" state="frozen"/>
      <selection activeCell="P58" sqref="P58"/>
      <selection pane="topRight" activeCell="P58" sqref="P58"/>
      <selection pane="bottomLeft" activeCell="P58" sqref="P58"/>
      <selection pane="bottomRight" activeCell="I18" sqref="I18"/>
    </sheetView>
  </sheetViews>
  <sheetFormatPr defaultColWidth="11.625" defaultRowHeight="11.25"/>
  <cols>
    <col min="1" max="3" width="1.375" style="1" customWidth="1"/>
    <col min="4" max="4" width="9.625" style="1" customWidth="1"/>
    <col min="5" max="5" width="0.875" style="1" customWidth="1"/>
    <col min="6" max="6" width="12.625" style="2" bestFit="1" customWidth="1"/>
    <col min="7" max="7" width="11.125" style="2" customWidth="1"/>
    <col min="8" max="8" width="12.625" style="2" bestFit="1" customWidth="1"/>
    <col min="9" max="9" width="10.375" style="2" bestFit="1" customWidth="1"/>
    <col min="10" max="11" width="12.625" style="2" bestFit="1" customWidth="1"/>
    <col min="12" max="12" width="10.375" style="2" bestFit="1" customWidth="1"/>
    <col min="13" max="13" width="12.625" style="2" bestFit="1" customWidth="1"/>
    <col min="14" max="14" width="11.625" style="2" customWidth="1"/>
    <col min="15" max="15" width="10.375" style="2" bestFit="1" customWidth="1"/>
    <col min="16" max="16" width="12.625" style="2" bestFit="1" customWidth="1"/>
    <col min="17" max="18" width="6.75" style="1" bestFit="1" customWidth="1"/>
    <col min="19" max="19" width="6.125" style="1" customWidth="1"/>
    <col min="20" max="20" width="8.25" style="2" customWidth="1"/>
    <col min="21" max="21" width="10.375" style="2" bestFit="1" customWidth="1"/>
    <col min="22" max="22" width="12.625" style="2" bestFit="1" customWidth="1"/>
    <col min="23" max="23" width="10.375" style="2" bestFit="1" customWidth="1"/>
    <col min="24" max="24" width="11.75" style="2" customWidth="1"/>
    <col min="25" max="16384" width="11.625" style="1"/>
  </cols>
  <sheetData>
    <row r="1" spans="1:25" s="4" customFormat="1" ht="18.75" customHeight="1">
      <c r="A1" s="222" t="s">
        <v>162</v>
      </c>
      <c r="F1" s="5"/>
      <c r="G1" s="5"/>
      <c r="H1" s="22"/>
      <c r="I1" s="5"/>
      <c r="J1" s="5"/>
      <c r="K1" s="6"/>
      <c r="L1" s="6"/>
      <c r="M1" s="6"/>
      <c r="N1" s="6"/>
      <c r="O1" s="6"/>
      <c r="P1" s="6"/>
      <c r="Q1" s="7"/>
      <c r="R1" s="7"/>
      <c r="S1" s="7"/>
      <c r="T1" s="6"/>
      <c r="U1" s="6"/>
      <c r="V1" s="6"/>
      <c r="W1" s="6"/>
      <c r="X1" s="6"/>
    </row>
    <row r="2" spans="1:25" s="4" customFormat="1" ht="24.95" customHeight="1" thickBot="1">
      <c r="A2" s="3"/>
      <c r="G2" s="5"/>
      <c r="H2" s="22"/>
      <c r="I2" s="5"/>
      <c r="J2" s="5"/>
      <c r="K2" s="6"/>
      <c r="L2" s="6"/>
      <c r="M2" s="6"/>
      <c r="N2" s="6"/>
      <c r="O2" s="6"/>
      <c r="P2" s="6"/>
      <c r="Q2" s="7"/>
      <c r="R2" s="7"/>
      <c r="S2" s="7"/>
      <c r="T2" s="6"/>
      <c r="U2" s="6"/>
      <c r="V2" s="6"/>
      <c r="W2" s="7"/>
      <c r="X2" s="8" t="s">
        <v>94</v>
      </c>
    </row>
    <row r="3" spans="1:25" s="4" customFormat="1" ht="21.75" customHeight="1">
      <c r="A3" s="9"/>
      <c r="B3" s="9"/>
      <c r="C3" s="9"/>
      <c r="D3" s="9"/>
      <c r="E3" s="10"/>
      <c r="F3" s="432" t="s">
        <v>13</v>
      </c>
      <c r="G3" s="432"/>
      <c r="H3" s="432"/>
      <c r="I3" s="432"/>
      <c r="J3" s="435"/>
      <c r="K3" s="431" t="s">
        <v>14</v>
      </c>
      <c r="L3" s="432"/>
      <c r="M3" s="432"/>
      <c r="N3" s="432" t="s">
        <v>30</v>
      </c>
      <c r="O3" s="432"/>
      <c r="P3" s="435"/>
      <c r="Q3" s="438" t="s">
        <v>0</v>
      </c>
      <c r="R3" s="439"/>
      <c r="S3" s="440"/>
      <c r="T3" s="443" t="s">
        <v>32</v>
      </c>
      <c r="U3" s="443" t="s">
        <v>29</v>
      </c>
      <c r="V3" s="436" t="s">
        <v>12</v>
      </c>
      <c r="W3" s="437"/>
      <c r="X3" s="437"/>
    </row>
    <row r="4" spans="1:25" s="4" customFormat="1" ht="21.75" customHeight="1">
      <c r="A4" s="11"/>
      <c r="B4" s="11"/>
      <c r="C4" s="11"/>
      <c r="D4" s="11"/>
      <c r="E4" s="12"/>
      <c r="F4" s="454" t="s">
        <v>1</v>
      </c>
      <c r="G4" s="456" t="s">
        <v>27</v>
      </c>
      <c r="H4" s="451" t="s">
        <v>2</v>
      </c>
      <c r="I4" s="452"/>
      <c r="J4" s="453"/>
      <c r="K4" s="433" t="s">
        <v>154</v>
      </c>
      <c r="L4" s="429" t="s">
        <v>155</v>
      </c>
      <c r="M4" s="441" t="s">
        <v>5</v>
      </c>
      <c r="N4" s="433" t="s">
        <v>154</v>
      </c>
      <c r="O4" s="429" t="s">
        <v>155</v>
      </c>
      <c r="P4" s="449" t="s">
        <v>5</v>
      </c>
      <c r="Q4" s="13" t="s">
        <v>97</v>
      </c>
      <c r="R4" s="13" t="s">
        <v>28</v>
      </c>
      <c r="S4" s="449" t="s">
        <v>5</v>
      </c>
      <c r="T4" s="444"/>
      <c r="U4" s="444"/>
      <c r="V4" s="433" t="s">
        <v>154</v>
      </c>
      <c r="W4" s="429" t="s">
        <v>155</v>
      </c>
      <c r="X4" s="441" t="s">
        <v>5</v>
      </c>
    </row>
    <row r="5" spans="1:25" s="4" customFormat="1" ht="21.75" customHeight="1">
      <c r="A5" s="14"/>
      <c r="B5" s="14"/>
      <c r="C5" s="14"/>
      <c r="D5" s="14"/>
      <c r="E5" s="15"/>
      <c r="F5" s="455"/>
      <c r="G5" s="457"/>
      <c r="H5" s="16" t="s">
        <v>3</v>
      </c>
      <c r="I5" s="16" t="s">
        <v>4</v>
      </c>
      <c r="J5" s="98" t="s">
        <v>5</v>
      </c>
      <c r="K5" s="434"/>
      <c r="L5" s="430"/>
      <c r="M5" s="442"/>
      <c r="N5" s="434"/>
      <c r="O5" s="430"/>
      <c r="P5" s="450"/>
      <c r="Q5" s="21" t="s">
        <v>96</v>
      </c>
      <c r="R5" s="21" t="s">
        <v>6</v>
      </c>
      <c r="S5" s="450"/>
      <c r="T5" s="445"/>
      <c r="U5" s="445"/>
      <c r="V5" s="434"/>
      <c r="W5" s="430"/>
      <c r="X5" s="442"/>
    </row>
    <row r="6" spans="1:25" s="106" customFormat="1" ht="26.45" customHeight="1">
      <c r="A6" s="448" t="s">
        <v>137</v>
      </c>
      <c r="B6" s="448"/>
      <c r="C6" s="448"/>
      <c r="D6" s="448"/>
      <c r="E6" s="105"/>
      <c r="F6" s="110">
        <f>F7+F16+F22+F25+F26+F27+F30+F31+F32</f>
        <v>219176000</v>
      </c>
      <c r="G6" s="110">
        <f>J6-F6</f>
        <v>4758000</v>
      </c>
      <c r="H6" s="110">
        <f t="shared" ref="H6:P6" si="0">H7+H16+H22+H25+H26+H27+H30+H31+H32</f>
        <v>222796000</v>
      </c>
      <c r="I6" s="110">
        <f t="shared" si="0"/>
        <v>1138000</v>
      </c>
      <c r="J6" s="320">
        <f t="shared" si="0"/>
        <v>223934000</v>
      </c>
      <c r="K6" s="110">
        <f t="shared" si="0"/>
        <v>225033925</v>
      </c>
      <c r="L6" s="110">
        <f t="shared" si="0"/>
        <v>2744721</v>
      </c>
      <c r="M6" s="110">
        <f t="shared" si="0"/>
        <v>227778646</v>
      </c>
      <c r="N6" s="110">
        <f t="shared" si="0"/>
        <v>223737792</v>
      </c>
      <c r="O6" s="110">
        <f t="shared" si="0"/>
        <v>1170243</v>
      </c>
      <c r="P6" s="320">
        <f t="shared" si="0"/>
        <v>224908035</v>
      </c>
      <c r="Q6" s="321">
        <f t="shared" ref="Q6:Q20" si="1">N6/K6*100</f>
        <v>99.424027732707415</v>
      </c>
      <c r="R6" s="321">
        <f t="shared" ref="R6:R20" si="2">O6/L6*100</f>
        <v>42.6361367876735</v>
      </c>
      <c r="S6" s="321">
        <f t="shared" ref="S6:S21" si="3">P6/M6*100</f>
        <v>98.739736559852943</v>
      </c>
      <c r="T6" s="322">
        <f>T7+T16+T22+T25+T26+T27+T30+T31+T32</f>
        <v>196281</v>
      </c>
      <c r="U6" s="322">
        <f>U7+U16+U22+U25+U26+U27+U30+U31+U32</f>
        <v>2713759</v>
      </c>
      <c r="V6" s="323">
        <f>V7+V16+V22+V25+V26+V27+V30+V31+V32</f>
        <v>941792</v>
      </c>
      <c r="W6" s="323">
        <f>W7+W16+W22+W25+W26+W27+W30+W31+W32</f>
        <v>32243</v>
      </c>
      <c r="X6" s="323">
        <f>X7+X16+X22+X25+X26+X27+X30+X31+X32</f>
        <v>974035</v>
      </c>
      <c r="Y6" s="107"/>
    </row>
    <row r="7" spans="1:25" s="106" customFormat="1" ht="26.45" customHeight="1">
      <c r="A7" s="116"/>
      <c r="B7" s="447" t="s">
        <v>89</v>
      </c>
      <c r="C7" s="447"/>
      <c r="D7" s="447"/>
      <c r="E7" s="105"/>
      <c r="F7" s="110">
        <f>F8+F13</f>
        <v>109544000</v>
      </c>
      <c r="G7" s="110">
        <f>J7-F7</f>
        <v>3614000</v>
      </c>
      <c r="H7" s="110">
        <f>H8+H13</f>
        <v>112339000</v>
      </c>
      <c r="I7" s="110">
        <f>I8+I13</f>
        <v>819000</v>
      </c>
      <c r="J7" s="324">
        <f>H7+I7</f>
        <v>113158000</v>
      </c>
      <c r="K7" s="110">
        <f>K8+K13</f>
        <v>114142086</v>
      </c>
      <c r="L7" s="110">
        <f>L8+L13</f>
        <v>2052506</v>
      </c>
      <c r="M7" s="110">
        <f>K7+L7</f>
        <v>116194592</v>
      </c>
      <c r="N7" s="110">
        <f>N8+N13</f>
        <v>113182976</v>
      </c>
      <c r="O7" s="110">
        <f>O8+O13</f>
        <v>827205</v>
      </c>
      <c r="P7" s="324">
        <f t="shared" ref="P7:P32" si="4">N7+O7</f>
        <v>114010181</v>
      </c>
      <c r="Q7" s="321">
        <f t="shared" si="1"/>
        <v>99.159722733646205</v>
      </c>
      <c r="R7" s="321">
        <f t="shared" si="2"/>
        <v>40.302196436940989</v>
      </c>
      <c r="S7" s="321">
        <f t="shared" si="3"/>
        <v>98.120040733048924</v>
      </c>
      <c r="T7" s="111">
        <f>T8+T13</f>
        <v>162711</v>
      </c>
      <c r="U7" s="111">
        <f>U8+U13</f>
        <v>2047257</v>
      </c>
      <c r="V7" s="323">
        <f t="shared" ref="V7:W10" si="5">N7-H7</f>
        <v>843976</v>
      </c>
      <c r="W7" s="323">
        <f t="shared" si="5"/>
        <v>8205</v>
      </c>
      <c r="X7" s="323">
        <f>V7+W7</f>
        <v>852181</v>
      </c>
      <c r="Y7" s="107"/>
    </row>
    <row r="8" spans="1:25" s="106" customFormat="1" ht="26.45" customHeight="1">
      <c r="A8" s="116" t="s">
        <v>90</v>
      </c>
      <c r="B8" s="116"/>
      <c r="C8" s="447" t="s">
        <v>91</v>
      </c>
      <c r="D8" s="447"/>
      <c r="E8" s="105"/>
      <c r="F8" s="110">
        <f>F9+F10</f>
        <v>91026000</v>
      </c>
      <c r="G8" s="110">
        <f>J8-F8</f>
        <v>1595000</v>
      </c>
      <c r="H8" s="110">
        <f>H9+H10</f>
        <v>91848000</v>
      </c>
      <c r="I8" s="110">
        <f>I9+I10</f>
        <v>773000</v>
      </c>
      <c r="J8" s="324">
        <f>H8+I8</f>
        <v>92621000</v>
      </c>
      <c r="K8" s="110">
        <f>K9+K10</f>
        <v>92872544</v>
      </c>
      <c r="L8" s="110">
        <f>L9+L10</f>
        <v>1922142</v>
      </c>
      <c r="M8" s="110">
        <f t="shared" ref="M8:M32" si="6">K8+L8</f>
        <v>94794686</v>
      </c>
      <c r="N8" s="110">
        <f>N9+N10</f>
        <v>91952528</v>
      </c>
      <c r="O8" s="110">
        <f>O9+O10</f>
        <v>782572</v>
      </c>
      <c r="P8" s="324">
        <f>N8+O8</f>
        <v>92735100</v>
      </c>
      <c r="Q8" s="321">
        <f t="shared" si="1"/>
        <v>99.009377841528718</v>
      </c>
      <c r="R8" s="321">
        <f t="shared" si="2"/>
        <v>40.713537293290507</v>
      </c>
      <c r="S8" s="321">
        <f t="shared" si="3"/>
        <v>97.827319138965237</v>
      </c>
      <c r="T8" s="111">
        <f>T9+T10</f>
        <v>151517</v>
      </c>
      <c r="U8" s="111">
        <f>U9+U10</f>
        <v>1930629</v>
      </c>
      <c r="V8" s="323">
        <f t="shared" si="5"/>
        <v>104528</v>
      </c>
      <c r="W8" s="323">
        <f t="shared" si="5"/>
        <v>9572</v>
      </c>
      <c r="X8" s="323">
        <f>V8+W8</f>
        <v>114100</v>
      </c>
      <c r="Y8" s="107"/>
    </row>
    <row r="9" spans="1:25" s="4" customFormat="1" ht="26.45" customHeight="1">
      <c r="A9" s="17"/>
      <c r="B9" s="17"/>
      <c r="C9" s="17" t="s">
        <v>15</v>
      </c>
      <c r="D9" s="17" t="s">
        <v>17</v>
      </c>
      <c r="E9" s="18"/>
      <c r="F9" s="325">
        <v>1936000</v>
      </c>
      <c r="G9" s="325">
        <f>J9-F9</f>
        <v>4000</v>
      </c>
      <c r="H9" s="325">
        <v>1922000</v>
      </c>
      <c r="I9" s="325">
        <v>18000</v>
      </c>
      <c r="J9" s="326">
        <f>H9+I9</f>
        <v>1940000</v>
      </c>
      <c r="K9" s="325">
        <v>1943570</v>
      </c>
      <c r="L9" s="325">
        <v>41623</v>
      </c>
      <c r="M9" s="325">
        <f t="shared" si="6"/>
        <v>1985193</v>
      </c>
      <c r="N9" s="325">
        <v>1923886</v>
      </c>
      <c r="O9" s="325">
        <v>16719</v>
      </c>
      <c r="P9" s="326">
        <f t="shared" si="4"/>
        <v>1940605</v>
      </c>
      <c r="Q9" s="327">
        <f t="shared" si="1"/>
        <v>98.98722454040761</v>
      </c>
      <c r="R9" s="327">
        <f t="shared" si="2"/>
        <v>40.167695745140911</v>
      </c>
      <c r="S9" s="327">
        <f t="shared" si="3"/>
        <v>97.753971528209092</v>
      </c>
      <c r="T9" s="328">
        <v>3604</v>
      </c>
      <c r="U9" s="328">
        <v>41458</v>
      </c>
      <c r="V9" s="329">
        <f t="shared" si="5"/>
        <v>1886</v>
      </c>
      <c r="W9" s="329">
        <f t="shared" si="5"/>
        <v>-1281</v>
      </c>
      <c r="X9" s="329">
        <f>V9+W9</f>
        <v>605</v>
      </c>
      <c r="Y9" s="19"/>
    </row>
    <row r="10" spans="1:25" s="4" customFormat="1" ht="26.45" customHeight="1">
      <c r="A10" s="17" t="s">
        <v>15</v>
      </c>
      <c r="B10" s="17"/>
      <c r="C10" s="17"/>
      <c r="D10" s="17" t="s">
        <v>33</v>
      </c>
      <c r="E10" s="18"/>
      <c r="F10" s="325">
        <v>89090000</v>
      </c>
      <c r="G10" s="325">
        <f>J10-F10</f>
        <v>1591000</v>
      </c>
      <c r="H10" s="325">
        <v>89926000</v>
      </c>
      <c r="I10" s="325">
        <v>755000</v>
      </c>
      <c r="J10" s="326">
        <f>H10+I10</f>
        <v>90681000</v>
      </c>
      <c r="K10" s="325">
        <v>90928974</v>
      </c>
      <c r="L10" s="325">
        <v>1880519</v>
      </c>
      <c r="M10" s="325">
        <f t="shared" si="6"/>
        <v>92809493</v>
      </c>
      <c r="N10" s="325">
        <v>90028642</v>
      </c>
      <c r="O10" s="325">
        <v>765853</v>
      </c>
      <c r="P10" s="326">
        <f t="shared" si="4"/>
        <v>90794495</v>
      </c>
      <c r="Q10" s="327">
        <f t="shared" si="1"/>
        <v>99.009851359369776</v>
      </c>
      <c r="R10" s="327">
        <f t="shared" si="2"/>
        <v>40.725618831822494</v>
      </c>
      <c r="S10" s="327">
        <f t="shared" si="3"/>
        <v>97.828888042735031</v>
      </c>
      <c r="T10" s="328">
        <v>147913</v>
      </c>
      <c r="U10" s="328">
        <v>1889171</v>
      </c>
      <c r="V10" s="329">
        <f t="shared" si="5"/>
        <v>102642</v>
      </c>
      <c r="W10" s="329">
        <f t="shared" si="5"/>
        <v>10853</v>
      </c>
      <c r="X10" s="329">
        <f>V10+W10</f>
        <v>113495</v>
      </c>
      <c r="Y10" s="19"/>
    </row>
    <row r="11" spans="1:25" s="4" customFormat="1" ht="26.45" customHeight="1">
      <c r="A11" s="17" t="s">
        <v>16</v>
      </c>
      <c r="B11" s="17"/>
      <c r="C11" s="17"/>
      <c r="D11" s="17" t="s">
        <v>34</v>
      </c>
      <c r="E11" s="18"/>
      <c r="F11" s="325" t="s">
        <v>8</v>
      </c>
      <c r="G11" s="325" t="s">
        <v>31</v>
      </c>
      <c r="H11" s="325" t="s">
        <v>161</v>
      </c>
      <c r="I11" s="325" t="s">
        <v>9</v>
      </c>
      <c r="J11" s="326" t="s">
        <v>31</v>
      </c>
      <c r="K11" s="325">
        <v>17795040</v>
      </c>
      <c r="L11" s="325">
        <v>1652346</v>
      </c>
      <c r="M11" s="325">
        <f t="shared" si="6"/>
        <v>19447386</v>
      </c>
      <c r="N11" s="325">
        <v>17059441</v>
      </c>
      <c r="O11" s="325">
        <v>630332</v>
      </c>
      <c r="P11" s="326">
        <f t="shared" si="4"/>
        <v>17689773</v>
      </c>
      <c r="Q11" s="327">
        <f t="shared" si="1"/>
        <v>95.866269477337511</v>
      </c>
      <c r="R11" s="327">
        <f t="shared" si="2"/>
        <v>38.147700300058219</v>
      </c>
      <c r="S11" s="327">
        <f t="shared" si="3"/>
        <v>90.962214664736948</v>
      </c>
      <c r="T11" s="328">
        <v>131691</v>
      </c>
      <c r="U11" s="328">
        <v>1633295</v>
      </c>
      <c r="V11" s="325" t="s">
        <v>93</v>
      </c>
      <c r="W11" s="325" t="s">
        <v>93</v>
      </c>
      <c r="X11" s="325" t="s">
        <v>10</v>
      </c>
      <c r="Y11" s="19"/>
    </row>
    <row r="12" spans="1:25" s="4" customFormat="1" ht="26.45" customHeight="1">
      <c r="A12" s="17"/>
      <c r="B12" s="17"/>
      <c r="C12" s="17"/>
      <c r="D12" s="17" t="s">
        <v>35</v>
      </c>
      <c r="E12" s="18"/>
      <c r="F12" s="325" t="s">
        <v>8</v>
      </c>
      <c r="G12" s="325" t="s">
        <v>31</v>
      </c>
      <c r="H12" s="325" t="s">
        <v>8</v>
      </c>
      <c r="I12" s="325" t="s">
        <v>9</v>
      </c>
      <c r="J12" s="326" t="s">
        <v>31</v>
      </c>
      <c r="K12" s="325">
        <f>K8-K11</f>
        <v>75077504</v>
      </c>
      <c r="L12" s="325">
        <f>L8-L11</f>
        <v>269796</v>
      </c>
      <c r="M12" s="325">
        <f t="shared" si="6"/>
        <v>75347300</v>
      </c>
      <c r="N12" s="325">
        <f>N8-N11</f>
        <v>74893087</v>
      </c>
      <c r="O12" s="325">
        <f>O8-O11</f>
        <v>152240</v>
      </c>
      <c r="P12" s="326">
        <f t="shared" si="4"/>
        <v>75045327</v>
      </c>
      <c r="Q12" s="327">
        <f t="shared" si="1"/>
        <v>99.754364503114019</v>
      </c>
      <c r="R12" s="327">
        <f t="shared" si="2"/>
        <v>56.427819537724801</v>
      </c>
      <c r="S12" s="327">
        <f t="shared" si="3"/>
        <v>99.599225187896579</v>
      </c>
      <c r="T12" s="328">
        <v>19826</v>
      </c>
      <c r="U12" s="328">
        <v>297334</v>
      </c>
      <c r="V12" s="325" t="s">
        <v>93</v>
      </c>
      <c r="W12" s="325" t="s">
        <v>93</v>
      </c>
      <c r="X12" s="325" t="s">
        <v>10</v>
      </c>
      <c r="Y12" s="19"/>
    </row>
    <row r="13" spans="1:25" s="106" customFormat="1" ht="26.45" customHeight="1">
      <c r="A13" s="116" t="s">
        <v>36</v>
      </c>
      <c r="B13" s="116"/>
      <c r="C13" s="447" t="s">
        <v>37</v>
      </c>
      <c r="D13" s="447"/>
      <c r="E13" s="105"/>
      <c r="F13" s="110">
        <f>F14+F15</f>
        <v>18518000</v>
      </c>
      <c r="G13" s="110">
        <f t="shared" ref="G13:G20" si="7">J13-F13</f>
        <v>2019000</v>
      </c>
      <c r="H13" s="110">
        <f>H14+H15</f>
        <v>20491000</v>
      </c>
      <c r="I13" s="110">
        <f>I14+I15</f>
        <v>46000</v>
      </c>
      <c r="J13" s="324">
        <f t="shared" ref="J13:J32" si="8">H13+I13</f>
        <v>20537000</v>
      </c>
      <c r="K13" s="110">
        <f>K14+K15</f>
        <v>21269542</v>
      </c>
      <c r="L13" s="110">
        <f>L14+L15</f>
        <v>130364</v>
      </c>
      <c r="M13" s="110">
        <f t="shared" si="6"/>
        <v>21399906</v>
      </c>
      <c r="N13" s="110">
        <f>N14+N15</f>
        <v>21230448</v>
      </c>
      <c r="O13" s="110">
        <f>O14+O15</f>
        <v>44633</v>
      </c>
      <c r="P13" s="324">
        <f t="shared" si="4"/>
        <v>21275081</v>
      </c>
      <c r="Q13" s="321">
        <f t="shared" si="1"/>
        <v>99.816197264614345</v>
      </c>
      <c r="R13" s="321">
        <f t="shared" si="2"/>
        <v>34.237212727440095</v>
      </c>
      <c r="S13" s="321">
        <f t="shared" si="3"/>
        <v>99.416703045331133</v>
      </c>
      <c r="T13" s="111">
        <f>T14+T15</f>
        <v>11194</v>
      </c>
      <c r="U13" s="111">
        <f>U14+U15</f>
        <v>116628</v>
      </c>
      <c r="V13" s="323">
        <f t="shared" ref="V13:W20" si="9">N13-H13</f>
        <v>739448</v>
      </c>
      <c r="W13" s="323">
        <f t="shared" si="9"/>
        <v>-1367</v>
      </c>
      <c r="X13" s="323">
        <f t="shared" ref="X13:X32" si="10">V13+W13</f>
        <v>738081</v>
      </c>
      <c r="Y13" s="107"/>
    </row>
    <row r="14" spans="1:25" s="4" customFormat="1" ht="26.45" customHeight="1">
      <c r="A14" s="17" t="s">
        <v>15</v>
      </c>
      <c r="B14" s="17"/>
      <c r="C14" s="17"/>
      <c r="D14" s="17" t="s">
        <v>17</v>
      </c>
      <c r="E14" s="18"/>
      <c r="F14" s="325">
        <v>5362000</v>
      </c>
      <c r="G14" s="325">
        <f t="shared" si="7"/>
        <v>-6000</v>
      </c>
      <c r="H14" s="325">
        <v>5326000</v>
      </c>
      <c r="I14" s="325">
        <v>30000</v>
      </c>
      <c r="J14" s="326">
        <f t="shared" si="8"/>
        <v>5356000</v>
      </c>
      <c r="K14" s="325">
        <v>5389120</v>
      </c>
      <c r="L14" s="325">
        <v>86975</v>
      </c>
      <c r="M14" s="325">
        <f t="shared" si="6"/>
        <v>5476095</v>
      </c>
      <c r="N14" s="325">
        <v>5359229</v>
      </c>
      <c r="O14" s="325">
        <v>28009</v>
      </c>
      <c r="P14" s="326">
        <f t="shared" si="4"/>
        <v>5387238</v>
      </c>
      <c r="Q14" s="327">
        <f t="shared" si="1"/>
        <v>99.445345436731785</v>
      </c>
      <c r="R14" s="327">
        <f t="shared" si="2"/>
        <v>32.203506754814605</v>
      </c>
      <c r="S14" s="327">
        <f t="shared" si="3"/>
        <v>98.377365622765851</v>
      </c>
      <c r="T14" s="328">
        <v>9397</v>
      </c>
      <c r="U14" s="328">
        <v>79485</v>
      </c>
      <c r="V14" s="329">
        <f t="shared" si="9"/>
        <v>33229</v>
      </c>
      <c r="W14" s="329">
        <f t="shared" si="9"/>
        <v>-1991</v>
      </c>
      <c r="X14" s="329">
        <f t="shared" si="10"/>
        <v>31238</v>
      </c>
      <c r="Y14" s="19"/>
    </row>
    <row r="15" spans="1:25" s="4" customFormat="1" ht="26.45" customHeight="1">
      <c r="A15" s="17" t="s">
        <v>16</v>
      </c>
      <c r="B15" s="17"/>
      <c r="C15" s="17"/>
      <c r="D15" s="17" t="s">
        <v>18</v>
      </c>
      <c r="E15" s="18"/>
      <c r="F15" s="325">
        <v>13156000</v>
      </c>
      <c r="G15" s="325">
        <f t="shared" si="7"/>
        <v>2025000</v>
      </c>
      <c r="H15" s="325">
        <v>15165000</v>
      </c>
      <c r="I15" s="325">
        <v>16000</v>
      </c>
      <c r="J15" s="326">
        <f t="shared" si="8"/>
        <v>15181000</v>
      </c>
      <c r="K15" s="325">
        <v>15880422</v>
      </c>
      <c r="L15" s="325">
        <v>43389</v>
      </c>
      <c r="M15" s="325">
        <f t="shared" si="6"/>
        <v>15923811</v>
      </c>
      <c r="N15" s="325">
        <v>15871219</v>
      </c>
      <c r="O15" s="325">
        <v>16624</v>
      </c>
      <c r="P15" s="326">
        <f t="shared" si="4"/>
        <v>15887843</v>
      </c>
      <c r="Q15" s="327">
        <f t="shared" si="1"/>
        <v>99.942048139526776</v>
      </c>
      <c r="R15" s="327">
        <f t="shared" si="2"/>
        <v>38.313858351195002</v>
      </c>
      <c r="S15" s="327">
        <f t="shared" si="3"/>
        <v>99.774124422853291</v>
      </c>
      <c r="T15" s="328">
        <v>1797</v>
      </c>
      <c r="U15" s="328">
        <v>37143</v>
      </c>
      <c r="V15" s="329">
        <f t="shared" si="9"/>
        <v>706219</v>
      </c>
      <c r="W15" s="329">
        <f t="shared" si="9"/>
        <v>624</v>
      </c>
      <c r="X15" s="329">
        <f t="shared" si="10"/>
        <v>706843</v>
      </c>
      <c r="Y15" s="19"/>
    </row>
    <row r="16" spans="1:25" s="106" customFormat="1" ht="26.45" customHeight="1">
      <c r="A16" s="116"/>
      <c r="B16" s="447" t="s">
        <v>19</v>
      </c>
      <c r="C16" s="447"/>
      <c r="D16" s="447"/>
      <c r="E16" s="105"/>
      <c r="F16" s="110">
        <f>F17+F21</f>
        <v>78534000</v>
      </c>
      <c r="G16" s="110">
        <f t="shared" si="7"/>
        <v>285000</v>
      </c>
      <c r="H16" s="110">
        <f>H17+H21</f>
        <v>78593000</v>
      </c>
      <c r="I16" s="110">
        <f>I17+I21</f>
        <v>226000</v>
      </c>
      <c r="J16" s="324">
        <f t="shared" si="8"/>
        <v>78819000</v>
      </c>
      <c r="K16" s="110">
        <f>K17+K21</f>
        <v>78830885</v>
      </c>
      <c r="L16" s="110">
        <f>L17+L21</f>
        <v>476434</v>
      </c>
      <c r="M16" s="110">
        <f t="shared" si="6"/>
        <v>79307319</v>
      </c>
      <c r="N16" s="110">
        <f>N17+N21</f>
        <v>78593580</v>
      </c>
      <c r="O16" s="110">
        <f>O17+O21</f>
        <v>242072</v>
      </c>
      <c r="P16" s="324">
        <f t="shared" si="4"/>
        <v>78835652</v>
      </c>
      <c r="Q16" s="321">
        <f t="shared" si="1"/>
        <v>99.698969509222181</v>
      </c>
      <c r="R16" s="321">
        <f t="shared" si="2"/>
        <v>50.809136207743357</v>
      </c>
      <c r="S16" s="321">
        <f t="shared" si="3"/>
        <v>99.405266744674606</v>
      </c>
      <c r="T16" s="111">
        <f>T17+T21</f>
        <v>20961</v>
      </c>
      <c r="U16" s="111">
        <f>U17+U21</f>
        <v>461170</v>
      </c>
      <c r="V16" s="323">
        <f t="shared" si="9"/>
        <v>580</v>
      </c>
      <c r="W16" s="323">
        <f t="shared" si="9"/>
        <v>16072</v>
      </c>
      <c r="X16" s="323">
        <f t="shared" si="10"/>
        <v>16652</v>
      </c>
      <c r="Y16" s="107"/>
    </row>
    <row r="17" spans="1:25" s="106" customFormat="1" ht="26.45" customHeight="1">
      <c r="A17" s="116"/>
      <c r="B17" s="116"/>
      <c r="C17" s="447" t="s">
        <v>20</v>
      </c>
      <c r="D17" s="447"/>
      <c r="E17" s="105"/>
      <c r="F17" s="110">
        <f>F18+F19+F20</f>
        <v>78153000</v>
      </c>
      <c r="G17" s="110">
        <f t="shared" si="7"/>
        <v>285000</v>
      </c>
      <c r="H17" s="110">
        <f>H18+H19+H20</f>
        <v>78212000</v>
      </c>
      <c r="I17" s="110">
        <f>I18+I19+I20</f>
        <v>226000</v>
      </c>
      <c r="J17" s="324">
        <f t="shared" si="8"/>
        <v>78438000</v>
      </c>
      <c r="K17" s="110">
        <f>K18+K19+K20</f>
        <v>78449686</v>
      </c>
      <c r="L17" s="110">
        <f>L18+L19+L20</f>
        <v>476434</v>
      </c>
      <c r="M17" s="110">
        <f t="shared" si="6"/>
        <v>78926120</v>
      </c>
      <c r="N17" s="110">
        <f>N18+N19+N20</f>
        <v>78212381</v>
      </c>
      <c r="O17" s="110">
        <f>O18+O19+O20</f>
        <v>242072</v>
      </c>
      <c r="P17" s="324">
        <f t="shared" si="4"/>
        <v>78454453</v>
      </c>
      <c r="Q17" s="321">
        <f t="shared" si="1"/>
        <v>99.697506756113725</v>
      </c>
      <c r="R17" s="321">
        <f t="shared" si="2"/>
        <v>50.809136207743357</v>
      </c>
      <c r="S17" s="321">
        <f t="shared" si="3"/>
        <v>99.402394289748443</v>
      </c>
      <c r="T17" s="111">
        <f>T18+T19+T20</f>
        <v>20961</v>
      </c>
      <c r="U17" s="111">
        <f>U18+U19+U20</f>
        <v>461170</v>
      </c>
      <c r="V17" s="323">
        <f t="shared" si="9"/>
        <v>381</v>
      </c>
      <c r="W17" s="323">
        <f t="shared" si="9"/>
        <v>16072</v>
      </c>
      <c r="X17" s="323">
        <f t="shared" si="10"/>
        <v>16453</v>
      </c>
      <c r="Y17" s="107"/>
    </row>
    <row r="18" spans="1:25" s="4" customFormat="1" ht="26.45" customHeight="1">
      <c r="A18" s="17" t="s">
        <v>38</v>
      </c>
      <c r="B18" s="17"/>
      <c r="C18" s="17"/>
      <c r="D18" s="17" t="s">
        <v>39</v>
      </c>
      <c r="E18" s="18"/>
      <c r="F18" s="325">
        <v>28114000</v>
      </c>
      <c r="G18" s="325">
        <f t="shared" si="7"/>
        <v>68000</v>
      </c>
      <c r="H18" s="325">
        <v>28090000</v>
      </c>
      <c r="I18" s="325">
        <v>92000</v>
      </c>
      <c r="J18" s="326">
        <f t="shared" si="8"/>
        <v>28182000</v>
      </c>
      <c r="K18" s="325">
        <v>28200068</v>
      </c>
      <c r="L18" s="325">
        <v>192725</v>
      </c>
      <c r="M18" s="325">
        <f t="shared" si="6"/>
        <v>28392793</v>
      </c>
      <c r="N18" s="325">
        <v>28103796</v>
      </c>
      <c r="O18" s="325">
        <v>98903</v>
      </c>
      <c r="P18" s="326">
        <f t="shared" si="4"/>
        <v>28202699</v>
      </c>
      <c r="Q18" s="327">
        <f t="shared" si="1"/>
        <v>99.658610752286123</v>
      </c>
      <c r="R18" s="327">
        <f t="shared" si="2"/>
        <v>51.318199507069664</v>
      </c>
      <c r="S18" s="327">
        <f t="shared" si="3"/>
        <v>99.330485028366184</v>
      </c>
      <c r="T18" s="328">
        <v>8092</v>
      </c>
      <c r="U18" s="328">
        <v>186187</v>
      </c>
      <c r="V18" s="329">
        <f t="shared" si="9"/>
        <v>13796</v>
      </c>
      <c r="W18" s="329">
        <f t="shared" si="9"/>
        <v>6903</v>
      </c>
      <c r="X18" s="329">
        <f t="shared" si="10"/>
        <v>20699</v>
      </c>
      <c r="Y18" s="19"/>
    </row>
    <row r="19" spans="1:25" s="4" customFormat="1" ht="26.45" customHeight="1">
      <c r="A19" s="17" t="s">
        <v>38</v>
      </c>
      <c r="B19" s="17"/>
      <c r="C19" s="17"/>
      <c r="D19" s="17" t="s">
        <v>40</v>
      </c>
      <c r="E19" s="18"/>
      <c r="F19" s="325">
        <v>38425000</v>
      </c>
      <c r="G19" s="325">
        <f t="shared" si="7"/>
        <v>41000</v>
      </c>
      <c r="H19" s="325">
        <v>38341000</v>
      </c>
      <c r="I19" s="325">
        <v>125000</v>
      </c>
      <c r="J19" s="326">
        <f t="shared" si="8"/>
        <v>38466000</v>
      </c>
      <c r="K19" s="325">
        <v>38440119</v>
      </c>
      <c r="L19" s="325">
        <v>259316</v>
      </c>
      <c r="M19" s="325">
        <f t="shared" si="6"/>
        <v>38699435</v>
      </c>
      <c r="N19" s="325">
        <v>38308889</v>
      </c>
      <c r="O19" s="325">
        <v>133078</v>
      </c>
      <c r="P19" s="326">
        <f t="shared" si="4"/>
        <v>38441967</v>
      </c>
      <c r="Q19" s="327">
        <f t="shared" si="1"/>
        <v>99.658611878907038</v>
      </c>
      <c r="R19" s="327">
        <f t="shared" si="2"/>
        <v>51.318854216477192</v>
      </c>
      <c r="S19" s="327">
        <f t="shared" si="3"/>
        <v>99.334698297274883</v>
      </c>
      <c r="T19" s="328">
        <v>10888</v>
      </c>
      <c r="U19" s="328">
        <v>252277</v>
      </c>
      <c r="V19" s="329">
        <f t="shared" si="9"/>
        <v>-32111</v>
      </c>
      <c r="W19" s="329">
        <f t="shared" si="9"/>
        <v>8078</v>
      </c>
      <c r="X19" s="329">
        <f t="shared" si="10"/>
        <v>-24033</v>
      </c>
      <c r="Y19" s="19"/>
    </row>
    <row r="20" spans="1:25" s="4" customFormat="1" ht="26.45" customHeight="1">
      <c r="A20" s="17"/>
      <c r="B20" s="17"/>
      <c r="C20" s="17" t="s">
        <v>16</v>
      </c>
      <c r="D20" s="17" t="s">
        <v>41</v>
      </c>
      <c r="E20" s="18"/>
      <c r="F20" s="325">
        <v>11614000</v>
      </c>
      <c r="G20" s="325">
        <f t="shared" si="7"/>
        <v>176000</v>
      </c>
      <c r="H20" s="325">
        <v>11781000</v>
      </c>
      <c r="I20" s="325">
        <v>9000</v>
      </c>
      <c r="J20" s="326">
        <f t="shared" si="8"/>
        <v>11790000</v>
      </c>
      <c r="K20" s="325">
        <v>11809499</v>
      </c>
      <c r="L20" s="325">
        <v>24393</v>
      </c>
      <c r="M20" s="325">
        <f t="shared" si="6"/>
        <v>11833892</v>
      </c>
      <c r="N20" s="325">
        <v>11799696</v>
      </c>
      <c r="O20" s="325">
        <v>10091</v>
      </c>
      <c r="P20" s="326">
        <f t="shared" si="4"/>
        <v>11809787</v>
      </c>
      <c r="Q20" s="327">
        <f t="shared" si="1"/>
        <v>99.916990551419673</v>
      </c>
      <c r="R20" s="327">
        <f t="shared" si="2"/>
        <v>41.368425367933426</v>
      </c>
      <c r="S20" s="327">
        <f t="shared" si="3"/>
        <v>99.796305391328559</v>
      </c>
      <c r="T20" s="328">
        <v>1981</v>
      </c>
      <c r="U20" s="328">
        <v>22706</v>
      </c>
      <c r="V20" s="329">
        <f t="shared" si="9"/>
        <v>18696</v>
      </c>
      <c r="W20" s="329">
        <f t="shared" si="9"/>
        <v>1091</v>
      </c>
      <c r="X20" s="329">
        <f t="shared" si="10"/>
        <v>19787</v>
      </c>
      <c r="Y20" s="19"/>
    </row>
    <row r="21" spans="1:25" s="106" customFormat="1" ht="26.45" customHeight="1">
      <c r="A21" s="116" t="s">
        <v>38</v>
      </c>
      <c r="B21" s="116"/>
      <c r="C21" s="447" t="s">
        <v>42</v>
      </c>
      <c r="D21" s="447"/>
      <c r="E21" s="105"/>
      <c r="F21" s="110">
        <v>381000</v>
      </c>
      <c r="G21" s="108">
        <v>0</v>
      </c>
      <c r="H21" s="110">
        <v>381000</v>
      </c>
      <c r="I21" s="108">
        <v>0</v>
      </c>
      <c r="J21" s="324">
        <f t="shared" si="8"/>
        <v>381000</v>
      </c>
      <c r="K21" s="110">
        <v>381199</v>
      </c>
      <c r="L21" s="108">
        <v>0</v>
      </c>
      <c r="M21" s="110">
        <f t="shared" si="6"/>
        <v>381199</v>
      </c>
      <c r="N21" s="110">
        <v>381199</v>
      </c>
      <c r="O21" s="108">
        <v>0</v>
      </c>
      <c r="P21" s="324">
        <f t="shared" si="4"/>
        <v>381199</v>
      </c>
      <c r="Q21" s="321">
        <f t="shared" ref="Q21:R31" si="11">N21/K21*100</f>
        <v>100</v>
      </c>
      <c r="R21" s="321" t="s">
        <v>92</v>
      </c>
      <c r="S21" s="321">
        <f t="shared" si="3"/>
        <v>100</v>
      </c>
      <c r="T21" s="330">
        <v>0</v>
      </c>
      <c r="U21" s="330">
        <v>0</v>
      </c>
      <c r="V21" s="323">
        <f t="shared" ref="V21:V31" si="12">N21-H21</f>
        <v>199</v>
      </c>
      <c r="W21" s="108">
        <f t="shared" ref="W21:W22" si="13">O21-I21</f>
        <v>0</v>
      </c>
      <c r="X21" s="323">
        <f t="shared" si="10"/>
        <v>199</v>
      </c>
      <c r="Y21" s="107"/>
    </row>
    <row r="22" spans="1:25" s="106" customFormat="1" ht="26.45" customHeight="1">
      <c r="A22" s="116" t="s">
        <v>43</v>
      </c>
      <c r="B22" s="447" t="s">
        <v>44</v>
      </c>
      <c r="C22" s="447"/>
      <c r="D22" s="447"/>
      <c r="E22" s="105"/>
      <c r="F22" s="110">
        <f>F24+F23</f>
        <v>1936000</v>
      </c>
      <c r="G22" s="110">
        <f>J22-F22</f>
        <v>-4000</v>
      </c>
      <c r="H22" s="110">
        <f>H24+H23</f>
        <v>1910000</v>
      </c>
      <c r="I22" s="110">
        <f>I24+I23</f>
        <v>22000</v>
      </c>
      <c r="J22" s="324">
        <f>H22+I22</f>
        <v>1932000</v>
      </c>
      <c r="K22" s="110">
        <f>K24+K23</f>
        <v>1932861</v>
      </c>
      <c r="L22" s="110">
        <f>L24+L23</f>
        <v>64708</v>
      </c>
      <c r="M22" s="110">
        <f t="shared" ref="M22" si="14">K22+L22</f>
        <v>1997569</v>
      </c>
      <c r="N22" s="110">
        <f>N24+N23</f>
        <v>1909220</v>
      </c>
      <c r="O22" s="110">
        <f>O24+O23</f>
        <v>22991</v>
      </c>
      <c r="P22" s="324">
        <f>N22+O22</f>
        <v>1932211</v>
      </c>
      <c r="Q22" s="321">
        <f t="shared" si="11"/>
        <v>98.776890836951026</v>
      </c>
      <c r="R22" s="321">
        <f t="shared" ref="R22" si="15">O22/L22*100</f>
        <v>35.530382642022623</v>
      </c>
      <c r="S22" s="321">
        <f t="shared" ref="S22" si="16">P22/M22*100</f>
        <v>96.728123033547277</v>
      </c>
      <c r="T22" s="111">
        <f>T24+T23</f>
        <v>8014</v>
      </c>
      <c r="U22" s="111">
        <f>U24+U23</f>
        <v>58039</v>
      </c>
      <c r="V22" s="323">
        <f t="shared" si="12"/>
        <v>-780</v>
      </c>
      <c r="W22" s="108">
        <f t="shared" si="13"/>
        <v>991</v>
      </c>
      <c r="X22" s="323">
        <f>V22+W22</f>
        <v>211</v>
      </c>
      <c r="Y22" s="107"/>
    </row>
    <row r="23" spans="1:25" s="4" customFormat="1" ht="26.45" customHeight="1">
      <c r="A23" s="17" t="s">
        <v>15</v>
      </c>
      <c r="B23" s="17"/>
      <c r="C23" s="17"/>
      <c r="D23" s="17" t="s">
        <v>100</v>
      </c>
      <c r="E23" s="18"/>
      <c r="F23" s="325">
        <v>110000</v>
      </c>
      <c r="G23" s="325">
        <f>J23-F23</f>
        <v>-4000</v>
      </c>
      <c r="H23" s="325">
        <v>106000</v>
      </c>
      <c r="I23" s="20">
        <v>0</v>
      </c>
      <c r="J23" s="326">
        <f>H23+I23</f>
        <v>106000</v>
      </c>
      <c r="K23" s="325">
        <v>104371</v>
      </c>
      <c r="L23" s="20">
        <v>0</v>
      </c>
      <c r="M23" s="325">
        <f>K23+L23</f>
        <v>104371</v>
      </c>
      <c r="N23" s="325">
        <v>104371</v>
      </c>
      <c r="O23" s="20">
        <v>0</v>
      </c>
      <c r="P23" s="326">
        <f>N23+O23</f>
        <v>104371</v>
      </c>
      <c r="Q23" s="327">
        <f>N23/K23*100</f>
        <v>100</v>
      </c>
      <c r="R23" s="327" t="s">
        <v>101</v>
      </c>
      <c r="S23" s="327">
        <f>P23/M23*100</f>
        <v>100</v>
      </c>
      <c r="T23" s="121">
        <v>0</v>
      </c>
      <c r="U23" s="121">
        <v>0</v>
      </c>
      <c r="V23" s="329">
        <f>N23-H23</f>
        <v>-1629</v>
      </c>
      <c r="W23" s="331">
        <f>O23-I23</f>
        <v>0</v>
      </c>
      <c r="X23" s="329">
        <f>V23+W23</f>
        <v>-1629</v>
      </c>
      <c r="Y23" s="19"/>
    </row>
    <row r="24" spans="1:25" s="4" customFormat="1" ht="26.45" customHeight="1">
      <c r="A24" s="17"/>
      <c r="B24" s="17"/>
      <c r="C24" s="17" t="s">
        <v>15</v>
      </c>
      <c r="D24" s="17" t="s">
        <v>105</v>
      </c>
      <c r="E24" s="18"/>
      <c r="F24" s="325">
        <v>1826000</v>
      </c>
      <c r="G24" s="20">
        <f>J24-F24</f>
        <v>0</v>
      </c>
      <c r="H24" s="325">
        <v>1804000</v>
      </c>
      <c r="I24" s="325">
        <v>22000</v>
      </c>
      <c r="J24" s="326">
        <f>H24+I24</f>
        <v>1826000</v>
      </c>
      <c r="K24" s="325">
        <v>1828490</v>
      </c>
      <c r="L24" s="325">
        <v>64708</v>
      </c>
      <c r="M24" s="325">
        <f t="shared" ref="M24" si="17">K24+L24</f>
        <v>1893198</v>
      </c>
      <c r="N24" s="325">
        <v>1804849</v>
      </c>
      <c r="O24" s="325">
        <v>22991</v>
      </c>
      <c r="P24" s="326">
        <f t="shared" ref="P24" si="18">N24+O24</f>
        <v>1827840</v>
      </c>
      <c r="Q24" s="327">
        <f>N24/K24*100</f>
        <v>98.707075236944135</v>
      </c>
      <c r="R24" s="327">
        <f t="shared" ref="R24" si="19">O24/L24*100</f>
        <v>35.530382642022623</v>
      </c>
      <c r="S24" s="327">
        <f>P24/M24*100</f>
        <v>96.547746194534326</v>
      </c>
      <c r="T24" s="328">
        <v>8014</v>
      </c>
      <c r="U24" s="328">
        <v>58039</v>
      </c>
      <c r="V24" s="329">
        <f>N24-H24</f>
        <v>849</v>
      </c>
      <c r="W24" s="329">
        <f>O24-I24</f>
        <v>991</v>
      </c>
      <c r="X24" s="329">
        <f>V24+W24</f>
        <v>1840</v>
      </c>
      <c r="Y24" s="19"/>
    </row>
    <row r="25" spans="1:25" s="106" customFormat="1" ht="26.45" customHeight="1">
      <c r="A25" s="116" t="s">
        <v>15</v>
      </c>
      <c r="B25" s="447" t="s">
        <v>45</v>
      </c>
      <c r="C25" s="447"/>
      <c r="D25" s="447"/>
      <c r="E25" s="105"/>
      <c r="F25" s="110">
        <v>7123000</v>
      </c>
      <c r="G25" s="110">
        <f>J25-F25</f>
        <v>916000</v>
      </c>
      <c r="H25" s="110">
        <v>8039000</v>
      </c>
      <c r="I25" s="108">
        <v>0</v>
      </c>
      <c r="J25" s="324">
        <f t="shared" si="8"/>
        <v>8039000</v>
      </c>
      <c r="K25" s="110">
        <v>8128526</v>
      </c>
      <c r="L25" s="108">
        <v>27</v>
      </c>
      <c r="M25" s="110">
        <f t="shared" si="6"/>
        <v>8128553</v>
      </c>
      <c r="N25" s="110">
        <v>8128526</v>
      </c>
      <c r="O25" s="108">
        <v>0</v>
      </c>
      <c r="P25" s="324">
        <f t="shared" si="4"/>
        <v>8128526</v>
      </c>
      <c r="Q25" s="321">
        <f t="shared" si="11"/>
        <v>100</v>
      </c>
      <c r="R25" s="321" t="s">
        <v>11</v>
      </c>
      <c r="S25" s="321">
        <f>P25/M25*100</f>
        <v>99.99966783755977</v>
      </c>
      <c r="T25" s="330">
        <v>0</v>
      </c>
      <c r="U25" s="330">
        <v>27</v>
      </c>
      <c r="V25" s="323">
        <f t="shared" si="12"/>
        <v>89526</v>
      </c>
      <c r="W25" s="108">
        <f>O25-I25</f>
        <v>0</v>
      </c>
      <c r="X25" s="323">
        <f>V25+W25</f>
        <v>89526</v>
      </c>
      <c r="Y25" s="107"/>
    </row>
    <row r="26" spans="1:25" s="106" customFormat="1" ht="26.45" customHeight="1">
      <c r="A26" s="116" t="s">
        <v>21</v>
      </c>
      <c r="B26" s="447" t="s">
        <v>46</v>
      </c>
      <c r="C26" s="447"/>
      <c r="D26" s="447"/>
      <c r="E26" s="105"/>
      <c r="F26" s="110">
        <v>3000</v>
      </c>
      <c r="G26" s="108">
        <v>0</v>
      </c>
      <c r="H26" s="110">
        <v>3000</v>
      </c>
      <c r="I26" s="108">
        <v>0</v>
      </c>
      <c r="J26" s="324">
        <f t="shared" si="8"/>
        <v>3000</v>
      </c>
      <c r="K26" s="110">
        <v>3702</v>
      </c>
      <c r="L26" s="108">
        <v>0</v>
      </c>
      <c r="M26" s="110">
        <f t="shared" si="6"/>
        <v>3702</v>
      </c>
      <c r="N26" s="110">
        <v>3702</v>
      </c>
      <c r="O26" s="108">
        <v>0</v>
      </c>
      <c r="P26" s="324">
        <f t="shared" si="4"/>
        <v>3702</v>
      </c>
      <c r="Q26" s="321">
        <f t="shared" si="11"/>
        <v>100</v>
      </c>
      <c r="R26" s="321" t="s">
        <v>11</v>
      </c>
      <c r="S26" s="321">
        <f t="shared" ref="S26:S31" si="20">P26/M26*100</f>
        <v>100</v>
      </c>
      <c r="T26" s="330">
        <v>0</v>
      </c>
      <c r="U26" s="330">
        <v>0</v>
      </c>
      <c r="V26" s="323">
        <f t="shared" si="12"/>
        <v>702</v>
      </c>
      <c r="W26" s="108">
        <f>O26-I26</f>
        <v>0</v>
      </c>
      <c r="X26" s="323">
        <f>V26+W26</f>
        <v>702</v>
      </c>
      <c r="Y26" s="107"/>
    </row>
    <row r="27" spans="1:25" s="106" customFormat="1" ht="26.45" customHeight="1">
      <c r="A27" s="116"/>
      <c r="B27" s="447" t="s">
        <v>47</v>
      </c>
      <c r="C27" s="447"/>
      <c r="D27" s="447"/>
      <c r="E27" s="105"/>
      <c r="F27" s="110">
        <f>F28+F29</f>
        <v>4000</v>
      </c>
      <c r="G27" s="108">
        <f t="shared" ref="G27:G32" si="21">J27-F27</f>
        <v>0</v>
      </c>
      <c r="H27" s="108">
        <f>H28+H29</f>
        <v>0</v>
      </c>
      <c r="I27" s="110">
        <f>I28+I29</f>
        <v>4000</v>
      </c>
      <c r="J27" s="324">
        <f t="shared" si="8"/>
        <v>4000</v>
      </c>
      <c r="K27" s="108">
        <v>0</v>
      </c>
      <c r="L27" s="110">
        <f>L28+L29</f>
        <v>3860</v>
      </c>
      <c r="M27" s="110">
        <f t="shared" si="6"/>
        <v>3860</v>
      </c>
      <c r="N27" s="108">
        <f>N28+N29</f>
        <v>0</v>
      </c>
      <c r="O27" s="108">
        <f>O28+O29</f>
        <v>3860</v>
      </c>
      <c r="P27" s="324">
        <f t="shared" si="4"/>
        <v>3860</v>
      </c>
      <c r="Q27" s="108">
        <f>Q28+Q29</f>
        <v>0</v>
      </c>
      <c r="R27" s="321">
        <f t="shared" ref="R27:R32" si="22">O27/L27*100</f>
        <v>100</v>
      </c>
      <c r="S27" s="321">
        <f t="shared" si="20"/>
        <v>100</v>
      </c>
      <c r="T27" s="111">
        <f>T28+T29</f>
        <v>0</v>
      </c>
      <c r="U27" s="111">
        <f>U28+U29</f>
        <v>0</v>
      </c>
      <c r="V27" s="108">
        <f t="shared" si="12"/>
        <v>0</v>
      </c>
      <c r="W27" s="323">
        <f t="shared" ref="W27:W32" si="23">O27-I27</f>
        <v>-140</v>
      </c>
      <c r="X27" s="323">
        <f t="shared" si="10"/>
        <v>-140</v>
      </c>
      <c r="Y27" s="107"/>
    </row>
    <row r="28" spans="1:25" s="4" customFormat="1" ht="26.45" customHeight="1">
      <c r="A28" s="17" t="s">
        <v>15</v>
      </c>
      <c r="B28" s="17"/>
      <c r="C28" s="17"/>
      <c r="D28" s="17" t="s">
        <v>22</v>
      </c>
      <c r="E28" s="18"/>
      <c r="F28" s="325">
        <v>4000</v>
      </c>
      <c r="G28" s="20">
        <f t="shared" si="21"/>
        <v>0</v>
      </c>
      <c r="H28" s="20">
        <v>0</v>
      </c>
      <c r="I28" s="325">
        <v>4000</v>
      </c>
      <c r="J28" s="326">
        <f t="shared" si="8"/>
        <v>4000</v>
      </c>
      <c r="K28" s="20">
        <v>0</v>
      </c>
      <c r="L28" s="20">
        <v>3860</v>
      </c>
      <c r="M28" s="325">
        <f t="shared" si="6"/>
        <v>3860</v>
      </c>
      <c r="N28" s="20">
        <v>0</v>
      </c>
      <c r="O28" s="20">
        <v>3860</v>
      </c>
      <c r="P28" s="326">
        <f t="shared" si="4"/>
        <v>3860</v>
      </c>
      <c r="Q28" s="20">
        <v>0</v>
      </c>
      <c r="R28" s="332">
        <f t="shared" si="22"/>
        <v>100</v>
      </c>
      <c r="S28" s="327">
        <f t="shared" si="20"/>
        <v>100</v>
      </c>
      <c r="T28" s="121" t="s">
        <v>102</v>
      </c>
      <c r="U28" s="328">
        <v>0</v>
      </c>
      <c r="V28" s="20">
        <f t="shared" si="12"/>
        <v>0</v>
      </c>
      <c r="W28" s="329">
        <f t="shared" si="23"/>
        <v>-140</v>
      </c>
      <c r="X28" s="329">
        <f t="shared" si="10"/>
        <v>-140</v>
      </c>
      <c r="Y28" s="19"/>
    </row>
    <row r="29" spans="1:25" s="4" customFormat="1" ht="26.45" customHeight="1">
      <c r="A29" s="17" t="s">
        <v>15</v>
      </c>
      <c r="B29" s="17"/>
      <c r="C29" s="17"/>
      <c r="D29" s="17" t="s">
        <v>23</v>
      </c>
      <c r="E29" s="18"/>
      <c r="F29" s="20">
        <v>0</v>
      </c>
      <c r="G29" s="20">
        <f t="shared" si="21"/>
        <v>0</v>
      </c>
      <c r="H29" s="20">
        <v>0</v>
      </c>
      <c r="I29" s="20">
        <v>0</v>
      </c>
      <c r="J29" s="333">
        <f t="shared" si="8"/>
        <v>0</v>
      </c>
      <c r="K29" s="20">
        <v>0</v>
      </c>
      <c r="L29" s="20">
        <v>0</v>
      </c>
      <c r="M29" s="20">
        <f t="shared" si="6"/>
        <v>0</v>
      </c>
      <c r="N29" s="20">
        <v>0</v>
      </c>
      <c r="O29" s="20">
        <v>0</v>
      </c>
      <c r="P29" s="20">
        <f t="shared" si="4"/>
        <v>0</v>
      </c>
      <c r="Q29" s="120">
        <v>0</v>
      </c>
      <c r="R29" s="332" t="s">
        <v>103</v>
      </c>
      <c r="S29" s="327" t="s">
        <v>102</v>
      </c>
      <c r="T29" s="121" t="s">
        <v>102</v>
      </c>
      <c r="U29" s="328">
        <v>0</v>
      </c>
      <c r="V29" s="20">
        <f t="shared" si="12"/>
        <v>0</v>
      </c>
      <c r="W29" s="334">
        <v>0</v>
      </c>
      <c r="X29" s="334">
        <f t="shared" si="10"/>
        <v>0</v>
      </c>
      <c r="Y29" s="19"/>
    </row>
    <row r="30" spans="1:25" s="106" customFormat="1" ht="26.45" customHeight="1">
      <c r="A30" s="116" t="s">
        <v>21</v>
      </c>
      <c r="B30" s="447" t="s">
        <v>24</v>
      </c>
      <c r="C30" s="447"/>
      <c r="D30" s="447"/>
      <c r="E30" s="105"/>
      <c r="F30" s="109">
        <v>137000</v>
      </c>
      <c r="G30" s="110">
        <f t="shared" si="21"/>
        <v>33000</v>
      </c>
      <c r="H30" s="110">
        <v>170000</v>
      </c>
      <c r="I30" s="108">
        <v>0</v>
      </c>
      <c r="J30" s="324">
        <f t="shared" si="8"/>
        <v>170000</v>
      </c>
      <c r="K30" s="110">
        <v>174035</v>
      </c>
      <c r="L30" s="108">
        <v>64</v>
      </c>
      <c r="M30" s="110">
        <f t="shared" si="6"/>
        <v>174099</v>
      </c>
      <c r="N30" s="110">
        <v>174035</v>
      </c>
      <c r="O30" s="108">
        <v>64</v>
      </c>
      <c r="P30" s="324">
        <f t="shared" si="4"/>
        <v>174099</v>
      </c>
      <c r="Q30" s="321">
        <f t="shared" si="11"/>
        <v>100</v>
      </c>
      <c r="R30" s="335">
        <f t="shared" si="11"/>
        <v>100</v>
      </c>
      <c r="S30" s="321">
        <f t="shared" si="20"/>
        <v>100</v>
      </c>
      <c r="T30" s="330">
        <v>0</v>
      </c>
      <c r="U30" s="330">
        <v>0</v>
      </c>
      <c r="V30" s="323">
        <f t="shared" si="12"/>
        <v>4035</v>
      </c>
      <c r="W30" s="110">
        <f t="shared" si="23"/>
        <v>64</v>
      </c>
      <c r="X30" s="323">
        <f t="shared" si="10"/>
        <v>4099</v>
      </c>
      <c r="Y30" s="107"/>
    </row>
    <row r="31" spans="1:25" s="106" customFormat="1" ht="26.45" customHeight="1">
      <c r="A31" s="116"/>
      <c r="B31" s="447" t="s">
        <v>25</v>
      </c>
      <c r="C31" s="447"/>
      <c r="D31" s="447"/>
      <c r="E31" s="105"/>
      <c r="F31" s="110">
        <v>5785000</v>
      </c>
      <c r="G31" s="110">
        <f t="shared" si="21"/>
        <v>-74000</v>
      </c>
      <c r="H31" s="110">
        <v>5696000</v>
      </c>
      <c r="I31" s="110">
        <v>15000</v>
      </c>
      <c r="J31" s="324">
        <f t="shared" si="8"/>
        <v>5711000</v>
      </c>
      <c r="K31" s="110">
        <v>5717354</v>
      </c>
      <c r="L31" s="110">
        <v>37675</v>
      </c>
      <c r="M31" s="110">
        <f t="shared" si="6"/>
        <v>5755029</v>
      </c>
      <c r="N31" s="110">
        <v>5696255</v>
      </c>
      <c r="O31" s="110">
        <v>17885</v>
      </c>
      <c r="P31" s="324">
        <f t="shared" si="4"/>
        <v>5714140</v>
      </c>
      <c r="Q31" s="321">
        <f t="shared" si="11"/>
        <v>99.630965652992614</v>
      </c>
      <c r="R31" s="321">
        <f t="shared" si="22"/>
        <v>47.471798274717983</v>
      </c>
      <c r="S31" s="321">
        <f t="shared" si="20"/>
        <v>99.289508358689417</v>
      </c>
      <c r="T31" s="111">
        <v>0</v>
      </c>
      <c r="U31" s="111">
        <v>41214</v>
      </c>
      <c r="V31" s="323">
        <f t="shared" si="12"/>
        <v>255</v>
      </c>
      <c r="W31" s="323">
        <f t="shared" si="23"/>
        <v>2885</v>
      </c>
      <c r="X31" s="323">
        <f t="shared" si="10"/>
        <v>3140</v>
      </c>
      <c r="Y31" s="107"/>
    </row>
    <row r="32" spans="1:25" s="106" customFormat="1" ht="26.45" customHeight="1" thickBot="1">
      <c r="A32" s="117" t="s">
        <v>15</v>
      </c>
      <c r="B32" s="446" t="s">
        <v>26</v>
      </c>
      <c r="C32" s="446"/>
      <c r="D32" s="446"/>
      <c r="E32" s="112"/>
      <c r="F32" s="336">
        <v>16110000</v>
      </c>
      <c r="G32" s="336">
        <f t="shared" si="21"/>
        <v>-12000</v>
      </c>
      <c r="H32" s="336">
        <v>16046000</v>
      </c>
      <c r="I32" s="336">
        <v>52000</v>
      </c>
      <c r="J32" s="337">
        <f t="shared" si="8"/>
        <v>16098000</v>
      </c>
      <c r="K32" s="336">
        <v>16104476</v>
      </c>
      <c r="L32" s="113">
        <v>109447</v>
      </c>
      <c r="M32" s="336">
        <f t="shared" si="6"/>
        <v>16213923</v>
      </c>
      <c r="N32" s="336">
        <v>16049498</v>
      </c>
      <c r="O32" s="336">
        <v>56166</v>
      </c>
      <c r="P32" s="337">
        <f t="shared" si="4"/>
        <v>16105664</v>
      </c>
      <c r="Q32" s="338">
        <f>N32/K32*100</f>
        <v>99.658616647943106</v>
      </c>
      <c r="R32" s="338">
        <f t="shared" si="22"/>
        <v>51.317989529178512</v>
      </c>
      <c r="S32" s="338">
        <f>P32/M32*100</f>
        <v>99.332308411727382</v>
      </c>
      <c r="T32" s="339">
        <v>4595</v>
      </c>
      <c r="U32" s="339">
        <v>106052</v>
      </c>
      <c r="V32" s="340">
        <f>N32-H32</f>
        <v>3498</v>
      </c>
      <c r="W32" s="340">
        <f t="shared" si="23"/>
        <v>4166</v>
      </c>
      <c r="X32" s="340">
        <f t="shared" si="10"/>
        <v>7664</v>
      </c>
      <c r="Y32" s="107"/>
    </row>
    <row r="33" ht="24.95" customHeight="1"/>
  </sheetData>
  <mergeCells count="34">
    <mergeCell ref="G4:G5"/>
    <mergeCell ref="B22:D22"/>
    <mergeCell ref="B27:D27"/>
    <mergeCell ref="B26:D26"/>
    <mergeCell ref="B25:D25"/>
    <mergeCell ref="C17:D17"/>
    <mergeCell ref="C21:D21"/>
    <mergeCell ref="B32:D32"/>
    <mergeCell ref="B31:D31"/>
    <mergeCell ref="B30:D30"/>
    <mergeCell ref="T3:T5"/>
    <mergeCell ref="A6:D6"/>
    <mergeCell ref="S4:S5"/>
    <mergeCell ref="P4:P5"/>
    <mergeCell ref="M4:M5"/>
    <mergeCell ref="L4:L5"/>
    <mergeCell ref="B7:D7"/>
    <mergeCell ref="C8:D8"/>
    <mergeCell ref="C13:D13"/>
    <mergeCell ref="B16:D16"/>
    <mergeCell ref="F3:J3"/>
    <mergeCell ref="H4:J4"/>
    <mergeCell ref="F4:F5"/>
    <mergeCell ref="W4:W5"/>
    <mergeCell ref="K3:M3"/>
    <mergeCell ref="N4:N5"/>
    <mergeCell ref="O4:O5"/>
    <mergeCell ref="N3:P3"/>
    <mergeCell ref="V3:X3"/>
    <mergeCell ref="Q3:S3"/>
    <mergeCell ref="X4:X5"/>
    <mergeCell ref="K4:K5"/>
    <mergeCell ref="U3:U5"/>
    <mergeCell ref="V4:V5"/>
  </mergeCells>
  <phoneticPr fontId="4"/>
  <printOptions gridLinesSet="0"/>
  <pageMargins left="0.70866141732283472" right="0.70866141732283472" top="0.74803149606299213" bottom="0.74803149606299213" header="0.31496062992125984" footer="0.31496062992125984"/>
  <pageSetup paperSize="9" scale="81" firstPageNumber="9" fitToWidth="2" orientation="portrait" blackAndWhite="1" r:id="rId1"/>
  <headerFooter scaleWithDoc="0" alignWithMargins="0">
    <oddFooter>&amp;C&amp;"游明朝,標準"&amp;10&amp;P</oddFoot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B29"/>
  <sheetViews>
    <sheetView view="pageBreakPreview" zoomScale="80" zoomScaleNormal="55" zoomScaleSheetLayoutView="80" workbookViewId="0">
      <pane xSplit="5" ySplit="4" topLeftCell="F20" activePane="bottomRight" state="frozen"/>
      <selection activeCell="P58" sqref="P58"/>
      <selection pane="topRight" activeCell="P58" sqref="P58"/>
      <selection pane="bottomLeft" activeCell="P58" sqref="P58"/>
      <selection pane="bottomRight" activeCell="P34" sqref="P34"/>
    </sheetView>
  </sheetViews>
  <sheetFormatPr defaultColWidth="11.375" defaultRowHeight="24.95" customHeight="1"/>
  <cols>
    <col min="1" max="3" width="1.75" style="128" customWidth="1"/>
    <col min="4" max="4" width="11.875" style="128" customWidth="1"/>
    <col min="5" max="5" width="0.75" style="128" customWidth="1"/>
    <col min="6" max="6" width="15.625" style="386" customWidth="1"/>
    <col min="7" max="7" width="0.875" style="386" customWidth="1"/>
    <col min="8" max="8" width="15.625" style="386" customWidth="1"/>
    <col min="9" max="9" width="0.875" style="386" customWidth="1"/>
    <col min="10" max="10" width="15.625" style="386" customWidth="1"/>
    <col min="11" max="11" width="0.875" style="386" customWidth="1"/>
    <col min="12" max="12" width="14.75" style="386" customWidth="1"/>
    <col min="13" max="13" width="0.875" style="386" customWidth="1"/>
    <col min="14" max="14" width="12.125" style="386" customWidth="1"/>
    <col min="15" max="15" width="0.875" style="386" customWidth="1"/>
    <col min="16" max="16" width="12.125" style="386" customWidth="1"/>
    <col min="17" max="17" width="0.875" style="386" customWidth="1"/>
    <col min="18" max="18" width="13.625" style="386" customWidth="1"/>
    <col min="19" max="19" width="0.875" style="386" customWidth="1"/>
    <col min="20" max="20" width="13.875" style="386" customWidth="1"/>
    <col min="21" max="21" width="0.875" style="386" customWidth="1"/>
    <col min="22" max="22" width="13.875" style="386" customWidth="1"/>
    <col min="23" max="23" width="0.875" style="386" customWidth="1"/>
    <col min="24" max="24" width="13.875" style="386" customWidth="1"/>
    <col min="25" max="25" width="0.875" style="128" customWidth="1"/>
    <col min="26" max="26" width="8.875" style="128" customWidth="1"/>
    <col min="27" max="27" width="14.25" style="362" bestFit="1" customWidth="1"/>
    <col min="28" max="28" width="12.625" style="362" customWidth="1"/>
    <col min="29" max="16384" width="11.375" style="128"/>
  </cols>
  <sheetData>
    <row r="1" spans="1:28" s="345" customFormat="1" ht="24.95" customHeight="1">
      <c r="A1" s="344" t="s">
        <v>164</v>
      </c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AA1" s="347"/>
      <c r="AB1" s="347"/>
    </row>
    <row r="2" spans="1:28" s="348" customFormat="1" ht="24.95" customHeight="1" thickBot="1"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50"/>
      <c r="Y2" s="171" t="s">
        <v>126</v>
      </c>
      <c r="AA2" s="351"/>
      <c r="AB2" s="351"/>
    </row>
    <row r="3" spans="1:28" s="354" customFormat="1" ht="22.5" customHeight="1">
      <c r="A3" s="461" t="s">
        <v>125</v>
      </c>
      <c r="B3" s="461"/>
      <c r="C3" s="461"/>
      <c r="D3" s="461"/>
      <c r="E3" s="352"/>
      <c r="F3" s="463" t="s">
        <v>124</v>
      </c>
      <c r="G3" s="464"/>
      <c r="H3" s="464"/>
      <c r="I3" s="464"/>
      <c r="J3" s="464"/>
      <c r="K3" s="465"/>
      <c r="L3" s="353"/>
      <c r="M3" s="353"/>
      <c r="N3" s="469" t="s">
        <v>123</v>
      </c>
      <c r="O3" s="469"/>
      <c r="P3" s="469"/>
      <c r="Q3" s="469"/>
      <c r="R3" s="469"/>
      <c r="S3" s="470"/>
      <c r="T3" s="464" t="s">
        <v>122</v>
      </c>
      <c r="U3" s="464"/>
      <c r="V3" s="464"/>
      <c r="W3" s="464"/>
      <c r="X3" s="464"/>
      <c r="Y3" s="464"/>
      <c r="AA3" s="355"/>
      <c r="AB3" s="355"/>
    </row>
    <row r="4" spans="1:28" s="354" customFormat="1" ht="22.5" customHeight="1">
      <c r="A4" s="462"/>
      <c r="B4" s="462"/>
      <c r="C4" s="462"/>
      <c r="D4" s="462"/>
      <c r="E4" s="356"/>
      <c r="F4" s="458" t="s">
        <v>121</v>
      </c>
      <c r="G4" s="459"/>
      <c r="H4" s="458" t="s">
        <v>120</v>
      </c>
      <c r="I4" s="459"/>
      <c r="J4" s="458" t="s">
        <v>5</v>
      </c>
      <c r="K4" s="459"/>
      <c r="L4" s="468" t="s">
        <v>142</v>
      </c>
      <c r="M4" s="468"/>
      <c r="N4" s="468" t="s">
        <v>143</v>
      </c>
      <c r="O4" s="459"/>
      <c r="P4" s="458" t="s">
        <v>144</v>
      </c>
      <c r="Q4" s="459"/>
      <c r="R4" s="458" t="s">
        <v>145</v>
      </c>
      <c r="S4" s="459"/>
      <c r="T4" s="468" t="s">
        <v>121</v>
      </c>
      <c r="U4" s="459"/>
      <c r="V4" s="458" t="s">
        <v>120</v>
      </c>
      <c r="W4" s="459"/>
      <c r="X4" s="458" t="s">
        <v>5</v>
      </c>
      <c r="Y4" s="468"/>
      <c r="AA4" s="355"/>
      <c r="AB4" s="355"/>
    </row>
    <row r="5" spans="1:28" s="361" customFormat="1" ht="27.95" customHeight="1">
      <c r="A5" s="467" t="s">
        <v>7</v>
      </c>
      <c r="B5" s="467"/>
      <c r="C5" s="467"/>
      <c r="D5" s="467"/>
      <c r="E5" s="357"/>
      <c r="F5" s="141">
        <f>F6+F13+F19+F22+F23+F24+F27+F28+F29</f>
        <v>217940000</v>
      </c>
      <c r="G5" s="140"/>
      <c r="H5" s="140">
        <f>H6+H13+H19+H22+H23+H24+H27+H28+H29</f>
        <v>1236000</v>
      </c>
      <c r="I5" s="140"/>
      <c r="J5" s="140">
        <f t="shared" ref="J5:J29" si="0">F5+H5</f>
        <v>219176000</v>
      </c>
      <c r="K5" s="358"/>
      <c r="L5" s="182" t="str">
        <f>IF(L6+L13+L19+L22+L23+L24+L27+L28+L29=0,"－",L7+L10)</f>
        <v>－</v>
      </c>
      <c r="M5" s="182"/>
      <c r="N5" s="182" t="str">
        <f>IF(N6+N13+N19+N22+N23+N24+N27+N28+N29=0,"－",N7+N10)</f>
        <v>－</v>
      </c>
      <c r="O5" s="182"/>
      <c r="P5" s="182" t="str">
        <f>IF(P6+P13+P19+P22+P23+P24+P27+P28+P29=0,"－",P7+P10)</f>
        <v>－</v>
      </c>
      <c r="Q5" s="181"/>
      <c r="R5" s="182">
        <f>IF(R6+R13+R19+R22+R23+R24+R27+R28+R29=0,"－",R6+R13+R19+R22+R23+R24+R27+R28+R29)</f>
        <v>4758000</v>
      </c>
      <c r="S5" s="359"/>
      <c r="T5" s="140">
        <f>T6+T13+T19+T22+T23+T24+T27+T28+T29</f>
        <v>222796000</v>
      </c>
      <c r="U5" s="140"/>
      <c r="V5" s="175">
        <f>V6+V13+V19+V22+V23+V24+V27+V28+V29</f>
        <v>1138000</v>
      </c>
      <c r="W5" s="175"/>
      <c r="X5" s="343">
        <f t="shared" ref="X5:X29" si="1">T5+V5</f>
        <v>223934000</v>
      </c>
      <c r="Y5" s="360"/>
      <c r="AA5" s="362"/>
      <c r="AB5" s="363"/>
    </row>
    <row r="6" spans="1:28" s="361" customFormat="1" ht="27.95" customHeight="1">
      <c r="A6" s="305"/>
      <c r="B6" s="460" t="s">
        <v>63</v>
      </c>
      <c r="C6" s="460"/>
      <c r="D6" s="460"/>
      <c r="E6" s="357"/>
      <c r="F6" s="141">
        <f>F7+F10</f>
        <v>108733000</v>
      </c>
      <c r="G6" s="140"/>
      <c r="H6" s="140">
        <f>H7+H10</f>
        <v>811000</v>
      </c>
      <c r="I6" s="140"/>
      <c r="J6" s="140">
        <f t="shared" si="0"/>
        <v>109544000</v>
      </c>
      <c r="K6" s="358"/>
      <c r="L6" s="364" t="str">
        <f>IF(L7+L10=0,"－",L7+L10)</f>
        <v>－</v>
      </c>
      <c r="M6" s="364"/>
      <c r="N6" s="182" t="str">
        <f>IF(N7+N10=0,"－",N7+N10)</f>
        <v>－</v>
      </c>
      <c r="O6" s="182"/>
      <c r="P6" s="182" t="str">
        <f>IF(P7+P10=0,"－",P7+P10)</f>
        <v>－</v>
      </c>
      <c r="Q6" s="181"/>
      <c r="R6" s="182">
        <f>IF(R7+R10=0,"－",R7+R10)</f>
        <v>3614000</v>
      </c>
      <c r="S6" s="359"/>
      <c r="T6" s="140">
        <f>T7+T10</f>
        <v>112339000</v>
      </c>
      <c r="U6" s="140"/>
      <c r="V6" s="175">
        <f>V7+V10</f>
        <v>819000</v>
      </c>
      <c r="W6" s="175"/>
      <c r="X6" s="343">
        <f t="shared" si="1"/>
        <v>113158000</v>
      </c>
      <c r="Y6" s="360"/>
      <c r="AA6" s="363"/>
      <c r="AB6" s="363"/>
    </row>
    <row r="7" spans="1:28" s="361" customFormat="1" ht="27.95" customHeight="1">
      <c r="A7" s="305"/>
      <c r="B7" s="305"/>
      <c r="C7" s="460" t="s">
        <v>64</v>
      </c>
      <c r="D7" s="460"/>
      <c r="E7" s="357"/>
      <c r="F7" s="141">
        <f>F8+F9</f>
        <v>90266000</v>
      </c>
      <c r="G7" s="140"/>
      <c r="H7" s="140">
        <f>H8+H9</f>
        <v>760000</v>
      </c>
      <c r="I7" s="140"/>
      <c r="J7" s="140">
        <f t="shared" si="0"/>
        <v>91026000</v>
      </c>
      <c r="K7" s="358"/>
      <c r="L7" s="364" t="str">
        <f>IF(L8+L9=0,"－",L8+L9)</f>
        <v>－</v>
      </c>
      <c r="M7" s="364"/>
      <c r="N7" s="182" t="str">
        <f>IF(N8+N9=0,"－",N8+N9)</f>
        <v>－</v>
      </c>
      <c r="O7" s="182"/>
      <c r="P7" s="182" t="str">
        <f>IF(P8+P9=0,"－",P8+P9)</f>
        <v>－</v>
      </c>
      <c r="Q7" s="181"/>
      <c r="R7" s="182">
        <f>IF(R8+R9=0,"－",R8+R9)</f>
        <v>1595000</v>
      </c>
      <c r="S7" s="359"/>
      <c r="T7" s="140">
        <f>T8+T9</f>
        <v>91848000</v>
      </c>
      <c r="U7" s="140"/>
      <c r="V7" s="175">
        <f>V9+V8</f>
        <v>773000</v>
      </c>
      <c r="W7" s="175"/>
      <c r="X7" s="343">
        <f t="shared" si="1"/>
        <v>92621000</v>
      </c>
      <c r="Y7" s="360"/>
      <c r="AA7" s="363"/>
      <c r="AB7" s="363"/>
    </row>
    <row r="8" spans="1:28" s="354" customFormat="1" ht="27.95" customHeight="1">
      <c r="A8" s="365"/>
      <c r="B8" s="365"/>
      <c r="C8" s="365"/>
      <c r="D8" s="365" t="s">
        <v>65</v>
      </c>
      <c r="E8" s="366"/>
      <c r="F8" s="159">
        <v>1920000</v>
      </c>
      <c r="G8" s="149"/>
      <c r="H8" s="341">
        <v>16000</v>
      </c>
      <c r="I8" s="149"/>
      <c r="J8" s="149">
        <f t="shared" si="0"/>
        <v>1936000</v>
      </c>
      <c r="K8" s="367"/>
      <c r="L8" s="368" t="s">
        <v>104</v>
      </c>
      <c r="M8" s="368"/>
      <c r="N8" s="368" t="s">
        <v>104</v>
      </c>
      <c r="O8" s="368"/>
      <c r="P8" s="368" t="s">
        <v>104</v>
      </c>
      <c r="Q8" s="369"/>
      <c r="R8" s="368">
        <f>X8-J8</f>
        <v>4000</v>
      </c>
      <c r="S8" s="370"/>
      <c r="T8" s="149">
        <v>1922000</v>
      </c>
      <c r="U8" s="149"/>
      <c r="V8" s="178">
        <v>18000</v>
      </c>
      <c r="W8" s="178"/>
      <c r="X8" s="341">
        <f t="shared" si="1"/>
        <v>1940000</v>
      </c>
      <c r="Y8" s="371"/>
      <c r="AA8" s="363"/>
      <c r="AB8" s="363"/>
    </row>
    <row r="9" spans="1:28" s="354" customFormat="1" ht="27.95" customHeight="1">
      <c r="A9" s="365"/>
      <c r="B9" s="365"/>
      <c r="C9" s="365"/>
      <c r="D9" s="365" t="s">
        <v>66</v>
      </c>
      <c r="E9" s="366"/>
      <c r="F9" s="159">
        <v>88346000</v>
      </c>
      <c r="G9" s="149"/>
      <c r="H9" s="341">
        <v>744000</v>
      </c>
      <c r="I9" s="149"/>
      <c r="J9" s="149">
        <f t="shared" si="0"/>
        <v>89090000</v>
      </c>
      <c r="K9" s="367"/>
      <c r="L9" s="368" t="s">
        <v>104</v>
      </c>
      <c r="M9" s="368"/>
      <c r="N9" s="368" t="s">
        <v>104</v>
      </c>
      <c r="O9" s="368"/>
      <c r="P9" s="368" t="s">
        <v>104</v>
      </c>
      <c r="Q9" s="369"/>
      <c r="R9" s="368">
        <f>X9-J9</f>
        <v>1591000</v>
      </c>
      <c r="S9" s="370"/>
      <c r="T9" s="149">
        <v>89926000</v>
      </c>
      <c r="U9" s="149"/>
      <c r="V9" s="178">
        <v>755000</v>
      </c>
      <c r="W9" s="178"/>
      <c r="X9" s="341">
        <f t="shared" si="1"/>
        <v>90681000</v>
      </c>
      <c r="Y9" s="371"/>
      <c r="AA9" s="355"/>
      <c r="AB9" s="363"/>
    </row>
    <row r="10" spans="1:28" s="361" customFormat="1" ht="27.95" customHeight="1">
      <c r="A10" s="305"/>
      <c r="B10" s="305"/>
      <c r="C10" s="460" t="s">
        <v>69</v>
      </c>
      <c r="D10" s="460"/>
      <c r="E10" s="357"/>
      <c r="F10" s="141">
        <f>F11+F12</f>
        <v>18467000</v>
      </c>
      <c r="G10" s="140"/>
      <c r="H10" s="140">
        <f>H11+H12</f>
        <v>51000</v>
      </c>
      <c r="I10" s="140"/>
      <c r="J10" s="140">
        <f t="shared" si="0"/>
        <v>18518000</v>
      </c>
      <c r="K10" s="358"/>
      <c r="L10" s="182" t="str">
        <f>IF(L11+L12=0,"－",L11+L12)</f>
        <v>－</v>
      </c>
      <c r="M10" s="182"/>
      <c r="N10" s="182" t="str">
        <f>IF(N11+N12=0,"－",N11+N12)</f>
        <v>－</v>
      </c>
      <c r="O10" s="182"/>
      <c r="P10" s="182" t="str">
        <f>IF(P11+P12=0,"－",P11+P12)</f>
        <v>－</v>
      </c>
      <c r="Q10" s="181"/>
      <c r="R10" s="182">
        <f>IF(R11+R12=0,"－",R11+R12)</f>
        <v>2019000</v>
      </c>
      <c r="S10" s="359"/>
      <c r="T10" s="140">
        <f>T11+T12</f>
        <v>20491000</v>
      </c>
      <c r="U10" s="140"/>
      <c r="V10" s="175">
        <f>V11+V12</f>
        <v>46000</v>
      </c>
      <c r="W10" s="175"/>
      <c r="X10" s="343">
        <f t="shared" si="1"/>
        <v>20537000</v>
      </c>
      <c r="Y10" s="360"/>
      <c r="AA10" s="355"/>
      <c r="AB10" s="363"/>
    </row>
    <row r="11" spans="1:28" s="354" customFormat="1" ht="27.95" customHeight="1">
      <c r="A11" s="365"/>
      <c r="B11" s="365"/>
      <c r="C11" s="365"/>
      <c r="D11" s="365" t="s">
        <v>65</v>
      </c>
      <c r="E11" s="366"/>
      <c r="F11" s="159">
        <v>5346000</v>
      </c>
      <c r="G11" s="149"/>
      <c r="H11" s="341">
        <v>16000</v>
      </c>
      <c r="I11" s="149"/>
      <c r="J11" s="149">
        <f t="shared" si="0"/>
        <v>5362000</v>
      </c>
      <c r="K11" s="367"/>
      <c r="L11" s="368" t="s">
        <v>104</v>
      </c>
      <c r="M11" s="368"/>
      <c r="N11" s="368" t="s">
        <v>104</v>
      </c>
      <c r="O11" s="368"/>
      <c r="P11" s="368" t="s">
        <v>104</v>
      </c>
      <c r="Q11" s="369"/>
      <c r="R11" s="368">
        <f>X11-J11</f>
        <v>-6000</v>
      </c>
      <c r="S11" s="370"/>
      <c r="T11" s="149">
        <v>5326000</v>
      </c>
      <c r="U11" s="149"/>
      <c r="V11" s="178">
        <v>30000</v>
      </c>
      <c r="W11" s="178"/>
      <c r="X11" s="341">
        <f t="shared" si="1"/>
        <v>5356000</v>
      </c>
      <c r="Y11" s="371"/>
      <c r="AA11" s="355"/>
      <c r="AB11" s="363"/>
    </row>
    <row r="12" spans="1:28" s="354" customFormat="1" ht="27.95" customHeight="1">
      <c r="A12" s="365"/>
      <c r="B12" s="365"/>
      <c r="C12" s="365"/>
      <c r="D12" s="365" t="s">
        <v>88</v>
      </c>
      <c r="E12" s="366"/>
      <c r="F12" s="159">
        <v>13121000</v>
      </c>
      <c r="G12" s="149"/>
      <c r="H12" s="341">
        <v>35000</v>
      </c>
      <c r="I12" s="149"/>
      <c r="J12" s="149">
        <f t="shared" si="0"/>
        <v>13156000</v>
      </c>
      <c r="K12" s="367"/>
      <c r="L12" s="368" t="s">
        <v>104</v>
      </c>
      <c r="M12" s="368"/>
      <c r="N12" s="368" t="s">
        <v>104</v>
      </c>
      <c r="O12" s="368"/>
      <c r="P12" s="368" t="s">
        <v>104</v>
      </c>
      <c r="Q12" s="369"/>
      <c r="R12" s="368">
        <f>X12-J12</f>
        <v>2025000</v>
      </c>
      <c r="S12" s="370"/>
      <c r="T12" s="149">
        <v>15165000</v>
      </c>
      <c r="U12" s="149"/>
      <c r="V12" s="178">
        <v>16000</v>
      </c>
      <c r="W12" s="178"/>
      <c r="X12" s="341">
        <f t="shared" si="1"/>
        <v>15181000</v>
      </c>
      <c r="Y12" s="371"/>
      <c r="AA12" s="363"/>
      <c r="AB12" s="363"/>
    </row>
    <row r="13" spans="1:28" s="361" customFormat="1" ht="27.95" customHeight="1">
      <c r="A13" s="305"/>
      <c r="B13" s="460" t="s">
        <v>71</v>
      </c>
      <c r="C13" s="460"/>
      <c r="D13" s="460"/>
      <c r="E13" s="357"/>
      <c r="F13" s="141">
        <f>F14+F18</f>
        <v>78235000</v>
      </c>
      <c r="G13" s="140"/>
      <c r="H13" s="140">
        <f>H14+H18</f>
        <v>299000</v>
      </c>
      <c r="I13" s="140"/>
      <c r="J13" s="140">
        <f t="shared" si="0"/>
        <v>78534000</v>
      </c>
      <c r="K13" s="358"/>
      <c r="L13" s="364" t="str">
        <f>IF(L14+L18=0,"－",L14+L18)</f>
        <v>－</v>
      </c>
      <c r="M13" s="364"/>
      <c r="N13" s="182" t="str">
        <f>IF(N14+N18=0,"－",N14+N18)</f>
        <v>－</v>
      </c>
      <c r="O13" s="182"/>
      <c r="P13" s="182" t="str">
        <f>IF(P14+P18=0,"－",P14+P18)</f>
        <v>－</v>
      </c>
      <c r="Q13" s="181"/>
      <c r="R13" s="182">
        <f>IF(R14+R18=0,"－",R14+R18)</f>
        <v>285000</v>
      </c>
      <c r="S13" s="359"/>
      <c r="T13" s="140">
        <f>T14+T18</f>
        <v>78593000</v>
      </c>
      <c r="U13" s="140"/>
      <c r="V13" s="175">
        <f>V14+V18</f>
        <v>226000</v>
      </c>
      <c r="W13" s="175"/>
      <c r="X13" s="343">
        <f t="shared" si="1"/>
        <v>78819000</v>
      </c>
      <c r="Y13" s="360"/>
      <c r="AA13" s="363"/>
      <c r="AB13" s="363"/>
    </row>
    <row r="14" spans="1:28" s="361" customFormat="1" ht="27.95" customHeight="1">
      <c r="A14" s="305"/>
      <c r="B14" s="305"/>
      <c r="C14" s="460" t="s">
        <v>72</v>
      </c>
      <c r="D14" s="460"/>
      <c r="E14" s="357"/>
      <c r="F14" s="141">
        <f>F15+F16+F17</f>
        <v>77854000</v>
      </c>
      <c r="G14" s="140"/>
      <c r="H14" s="140">
        <f>H15+H16+H17</f>
        <v>299000</v>
      </c>
      <c r="I14" s="140"/>
      <c r="J14" s="140">
        <f t="shared" si="0"/>
        <v>78153000</v>
      </c>
      <c r="K14" s="358"/>
      <c r="L14" s="364" t="str">
        <f>IF(L15+L16+L17=0,"－",SUM(L15:L17))</f>
        <v>－</v>
      </c>
      <c r="M14" s="364"/>
      <c r="N14" s="182" t="str">
        <f>IF(N15+N16+N17=0,"－",SUM(N15:N17))</f>
        <v>－</v>
      </c>
      <c r="O14" s="182"/>
      <c r="P14" s="182" t="str">
        <f>IF(P15+P16+P17=0,"－",SUM(P15:P17))</f>
        <v>－</v>
      </c>
      <c r="Q14" s="181"/>
      <c r="R14" s="182">
        <f>IF(R15+R16+R17=0,"－",R15+R16+R17)</f>
        <v>285000</v>
      </c>
      <c r="S14" s="359"/>
      <c r="T14" s="140">
        <f>T15+T16+T17</f>
        <v>78212000</v>
      </c>
      <c r="U14" s="140"/>
      <c r="V14" s="175">
        <f>V15+V16+V17</f>
        <v>226000</v>
      </c>
      <c r="W14" s="175"/>
      <c r="X14" s="343">
        <f t="shared" si="1"/>
        <v>78438000</v>
      </c>
      <c r="Y14" s="360"/>
      <c r="AA14" s="355"/>
      <c r="AB14" s="363"/>
    </row>
    <row r="15" spans="1:28" s="354" customFormat="1" ht="27.95" customHeight="1">
      <c r="A15" s="365"/>
      <c r="B15" s="365"/>
      <c r="C15" s="365"/>
      <c r="D15" s="365" t="s">
        <v>73</v>
      </c>
      <c r="E15" s="366"/>
      <c r="F15" s="159">
        <v>27997000</v>
      </c>
      <c r="G15" s="149"/>
      <c r="H15" s="341">
        <v>117000</v>
      </c>
      <c r="I15" s="149"/>
      <c r="J15" s="149">
        <f t="shared" si="0"/>
        <v>28114000</v>
      </c>
      <c r="K15" s="367"/>
      <c r="L15" s="368" t="s">
        <v>104</v>
      </c>
      <c r="M15" s="368"/>
      <c r="N15" s="368" t="s">
        <v>104</v>
      </c>
      <c r="O15" s="368"/>
      <c r="P15" s="368" t="s">
        <v>104</v>
      </c>
      <c r="Q15" s="369"/>
      <c r="R15" s="368">
        <f>X15-J15</f>
        <v>68000</v>
      </c>
      <c r="S15" s="370"/>
      <c r="T15" s="149">
        <v>28090000</v>
      </c>
      <c r="U15" s="149"/>
      <c r="V15" s="178">
        <v>92000</v>
      </c>
      <c r="W15" s="178"/>
      <c r="X15" s="341">
        <f t="shared" si="1"/>
        <v>28182000</v>
      </c>
      <c r="Y15" s="371"/>
      <c r="AA15" s="355"/>
      <c r="AB15" s="363"/>
    </row>
    <row r="16" spans="1:28" s="354" customFormat="1" ht="27.95" customHeight="1">
      <c r="A16" s="365"/>
      <c r="B16" s="365"/>
      <c r="C16" s="365"/>
      <c r="D16" s="365" t="s">
        <v>74</v>
      </c>
      <c r="E16" s="366"/>
      <c r="F16" s="159">
        <v>38268000</v>
      </c>
      <c r="G16" s="149"/>
      <c r="H16" s="341">
        <v>157000</v>
      </c>
      <c r="I16" s="149"/>
      <c r="J16" s="149">
        <f t="shared" si="0"/>
        <v>38425000</v>
      </c>
      <c r="K16" s="367"/>
      <c r="L16" s="368" t="s">
        <v>104</v>
      </c>
      <c r="M16" s="368"/>
      <c r="N16" s="368" t="s">
        <v>104</v>
      </c>
      <c r="O16" s="368"/>
      <c r="P16" s="368" t="s">
        <v>104</v>
      </c>
      <c r="Q16" s="369"/>
      <c r="R16" s="368">
        <f>X16-J16</f>
        <v>41000</v>
      </c>
      <c r="S16" s="370"/>
      <c r="T16" s="149">
        <v>38341000</v>
      </c>
      <c r="U16" s="149"/>
      <c r="V16" s="178">
        <v>125000</v>
      </c>
      <c r="W16" s="178"/>
      <c r="X16" s="341">
        <f t="shared" si="1"/>
        <v>38466000</v>
      </c>
      <c r="Y16" s="371"/>
      <c r="AA16" s="355"/>
      <c r="AB16" s="363"/>
    </row>
    <row r="17" spans="1:28" s="354" customFormat="1" ht="27.95" customHeight="1">
      <c r="A17" s="365"/>
      <c r="B17" s="365"/>
      <c r="C17" s="365"/>
      <c r="D17" s="365" t="s">
        <v>75</v>
      </c>
      <c r="E17" s="366"/>
      <c r="F17" s="159">
        <v>11589000</v>
      </c>
      <c r="G17" s="149"/>
      <c r="H17" s="341">
        <v>25000</v>
      </c>
      <c r="I17" s="149"/>
      <c r="J17" s="149">
        <f t="shared" si="0"/>
        <v>11614000</v>
      </c>
      <c r="K17" s="367"/>
      <c r="L17" s="368" t="s">
        <v>104</v>
      </c>
      <c r="M17" s="368"/>
      <c r="N17" s="368" t="s">
        <v>104</v>
      </c>
      <c r="O17" s="368"/>
      <c r="P17" s="368" t="s">
        <v>104</v>
      </c>
      <c r="Q17" s="369"/>
      <c r="R17" s="368">
        <f>X17-J17</f>
        <v>176000</v>
      </c>
      <c r="S17" s="370"/>
      <c r="T17" s="149">
        <v>11781000</v>
      </c>
      <c r="U17" s="149"/>
      <c r="V17" s="178">
        <v>9000</v>
      </c>
      <c r="W17" s="178"/>
      <c r="X17" s="341">
        <f t="shared" si="1"/>
        <v>11790000</v>
      </c>
      <c r="Y17" s="371"/>
      <c r="AA17" s="363"/>
      <c r="AB17" s="363"/>
    </row>
    <row r="18" spans="1:28" s="361" customFormat="1" ht="27.95" customHeight="1">
      <c r="A18" s="305"/>
      <c r="B18" s="305"/>
      <c r="C18" s="460" t="s">
        <v>76</v>
      </c>
      <c r="D18" s="460"/>
      <c r="E18" s="357"/>
      <c r="F18" s="141">
        <v>381000</v>
      </c>
      <c r="G18" s="140"/>
      <c r="H18" s="372">
        <v>0</v>
      </c>
      <c r="I18" s="373"/>
      <c r="J18" s="140">
        <f t="shared" si="0"/>
        <v>381000</v>
      </c>
      <c r="K18" s="358"/>
      <c r="L18" s="182" t="s">
        <v>104</v>
      </c>
      <c r="M18" s="182"/>
      <c r="N18" s="182" t="s">
        <v>104</v>
      </c>
      <c r="O18" s="182"/>
      <c r="P18" s="182" t="s">
        <v>104</v>
      </c>
      <c r="Q18" s="181"/>
      <c r="R18" s="183">
        <f>X18-J18</f>
        <v>0</v>
      </c>
      <c r="S18" s="359"/>
      <c r="T18" s="140">
        <v>381000</v>
      </c>
      <c r="U18" s="140"/>
      <c r="V18" s="183">
        <v>0</v>
      </c>
      <c r="W18" s="183"/>
      <c r="X18" s="343">
        <f t="shared" si="1"/>
        <v>381000</v>
      </c>
      <c r="Y18" s="360"/>
      <c r="AA18" s="374"/>
      <c r="AB18" s="374"/>
    </row>
    <row r="19" spans="1:28" s="361" customFormat="1" ht="27.95" customHeight="1">
      <c r="A19" s="305"/>
      <c r="B19" s="460" t="s">
        <v>77</v>
      </c>
      <c r="C19" s="460"/>
      <c r="D19" s="460"/>
      <c r="E19" s="357"/>
      <c r="F19" s="141">
        <f>F20+F21</f>
        <v>1914000</v>
      </c>
      <c r="G19" s="140"/>
      <c r="H19" s="140">
        <f>H20+H21</f>
        <v>22000</v>
      </c>
      <c r="I19" s="140"/>
      <c r="J19" s="140">
        <f t="shared" si="0"/>
        <v>1936000</v>
      </c>
      <c r="K19" s="358"/>
      <c r="L19" s="182" t="str">
        <f>IF(L20+L21=0,"－",L20+L21)</f>
        <v>－</v>
      </c>
      <c r="M19" s="182"/>
      <c r="N19" s="182" t="str">
        <f>IF(N20+N21=0,"－",N20+N21)</f>
        <v>－</v>
      </c>
      <c r="O19" s="182"/>
      <c r="P19" s="182" t="str">
        <f>IF(P20+P21=0,"－",P20+P21)</f>
        <v>－</v>
      </c>
      <c r="Q19" s="181"/>
      <c r="R19" s="182">
        <f>IF(R20+R21=0,"－",R20+R21)</f>
        <v>-4000</v>
      </c>
      <c r="S19" s="359"/>
      <c r="T19" s="140">
        <f>T20+T21</f>
        <v>1910000</v>
      </c>
      <c r="U19" s="140"/>
      <c r="V19" s="175">
        <f>V21+V20</f>
        <v>22000</v>
      </c>
      <c r="W19" s="175"/>
      <c r="X19" s="343">
        <f t="shared" si="1"/>
        <v>1932000</v>
      </c>
      <c r="Y19" s="360"/>
      <c r="AA19" s="374"/>
      <c r="AB19" s="374"/>
    </row>
    <row r="20" spans="1:28" s="354" customFormat="1" ht="27.95" customHeight="1">
      <c r="A20" s="365"/>
      <c r="B20" s="365"/>
      <c r="C20" s="365"/>
      <c r="D20" s="365" t="s">
        <v>100</v>
      </c>
      <c r="E20" s="366"/>
      <c r="F20" s="159">
        <v>110000</v>
      </c>
      <c r="G20" s="149"/>
      <c r="H20" s="375">
        <v>0</v>
      </c>
      <c r="I20" s="149"/>
      <c r="J20" s="149">
        <f t="shared" si="0"/>
        <v>110000</v>
      </c>
      <c r="K20" s="367"/>
      <c r="L20" s="368" t="s">
        <v>104</v>
      </c>
      <c r="M20" s="368"/>
      <c r="N20" s="368" t="s">
        <v>104</v>
      </c>
      <c r="O20" s="368"/>
      <c r="P20" s="368" t="s">
        <v>104</v>
      </c>
      <c r="Q20" s="369"/>
      <c r="R20" s="368">
        <f>X20-J20</f>
        <v>-4000</v>
      </c>
      <c r="S20" s="370"/>
      <c r="T20" s="149">
        <v>106000</v>
      </c>
      <c r="U20" s="149"/>
      <c r="V20" s="178">
        <v>0</v>
      </c>
      <c r="W20" s="178"/>
      <c r="X20" s="341">
        <f t="shared" si="1"/>
        <v>106000</v>
      </c>
      <c r="Y20" s="371"/>
      <c r="AA20" s="363"/>
      <c r="AB20" s="363"/>
    </row>
    <row r="21" spans="1:28" s="354" customFormat="1" ht="27.75" customHeight="1">
      <c r="A21" s="365"/>
      <c r="B21" s="365"/>
      <c r="C21" s="365"/>
      <c r="D21" s="365" t="s">
        <v>119</v>
      </c>
      <c r="E21" s="366"/>
      <c r="F21" s="159">
        <v>1804000</v>
      </c>
      <c r="G21" s="149"/>
      <c r="H21" s="178">
        <v>22000</v>
      </c>
      <c r="I21" s="149"/>
      <c r="J21" s="149">
        <f t="shared" si="0"/>
        <v>1826000</v>
      </c>
      <c r="K21" s="367"/>
      <c r="L21" s="368" t="s">
        <v>104</v>
      </c>
      <c r="M21" s="368"/>
      <c r="N21" s="368" t="s">
        <v>104</v>
      </c>
      <c r="O21" s="368"/>
      <c r="P21" s="368" t="s">
        <v>104</v>
      </c>
      <c r="Q21" s="369"/>
      <c r="R21" s="342">
        <f>X21-J21</f>
        <v>0</v>
      </c>
      <c r="S21" s="370"/>
      <c r="T21" s="149">
        <v>1804000</v>
      </c>
      <c r="U21" s="149"/>
      <c r="V21" s="178">
        <v>22000</v>
      </c>
      <c r="W21" s="178"/>
      <c r="X21" s="341">
        <f t="shared" si="1"/>
        <v>1826000</v>
      </c>
      <c r="Y21" s="371"/>
      <c r="AA21" s="355"/>
      <c r="AB21" s="363"/>
    </row>
    <row r="22" spans="1:28" s="361" customFormat="1" ht="27.95" customHeight="1">
      <c r="A22" s="305"/>
      <c r="B22" s="460" t="s">
        <v>78</v>
      </c>
      <c r="C22" s="460"/>
      <c r="D22" s="460"/>
      <c r="E22" s="357"/>
      <c r="F22" s="141">
        <v>7123000</v>
      </c>
      <c r="G22" s="140"/>
      <c r="H22" s="372">
        <v>0</v>
      </c>
      <c r="I22" s="373"/>
      <c r="J22" s="140">
        <f t="shared" si="0"/>
        <v>7123000</v>
      </c>
      <c r="K22" s="358"/>
      <c r="L22" s="182" t="s">
        <v>104</v>
      </c>
      <c r="M22" s="182"/>
      <c r="N22" s="182" t="s">
        <v>104</v>
      </c>
      <c r="O22" s="182"/>
      <c r="P22" s="182" t="s">
        <v>104</v>
      </c>
      <c r="Q22" s="181"/>
      <c r="R22" s="182">
        <f>X22-J22</f>
        <v>916000</v>
      </c>
      <c r="S22" s="359"/>
      <c r="T22" s="140">
        <v>8039000</v>
      </c>
      <c r="U22" s="140"/>
      <c r="V22" s="175">
        <v>0</v>
      </c>
      <c r="W22" s="183"/>
      <c r="X22" s="343">
        <f t="shared" si="1"/>
        <v>8039000</v>
      </c>
      <c r="Y22" s="360"/>
      <c r="AA22" s="374"/>
      <c r="AB22" s="374"/>
    </row>
    <row r="23" spans="1:28" s="361" customFormat="1" ht="27.95" customHeight="1">
      <c r="A23" s="305"/>
      <c r="B23" s="460" t="s">
        <v>79</v>
      </c>
      <c r="C23" s="460"/>
      <c r="D23" s="460"/>
      <c r="E23" s="357"/>
      <c r="F23" s="141">
        <v>3000</v>
      </c>
      <c r="G23" s="140"/>
      <c r="H23" s="372">
        <v>0</v>
      </c>
      <c r="I23" s="373"/>
      <c r="J23" s="140">
        <f t="shared" si="0"/>
        <v>3000</v>
      </c>
      <c r="K23" s="358"/>
      <c r="L23" s="182" t="s">
        <v>104</v>
      </c>
      <c r="M23" s="182"/>
      <c r="N23" s="182" t="s">
        <v>104</v>
      </c>
      <c r="O23" s="182"/>
      <c r="P23" s="182" t="s">
        <v>104</v>
      </c>
      <c r="Q23" s="181"/>
      <c r="R23" s="183">
        <f>X23-J23</f>
        <v>0</v>
      </c>
      <c r="S23" s="359"/>
      <c r="T23" s="140">
        <v>3000</v>
      </c>
      <c r="U23" s="140"/>
      <c r="V23" s="175">
        <v>0</v>
      </c>
      <c r="W23" s="183"/>
      <c r="X23" s="343">
        <f t="shared" si="1"/>
        <v>3000</v>
      </c>
      <c r="Y23" s="360"/>
      <c r="AA23" s="374"/>
      <c r="AB23" s="374"/>
    </row>
    <row r="24" spans="1:28" s="361" customFormat="1" ht="27.95" customHeight="1">
      <c r="A24" s="305"/>
      <c r="B24" s="460" t="s">
        <v>80</v>
      </c>
      <c r="C24" s="460"/>
      <c r="D24" s="460"/>
      <c r="E24" s="357"/>
      <c r="F24" s="376">
        <f>F25+F26</f>
        <v>0</v>
      </c>
      <c r="G24" s="373"/>
      <c r="H24" s="140">
        <f>H25+H26</f>
        <v>4000</v>
      </c>
      <c r="I24" s="140"/>
      <c r="J24" s="140">
        <f t="shared" si="0"/>
        <v>4000</v>
      </c>
      <c r="K24" s="358"/>
      <c r="L24" s="182" t="str">
        <f>IF(L25+L26=0,"－",L25+L26)</f>
        <v>－</v>
      </c>
      <c r="M24" s="182"/>
      <c r="N24" s="182" t="str">
        <f>IF(N25+N26=0,"－",N25+N26)</f>
        <v>－</v>
      </c>
      <c r="O24" s="182"/>
      <c r="P24" s="182" t="str">
        <f>IF(P25+P26=0,"－",P25+P26)</f>
        <v>－</v>
      </c>
      <c r="Q24" s="181"/>
      <c r="R24" s="182" t="str">
        <f>IF(R25+R26=0,"－",R25+R26)</f>
        <v>－</v>
      </c>
      <c r="S24" s="359"/>
      <c r="T24" s="183">
        <f>T25+T26</f>
        <v>0</v>
      </c>
      <c r="U24" s="140"/>
      <c r="V24" s="140">
        <f>V25+V26</f>
        <v>4000</v>
      </c>
      <c r="W24" s="175"/>
      <c r="X24" s="343">
        <f t="shared" si="1"/>
        <v>4000</v>
      </c>
      <c r="Y24" s="360"/>
      <c r="AA24" s="374"/>
      <c r="AB24" s="374"/>
    </row>
    <row r="25" spans="1:28" s="354" customFormat="1" ht="27.95" customHeight="1">
      <c r="A25" s="365"/>
      <c r="B25" s="365"/>
      <c r="C25" s="365"/>
      <c r="D25" s="365" t="s">
        <v>81</v>
      </c>
      <c r="E25" s="366"/>
      <c r="F25" s="287">
        <v>0</v>
      </c>
      <c r="G25" s="286"/>
      <c r="H25" s="341">
        <v>4000</v>
      </c>
      <c r="I25" s="149"/>
      <c r="J25" s="149">
        <f t="shared" si="0"/>
        <v>4000</v>
      </c>
      <c r="K25" s="367"/>
      <c r="L25" s="368" t="s">
        <v>104</v>
      </c>
      <c r="M25" s="368"/>
      <c r="N25" s="368" t="s">
        <v>104</v>
      </c>
      <c r="O25" s="368"/>
      <c r="P25" s="368" t="s">
        <v>104</v>
      </c>
      <c r="Q25" s="369"/>
      <c r="R25" s="342">
        <f>X25-J25</f>
        <v>0</v>
      </c>
      <c r="S25" s="370"/>
      <c r="T25" s="342">
        <v>0</v>
      </c>
      <c r="U25" s="149"/>
      <c r="V25" s="178">
        <v>4000</v>
      </c>
      <c r="W25" s="178"/>
      <c r="X25" s="341">
        <f t="shared" si="1"/>
        <v>4000</v>
      </c>
      <c r="Y25" s="371"/>
      <c r="AA25" s="355"/>
      <c r="AB25" s="363"/>
    </row>
    <row r="26" spans="1:28" s="354" customFormat="1" ht="27.95" customHeight="1">
      <c r="A26" s="365"/>
      <c r="B26" s="365"/>
      <c r="C26" s="365"/>
      <c r="D26" s="365" t="s">
        <v>82</v>
      </c>
      <c r="E26" s="366"/>
      <c r="F26" s="287">
        <v>0</v>
      </c>
      <c r="G26" s="342"/>
      <c r="H26" s="377">
        <v>0</v>
      </c>
      <c r="I26" s="149"/>
      <c r="J26" s="163">
        <f t="shared" si="0"/>
        <v>0</v>
      </c>
      <c r="K26" s="367"/>
      <c r="L26" s="368" t="s">
        <v>104</v>
      </c>
      <c r="M26" s="368"/>
      <c r="N26" s="368" t="s">
        <v>104</v>
      </c>
      <c r="O26" s="368"/>
      <c r="P26" s="368" t="s">
        <v>104</v>
      </c>
      <c r="Q26" s="369"/>
      <c r="R26" s="342">
        <f>X26-J26</f>
        <v>0</v>
      </c>
      <c r="S26" s="370"/>
      <c r="T26" s="342">
        <v>0</v>
      </c>
      <c r="U26" s="149"/>
      <c r="V26" s="178">
        <v>0</v>
      </c>
      <c r="W26" s="178"/>
      <c r="X26" s="178">
        <f t="shared" si="1"/>
        <v>0</v>
      </c>
      <c r="Y26" s="371"/>
      <c r="AA26" s="363"/>
      <c r="AB26" s="363"/>
    </row>
    <row r="27" spans="1:28" s="361" customFormat="1" ht="27.95" customHeight="1">
      <c r="A27" s="305"/>
      <c r="B27" s="460" t="s">
        <v>83</v>
      </c>
      <c r="C27" s="460"/>
      <c r="D27" s="460"/>
      <c r="E27" s="357"/>
      <c r="F27" s="141">
        <v>136000</v>
      </c>
      <c r="G27" s="140"/>
      <c r="H27" s="372">
        <v>1000</v>
      </c>
      <c r="I27" s="373"/>
      <c r="J27" s="140">
        <f t="shared" si="0"/>
        <v>137000</v>
      </c>
      <c r="K27" s="358"/>
      <c r="L27" s="182" t="s">
        <v>104</v>
      </c>
      <c r="M27" s="182"/>
      <c r="N27" s="182" t="s">
        <v>104</v>
      </c>
      <c r="O27" s="182"/>
      <c r="P27" s="182" t="s">
        <v>104</v>
      </c>
      <c r="Q27" s="181"/>
      <c r="R27" s="182">
        <f>X27-J27</f>
        <v>33000</v>
      </c>
      <c r="S27" s="359"/>
      <c r="T27" s="140">
        <v>170000</v>
      </c>
      <c r="U27" s="140"/>
      <c r="V27" s="175">
        <v>0</v>
      </c>
      <c r="W27" s="175"/>
      <c r="X27" s="343">
        <f t="shared" si="1"/>
        <v>170000</v>
      </c>
      <c r="Y27" s="360"/>
      <c r="AA27" s="363"/>
      <c r="AB27" s="363"/>
    </row>
    <row r="28" spans="1:28" s="361" customFormat="1" ht="27.95" customHeight="1">
      <c r="A28" s="305"/>
      <c r="B28" s="460" t="s">
        <v>84</v>
      </c>
      <c r="C28" s="460"/>
      <c r="D28" s="460"/>
      <c r="E28" s="357"/>
      <c r="F28" s="141">
        <v>5752000</v>
      </c>
      <c r="G28" s="140"/>
      <c r="H28" s="343">
        <v>33000</v>
      </c>
      <c r="I28" s="140"/>
      <c r="J28" s="140">
        <f t="shared" si="0"/>
        <v>5785000</v>
      </c>
      <c r="K28" s="358"/>
      <c r="L28" s="182" t="s">
        <v>104</v>
      </c>
      <c r="M28" s="182"/>
      <c r="N28" s="182" t="s">
        <v>104</v>
      </c>
      <c r="O28" s="182"/>
      <c r="P28" s="182" t="s">
        <v>104</v>
      </c>
      <c r="Q28" s="181"/>
      <c r="R28" s="182">
        <f>X28-J28</f>
        <v>-74000</v>
      </c>
      <c r="S28" s="359"/>
      <c r="T28" s="140">
        <v>5696000</v>
      </c>
      <c r="U28" s="140"/>
      <c r="V28" s="175">
        <v>15000</v>
      </c>
      <c r="W28" s="175"/>
      <c r="X28" s="343">
        <f t="shared" si="1"/>
        <v>5711000</v>
      </c>
      <c r="Y28" s="378"/>
      <c r="AA28" s="363"/>
      <c r="AB28" s="363"/>
    </row>
    <row r="29" spans="1:28" s="361" customFormat="1" ht="27.95" customHeight="1" thickBot="1">
      <c r="A29" s="379"/>
      <c r="B29" s="466" t="s">
        <v>85</v>
      </c>
      <c r="C29" s="466"/>
      <c r="D29" s="466"/>
      <c r="E29" s="380"/>
      <c r="F29" s="135">
        <v>16044000</v>
      </c>
      <c r="G29" s="134"/>
      <c r="H29" s="134">
        <v>66000</v>
      </c>
      <c r="I29" s="134"/>
      <c r="J29" s="134">
        <f t="shared" si="0"/>
        <v>16110000</v>
      </c>
      <c r="K29" s="381"/>
      <c r="L29" s="382" t="s">
        <v>104</v>
      </c>
      <c r="M29" s="382"/>
      <c r="N29" s="382" t="s">
        <v>104</v>
      </c>
      <c r="O29" s="382"/>
      <c r="P29" s="382" t="s">
        <v>104</v>
      </c>
      <c r="Q29" s="383"/>
      <c r="R29" s="382">
        <f>X29-J29</f>
        <v>-12000</v>
      </c>
      <c r="S29" s="384"/>
      <c r="T29" s="134">
        <v>16046000</v>
      </c>
      <c r="U29" s="134"/>
      <c r="V29" s="172">
        <v>52000</v>
      </c>
      <c r="W29" s="172"/>
      <c r="X29" s="134">
        <f t="shared" si="1"/>
        <v>16098000</v>
      </c>
      <c r="Y29" s="385"/>
      <c r="AA29" s="362"/>
      <c r="AB29" s="363"/>
    </row>
  </sheetData>
  <mergeCells count="28">
    <mergeCell ref="T3:Y3"/>
    <mergeCell ref="L4:M4"/>
    <mergeCell ref="N4:O4"/>
    <mergeCell ref="P4:Q4"/>
    <mergeCell ref="R4:S4"/>
    <mergeCell ref="T4:U4"/>
    <mergeCell ref="V4:W4"/>
    <mergeCell ref="N3:S3"/>
    <mergeCell ref="X4:Y4"/>
    <mergeCell ref="B29:D29"/>
    <mergeCell ref="F4:G4"/>
    <mergeCell ref="A5:D5"/>
    <mergeCell ref="B6:D6"/>
    <mergeCell ref="C7:D7"/>
    <mergeCell ref="C14:D14"/>
    <mergeCell ref="C18:D18"/>
    <mergeCell ref="B24:D24"/>
    <mergeCell ref="B23:D23"/>
    <mergeCell ref="B22:D22"/>
    <mergeCell ref="H4:I4"/>
    <mergeCell ref="J4:K4"/>
    <mergeCell ref="B28:D28"/>
    <mergeCell ref="B27:D27"/>
    <mergeCell ref="B19:D19"/>
    <mergeCell ref="A3:D4"/>
    <mergeCell ref="C10:D10"/>
    <mergeCell ref="B13:D13"/>
    <mergeCell ref="F3:K3"/>
  </mergeCells>
  <phoneticPr fontId="4"/>
  <printOptions gridLinesSet="0"/>
  <pageMargins left="0.70866141732283472" right="0.70866141732283472" top="0.74803149606299213" bottom="0.74803149606299213" header="0.31496062992125984" footer="0.31496062992125984"/>
  <pageSetup paperSize="9" firstPageNumber="9" fitToWidth="2" orientation="portrait" blackAndWhite="1" r:id="rId1"/>
  <headerFooter scaleWithDoc="0" alignWithMargins="0">
    <oddFooter>&amp;C&amp;"游明朝,標準"&amp;10&amp;P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WhiteSpace="0" view="pageBreakPreview" zoomScale="80" zoomScaleNormal="75" zoomScaleSheetLayoutView="80" workbookViewId="0">
      <selection activeCell="J11" sqref="J11"/>
    </sheetView>
  </sheetViews>
  <sheetFormatPr defaultColWidth="11.375" defaultRowHeight="24.95" customHeight="1"/>
  <cols>
    <col min="1" max="3" width="1.875" style="126" customWidth="1"/>
    <col min="4" max="4" width="10.625" style="126" customWidth="1"/>
    <col min="5" max="5" width="0.875" style="126" customWidth="1"/>
    <col min="6" max="6" width="13.875" style="127" customWidth="1"/>
    <col min="7" max="7" width="0.75" style="127" customWidth="1"/>
    <col min="8" max="8" width="13.875" style="127" customWidth="1"/>
    <col min="9" max="9" width="0.75" style="127" customWidth="1"/>
    <col min="10" max="10" width="13.875" style="127" customWidth="1"/>
    <col min="11" max="11" width="0.75" style="127" customWidth="1"/>
    <col min="12" max="12" width="10.5" style="127" customWidth="1"/>
    <col min="13" max="13" width="0.75" style="127" customWidth="1"/>
    <col min="14" max="14" width="10.5" style="127" customWidth="1"/>
    <col min="15" max="15" width="0.75" style="127" customWidth="1"/>
    <col min="16" max="16" width="11.375" style="126"/>
    <col min="17" max="17" width="14.5" style="126" bestFit="1" customWidth="1"/>
    <col min="18" max="16384" width="11.375" style="126"/>
  </cols>
  <sheetData>
    <row r="1" spans="1:17" ht="30" customHeight="1">
      <c r="A1" s="249" t="s">
        <v>165</v>
      </c>
      <c r="B1" s="250"/>
      <c r="C1" s="250"/>
      <c r="D1" s="250"/>
      <c r="E1" s="250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17" s="168" customFormat="1" ht="24.95" customHeight="1" thickBot="1">
      <c r="A2" s="252"/>
      <c r="B2" s="252"/>
      <c r="C2" s="252"/>
      <c r="D2" s="252"/>
      <c r="E2" s="252"/>
      <c r="F2" s="253"/>
      <c r="G2" s="253"/>
      <c r="H2" s="253"/>
      <c r="I2" s="253"/>
      <c r="J2" s="253"/>
      <c r="K2" s="253"/>
      <c r="L2" s="253"/>
      <c r="M2" s="253"/>
      <c r="N2" s="253"/>
      <c r="O2" s="254" t="s">
        <v>59</v>
      </c>
    </row>
    <row r="3" spans="1:17" s="144" customFormat="1" ht="20.25" customHeight="1">
      <c r="A3" s="483" t="s">
        <v>125</v>
      </c>
      <c r="B3" s="483"/>
      <c r="C3" s="483"/>
      <c r="D3" s="483"/>
      <c r="E3" s="484"/>
      <c r="F3" s="478" t="s">
        <v>129</v>
      </c>
      <c r="G3" s="479"/>
      <c r="H3" s="479"/>
      <c r="I3" s="479"/>
      <c r="J3" s="479"/>
      <c r="K3" s="479"/>
      <c r="L3" s="472" t="s">
        <v>128</v>
      </c>
      <c r="M3" s="473"/>
      <c r="N3" s="476" t="s">
        <v>127</v>
      </c>
      <c r="O3" s="476"/>
    </row>
    <row r="4" spans="1:17" s="144" customFormat="1" ht="20.25" customHeight="1">
      <c r="A4" s="485"/>
      <c r="B4" s="485"/>
      <c r="C4" s="485"/>
      <c r="D4" s="485"/>
      <c r="E4" s="486"/>
      <c r="F4" s="480" t="s">
        <v>121</v>
      </c>
      <c r="G4" s="481"/>
      <c r="H4" s="480" t="s">
        <v>120</v>
      </c>
      <c r="I4" s="481"/>
      <c r="J4" s="480" t="s">
        <v>5</v>
      </c>
      <c r="K4" s="482"/>
      <c r="L4" s="474"/>
      <c r="M4" s="475"/>
      <c r="N4" s="477"/>
      <c r="O4" s="477"/>
    </row>
    <row r="5" spans="1:17" s="130" customFormat="1" ht="27.75" customHeight="1">
      <c r="A5" s="471" t="s">
        <v>7</v>
      </c>
      <c r="B5" s="471"/>
      <c r="C5" s="471"/>
      <c r="D5" s="471"/>
      <c r="E5" s="255"/>
      <c r="F5" s="138">
        <f>F6+F13+F19+F22+F23+F27+F28+F29</f>
        <v>225446000</v>
      </c>
      <c r="G5" s="137"/>
      <c r="H5" s="256">
        <f>H6+H13+H19+H22+H23+H24+H27+H28+H29</f>
        <v>1178000</v>
      </c>
      <c r="I5" s="256"/>
      <c r="J5" s="256">
        <f t="shared" ref="J5:J17" si="0">F5+H5</f>
        <v>226624000</v>
      </c>
      <c r="K5" s="256"/>
      <c r="L5" s="257">
        <v>103.39818228273168</v>
      </c>
      <c r="M5" s="258"/>
      <c r="N5" s="259">
        <f>N6+N13+N19+N22+N23+N24+N27+N28+N29</f>
        <v>100</v>
      </c>
      <c r="O5" s="259"/>
    </row>
    <row r="6" spans="1:17" s="130" customFormat="1" ht="27.75" customHeight="1">
      <c r="A6" s="306"/>
      <c r="B6" s="471" t="s">
        <v>63</v>
      </c>
      <c r="C6" s="471"/>
      <c r="D6" s="471"/>
      <c r="E6" s="255"/>
      <c r="F6" s="138">
        <f>F7+F10</f>
        <v>110487000</v>
      </c>
      <c r="G6" s="137"/>
      <c r="H6" s="256">
        <f>H7+H10</f>
        <v>841000</v>
      </c>
      <c r="I6" s="256"/>
      <c r="J6" s="256">
        <f t="shared" si="0"/>
        <v>111328000</v>
      </c>
      <c r="K6" s="256"/>
      <c r="L6" s="257">
        <v>101.62856934199955</v>
      </c>
      <c r="M6" s="258"/>
      <c r="N6" s="259">
        <f>N7+N10</f>
        <v>49.2</v>
      </c>
      <c r="O6" s="259"/>
    </row>
    <row r="7" spans="1:17" s="130" customFormat="1" ht="27.75" customHeight="1">
      <c r="A7" s="306"/>
      <c r="B7" s="306"/>
      <c r="C7" s="471" t="s">
        <v>64</v>
      </c>
      <c r="D7" s="471"/>
      <c r="E7" s="255"/>
      <c r="F7" s="138">
        <f>F8+F9</f>
        <v>90662000</v>
      </c>
      <c r="G7" s="137"/>
      <c r="H7" s="256">
        <f>H8+H9</f>
        <v>796000</v>
      </c>
      <c r="I7" s="256"/>
      <c r="J7" s="256">
        <f t="shared" si="0"/>
        <v>91458000</v>
      </c>
      <c r="K7" s="256"/>
      <c r="L7" s="257">
        <v>100.47458967767452</v>
      </c>
      <c r="M7" s="258"/>
      <c r="N7" s="259">
        <f>N8+N9</f>
        <v>40.4</v>
      </c>
      <c r="O7" s="259"/>
      <c r="Q7" s="186"/>
    </row>
    <row r="8" spans="1:17" s="144" customFormat="1" ht="27.75" customHeight="1">
      <c r="A8" s="260"/>
      <c r="B8" s="260"/>
      <c r="C8" s="260"/>
      <c r="D8" s="260" t="s">
        <v>65</v>
      </c>
      <c r="E8" s="261"/>
      <c r="F8" s="157">
        <v>1922000</v>
      </c>
      <c r="G8" s="146"/>
      <c r="H8" s="262">
        <v>17000</v>
      </c>
      <c r="I8" s="262"/>
      <c r="J8" s="262">
        <f t="shared" si="0"/>
        <v>1939000</v>
      </c>
      <c r="K8" s="262"/>
      <c r="L8" s="263">
        <v>100.15495867768595</v>
      </c>
      <c r="M8" s="264"/>
      <c r="N8" s="265">
        <f>ROUND(J8/$J$5*100,1)</f>
        <v>0.9</v>
      </c>
      <c r="O8" s="265"/>
    </row>
    <row r="9" spans="1:17" s="144" customFormat="1" ht="27.75" customHeight="1">
      <c r="A9" s="260"/>
      <c r="B9" s="260"/>
      <c r="C9" s="260"/>
      <c r="D9" s="260" t="s">
        <v>66</v>
      </c>
      <c r="E9" s="261"/>
      <c r="F9" s="157">
        <v>88740000</v>
      </c>
      <c r="G9" s="146"/>
      <c r="H9" s="262">
        <v>779000</v>
      </c>
      <c r="I9" s="262"/>
      <c r="J9" s="262">
        <f t="shared" si="0"/>
        <v>89519000</v>
      </c>
      <c r="K9" s="262"/>
      <c r="L9" s="263">
        <v>100.48153552587272</v>
      </c>
      <c r="M9" s="264"/>
      <c r="N9" s="265">
        <f>ROUND(J9/$J$5*100,1)</f>
        <v>39.5</v>
      </c>
      <c r="O9" s="265"/>
    </row>
    <row r="10" spans="1:17" s="130" customFormat="1" ht="27.75" customHeight="1">
      <c r="A10" s="306"/>
      <c r="B10" s="306"/>
      <c r="C10" s="471" t="s">
        <v>69</v>
      </c>
      <c r="D10" s="471"/>
      <c r="E10" s="255"/>
      <c r="F10" s="138">
        <f>F11+F12</f>
        <v>19825000</v>
      </c>
      <c r="G10" s="137"/>
      <c r="H10" s="256">
        <f>H11+H12</f>
        <v>45000</v>
      </c>
      <c r="I10" s="256"/>
      <c r="J10" s="256">
        <f t="shared" si="0"/>
        <v>19870000</v>
      </c>
      <c r="K10" s="256"/>
      <c r="L10" s="257">
        <v>107.30100442812397</v>
      </c>
      <c r="M10" s="258"/>
      <c r="N10" s="259">
        <f>N11+N12</f>
        <v>8.8000000000000007</v>
      </c>
      <c r="O10" s="259"/>
    </row>
    <row r="11" spans="1:17" s="144" customFormat="1" ht="27.75" customHeight="1">
      <c r="A11" s="260"/>
      <c r="B11" s="260"/>
      <c r="C11" s="260"/>
      <c r="D11" s="260" t="s">
        <v>65</v>
      </c>
      <c r="E11" s="261"/>
      <c r="F11" s="157">
        <v>5330000</v>
      </c>
      <c r="G11" s="146"/>
      <c r="H11" s="262">
        <v>24000</v>
      </c>
      <c r="I11" s="262"/>
      <c r="J11" s="262">
        <f t="shared" si="0"/>
        <v>5354000</v>
      </c>
      <c r="K11" s="262"/>
      <c r="L11" s="263">
        <v>99.850801939574779</v>
      </c>
      <c r="M11" s="264"/>
      <c r="N11" s="265">
        <f>ROUND(J11/$J$5*100,1)</f>
        <v>2.4</v>
      </c>
      <c r="O11" s="265"/>
    </row>
    <row r="12" spans="1:17" s="144" customFormat="1" ht="27.75" customHeight="1">
      <c r="A12" s="260"/>
      <c r="B12" s="260"/>
      <c r="C12" s="260"/>
      <c r="D12" s="260" t="s">
        <v>88</v>
      </c>
      <c r="E12" s="261"/>
      <c r="F12" s="157">
        <v>14495000</v>
      </c>
      <c r="G12" s="146"/>
      <c r="H12" s="262">
        <v>21000</v>
      </c>
      <c r="I12" s="262"/>
      <c r="J12" s="262">
        <f t="shared" si="0"/>
        <v>14516000</v>
      </c>
      <c r="K12" s="262"/>
      <c r="L12" s="263">
        <v>110.33748859835816</v>
      </c>
      <c r="M12" s="264"/>
      <c r="N12" s="265">
        <f>ROUND(J12/$J$5*100,1)</f>
        <v>6.4</v>
      </c>
      <c r="O12" s="265"/>
    </row>
    <row r="13" spans="1:17" s="130" customFormat="1" ht="27.75" customHeight="1">
      <c r="A13" s="306"/>
      <c r="B13" s="471" t="s">
        <v>71</v>
      </c>
      <c r="C13" s="471"/>
      <c r="D13" s="471"/>
      <c r="E13" s="255"/>
      <c r="F13" s="138">
        <f>F14+F18</f>
        <v>82105000</v>
      </c>
      <c r="G13" s="137"/>
      <c r="H13" s="256">
        <f>SUM(H14,H18)</f>
        <v>241000</v>
      </c>
      <c r="I13" s="256"/>
      <c r="J13" s="256">
        <f t="shared" si="0"/>
        <v>82346000</v>
      </c>
      <c r="K13" s="256"/>
      <c r="L13" s="257">
        <v>104.8539486082461</v>
      </c>
      <c r="M13" s="258"/>
      <c r="N13" s="259">
        <f>N14+N18</f>
        <v>36.300000000000004</v>
      </c>
      <c r="O13" s="259"/>
    </row>
    <row r="14" spans="1:17" s="130" customFormat="1" ht="27.75" customHeight="1">
      <c r="A14" s="306"/>
      <c r="B14" s="306"/>
      <c r="C14" s="471" t="s">
        <v>72</v>
      </c>
      <c r="D14" s="471"/>
      <c r="E14" s="255"/>
      <c r="F14" s="138">
        <f>F15+F16+F17</f>
        <v>81754000</v>
      </c>
      <c r="G14" s="137"/>
      <c r="H14" s="256">
        <f>H15+H16+H17</f>
        <v>241000</v>
      </c>
      <c r="I14" s="256"/>
      <c r="J14" s="256">
        <f t="shared" si="0"/>
        <v>81995000</v>
      </c>
      <c r="K14" s="256"/>
      <c r="L14" s="257">
        <v>104.91599810627872</v>
      </c>
      <c r="M14" s="258"/>
      <c r="N14" s="259">
        <f>N15+N16+N17</f>
        <v>36.1</v>
      </c>
      <c r="O14" s="259"/>
    </row>
    <row r="15" spans="1:17" s="144" customFormat="1" ht="27.75" customHeight="1">
      <c r="A15" s="260"/>
      <c r="B15" s="260"/>
      <c r="C15" s="260"/>
      <c r="D15" s="260" t="s">
        <v>73</v>
      </c>
      <c r="E15" s="261"/>
      <c r="F15" s="157">
        <v>30265000</v>
      </c>
      <c r="G15" s="146"/>
      <c r="H15" s="262">
        <v>95000</v>
      </c>
      <c r="I15" s="262"/>
      <c r="J15" s="262">
        <f t="shared" si="0"/>
        <v>30360000</v>
      </c>
      <c r="K15" s="262"/>
      <c r="L15" s="263">
        <v>107.98890232624316</v>
      </c>
      <c r="M15" s="264"/>
      <c r="N15" s="265">
        <f>ROUND(J15/$J$5*100,1)</f>
        <v>13.4</v>
      </c>
      <c r="O15" s="265"/>
    </row>
    <row r="16" spans="1:17" s="144" customFormat="1" ht="27.75" customHeight="1">
      <c r="A16" s="260"/>
      <c r="B16" s="260"/>
      <c r="C16" s="260"/>
      <c r="D16" s="260" t="s">
        <v>74</v>
      </c>
      <c r="E16" s="261"/>
      <c r="F16" s="157">
        <v>39682000</v>
      </c>
      <c r="G16" s="146"/>
      <c r="H16" s="262">
        <v>132000</v>
      </c>
      <c r="I16" s="262"/>
      <c r="J16" s="262">
        <f t="shared" si="0"/>
        <v>39814000</v>
      </c>
      <c r="K16" s="262"/>
      <c r="L16" s="263">
        <v>103.61483409238777</v>
      </c>
      <c r="M16" s="264"/>
      <c r="N16" s="265">
        <f>ROUND(J16/$J$5*100,1)-0.1</f>
        <v>17.5</v>
      </c>
      <c r="O16" s="265"/>
    </row>
    <row r="17" spans="1:15" s="144" customFormat="1" ht="27.75" customHeight="1">
      <c r="A17" s="260"/>
      <c r="B17" s="260"/>
      <c r="C17" s="260"/>
      <c r="D17" s="260" t="s">
        <v>75</v>
      </c>
      <c r="E17" s="261"/>
      <c r="F17" s="157">
        <v>11807000</v>
      </c>
      <c r="G17" s="146"/>
      <c r="H17" s="262">
        <v>14000</v>
      </c>
      <c r="I17" s="262"/>
      <c r="J17" s="262">
        <f t="shared" si="0"/>
        <v>11821000</v>
      </c>
      <c r="K17" s="262"/>
      <c r="L17" s="263">
        <v>101.78233166867574</v>
      </c>
      <c r="M17" s="264"/>
      <c r="N17" s="265">
        <f>ROUND(J17/$J$5*100,1)</f>
        <v>5.2</v>
      </c>
      <c r="O17" s="265"/>
    </row>
    <row r="18" spans="1:15" s="130" customFormat="1" ht="27.75" customHeight="1">
      <c r="A18" s="306"/>
      <c r="B18" s="306"/>
      <c r="C18" s="471" t="s">
        <v>76</v>
      </c>
      <c r="D18" s="471"/>
      <c r="E18" s="255"/>
      <c r="F18" s="138">
        <v>351000</v>
      </c>
      <c r="G18" s="137"/>
      <c r="H18" s="275">
        <v>0</v>
      </c>
      <c r="I18" s="266"/>
      <c r="J18" s="256">
        <f>SUM(F18:H18)</f>
        <v>351000</v>
      </c>
      <c r="K18" s="256"/>
      <c r="L18" s="257">
        <v>92.125984251968504</v>
      </c>
      <c r="M18" s="258"/>
      <c r="N18" s="259">
        <f>ROUND(J18/$J$5*100,1)</f>
        <v>0.2</v>
      </c>
      <c r="O18" s="259"/>
    </row>
    <row r="19" spans="1:15" s="130" customFormat="1" ht="27.75" customHeight="1">
      <c r="A19" s="306"/>
      <c r="B19" s="471" t="s">
        <v>77</v>
      </c>
      <c r="C19" s="471"/>
      <c r="D19" s="471"/>
      <c r="E19" s="255"/>
      <c r="F19" s="138">
        <f>F21+F20</f>
        <v>1998000</v>
      </c>
      <c r="G19" s="137"/>
      <c r="H19" s="256">
        <f>H21+H20</f>
        <v>20000</v>
      </c>
      <c r="I19" s="256"/>
      <c r="J19" s="256">
        <f>F19+H19</f>
        <v>2018000</v>
      </c>
      <c r="K19" s="256"/>
      <c r="L19" s="257">
        <v>104.23553719008265</v>
      </c>
      <c r="M19" s="258"/>
      <c r="N19" s="259">
        <f>N20+N21</f>
        <v>0.9</v>
      </c>
      <c r="O19" s="259"/>
    </row>
    <row r="20" spans="1:15" s="144" customFormat="1" ht="27.75" customHeight="1">
      <c r="A20" s="260"/>
      <c r="B20" s="260"/>
      <c r="C20" s="260"/>
      <c r="D20" s="260" t="s">
        <v>100</v>
      </c>
      <c r="E20" s="261"/>
      <c r="F20" s="157">
        <v>106000</v>
      </c>
      <c r="G20" s="146"/>
      <c r="H20" s="276">
        <v>0</v>
      </c>
      <c r="I20" s="262"/>
      <c r="J20" s="262">
        <f>F20+H20</f>
        <v>106000</v>
      </c>
      <c r="K20" s="262"/>
      <c r="L20" s="263">
        <v>96.36363636363636</v>
      </c>
      <c r="M20" s="264"/>
      <c r="N20" s="265">
        <f>ROUND(J20/$J$5*100,1)</f>
        <v>0</v>
      </c>
      <c r="O20" s="265"/>
    </row>
    <row r="21" spans="1:15" s="144" customFormat="1" ht="27.75" customHeight="1">
      <c r="A21" s="260"/>
      <c r="B21" s="260"/>
      <c r="C21" s="260"/>
      <c r="D21" s="260" t="s">
        <v>119</v>
      </c>
      <c r="E21" s="261"/>
      <c r="F21" s="157">
        <v>1892000</v>
      </c>
      <c r="G21" s="146"/>
      <c r="H21" s="268">
        <v>20000</v>
      </c>
      <c r="I21" s="262"/>
      <c r="J21" s="262">
        <f>F21+H21</f>
        <v>1912000</v>
      </c>
      <c r="K21" s="262"/>
      <c r="L21" s="263">
        <v>104.70974808324205</v>
      </c>
      <c r="M21" s="264"/>
      <c r="N21" s="265">
        <f>ROUND(J21/$J$5*100,1)+0.1</f>
        <v>0.9</v>
      </c>
      <c r="O21" s="265"/>
    </row>
    <row r="22" spans="1:15" s="130" customFormat="1" ht="27.75" customHeight="1">
      <c r="A22" s="306"/>
      <c r="B22" s="471" t="s">
        <v>78</v>
      </c>
      <c r="C22" s="471"/>
      <c r="D22" s="471"/>
      <c r="E22" s="255"/>
      <c r="F22" s="138">
        <v>8039000</v>
      </c>
      <c r="G22" s="137"/>
      <c r="H22" s="275">
        <v>0</v>
      </c>
      <c r="I22" s="266"/>
      <c r="J22" s="256">
        <f>SUM(F22:H22)</f>
        <v>8039000</v>
      </c>
      <c r="K22" s="256"/>
      <c r="L22" s="257">
        <v>112.85975010529272</v>
      </c>
      <c r="M22" s="258"/>
      <c r="N22" s="259">
        <f>ROUND(J22/$J$5*100,1)</f>
        <v>3.5</v>
      </c>
      <c r="O22" s="259"/>
    </row>
    <row r="23" spans="1:15" s="130" customFormat="1" ht="27.75" customHeight="1">
      <c r="A23" s="306"/>
      <c r="B23" s="471" t="s">
        <v>79</v>
      </c>
      <c r="C23" s="471"/>
      <c r="D23" s="471"/>
      <c r="E23" s="255"/>
      <c r="F23" s="138">
        <v>3000</v>
      </c>
      <c r="G23" s="137"/>
      <c r="H23" s="275">
        <v>0</v>
      </c>
      <c r="I23" s="266"/>
      <c r="J23" s="256">
        <f>SUM(F23:H23)</f>
        <v>3000</v>
      </c>
      <c r="K23" s="256"/>
      <c r="L23" s="257">
        <v>100</v>
      </c>
      <c r="M23" s="258"/>
      <c r="N23" s="259">
        <f>ROUND(J23/$J$5*100,1)</f>
        <v>0</v>
      </c>
      <c r="O23" s="259"/>
    </row>
    <row r="24" spans="1:15" s="130" customFormat="1" ht="27.75" customHeight="1">
      <c r="A24" s="306"/>
      <c r="B24" s="471" t="s">
        <v>80</v>
      </c>
      <c r="C24" s="471"/>
      <c r="D24" s="471"/>
      <c r="E24" s="255"/>
      <c r="F24" s="288">
        <v>0</v>
      </c>
      <c r="G24" s="267"/>
      <c r="H24" s="275">
        <v>0</v>
      </c>
      <c r="I24" s="256"/>
      <c r="J24" s="275">
        <f>H24</f>
        <v>0</v>
      </c>
      <c r="K24" s="256"/>
      <c r="L24" s="290" t="s">
        <v>160</v>
      </c>
      <c r="M24" s="258"/>
      <c r="N24" s="288">
        <f>N25</f>
        <v>0</v>
      </c>
      <c r="O24" s="259"/>
    </row>
    <row r="25" spans="1:15" s="185" customFormat="1" ht="27.75" customHeight="1">
      <c r="A25" s="260"/>
      <c r="B25" s="260"/>
      <c r="C25" s="260"/>
      <c r="D25" s="260" t="s">
        <v>81</v>
      </c>
      <c r="E25" s="261"/>
      <c r="F25" s="269">
        <v>0</v>
      </c>
      <c r="G25" s="277"/>
      <c r="H25" s="268">
        <v>0</v>
      </c>
      <c r="I25" s="262"/>
      <c r="J25" s="268">
        <f>H25</f>
        <v>0</v>
      </c>
      <c r="K25" s="262"/>
      <c r="L25" s="289" t="s">
        <v>160</v>
      </c>
      <c r="M25" s="264"/>
      <c r="N25" s="268">
        <f>ROUND(J25/$J$5*100,1)</f>
        <v>0</v>
      </c>
      <c r="O25" s="265"/>
    </row>
    <row r="26" spans="1:15" s="185" customFormat="1" ht="27.75" customHeight="1">
      <c r="A26" s="260"/>
      <c r="B26" s="260"/>
      <c r="C26" s="260"/>
      <c r="D26" s="260" t="s">
        <v>82</v>
      </c>
      <c r="E26" s="261"/>
      <c r="F26" s="269">
        <v>0</v>
      </c>
      <c r="G26" s="278"/>
      <c r="H26" s="268">
        <v>0</v>
      </c>
      <c r="I26" s="262"/>
      <c r="J26" s="268">
        <v>0</v>
      </c>
      <c r="K26" s="268">
        <v>0</v>
      </c>
      <c r="L26" s="269">
        <v>0</v>
      </c>
      <c r="M26" s="270">
        <v>0</v>
      </c>
      <c r="N26" s="268">
        <v>0</v>
      </c>
      <c r="O26" s="265"/>
    </row>
    <row r="27" spans="1:15" s="130" customFormat="1" ht="27.75" customHeight="1">
      <c r="A27" s="306"/>
      <c r="B27" s="471" t="s">
        <v>83</v>
      </c>
      <c r="C27" s="471"/>
      <c r="D27" s="471"/>
      <c r="E27" s="255"/>
      <c r="F27" s="138">
        <v>170000</v>
      </c>
      <c r="G27" s="137"/>
      <c r="H27" s="275">
        <v>0</v>
      </c>
      <c r="I27" s="266"/>
      <c r="J27" s="256">
        <f>SUM(F27:H27)</f>
        <v>170000</v>
      </c>
      <c r="K27" s="256"/>
      <c r="L27" s="257">
        <v>124.08759124087592</v>
      </c>
      <c r="M27" s="258"/>
      <c r="N27" s="259">
        <f>ROUND(J27/$J$5*100,1)</f>
        <v>0.1</v>
      </c>
      <c r="O27" s="259"/>
    </row>
    <row r="28" spans="1:15" s="130" customFormat="1" ht="27.75" customHeight="1">
      <c r="A28" s="306"/>
      <c r="B28" s="471" t="s">
        <v>84</v>
      </c>
      <c r="C28" s="471"/>
      <c r="D28" s="471"/>
      <c r="E28" s="255"/>
      <c r="F28" s="138">
        <v>5707000</v>
      </c>
      <c r="G28" s="137"/>
      <c r="H28" s="256">
        <v>21000</v>
      </c>
      <c r="I28" s="256"/>
      <c r="J28" s="256">
        <f>F28+H28</f>
        <v>5728000</v>
      </c>
      <c r="K28" s="256"/>
      <c r="L28" s="257">
        <v>99.014693171996541</v>
      </c>
      <c r="M28" s="258"/>
      <c r="N28" s="259">
        <f>ROUND(J28/$J$5*100,1)</f>
        <v>2.5</v>
      </c>
      <c r="O28" s="259"/>
    </row>
    <row r="29" spans="1:15" s="130" customFormat="1" ht="27.75" customHeight="1" thickBot="1">
      <c r="A29" s="307"/>
      <c r="B29" s="487" t="s">
        <v>85</v>
      </c>
      <c r="C29" s="487"/>
      <c r="D29" s="487"/>
      <c r="E29" s="271"/>
      <c r="F29" s="132">
        <v>16937000</v>
      </c>
      <c r="G29" s="131"/>
      <c r="H29" s="131">
        <v>55000</v>
      </c>
      <c r="I29" s="131"/>
      <c r="J29" s="131">
        <f>F29+H29</f>
        <v>16992000</v>
      </c>
      <c r="K29" s="131"/>
      <c r="L29" s="272">
        <v>105.47486033519553</v>
      </c>
      <c r="M29" s="273"/>
      <c r="N29" s="274">
        <f>ROUND(J29/$J$5*100,1)</f>
        <v>7.5</v>
      </c>
      <c r="O29" s="274"/>
    </row>
  </sheetData>
  <mergeCells count="21">
    <mergeCell ref="B24:D24"/>
    <mergeCell ref="B27:D27"/>
    <mergeCell ref="B28:D28"/>
    <mergeCell ref="B29:D29"/>
    <mergeCell ref="C18:D18"/>
    <mergeCell ref="B19:D19"/>
    <mergeCell ref="B22:D22"/>
    <mergeCell ref="B23:D23"/>
    <mergeCell ref="N3:O4"/>
    <mergeCell ref="A5:D5"/>
    <mergeCell ref="B6:D6"/>
    <mergeCell ref="F3:K3"/>
    <mergeCell ref="F4:G4"/>
    <mergeCell ref="H4:I4"/>
    <mergeCell ref="J4:K4"/>
    <mergeCell ref="A3:E4"/>
    <mergeCell ref="C7:D7"/>
    <mergeCell ref="C10:D10"/>
    <mergeCell ref="B13:D13"/>
    <mergeCell ref="C14:D14"/>
    <mergeCell ref="L3:M4"/>
  </mergeCells>
  <phoneticPr fontId="4"/>
  <printOptions gridLinesSet="0"/>
  <pageMargins left="0.70866141732283472" right="0.70866141732283472" top="0.74803149606299213" bottom="0.74803149606299213" header="0.31496062992125984" footer="0.31496062992125984"/>
  <pageSetup paperSize="9" firstPageNumber="9" orientation="portrait" blackAndWhite="1" r:id="rId1"/>
  <headerFooter scaleWithDoc="0" alignWithMargins="0">
    <oddFooter>&amp;C&amp;"游明朝,標準"&amp;10&amp;P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0"/>
  <sheetViews>
    <sheetView view="pageBreakPreview" topLeftCell="S1" zoomScale="80" zoomScaleNormal="75" zoomScaleSheetLayoutView="80" workbookViewId="0">
      <selection activeCell="AM11" sqref="AM11"/>
    </sheetView>
  </sheetViews>
  <sheetFormatPr defaultColWidth="11.375" defaultRowHeight="24.95" customHeight="1"/>
  <cols>
    <col min="1" max="3" width="1.625" style="126" customWidth="1"/>
    <col min="4" max="4" width="14.125" style="126" customWidth="1"/>
    <col min="5" max="5" width="0.75" style="126" customWidth="1"/>
    <col min="6" max="6" width="14.125" style="127" customWidth="1"/>
    <col min="7" max="7" width="0.5" style="127" customWidth="1"/>
    <col min="8" max="8" width="7.625" style="126" customWidth="1"/>
    <col min="9" max="9" width="0.5" style="126" customWidth="1"/>
    <col min="10" max="10" width="7.625" style="126" customWidth="1"/>
    <col min="11" max="11" width="0.5" style="126" customWidth="1"/>
    <col min="12" max="12" width="14.125" style="127" customWidth="1"/>
    <col min="13" max="13" width="0.5" style="127" customWidth="1"/>
    <col min="14" max="14" width="7.625" style="126" customWidth="1"/>
    <col min="15" max="15" width="0.5" style="126" customWidth="1"/>
    <col min="16" max="16" width="7.625" style="126" customWidth="1"/>
    <col min="17" max="17" width="0.5" style="126" customWidth="1"/>
    <col min="18" max="18" width="14.125" style="127" customWidth="1"/>
    <col min="19" max="19" width="0.5" style="127" customWidth="1"/>
    <col min="20" max="20" width="7.625" style="126" customWidth="1"/>
    <col min="21" max="21" width="0.625" style="126" customWidth="1"/>
    <col min="22" max="22" width="7.625" style="126" customWidth="1"/>
    <col min="23" max="23" width="0.5" style="126" customWidth="1"/>
    <col min="24" max="24" width="14.125" style="127" customWidth="1"/>
    <col min="25" max="25" width="0.5" style="127" customWidth="1"/>
    <col min="26" max="26" width="7.625" style="126" customWidth="1"/>
    <col min="27" max="27" width="0.5" style="126" customWidth="1"/>
    <col min="28" max="28" width="7.625" style="126" customWidth="1"/>
    <col min="29" max="29" width="0.5" style="126" customWidth="1"/>
    <col min="30" max="30" width="14.125" style="126" customWidth="1"/>
    <col min="31" max="31" width="0.5" style="127" customWidth="1"/>
    <col min="32" max="32" width="7.625" style="126" customWidth="1"/>
    <col min="33" max="33" width="0.5" style="126" customWidth="1"/>
    <col min="34" max="34" width="7.625" style="126" customWidth="1"/>
    <col min="35" max="36" width="0.5" style="126" customWidth="1"/>
    <col min="37" max="16384" width="11.375" style="126"/>
  </cols>
  <sheetData>
    <row r="1" spans="1:36" ht="24.95" customHeight="1">
      <c r="A1" s="184" t="s">
        <v>138</v>
      </c>
      <c r="B1" s="187"/>
      <c r="C1" s="187"/>
      <c r="D1" s="187"/>
      <c r="E1" s="187"/>
      <c r="N1" s="127"/>
      <c r="O1" s="127"/>
      <c r="P1" s="127"/>
      <c r="Q1" s="127"/>
    </row>
    <row r="2" spans="1:36" s="168" customFormat="1" ht="35.25" customHeight="1" thickBot="1">
      <c r="A2" s="144" t="s">
        <v>131</v>
      </c>
      <c r="F2" s="170"/>
      <c r="G2" s="170"/>
      <c r="L2" s="170"/>
      <c r="M2" s="170"/>
      <c r="R2" s="170"/>
      <c r="S2" s="170"/>
      <c r="U2" s="223"/>
      <c r="X2" s="215"/>
      <c r="Y2" s="170"/>
      <c r="AD2" s="170"/>
      <c r="AE2" s="215"/>
      <c r="AF2" s="215"/>
      <c r="AG2" s="215"/>
      <c r="AH2" s="169"/>
      <c r="AI2" s="169" t="s">
        <v>59</v>
      </c>
      <c r="AJ2" s="169" t="s">
        <v>59</v>
      </c>
    </row>
    <row r="3" spans="1:36" s="144" customFormat="1" ht="21" customHeight="1">
      <c r="A3" s="489" t="s">
        <v>117</v>
      </c>
      <c r="B3" s="489"/>
      <c r="C3" s="489"/>
      <c r="D3" s="489"/>
      <c r="E3" s="214"/>
      <c r="F3" s="213" t="s">
        <v>108</v>
      </c>
      <c r="G3" s="212"/>
      <c r="H3" s="211"/>
      <c r="I3" s="211"/>
      <c r="J3" s="211"/>
      <c r="K3" s="211"/>
      <c r="L3" s="213" t="s">
        <v>109</v>
      </c>
      <c r="M3" s="212"/>
      <c r="N3" s="211"/>
      <c r="O3" s="211"/>
      <c r="P3" s="211"/>
      <c r="Q3" s="211"/>
      <c r="R3" s="496" t="s">
        <v>163</v>
      </c>
      <c r="S3" s="496"/>
      <c r="T3" s="496"/>
      <c r="U3" s="496"/>
      <c r="V3" s="496"/>
      <c r="W3" s="497"/>
      <c r="X3" s="492" t="s">
        <v>134</v>
      </c>
      <c r="Y3" s="493"/>
      <c r="Z3" s="493"/>
      <c r="AA3" s="493"/>
      <c r="AB3" s="493"/>
      <c r="AC3" s="211"/>
      <c r="AD3" s="213" t="s">
        <v>159</v>
      </c>
      <c r="AE3" s="212"/>
      <c r="AF3" s="211"/>
      <c r="AG3" s="211"/>
      <c r="AH3" s="211"/>
      <c r="AI3" s="211"/>
      <c r="AJ3" s="207"/>
    </row>
    <row r="4" spans="1:36" s="144" customFormat="1" ht="21" customHeight="1">
      <c r="A4" s="494" t="s">
        <v>115</v>
      </c>
      <c r="B4" s="494"/>
      <c r="C4" s="494"/>
      <c r="D4" s="494"/>
      <c r="E4" s="210"/>
      <c r="F4" s="206" t="s">
        <v>114</v>
      </c>
      <c r="G4" s="206"/>
      <c r="H4" s="205" t="s">
        <v>52</v>
      </c>
      <c r="I4" s="209"/>
      <c r="J4" s="208" t="s">
        <v>48</v>
      </c>
      <c r="K4" s="205"/>
      <c r="L4" s="284" t="s">
        <v>114</v>
      </c>
      <c r="M4" s="206"/>
      <c r="N4" s="209" t="s">
        <v>52</v>
      </c>
      <c r="O4" s="205"/>
      <c r="P4" s="209" t="s">
        <v>48</v>
      </c>
      <c r="Q4" s="205"/>
      <c r="R4" s="300" t="s">
        <v>114</v>
      </c>
      <c r="S4" s="206"/>
      <c r="T4" s="209" t="s">
        <v>52</v>
      </c>
      <c r="U4" s="205"/>
      <c r="V4" s="205" t="s">
        <v>48</v>
      </c>
      <c r="W4" s="205"/>
      <c r="X4" s="206" t="s">
        <v>114</v>
      </c>
      <c r="Y4" s="206"/>
      <c r="Z4" s="205" t="s">
        <v>52</v>
      </c>
      <c r="AA4" s="205"/>
      <c r="AB4" s="205" t="s">
        <v>48</v>
      </c>
      <c r="AC4" s="205"/>
      <c r="AD4" s="206" t="s">
        <v>114</v>
      </c>
      <c r="AE4" s="206"/>
      <c r="AF4" s="205" t="s">
        <v>52</v>
      </c>
      <c r="AG4" s="205"/>
      <c r="AH4" s="205" t="s">
        <v>48</v>
      </c>
      <c r="AI4" s="205"/>
      <c r="AJ4" s="207"/>
    </row>
    <row r="5" spans="1:36" s="130" customFormat="1" ht="27" customHeight="1">
      <c r="A5" s="495" t="s">
        <v>7</v>
      </c>
      <c r="B5" s="495"/>
      <c r="C5" s="495"/>
      <c r="D5" s="495"/>
      <c r="E5" s="176"/>
      <c r="F5" s="194">
        <v>211308000</v>
      </c>
      <c r="G5" s="177"/>
      <c r="H5" s="193">
        <v>111.84992668893348</v>
      </c>
      <c r="I5" s="193"/>
      <c r="J5" s="190">
        <v>99.999999999999972</v>
      </c>
      <c r="K5" s="190"/>
      <c r="L5" s="194">
        <v>218949000</v>
      </c>
      <c r="M5" s="177"/>
      <c r="N5" s="193">
        <v>103.61604861150549</v>
      </c>
      <c r="O5" s="193"/>
      <c r="P5" s="193">
        <v>100.00000000000001</v>
      </c>
      <c r="Q5" s="190"/>
      <c r="R5" s="177">
        <v>217874000</v>
      </c>
      <c r="S5" s="177"/>
      <c r="T5" s="193">
        <v>99.509018081836416</v>
      </c>
      <c r="U5" s="193"/>
      <c r="V5" s="193">
        <v>99.999999999999986</v>
      </c>
      <c r="W5" s="193"/>
      <c r="X5" s="194">
        <v>206043000</v>
      </c>
      <c r="Y5" s="177"/>
      <c r="Z5" s="193">
        <v>94.569797222247715</v>
      </c>
      <c r="AA5" s="193"/>
      <c r="AB5" s="193">
        <v>100</v>
      </c>
      <c r="AC5" s="193"/>
      <c r="AD5" s="141">
        <v>219176000</v>
      </c>
      <c r="AE5" s="140"/>
      <c r="AF5" s="142">
        <v>106.37391224161948</v>
      </c>
      <c r="AG5" s="142"/>
      <c r="AH5" s="142">
        <v>100</v>
      </c>
      <c r="AI5" s="193"/>
      <c r="AJ5" s="193"/>
    </row>
    <row r="6" spans="1:36" s="130" customFormat="1" ht="27" customHeight="1">
      <c r="A6" s="304"/>
      <c r="B6" s="488" t="s">
        <v>63</v>
      </c>
      <c r="C6" s="488"/>
      <c r="D6" s="488"/>
      <c r="E6" s="176"/>
      <c r="F6" s="194">
        <v>109947000</v>
      </c>
      <c r="G6" s="177"/>
      <c r="H6" s="193">
        <v>122.60197595842905</v>
      </c>
      <c r="I6" s="193"/>
      <c r="J6" s="190">
        <v>51.999999999999993</v>
      </c>
      <c r="K6" s="190"/>
      <c r="L6" s="194">
        <v>114735000</v>
      </c>
      <c r="M6" s="177"/>
      <c r="N6" s="193">
        <v>104.3548255068351</v>
      </c>
      <c r="O6" s="193"/>
      <c r="P6" s="193">
        <v>52.4</v>
      </c>
      <c r="Q6" s="190"/>
      <c r="R6" s="177">
        <v>110858000</v>
      </c>
      <c r="S6" s="177"/>
      <c r="T6" s="193">
        <v>96.620909051292102</v>
      </c>
      <c r="U6" s="193"/>
      <c r="V6" s="193">
        <v>50.9</v>
      </c>
      <c r="W6" s="193"/>
      <c r="X6" s="194">
        <v>104891000</v>
      </c>
      <c r="Y6" s="177"/>
      <c r="Z6" s="193">
        <v>94.617438524959866</v>
      </c>
      <c r="AA6" s="193"/>
      <c r="AB6" s="193">
        <v>50.900000000000006</v>
      </c>
      <c r="AC6" s="193"/>
      <c r="AD6" s="141">
        <v>109544000</v>
      </c>
      <c r="AE6" s="140"/>
      <c r="AF6" s="142">
        <v>104.43603359678141</v>
      </c>
      <c r="AG6" s="142"/>
      <c r="AH6" s="142">
        <v>49.9</v>
      </c>
      <c r="AI6" s="193"/>
      <c r="AJ6" s="193"/>
    </row>
    <row r="7" spans="1:36" s="130" customFormat="1" ht="27" customHeight="1">
      <c r="A7" s="304"/>
      <c r="B7" s="304"/>
      <c r="C7" s="488" t="s">
        <v>64</v>
      </c>
      <c r="D7" s="488"/>
      <c r="E7" s="176"/>
      <c r="F7" s="194">
        <v>83744000</v>
      </c>
      <c r="G7" s="177"/>
      <c r="H7" s="193">
        <v>126.314519291683</v>
      </c>
      <c r="I7" s="193"/>
      <c r="J7" s="190">
        <v>39.599999999999994</v>
      </c>
      <c r="K7" s="190"/>
      <c r="L7" s="194">
        <v>90325000</v>
      </c>
      <c r="M7" s="177"/>
      <c r="N7" s="193">
        <v>107.85847344287352</v>
      </c>
      <c r="O7" s="193"/>
      <c r="P7" s="193">
        <v>41.3</v>
      </c>
      <c r="Q7" s="190"/>
      <c r="R7" s="177">
        <v>90138000</v>
      </c>
      <c r="S7" s="177"/>
      <c r="T7" s="193">
        <v>99.792969831165237</v>
      </c>
      <c r="U7" s="193"/>
      <c r="V7" s="193">
        <v>41.4</v>
      </c>
      <c r="W7" s="193"/>
      <c r="X7" s="194">
        <v>89989000</v>
      </c>
      <c r="Y7" s="177"/>
      <c r="Z7" s="193">
        <v>99.834697907652711</v>
      </c>
      <c r="AA7" s="193"/>
      <c r="AB7" s="193">
        <v>43.7</v>
      </c>
      <c r="AC7" s="193"/>
      <c r="AD7" s="141">
        <v>91026000</v>
      </c>
      <c r="AE7" s="140"/>
      <c r="AF7" s="142">
        <v>101.15236306659703</v>
      </c>
      <c r="AG7" s="142"/>
      <c r="AH7" s="142">
        <v>41.5</v>
      </c>
      <c r="AI7" s="193"/>
      <c r="AJ7" s="193"/>
    </row>
    <row r="8" spans="1:36" s="144" customFormat="1" ht="27" customHeight="1">
      <c r="A8" s="156"/>
      <c r="B8" s="156"/>
      <c r="C8" s="156"/>
      <c r="D8" s="156" t="s">
        <v>65</v>
      </c>
      <c r="E8" s="180"/>
      <c r="F8" s="201">
        <v>1841000</v>
      </c>
      <c r="G8" s="179"/>
      <c r="H8" s="196">
        <v>100.71115973741793</v>
      </c>
      <c r="I8" s="196"/>
      <c r="J8" s="199">
        <v>0.9</v>
      </c>
      <c r="K8" s="199"/>
      <c r="L8" s="201">
        <v>1860000</v>
      </c>
      <c r="M8" s="179"/>
      <c r="N8" s="196">
        <v>101.03204780010864</v>
      </c>
      <c r="O8" s="196"/>
      <c r="P8" s="151">
        <v>0.9</v>
      </c>
      <c r="Q8" s="199"/>
      <c r="R8" s="179">
        <v>1890000</v>
      </c>
      <c r="S8" s="179"/>
      <c r="T8" s="196">
        <v>101.61290322580645</v>
      </c>
      <c r="U8" s="196"/>
      <c r="V8" s="151">
        <v>0.9</v>
      </c>
      <c r="W8" s="196"/>
      <c r="X8" s="201">
        <v>1911000</v>
      </c>
      <c r="Y8" s="179"/>
      <c r="Z8" s="196">
        <v>101.11111111111111</v>
      </c>
      <c r="AA8" s="196"/>
      <c r="AB8" s="151">
        <v>0.9</v>
      </c>
      <c r="AC8" s="196"/>
      <c r="AD8" s="159">
        <v>1936000</v>
      </c>
      <c r="AE8" s="149"/>
      <c r="AF8" s="151">
        <v>101.30821559392989</v>
      </c>
      <c r="AG8" s="151"/>
      <c r="AH8" s="151">
        <v>0.9</v>
      </c>
      <c r="AI8" s="151"/>
      <c r="AJ8" s="151"/>
    </row>
    <row r="9" spans="1:36" s="144" customFormat="1" ht="27" customHeight="1">
      <c r="A9" s="156"/>
      <c r="B9" s="156"/>
      <c r="C9" s="156"/>
      <c r="D9" s="156" t="s">
        <v>66</v>
      </c>
      <c r="E9" s="180"/>
      <c r="F9" s="201">
        <v>81903000</v>
      </c>
      <c r="G9" s="179"/>
      <c r="H9" s="196">
        <v>127.04048394602141</v>
      </c>
      <c r="I9" s="196"/>
      <c r="J9" s="199">
        <v>38.799999999999997</v>
      </c>
      <c r="K9" s="199"/>
      <c r="L9" s="201">
        <v>88465000</v>
      </c>
      <c r="M9" s="179"/>
      <c r="N9" s="196">
        <v>108.01191653541385</v>
      </c>
      <c r="O9" s="196"/>
      <c r="P9" s="196">
        <v>40.4</v>
      </c>
      <c r="Q9" s="199"/>
      <c r="R9" s="179">
        <v>88248000</v>
      </c>
      <c r="S9" s="179"/>
      <c r="T9" s="196">
        <v>99.754705250664102</v>
      </c>
      <c r="U9" s="196"/>
      <c r="V9" s="196">
        <v>40.5</v>
      </c>
      <c r="W9" s="196"/>
      <c r="X9" s="201">
        <v>88078000</v>
      </c>
      <c r="Y9" s="179"/>
      <c r="Z9" s="196">
        <v>99.807361073338768</v>
      </c>
      <c r="AA9" s="196"/>
      <c r="AB9" s="196">
        <v>42.800000000000004</v>
      </c>
      <c r="AC9" s="196"/>
      <c r="AD9" s="159">
        <v>89090000</v>
      </c>
      <c r="AE9" s="149"/>
      <c r="AF9" s="151">
        <v>101.14898158450465</v>
      </c>
      <c r="AG9" s="151"/>
      <c r="AH9" s="151">
        <v>40.6</v>
      </c>
      <c r="AI9" s="196"/>
      <c r="AJ9" s="196"/>
    </row>
    <row r="10" spans="1:36" s="130" customFormat="1" ht="27" customHeight="1">
      <c r="A10" s="304"/>
      <c r="B10" s="304"/>
      <c r="C10" s="488" t="s">
        <v>69</v>
      </c>
      <c r="D10" s="488"/>
      <c r="E10" s="176"/>
      <c r="F10" s="194">
        <v>26203000</v>
      </c>
      <c r="G10" s="177"/>
      <c r="H10" s="193">
        <v>112.07442258340461</v>
      </c>
      <c r="I10" s="193"/>
      <c r="J10" s="190">
        <v>12.4</v>
      </c>
      <c r="K10" s="190"/>
      <c r="L10" s="194">
        <v>24410000</v>
      </c>
      <c r="M10" s="177"/>
      <c r="N10" s="193">
        <v>93.157272068083813</v>
      </c>
      <c r="O10" s="193"/>
      <c r="P10" s="193">
        <v>11.1</v>
      </c>
      <c r="Q10" s="190"/>
      <c r="R10" s="177">
        <v>20720000</v>
      </c>
      <c r="S10" s="177"/>
      <c r="T10" s="193">
        <v>84.883244571896768</v>
      </c>
      <c r="U10" s="193"/>
      <c r="V10" s="193">
        <v>9.5</v>
      </c>
      <c r="W10" s="193"/>
      <c r="X10" s="194">
        <v>14902000</v>
      </c>
      <c r="Y10" s="177"/>
      <c r="Z10" s="193">
        <v>71.920849420849422</v>
      </c>
      <c r="AA10" s="193"/>
      <c r="AB10" s="193">
        <v>7.2</v>
      </c>
      <c r="AC10" s="193"/>
      <c r="AD10" s="141">
        <v>18518000</v>
      </c>
      <c r="AE10" s="140"/>
      <c r="AF10" s="142">
        <v>124.26519930210711</v>
      </c>
      <c r="AG10" s="142"/>
      <c r="AH10" s="142">
        <v>8.4</v>
      </c>
      <c r="AI10" s="193"/>
      <c r="AJ10" s="193"/>
    </row>
    <row r="11" spans="1:36" s="144" customFormat="1" ht="27" customHeight="1">
      <c r="A11" s="156"/>
      <c r="B11" s="156"/>
      <c r="C11" s="156"/>
      <c r="D11" s="156" t="s">
        <v>65</v>
      </c>
      <c r="E11" s="180"/>
      <c r="F11" s="201">
        <v>5384000</v>
      </c>
      <c r="G11" s="179"/>
      <c r="H11" s="196">
        <v>105.5893312414199</v>
      </c>
      <c r="I11" s="196"/>
      <c r="J11" s="199">
        <v>2.5</v>
      </c>
      <c r="K11" s="199"/>
      <c r="L11" s="201">
        <v>5311000</v>
      </c>
      <c r="M11" s="179"/>
      <c r="N11" s="196">
        <v>98.644130757800895</v>
      </c>
      <c r="O11" s="196"/>
      <c r="P11" s="196">
        <v>2.4</v>
      </c>
      <c r="Q11" s="199"/>
      <c r="R11" s="179">
        <v>5288000</v>
      </c>
      <c r="S11" s="179"/>
      <c r="T11" s="196">
        <v>99.566936546789691</v>
      </c>
      <c r="U11" s="196"/>
      <c r="V11" s="196">
        <v>2.4</v>
      </c>
      <c r="W11" s="196"/>
      <c r="X11" s="201">
        <v>5258000</v>
      </c>
      <c r="Y11" s="179"/>
      <c r="Z11" s="196">
        <v>99.432677760968218</v>
      </c>
      <c r="AA11" s="196"/>
      <c r="AB11" s="196">
        <v>2.5</v>
      </c>
      <c r="AC11" s="196"/>
      <c r="AD11" s="159">
        <v>5362000</v>
      </c>
      <c r="AE11" s="149"/>
      <c r="AF11" s="151">
        <v>101.97793837961203</v>
      </c>
      <c r="AG11" s="151"/>
      <c r="AH11" s="151">
        <v>2.4</v>
      </c>
      <c r="AI11" s="196"/>
      <c r="AJ11" s="196"/>
    </row>
    <row r="12" spans="1:36" s="144" customFormat="1" ht="27" customHeight="1">
      <c r="A12" s="156"/>
      <c r="B12" s="156"/>
      <c r="C12" s="156"/>
      <c r="D12" s="156" t="s">
        <v>88</v>
      </c>
      <c r="E12" s="180"/>
      <c r="F12" s="201">
        <v>20819000</v>
      </c>
      <c r="G12" s="179"/>
      <c r="H12" s="196">
        <v>113.88326677971665</v>
      </c>
      <c r="I12" s="196"/>
      <c r="J12" s="199">
        <v>9.9</v>
      </c>
      <c r="K12" s="199"/>
      <c r="L12" s="201">
        <v>19099000</v>
      </c>
      <c r="M12" s="179"/>
      <c r="N12" s="196">
        <v>91.738315961381431</v>
      </c>
      <c r="O12" s="196"/>
      <c r="P12" s="196">
        <v>8.6999999999999993</v>
      </c>
      <c r="Q12" s="199"/>
      <c r="R12" s="179">
        <v>15432000</v>
      </c>
      <c r="S12" s="179"/>
      <c r="T12" s="196">
        <v>80.800041887009783</v>
      </c>
      <c r="U12" s="196"/>
      <c r="V12" s="196">
        <v>7.1</v>
      </c>
      <c r="W12" s="196"/>
      <c r="X12" s="201">
        <v>9644000</v>
      </c>
      <c r="Y12" s="179"/>
      <c r="Z12" s="196">
        <v>62.493519958527735</v>
      </c>
      <c r="AA12" s="196"/>
      <c r="AB12" s="196">
        <v>4.7</v>
      </c>
      <c r="AC12" s="196"/>
      <c r="AD12" s="159">
        <v>13156000</v>
      </c>
      <c r="AE12" s="149"/>
      <c r="AF12" s="151">
        <v>136.41642472003321</v>
      </c>
      <c r="AG12" s="151"/>
      <c r="AH12" s="151">
        <v>6</v>
      </c>
      <c r="AI12" s="196"/>
      <c r="AJ12" s="196"/>
    </row>
    <row r="13" spans="1:36" s="130" customFormat="1" ht="27" customHeight="1">
      <c r="A13" s="304"/>
      <c r="B13" s="488" t="s">
        <v>71</v>
      </c>
      <c r="C13" s="488"/>
      <c r="D13" s="488"/>
      <c r="E13" s="176"/>
      <c r="F13" s="194">
        <v>72028000</v>
      </c>
      <c r="G13" s="177"/>
      <c r="H13" s="193">
        <v>103.01487414187642</v>
      </c>
      <c r="I13" s="193"/>
      <c r="J13" s="190">
        <v>34.1</v>
      </c>
      <c r="K13" s="190"/>
      <c r="L13" s="194">
        <v>74329000</v>
      </c>
      <c r="M13" s="177"/>
      <c r="N13" s="193">
        <v>103.19459099239185</v>
      </c>
      <c r="O13" s="193"/>
      <c r="P13" s="193">
        <v>34.000000000000007</v>
      </c>
      <c r="Q13" s="190"/>
      <c r="R13" s="177">
        <v>76594000</v>
      </c>
      <c r="S13" s="177"/>
      <c r="T13" s="193">
        <v>103.0472628449192</v>
      </c>
      <c r="U13" s="193"/>
      <c r="V13" s="193">
        <v>35.1</v>
      </c>
      <c r="W13" s="193"/>
      <c r="X13" s="194">
        <v>71228000</v>
      </c>
      <c r="Y13" s="177"/>
      <c r="Z13" s="193">
        <v>92.994229313001014</v>
      </c>
      <c r="AA13" s="193"/>
      <c r="AB13" s="193">
        <v>34.6</v>
      </c>
      <c r="AC13" s="193"/>
      <c r="AD13" s="141">
        <v>78534000</v>
      </c>
      <c r="AE13" s="140"/>
      <c r="AF13" s="142">
        <v>110.25720222384456</v>
      </c>
      <c r="AG13" s="142"/>
      <c r="AH13" s="142">
        <v>35.800000000000004</v>
      </c>
      <c r="AI13" s="193"/>
      <c r="AJ13" s="193"/>
    </row>
    <row r="14" spans="1:36" s="130" customFormat="1" ht="27" customHeight="1">
      <c r="A14" s="304"/>
      <c r="B14" s="304"/>
      <c r="C14" s="488" t="s">
        <v>72</v>
      </c>
      <c r="D14" s="488"/>
      <c r="E14" s="176"/>
      <c r="F14" s="194">
        <v>71709000</v>
      </c>
      <c r="G14" s="177"/>
      <c r="H14" s="193">
        <v>103.02573164949787</v>
      </c>
      <c r="I14" s="193"/>
      <c r="J14" s="190">
        <v>33.9</v>
      </c>
      <c r="K14" s="190"/>
      <c r="L14" s="194">
        <v>73941000</v>
      </c>
      <c r="M14" s="177"/>
      <c r="N14" s="193">
        <v>103.11258001087728</v>
      </c>
      <c r="O14" s="193"/>
      <c r="P14" s="193">
        <v>33.800000000000004</v>
      </c>
      <c r="Q14" s="190"/>
      <c r="R14" s="177">
        <v>76200000</v>
      </c>
      <c r="S14" s="177"/>
      <c r="T14" s="193">
        <v>103.05513855641659</v>
      </c>
      <c r="U14" s="193"/>
      <c r="V14" s="193">
        <v>35</v>
      </c>
      <c r="W14" s="193"/>
      <c r="X14" s="194">
        <v>70834000</v>
      </c>
      <c r="Y14" s="177"/>
      <c r="Z14" s="193">
        <v>92.958005249343827</v>
      </c>
      <c r="AA14" s="193"/>
      <c r="AB14" s="193">
        <v>34.4</v>
      </c>
      <c r="AC14" s="193"/>
      <c r="AD14" s="141">
        <v>78153000</v>
      </c>
      <c r="AE14" s="140"/>
      <c r="AF14" s="142">
        <v>110.33260863427168</v>
      </c>
      <c r="AG14" s="142"/>
      <c r="AH14" s="142">
        <v>35.6</v>
      </c>
      <c r="AI14" s="193"/>
      <c r="AJ14" s="193"/>
    </row>
    <row r="15" spans="1:36" s="144" customFormat="1" ht="27" customHeight="1">
      <c r="A15" s="156"/>
      <c r="B15" s="156"/>
      <c r="C15" s="156"/>
      <c r="D15" s="156" t="s">
        <v>73</v>
      </c>
      <c r="E15" s="180"/>
      <c r="F15" s="201">
        <v>24923000</v>
      </c>
      <c r="G15" s="179"/>
      <c r="H15" s="196">
        <v>106.29504840704567</v>
      </c>
      <c r="I15" s="196"/>
      <c r="J15" s="199">
        <v>11.8</v>
      </c>
      <c r="K15" s="199"/>
      <c r="L15" s="201">
        <v>26386000</v>
      </c>
      <c r="M15" s="179"/>
      <c r="N15" s="196">
        <v>105.87007984592545</v>
      </c>
      <c r="O15" s="196"/>
      <c r="P15" s="151">
        <v>12.1</v>
      </c>
      <c r="Q15" s="147"/>
      <c r="R15" s="149">
        <v>26847000</v>
      </c>
      <c r="S15" s="149"/>
      <c r="T15" s="151">
        <v>101.74713863412414</v>
      </c>
      <c r="U15" s="151"/>
      <c r="V15" s="151">
        <v>12.3</v>
      </c>
      <c r="W15" s="151"/>
      <c r="X15" s="159">
        <v>26914000</v>
      </c>
      <c r="Y15" s="149"/>
      <c r="Z15" s="151">
        <v>100.24956233471151</v>
      </c>
      <c r="AA15" s="151"/>
      <c r="AB15" s="151">
        <v>13.1</v>
      </c>
      <c r="AC15" s="196"/>
      <c r="AD15" s="159">
        <v>28114000</v>
      </c>
      <c r="AE15" s="149"/>
      <c r="AF15" s="151">
        <v>104.45864605781378</v>
      </c>
      <c r="AG15" s="151"/>
      <c r="AH15" s="151">
        <v>12.8</v>
      </c>
      <c r="AI15" s="196"/>
      <c r="AJ15" s="151"/>
    </row>
    <row r="16" spans="1:36" s="144" customFormat="1" ht="27" customHeight="1">
      <c r="A16" s="156"/>
      <c r="B16" s="156"/>
      <c r="C16" s="156"/>
      <c r="D16" s="156" t="s">
        <v>74</v>
      </c>
      <c r="E16" s="180"/>
      <c r="F16" s="201">
        <v>34887000</v>
      </c>
      <c r="G16" s="179"/>
      <c r="H16" s="196">
        <v>99.534950071326676</v>
      </c>
      <c r="I16" s="196"/>
      <c r="J16" s="199">
        <v>16.5</v>
      </c>
      <c r="K16" s="199"/>
      <c r="L16" s="201">
        <v>36083000</v>
      </c>
      <c r="M16" s="179"/>
      <c r="N16" s="196">
        <v>103.42821108149167</v>
      </c>
      <c r="O16" s="196"/>
      <c r="P16" s="196">
        <v>16.5</v>
      </c>
      <c r="Q16" s="199"/>
      <c r="R16" s="179">
        <v>37462000</v>
      </c>
      <c r="S16" s="179"/>
      <c r="T16" s="196">
        <v>103.82174431172575</v>
      </c>
      <c r="U16" s="196"/>
      <c r="V16" s="196">
        <v>17.2</v>
      </c>
      <c r="W16" s="196"/>
      <c r="X16" s="201">
        <v>33541000</v>
      </c>
      <c r="Y16" s="179"/>
      <c r="Z16" s="196">
        <v>89.53339383909028</v>
      </c>
      <c r="AA16" s="196"/>
      <c r="AB16" s="196">
        <v>16.3</v>
      </c>
      <c r="AC16" s="196"/>
      <c r="AD16" s="159">
        <v>38425000</v>
      </c>
      <c r="AE16" s="149"/>
      <c r="AF16" s="151">
        <v>114.56128320562892</v>
      </c>
      <c r="AG16" s="151"/>
      <c r="AH16" s="151">
        <v>17.5</v>
      </c>
      <c r="AI16" s="196"/>
      <c r="AJ16" s="196"/>
    </row>
    <row r="17" spans="1:36" s="144" customFormat="1" ht="27" customHeight="1">
      <c r="A17" s="156"/>
      <c r="B17" s="156"/>
      <c r="C17" s="156"/>
      <c r="D17" s="156" t="s">
        <v>75</v>
      </c>
      <c r="E17" s="180"/>
      <c r="F17" s="201">
        <v>11899000</v>
      </c>
      <c r="G17" s="179"/>
      <c r="H17" s="196">
        <v>107.1402845308842</v>
      </c>
      <c r="I17" s="196"/>
      <c r="J17" s="199">
        <v>5.6</v>
      </c>
      <c r="K17" s="199"/>
      <c r="L17" s="201">
        <v>11472000</v>
      </c>
      <c r="M17" s="179"/>
      <c r="N17" s="196">
        <v>96.411463148163705</v>
      </c>
      <c r="O17" s="196"/>
      <c r="P17" s="196">
        <v>5.2</v>
      </c>
      <c r="Q17" s="199"/>
      <c r="R17" s="179">
        <v>11891000</v>
      </c>
      <c r="S17" s="179"/>
      <c r="T17" s="196">
        <v>103.6523709902371</v>
      </c>
      <c r="U17" s="196"/>
      <c r="V17" s="196">
        <v>5.5</v>
      </c>
      <c r="W17" s="196"/>
      <c r="X17" s="201">
        <v>10379000</v>
      </c>
      <c r="Y17" s="179"/>
      <c r="Z17" s="196">
        <v>87.284500883020783</v>
      </c>
      <c r="AA17" s="196"/>
      <c r="AB17" s="196">
        <v>5</v>
      </c>
      <c r="AC17" s="196"/>
      <c r="AD17" s="159">
        <v>11614000</v>
      </c>
      <c r="AE17" s="149"/>
      <c r="AF17" s="151">
        <v>111.89902688120243</v>
      </c>
      <c r="AG17" s="151"/>
      <c r="AH17" s="151">
        <v>5.3</v>
      </c>
      <c r="AI17" s="196"/>
      <c r="AJ17" s="196"/>
    </row>
    <row r="18" spans="1:36" s="130" customFormat="1" ht="27" customHeight="1">
      <c r="A18" s="304"/>
      <c r="B18" s="304"/>
      <c r="C18" s="491" t="s">
        <v>76</v>
      </c>
      <c r="D18" s="488"/>
      <c r="E18" s="176"/>
      <c r="F18" s="194">
        <v>319000</v>
      </c>
      <c r="G18" s="177"/>
      <c r="H18" s="193">
        <v>100.63091482649841</v>
      </c>
      <c r="I18" s="193"/>
      <c r="J18" s="190">
        <v>0.2</v>
      </c>
      <c r="K18" s="190"/>
      <c r="L18" s="194">
        <v>388000</v>
      </c>
      <c r="M18" s="177"/>
      <c r="N18" s="193">
        <v>121.63009404388714</v>
      </c>
      <c r="O18" s="193"/>
      <c r="P18" s="142">
        <v>0.2</v>
      </c>
      <c r="Q18" s="190"/>
      <c r="R18" s="177">
        <v>394000</v>
      </c>
      <c r="S18" s="177"/>
      <c r="T18" s="193">
        <v>101.54639175257731</v>
      </c>
      <c r="U18" s="193"/>
      <c r="V18" s="142">
        <v>0.1</v>
      </c>
      <c r="W18" s="193"/>
      <c r="X18" s="194">
        <v>394000</v>
      </c>
      <c r="Y18" s="177"/>
      <c r="Z18" s="193">
        <v>100</v>
      </c>
      <c r="AA18" s="193"/>
      <c r="AB18" s="142">
        <v>0.2</v>
      </c>
      <c r="AC18" s="193"/>
      <c r="AD18" s="141">
        <v>381000</v>
      </c>
      <c r="AE18" s="140"/>
      <c r="AF18" s="142">
        <v>96.700507614213194</v>
      </c>
      <c r="AG18" s="142"/>
      <c r="AH18" s="142">
        <v>0.2</v>
      </c>
      <c r="AI18" s="142"/>
      <c r="AJ18" s="142"/>
    </row>
    <row r="19" spans="1:36" s="130" customFormat="1" ht="27" customHeight="1">
      <c r="A19" s="304"/>
      <c r="B19" s="488" t="s">
        <v>77</v>
      </c>
      <c r="C19" s="488"/>
      <c r="D19" s="488"/>
      <c r="E19" s="176"/>
      <c r="F19" s="141">
        <v>1584000</v>
      </c>
      <c r="G19" s="140"/>
      <c r="H19" s="193">
        <v>107.17185385656292</v>
      </c>
      <c r="I19" s="193"/>
      <c r="J19" s="139">
        <v>0.79999999999999993</v>
      </c>
      <c r="K19" s="139"/>
      <c r="L19" s="141">
        <v>1641000</v>
      </c>
      <c r="M19" s="140"/>
      <c r="N19" s="193">
        <v>103.59848484848484</v>
      </c>
      <c r="O19" s="193"/>
      <c r="P19" s="142">
        <v>0.7</v>
      </c>
      <c r="Q19" s="139"/>
      <c r="R19" s="140">
        <v>1697000</v>
      </c>
      <c r="S19" s="140"/>
      <c r="T19" s="193">
        <v>103.41255332114565</v>
      </c>
      <c r="U19" s="193"/>
      <c r="V19" s="142">
        <v>0.8</v>
      </c>
      <c r="W19" s="142"/>
      <c r="X19" s="141">
        <v>1805000</v>
      </c>
      <c r="Y19" s="140"/>
      <c r="Z19" s="193">
        <v>106.36417206835593</v>
      </c>
      <c r="AA19" s="193"/>
      <c r="AB19" s="142">
        <v>0.8</v>
      </c>
      <c r="AC19" s="142"/>
      <c r="AD19" s="141">
        <v>1936000</v>
      </c>
      <c r="AE19" s="140"/>
      <c r="AF19" s="142">
        <v>107.25761772853187</v>
      </c>
      <c r="AG19" s="142"/>
      <c r="AH19" s="142">
        <v>0.9</v>
      </c>
      <c r="AI19" s="142"/>
      <c r="AJ19" s="142"/>
    </row>
    <row r="20" spans="1:36" s="144" customFormat="1" ht="27" customHeight="1">
      <c r="A20" s="156"/>
      <c r="B20" s="156"/>
      <c r="C20" s="156"/>
      <c r="D20" s="156" t="s">
        <v>112</v>
      </c>
      <c r="E20" s="180"/>
      <c r="F20" s="204">
        <v>0</v>
      </c>
      <c r="G20" s="203"/>
      <c r="H20" s="202">
        <v>0</v>
      </c>
      <c r="I20" s="202"/>
      <c r="J20" s="202">
        <v>0</v>
      </c>
      <c r="K20" s="199"/>
      <c r="L20" s="204">
        <v>10000</v>
      </c>
      <c r="M20" s="203"/>
      <c r="N20" s="200" t="s">
        <v>130</v>
      </c>
      <c r="O20" s="202"/>
      <c r="P20" s="196">
        <v>0</v>
      </c>
      <c r="Q20" s="199"/>
      <c r="R20" s="203">
        <v>45000</v>
      </c>
      <c r="S20" s="203"/>
      <c r="T20" s="200">
        <v>450</v>
      </c>
      <c r="U20" s="202"/>
      <c r="V20" s="196">
        <v>0</v>
      </c>
      <c r="W20" s="196"/>
      <c r="X20" s="201">
        <v>64000</v>
      </c>
      <c r="Y20" s="179"/>
      <c r="Z20" s="200">
        <v>142.22222222222223</v>
      </c>
      <c r="AA20" s="196"/>
      <c r="AB20" s="196">
        <v>0</v>
      </c>
      <c r="AC20" s="196"/>
      <c r="AD20" s="159">
        <v>110000</v>
      </c>
      <c r="AE20" s="149"/>
      <c r="AF20" s="151">
        <v>171.875</v>
      </c>
      <c r="AG20" s="151"/>
      <c r="AH20" s="151">
        <v>0.1</v>
      </c>
      <c r="AI20" s="196"/>
      <c r="AJ20" s="196"/>
    </row>
    <row r="21" spans="1:36" s="144" customFormat="1" ht="27" customHeight="1">
      <c r="A21" s="156"/>
      <c r="B21" s="156"/>
      <c r="C21" s="156"/>
      <c r="D21" s="156" t="s">
        <v>113</v>
      </c>
      <c r="E21" s="180"/>
      <c r="F21" s="201">
        <v>1584000</v>
      </c>
      <c r="G21" s="179"/>
      <c r="H21" s="196">
        <v>107.17185385656292</v>
      </c>
      <c r="I21" s="196"/>
      <c r="J21" s="199">
        <v>0.79999999999999993</v>
      </c>
      <c r="K21" s="199"/>
      <c r="L21" s="201">
        <v>1631000</v>
      </c>
      <c r="M21" s="179"/>
      <c r="N21" s="196">
        <v>103.59848484848484</v>
      </c>
      <c r="O21" s="196"/>
      <c r="P21" s="151">
        <v>0.7</v>
      </c>
      <c r="Q21" s="199"/>
      <c r="R21" s="179">
        <v>1652000</v>
      </c>
      <c r="S21" s="179"/>
      <c r="T21" s="196">
        <v>88.817204301075265</v>
      </c>
      <c r="U21" s="196"/>
      <c r="V21" s="151">
        <v>0.8</v>
      </c>
      <c r="W21" s="196"/>
      <c r="X21" s="201">
        <v>1741000</v>
      </c>
      <c r="Y21" s="179"/>
      <c r="Z21" s="196">
        <v>105.38740920096852</v>
      </c>
      <c r="AA21" s="196"/>
      <c r="AB21" s="151">
        <v>0.8</v>
      </c>
      <c r="AC21" s="196"/>
      <c r="AD21" s="159">
        <v>1826000</v>
      </c>
      <c r="AE21" s="149"/>
      <c r="AF21" s="151">
        <v>104.88225157955198</v>
      </c>
      <c r="AG21" s="151"/>
      <c r="AH21" s="151">
        <v>0.8</v>
      </c>
      <c r="AI21" s="151"/>
      <c r="AJ21" s="151"/>
    </row>
    <row r="22" spans="1:36" s="130" customFormat="1" ht="27" customHeight="1">
      <c r="A22" s="304"/>
      <c r="B22" s="488" t="s">
        <v>78</v>
      </c>
      <c r="C22" s="488"/>
      <c r="D22" s="488"/>
      <c r="E22" s="176"/>
      <c r="F22" s="194">
        <v>7649000</v>
      </c>
      <c r="G22" s="177"/>
      <c r="H22" s="193">
        <v>92.917881438289612</v>
      </c>
      <c r="I22" s="193"/>
      <c r="J22" s="139">
        <v>3.6</v>
      </c>
      <c r="K22" s="139"/>
      <c r="L22" s="194">
        <v>7408000</v>
      </c>
      <c r="M22" s="177"/>
      <c r="N22" s="193">
        <v>96.849261341351806</v>
      </c>
      <c r="O22" s="193"/>
      <c r="P22" s="142">
        <v>3.4</v>
      </c>
      <c r="Q22" s="139"/>
      <c r="R22" s="177">
        <v>7321000</v>
      </c>
      <c r="S22" s="177"/>
      <c r="T22" s="193">
        <v>98.8255939524838</v>
      </c>
      <c r="U22" s="193"/>
      <c r="V22" s="142">
        <v>3.4</v>
      </c>
      <c r="W22" s="142"/>
      <c r="X22" s="194">
        <v>7304000</v>
      </c>
      <c r="Y22" s="177"/>
      <c r="Z22" s="193">
        <v>99.767791285343534</v>
      </c>
      <c r="AA22" s="193"/>
      <c r="AB22" s="142">
        <v>3.5</v>
      </c>
      <c r="AC22" s="142"/>
      <c r="AD22" s="141">
        <v>7123000</v>
      </c>
      <c r="AE22" s="140"/>
      <c r="AF22" s="142">
        <v>97.52190580503833</v>
      </c>
      <c r="AG22" s="142"/>
      <c r="AH22" s="142">
        <v>3.3000000000000003</v>
      </c>
      <c r="AI22" s="142"/>
      <c r="AJ22" s="142"/>
    </row>
    <row r="23" spans="1:36" s="130" customFormat="1" ht="27" customHeight="1">
      <c r="A23" s="304"/>
      <c r="B23" s="488" t="s">
        <v>79</v>
      </c>
      <c r="C23" s="488"/>
      <c r="D23" s="488"/>
      <c r="E23" s="176"/>
      <c r="F23" s="194">
        <v>1000</v>
      </c>
      <c r="G23" s="177"/>
      <c r="H23" s="193">
        <v>100</v>
      </c>
      <c r="I23" s="193"/>
      <c r="J23" s="190">
        <v>0</v>
      </c>
      <c r="K23" s="190"/>
      <c r="L23" s="194">
        <v>1000</v>
      </c>
      <c r="M23" s="177"/>
      <c r="N23" s="193">
        <v>100</v>
      </c>
      <c r="O23" s="193"/>
      <c r="P23" s="193">
        <v>0</v>
      </c>
      <c r="Q23" s="190"/>
      <c r="R23" s="177">
        <v>1000</v>
      </c>
      <c r="S23" s="177"/>
      <c r="T23" s="193">
        <v>100</v>
      </c>
      <c r="U23" s="193"/>
      <c r="V23" s="193">
        <v>0</v>
      </c>
      <c r="W23" s="193"/>
      <c r="X23" s="194">
        <v>2000</v>
      </c>
      <c r="Y23" s="177"/>
      <c r="Z23" s="193">
        <v>200</v>
      </c>
      <c r="AA23" s="193"/>
      <c r="AB23" s="193">
        <v>0</v>
      </c>
      <c r="AC23" s="193"/>
      <c r="AD23" s="141">
        <v>3000</v>
      </c>
      <c r="AE23" s="140"/>
      <c r="AF23" s="142">
        <v>150</v>
      </c>
      <c r="AG23" s="142"/>
      <c r="AH23" s="142">
        <v>0</v>
      </c>
      <c r="AI23" s="193"/>
      <c r="AJ23" s="193"/>
    </row>
    <row r="24" spans="1:36" s="130" customFormat="1" ht="27" customHeight="1">
      <c r="A24" s="304"/>
      <c r="B24" s="488" t="s">
        <v>80</v>
      </c>
      <c r="C24" s="488"/>
      <c r="D24" s="488"/>
      <c r="E24" s="176"/>
      <c r="F24" s="194">
        <v>2000</v>
      </c>
      <c r="G24" s="177"/>
      <c r="H24" s="193">
        <v>66.666666666666657</v>
      </c>
      <c r="I24" s="193"/>
      <c r="J24" s="190">
        <v>0</v>
      </c>
      <c r="K24" s="190"/>
      <c r="L24" s="194">
        <v>4000</v>
      </c>
      <c r="M24" s="177"/>
      <c r="N24" s="193">
        <v>200</v>
      </c>
      <c r="O24" s="193"/>
      <c r="P24" s="193">
        <v>0</v>
      </c>
      <c r="Q24" s="190"/>
      <c r="R24" s="177">
        <v>6000</v>
      </c>
      <c r="S24" s="177"/>
      <c r="T24" s="193">
        <v>150</v>
      </c>
      <c r="U24" s="193"/>
      <c r="V24" s="193">
        <v>0</v>
      </c>
      <c r="W24" s="193"/>
      <c r="X24" s="194">
        <v>6000</v>
      </c>
      <c r="Y24" s="177"/>
      <c r="Z24" s="193">
        <v>100</v>
      </c>
      <c r="AA24" s="193"/>
      <c r="AB24" s="193">
        <v>0</v>
      </c>
      <c r="AC24" s="193"/>
      <c r="AD24" s="141">
        <v>4000</v>
      </c>
      <c r="AE24" s="140"/>
      <c r="AF24" s="142">
        <v>66.666666666666657</v>
      </c>
      <c r="AG24" s="142"/>
      <c r="AH24" s="142">
        <v>0</v>
      </c>
      <c r="AI24" s="193"/>
      <c r="AJ24" s="193"/>
    </row>
    <row r="25" spans="1:36" s="144" customFormat="1" ht="27" customHeight="1">
      <c r="A25" s="156"/>
      <c r="B25" s="156"/>
      <c r="C25" s="156"/>
      <c r="D25" s="156" t="s">
        <v>81</v>
      </c>
      <c r="E25" s="180"/>
      <c r="F25" s="198">
        <v>2000</v>
      </c>
      <c r="G25" s="197"/>
      <c r="H25" s="196">
        <v>66.666666666666657</v>
      </c>
      <c r="I25" s="196"/>
      <c r="J25" s="199">
        <v>0</v>
      </c>
      <c r="K25" s="199"/>
      <c r="L25" s="198">
        <v>4000</v>
      </c>
      <c r="M25" s="197"/>
      <c r="N25" s="196">
        <v>200</v>
      </c>
      <c r="O25" s="196"/>
      <c r="P25" s="196">
        <v>0</v>
      </c>
      <c r="Q25" s="199"/>
      <c r="R25" s="197">
        <v>6000</v>
      </c>
      <c r="S25" s="197"/>
      <c r="T25" s="196">
        <v>150</v>
      </c>
      <c r="U25" s="196"/>
      <c r="V25" s="196">
        <v>0</v>
      </c>
      <c r="W25" s="196"/>
      <c r="X25" s="198">
        <v>6000</v>
      </c>
      <c r="Y25" s="197"/>
      <c r="Z25" s="196">
        <v>100</v>
      </c>
      <c r="AA25" s="196"/>
      <c r="AB25" s="196">
        <v>0</v>
      </c>
      <c r="AC25" s="196"/>
      <c r="AD25" s="285">
        <v>4000</v>
      </c>
      <c r="AE25" s="286"/>
      <c r="AF25" s="151">
        <v>66.666666666666657</v>
      </c>
      <c r="AG25" s="151"/>
      <c r="AH25" s="219">
        <v>0</v>
      </c>
      <c r="AI25" s="196"/>
      <c r="AJ25" s="195"/>
    </row>
    <row r="26" spans="1:36" s="144" customFormat="1" ht="27" customHeight="1">
      <c r="A26" s="156"/>
      <c r="B26" s="156"/>
      <c r="C26" s="156"/>
      <c r="D26" s="156" t="s">
        <v>82</v>
      </c>
      <c r="E26" s="180"/>
      <c r="F26" s="154">
        <v>0</v>
      </c>
      <c r="G26" s="179">
        <v>0</v>
      </c>
      <c r="H26" s="152">
        <v>0</v>
      </c>
      <c r="I26" s="151"/>
      <c r="J26" s="152">
        <v>0</v>
      </c>
      <c r="K26" s="199"/>
      <c r="L26" s="154">
        <v>0</v>
      </c>
      <c r="M26" s="179">
        <v>0</v>
      </c>
      <c r="N26" s="152">
        <v>0</v>
      </c>
      <c r="O26" s="151"/>
      <c r="P26" s="152">
        <v>0</v>
      </c>
      <c r="Q26" s="199"/>
      <c r="R26" s="153">
        <v>0</v>
      </c>
      <c r="S26" s="179">
        <v>0</v>
      </c>
      <c r="T26" s="152">
        <v>0</v>
      </c>
      <c r="U26" s="151"/>
      <c r="V26" s="153">
        <v>0</v>
      </c>
      <c r="W26" s="196"/>
      <c r="X26" s="154">
        <v>0</v>
      </c>
      <c r="Y26" s="179">
        <v>0</v>
      </c>
      <c r="Z26" s="145">
        <v>0</v>
      </c>
      <c r="AA26" s="147"/>
      <c r="AB26" s="153">
        <v>0</v>
      </c>
      <c r="AC26" s="196"/>
      <c r="AD26" s="287">
        <v>0</v>
      </c>
      <c r="AE26" s="149">
        <v>0</v>
      </c>
      <c r="AF26" s="152">
        <v>0</v>
      </c>
      <c r="AG26" s="151">
        <v>0</v>
      </c>
      <c r="AH26" s="152">
        <v>0</v>
      </c>
      <c r="AI26" s="196"/>
      <c r="AJ26" s="195"/>
    </row>
    <row r="27" spans="1:36" s="130" customFormat="1" ht="27" customHeight="1">
      <c r="A27" s="304"/>
      <c r="B27" s="488" t="s">
        <v>83</v>
      </c>
      <c r="C27" s="488"/>
      <c r="D27" s="488"/>
      <c r="E27" s="176"/>
      <c r="F27" s="194">
        <v>202000</v>
      </c>
      <c r="G27" s="177"/>
      <c r="H27" s="193">
        <v>100</v>
      </c>
      <c r="I27" s="193"/>
      <c r="J27" s="190">
        <v>0.1</v>
      </c>
      <c r="K27" s="190"/>
      <c r="L27" s="194">
        <v>202000</v>
      </c>
      <c r="M27" s="177"/>
      <c r="N27" s="193">
        <v>100</v>
      </c>
      <c r="O27" s="193"/>
      <c r="P27" s="193">
        <v>0.1</v>
      </c>
      <c r="Q27" s="190"/>
      <c r="R27" s="177">
        <v>202000</v>
      </c>
      <c r="S27" s="177"/>
      <c r="T27" s="193">
        <v>100</v>
      </c>
      <c r="U27" s="193"/>
      <c r="V27" s="193">
        <v>0.1</v>
      </c>
      <c r="W27" s="193"/>
      <c r="X27" s="194">
        <v>138000</v>
      </c>
      <c r="Y27" s="177"/>
      <c r="Z27" s="193">
        <v>68.316831683168317</v>
      </c>
      <c r="AA27" s="193"/>
      <c r="AB27" s="193">
        <v>0.1</v>
      </c>
      <c r="AC27" s="193"/>
      <c r="AD27" s="141">
        <v>137000</v>
      </c>
      <c r="AE27" s="140"/>
      <c r="AF27" s="142">
        <v>99.275362318840578</v>
      </c>
      <c r="AG27" s="142"/>
      <c r="AH27" s="142">
        <v>0.1</v>
      </c>
      <c r="AI27" s="193"/>
      <c r="AJ27" s="193"/>
    </row>
    <row r="28" spans="1:36" s="130" customFormat="1" ht="27" customHeight="1">
      <c r="A28" s="304"/>
      <c r="B28" s="488" t="s">
        <v>84</v>
      </c>
      <c r="C28" s="488"/>
      <c r="D28" s="488"/>
      <c r="E28" s="176"/>
      <c r="F28" s="194">
        <v>5462000</v>
      </c>
      <c r="G28" s="177"/>
      <c r="H28" s="193">
        <v>101.03588605253422</v>
      </c>
      <c r="I28" s="193"/>
      <c r="J28" s="190">
        <v>2.6</v>
      </c>
      <c r="K28" s="190"/>
      <c r="L28" s="194">
        <v>5561000</v>
      </c>
      <c r="M28" s="177"/>
      <c r="N28" s="193">
        <v>101.81252288538998</v>
      </c>
      <c r="O28" s="193"/>
      <c r="P28" s="193">
        <v>2.5</v>
      </c>
      <c r="Q28" s="190"/>
      <c r="R28" s="177">
        <v>5674000</v>
      </c>
      <c r="S28" s="177"/>
      <c r="T28" s="193">
        <v>102.03200863154109</v>
      </c>
      <c r="U28" s="193"/>
      <c r="V28" s="193">
        <v>2.6</v>
      </c>
      <c r="W28" s="193"/>
      <c r="X28" s="194">
        <v>5935000</v>
      </c>
      <c r="Y28" s="177"/>
      <c r="Z28" s="193">
        <v>104.59992950299612</v>
      </c>
      <c r="AA28" s="193"/>
      <c r="AB28" s="193">
        <v>2.9</v>
      </c>
      <c r="AC28" s="193"/>
      <c r="AD28" s="141">
        <v>5785000</v>
      </c>
      <c r="AE28" s="140"/>
      <c r="AF28" s="142">
        <v>97.472620050547604</v>
      </c>
      <c r="AG28" s="142"/>
      <c r="AH28" s="142">
        <v>2.6</v>
      </c>
      <c r="AI28" s="193"/>
      <c r="AJ28" s="193"/>
    </row>
    <row r="29" spans="1:36" s="130" customFormat="1" ht="27" customHeight="1" thickBot="1">
      <c r="A29" s="303"/>
      <c r="B29" s="490" t="s">
        <v>85</v>
      </c>
      <c r="C29" s="490"/>
      <c r="D29" s="490"/>
      <c r="E29" s="174"/>
      <c r="F29" s="192">
        <v>14433000</v>
      </c>
      <c r="G29" s="173"/>
      <c r="H29" s="191">
        <v>103.08549389329333</v>
      </c>
      <c r="I29" s="191"/>
      <c r="J29" s="191">
        <v>6.8</v>
      </c>
      <c r="K29" s="191"/>
      <c r="L29" s="192">
        <v>15068000</v>
      </c>
      <c r="M29" s="173"/>
      <c r="N29" s="191">
        <v>104.39963971454307</v>
      </c>
      <c r="O29" s="191"/>
      <c r="P29" s="191">
        <v>6.9</v>
      </c>
      <c r="Q29" s="191"/>
      <c r="R29" s="173">
        <v>15521000</v>
      </c>
      <c r="S29" s="173"/>
      <c r="T29" s="191">
        <v>103.00637111760021</v>
      </c>
      <c r="U29" s="191"/>
      <c r="V29" s="191">
        <v>7.1</v>
      </c>
      <c r="W29" s="191"/>
      <c r="X29" s="192">
        <v>14734000</v>
      </c>
      <c r="Y29" s="173"/>
      <c r="Z29" s="191">
        <v>94.929450422008884</v>
      </c>
      <c r="AA29" s="191"/>
      <c r="AB29" s="191">
        <v>7.2</v>
      </c>
      <c r="AC29" s="191"/>
      <c r="AD29" s="135">
        <v>16110000</v>
      </c>
      <c r="AE29" s="134"/>
      <c r="AF29" s="133">
        <v>109.33894393918828</v>
      </c>
      <c r="AG29" s="133"/>
      <c r="AH29" s="133">
        <v>7.4</v>
      </c>
      <c r="AI29" s="191"/>
      <c r="AJ29" s="190"/>
    </row>
    <row r="30" spans="1:36" s="144" customFormat="1" ht="18.75" customHeight="1">
      <c r="A30" s="129" t="s">
        <v>135</v>
      </c>
      <c r="F30" s="188"/>
      <c r="G30" s="188"/>
      <c r="H30" s="189"/>
      <c r="I30" s="189"/>
      <c r="J30" s="189"/>
      <c r="K30" s="189"/>
      <c r="L30" s="188"/>
      <c r="M30" s="188"/>
      <c r="R30" s="188"/>
      <c r="S30" s="188"/>
      <c r="V30" s="129"/>
      <c r="X30" s="188"/>
      <c r="Y30" s="188"/>
      <c r="AE30" s="188"/>
    </row>
  </sheetData>
  <mergeCells count="18">
    <mergeCell ref="X3:AB3"/>
    <mergeCell ref="A4:D4"/>
    <mergeCell ref="A5:D5"/>
    <mergeCell ref="B6:D6"/>
    <mergeCell ref="R3:W3"/>
    <mergeCell ref="C7:D7"/>
    <mergeCell ref="A3:D3"/>
    <mergeCell ref="B22:D22"/>
    <mergeCell ref="B29:D29"/>
    <mergeCell ref="B23:D23"/>
    <mergeCell ref="B24:D24"/>
    <mergeCell ref="B27:D27"/>
    <mergeCell ref="B28:D28"/>
    <mergeCell ref="B13:D13"/>
    <mergeCell ref="C14:D14"/>
    <mergeCell ref="C18:D18"/>
    <mergeCell ref="B19:D19"/>
    <mergeCell ref="C10:D10"/>
  </mergeCells>
  <phoneticPr fontId="4"/>
  <printOptions gridLinesSet="0"/>
  <pageMargins left="0.70866141732283472" right="0.70866141732283472" top="0.74803149606299213" bottom="0.74803149606299213" header="0.31496062992125984" footer="0.31496062992125984"/>
  <pageSetup paperSize="9" scale="95" firstPageNumber="9" fitToWidth="2" orientation="portrait" blackAndWhite="1" r:id="rId1"/>
  <headerFooter scaleWithDoc="0" alignWithMargins="0">
    <oddFooter>&amp;C&amp;"游明朝,標準"&amp;10&amp;P</oddFooter>
  </headerFooter>
  <colBreaks count="1" manualBreakCount="1">
    <brk id="19" max="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"/>
  <sheetViews>
    <sheetView view="pageBreakPreview" topLeftCell="A28" zoomScale="90" zoomScaleNormal="75" zoomScaleSheetLayoutView="90" workbookViewId="0">
      <selection activeCell="V46" sqref="V46:V47"/>
    </sheetView>
  </sheetViews>
  <sheetFormatPr defaultColWidth="11.375" defaultRowHeight="24.95" customHeight="1"/>
  <cols>
    <col min="1" max="3" width="1.625" style="128" customWidth="1"/>
    <col min="4" max="4" width="14.125" style="128" customWidth="1"/>
    <col min="5" max="5" width="0.375" style="128" customWidth="1"/>
    <col min="6" max="6" width="14.125" style="386" customWidth="1"/>
    <col min="7" max="7" width="0.375" style="386" customWidth="1"/>
    <col min="8" max="8" width="7.625" style="128" customWidth="1"/>
    <col min="9" max="9" width="0.375" style="128" customWidth="1"/>
    <col min="10" max="10" width="7.625" style="128" customWidth="1"/>
    <col min="11" max="11" width="0.375" style="128" customWidth="1"/>
    <col min="12" max="12" width="14.125" style="386" customWidth="1"/>
    <col min="13" max="13" width="0.375" style="386" customWidth="1"/>
    <col min="14" max="14" width="7.625" style="128" customWidth="1"/>
    <col min="15" max="15" width="0.375" style="128" customWidth="1"/>
    <col min="16" max="16" width="7.625" style="128" customWidth="1"/>
    <col min="17" max="17" width="0.375" style="128" customWidth="1"/>
    <col min="18" max="18" width="14.125" style="386" customWidth="1"/>
    <col min="19" max="19" width="0.375" style="386" customWidth="1"/>
    <col min="20" max="20" width="7.625" style="128" customWidth="1"/>
    <col min="21" max="21" width="0.375" style="128" customWidth="1"/>
    <col min="22" max="22" width="7.625" style="128" customWidth="1"/>
    <col min="23" max="23" width="0.375" style="128" customWidth="1"/>
    <col min="24" max="24" width="14.125" style="386" customWidth="1"/>
    <col min="25" max="25" width="0.375" style="386" customWidth="1"/>
    <col min="26" max="26" width="7.625" style="128" customWidth="1"/>
    <col min="27" max="27" width="0.375" style="128" customWidth="1"/>
    <col min="28" max="28" width="7.625" style="128" customWidth="1"/>
    <col min="29" max="29" width="0.375" style="128" customWidth="1"/>
    <col min="30" max="30" width="14.125" style="386" customWidth="1"/>
    <col min="31" max="31" width="0.375" style="386" customWidth="1"/>
    <col min="32" max="32" width="7.625" style="128" customWidth="1"/>
    <col min="33" max="33" width="0.375" style="128" customWidth="1"/>
    <col min="34" max="34" width="7.625" style="128" customWidth="1"/>
    <col min="35" max="35" width="0.375" style="128" customWidth="1"/>
    <col min="36" max="36" width="2.875" style="128" customWidth="1"/>
    <col min="37" max="16384" width="11.375" style="128"/>
  </cols>
  <sheetData>
    <row r="1" spans="1:36" ht="24.95" customHeight="1">
      <c r="H1" s="386"/>
      <c r="I1" s="386"/>
      <c r="J1" s="386"/>
      <c r="K1" s="386"/>
      <c r="L1" s="387"/>
      <c r="Q1" s="388"/>
      <c r="R1" s="387"/>
    </row>
    <row r="2" spans="1:36" s="348" customFormat="1" ht="24.95" customHeight="1" thickBot="1">
      <c r="A2" s="354" t="s">
        <v>118</v>
      </c>
      <c r="F2" s="349"/>
      <c r="G2" s="349"/>
      <c r="L2" s="349"/>
      <c r="M2" s="349"/>
      <c r="Q2" s="389"/>
      <c r="R2" s="349"/>
      <c r="S2" s="349"/>
      <c r="X2" s="349"/>
      <c r="Y2" s="349"/>
      <c r="AB2" s="390"/>
      <c r="AC2" s="171"/>
      <c r="AD2" s="349"/>
      <c r="AE2" s="349"/>
      <c r="AH2" s="390"/>
      <c r="AI2" s="171" t="s">
        <v>59</v>
      </c>
    </row>
    <row r="3" spans="1:36" s="354" customFormat="1" ht="20.25" customHeight="1">
      <c r="A3" s="504" t="s">
        <v>117</v>
      </c>
      <c r="B3" s="504"/>
      <c r="C3" s="504"/>
      <c r="D3" s="504"/>
      <c r="E3" s="167"/>
      <c r="F3" s="500" t="s">
        <v>116</v>
      </c>
      <c r="G3" s="501"/>
      <c r="H3" s="501"/>
      <c r="I3" s="501"/>
      <c r="J3" s="501"/>
      <c r="K3" s="501"/>
      <c r="L3" s="500" t="s">
        <v>109</v>
      </c>
      <c r="M3" s="501"/>
      <c r="N3" s="501"/>
      <c r="O3" s="501"/>
      <c r="P3" s="501"/>
      <c r="Q3" s="501"/>
      <c r="R3" s="501" t="s">
        <v>163</v>
      </c>
      <c r="S3" s="501"/>
      <c r="T3" s="501"/>
      <c r="U3" s="501"/>
      <c r="V3" s="501"/>
      <c r="W3" s="503"/>
      <c r="X3" s="500" t="s">
        <v>134</v>
      </c>
      <c r="Y3" s="501"/>
      <c r="Z3" s="501"/>
      <c r="AA3" s="501"/>
      <c r="AB3" s="501"/>
      <c r="AC3" s="503"/>
      <c r="AD3" s="500" t="s">
        <v>158</v>
      </c>
      <c r="AE3" s="501"/>
      <c r="AF3" s="501"/>
      <c r="AG3" s="501"/>
      <c r="AH3" s="501"/>
      <c r="AI3" s="501"/>
      <c r="AJ3" s="371"/>
    </row>
    <row r="4" spans="1:36" s="354" customFormat="1" ht="20.25" customHeight="1">
      <c r="A4" s="505" t="s">
        <v>115</v>
      </c>
      <c r="B4" s="505"/>
      <c r="C4" s="505"/>
      <c r="D4" s="505"/>
      <c r="E4" s="166"/>
      <c r="F4" s="391" t="s">
        <v>114</v>
      </c>
      <c r="G4" s="302"/>
      <c r="H4" s="498" t="s">
        <v>52</v>
      </c>
      <c r="I4" s="499"/>
      <c r="J4" s="392" t="s">
        <v>48</v>
      </c>
      <c r="K4" s="393"/>
      <c r="L4" s="458" t="s">
        <v>114</v>
      </c>
      <c r="M4" s="459"/>
      <c r="N4" s="498" t="s">
        <v>52</v>
      </c>
      <c r="O4" s="499"/>
      <c r="P4" s="498" t="s">
        <v>48</v>
      </c>
      <c r="Q4" s="502"/>
      <c r="R4" s="468" t="s">
        <v>114</v>
      </c>
      <c r="S4" s="468"/>
      <c r="T4" s="498" t="s">
        <v>52</v>
      </c>
      <c r="U4" s="499"/>
      <c r="V4" s="498" t="s">
        <v>48</v>
      </c>
      <c r="W4" s="502"/>
      <c r="X4" s="458" t="s">
        <v>114</v>
      </c>
      <c r="Y4" s="459"/>
      <c r="Z4" s="498" t="s">
        <v>52</v>
      </c>
      <c r="AA4" s="499"/>
      <c r="AB4" s="498" t="s">
        <v>48</v>
      </c>
      <c r="AC4" s="502"/>
      <c r="AD4" s="458" t="s">
        <v>114</v>
      </c>
      <c r="AE4" s="459"/>
      <c r="AF4" s="498" t="s">
        <v>52</v>
      </c>
      <c r="AG4" s="499"/>
      <c r="AH4" s="498" t="s">
        <v>48</v>
      </c>
      <c r="AI4" s="502"/>
      <c r="AJ4" s="371"/>
    </row>
    <row r="5" spans="1:36" s="361" customFormat="1" ht="26.25" customHeight="1">
      <c r="A5" s="467" t="s">
        <v>7</v>
      </c>
      <c r="B5" s="467"/>
      <c r="C5" s="467"/>
      <c r="D5" s="467"/>
      <c r="E5" s="165"/>
      <c r="F5" s="140">
        <v>207140610</v>
      </c>
      <c r="G5" s="140"/>
      <c r="H5" s="142">
        <v>108.56596801836507</v>
      </c>
      <c r="I5" s="142"/>
      <c r="J5" s="142">
        <v>99.999999999999986</v>
      </c>
      <c r="K5" s="139"/>
      <c r="L5" s="141">
        <v>221072000</v>
      </c>
      <c r="M5" s="140"/>
      <c r="N5" s="139">
        <v>106.72557158154549</v>
      </c>
      <c r="O5" s="139"/>
      <c r="P5" s="139">
        <v>100</v>
      </c>
      <c r="Q5" s="301"/>
      <c r="R5" s="140">
        <v>216443000</v>
      </c>
      <c r="S5" s="140"/>
      <c r="T5" s="142">
        <v>97.906112035897806</v>
      </c>
      <c r="U5" s="142"/>
      <c r="V5" s="142">
        <v>100</v>
      </c>
      <c r="W5" s="142"/>
      <c r="X5" s="141">
        <v>215819000</v>
      </c>
      <c r="Y5" s="140"/>
      <c r="Z5" s="142">
        <v>99.711702388157619</v>
      </c>
      <c r="AA5" s="142"/>
      <c r="AB5" s="142">
        <v>100</v>
      </c>
      <c r="AC5" s="142"/>
      <c r="AD5" s="141">
        <f>'2市税予算補正状況'!X5</f>
        <v>223934000</v>
      </c>
      <c r="AE5" s="140"/>
      <c r="AF5" s="139">
        <f t="shared" ref="AF5:AF25" si="0">AD5/X5*100</f>
        <v>103.76009526501373</v>
      </c>
      <c r="AG5" s="139"/>
      <c r="AH5" s="139">
        <f>AB5/AB$5*100</f>
        <v>100</v>
      </c>
      <c r="AI5" s="139"/>
      <c r="AJ5" s="360"/>
    </row>
    <row r="6" spans="1:36" s="361" customFormat="1" ht="26.25" customHeight="1">
      <c r="A6" s="305"/>
      <c r="B6" s="460" t="s">
        <v>63</v>
      </c>
      <c r="C6" s="460"/>
      <c r="D6" s="460"/>
      <c r="E6" s="143"/>
      <c r="F6" s="140">
        <v>111386000</v>
      </c>
      <c r="G6" s="140"/>
      <c r="H6" s="142">
        <v>122.21954002808988</v>
      </c>
      <c r="I6" s="142"/>
      <c r="J6" s="142">
        <v>53.699999999999996</v>
      </c>
      <c r="K6" s="139"/>
      <c r="L6" s="141">
        <v>115965000</v>
      </c>
      <c r="M6" s="140"/>
      <c r="N6" s="139">
        <v>104.11092956026791</v>
      </c>
      <c r="O6" s="139"/>
      <c r="P6" s="139">
        <v>52.5</v>
      </c>
      <c r="Q6" s="139"/>
      <c r="R6" s="140">
        <v>111401000</v>
      </c>
      <c r="S6" s="140"/>
      <c r="T6" s="142">
        <v>96.064329754667355</v>
      </c>
      <c r="U6" s="142"/>
      <c r="V6" s="142">
        <v>51.5</v>
      </c>
      <c r="W6" s="142"/>
      <c r="X6" s="141">
        <v>110598000</v>
      </c>
      <c r="Y6" s="140"/>
      <c r="Z6" s="142">
        <v>99.279180617768247</v>
      </c>
      <c r="AA6" s="142"/>
      <c r="AB6" s="142">
        <v>51.245719792974661</v>
      </c>
      <c r="AC6" s="142"/>
      <c r="AD6" s="141">
        <f>'2市税予算補正状況'!X6</f>
        <v>113158000</v>
      </c>
      <c r="AE6" s="140"/>
      <c r="AF6" s="139">
        <f t="shared" si="0"/>
        <v>102.31468923488671</v>
      </c>
      <c r="AG6" s="139"/>
      <c r="AH6" s="139">
        <f>AD6/AD$5*100</f>
        <v>50.531853135298796</v>
      </c>
      <c r="AI6" s="139"/>
      <c r="AJ6" s="360"/>
    </row>
    <row r="7" spans="1:36" s="361" customFormat="1" ht="26.25" customHeight="1">
      <c r="A7" s="305"/>
      <c r="B7" s="305"/>
      <c r="C7" s="460" t="s">
        <v>64</v>
      </c>
      <c r="D7" s="460"/>
      <c r="E7" s="143"/>
      <c r="F7" s="140">
        <v>86427000</v>
      </c>
      <c r="G7" s="140"/>
      <c r="H7" s="142">
        <v>130.24352753247535</v>
      </c>
      <c r="I7" s="142"/>
      <c r="J7" s="142">
        <v>41.699999999999996</v>
      </c>
      <c r="K7" s="139"/>
      <c r="L7" s="141">
        <v>90575000</v>
      </c>
      <c r="M7" s="140"/>
      <c r="N7" s="139">
        <v>104.79942610526803</v>
      </c>
      <c r="O7" s="139"/>
      <c r="P7" s="139">
        <v>41</v>
      </c>
      <c r="Q7" s="139"/>
      <c r="R7" s="140">
        <v>91346000</v>
      </c>
      <c r="S7" s="140"/>
      <c r="T7" s="142">
        <v>100.85122826386971</v>
      </c>
      <c r="U7" s="142"/>
      <c r="V7" s="142">
        <v>42.199999999999996</v>
      </c>
      <c r="W7" s="142"/>
      <c r="X7" s="141">
        <v>91191000</v>
      </c>
      <c r="Y7" s="140"/>
      <c r="Z7" s="142">
        <v>99.830315503689278</v>
      </c>
      <c r="AA7" s="142"/>
      <c r="AB7" s="142">
        <v>42.253462392097077</v>
      </c>
      <c r="AC7" s="142"/>
      <c r="AD7" s="141">
        <f>'2市税予算補正状況'!X7</f>
        <v>92621000</v>
      </c>
      <c r="AE7" s="140"/>
      <c r="AF7" s="139">
        <f t="shared" si="0"/>
        <v>101.56813720652258</v>
      </c>
      <c r="AG7" s="139"/>
      <c r="AH7" s="139">
        <f>AD7/AD$5*100</f>
        <v>41.360847392535298</v>
      </c>
      <c r="AI7" s="139"/>
      <c r="AJ7" s="360"/>
    </row>
    <row r="8" spans="1:36" s="354" customFormat="1" ht="26.25" customHeight="1">
      <c r="A8" s="365"/>
      <c r="B8" s="365"/>
      <c r="C8" s="365"/>
      <c r="D8" s="365" t="s">
        <v>65</v>
      </c>
      <c r="E8" s="155"/>
      <c r="F8" s="149">
        <v>1868000</v>
      </c>
      <c r="G8" s="149"/>
      <c r="H8" s="151">
        <v>101.13697888467786</v>
      </c>
      <c r="I8" s="151"/>
      <c r="J8" s="151">
        <v>0.9</v>
      </c>
      <c r="K8" s="147"/>
      <c r="L8" s="159">
        <v>1891000</v>
      </c>
      <c r="M8" s="149"/>
      <c r="N8" s="147">
        <v>101.23126338329764</v>
      </c>
      <c r="O8" s="147"/>
      <c r="P8" s="147">
        <v>0.9</v>
      </c>
      <c r="Q8" s="147"/>
      <c r="R8" s="149">
        <v>1905000</v>
      </c>
      <c r="S8" s="149"/>
      <c r="T8" s="151">
        <v>100.74034902168165</v>
      </c>
      <c r="U8" s="151"/>
      <c r="V8" s="151">
        <v>0.9</v>
      </c>
      <c r="W8" s="151"/>
      <c r="X8" s="159">
        <v>1936000</v>
      </c>
      <c r="Y8" s="149"/>
      <c r="Z8" s="151">
        <v>101.62729658792651</v>
      </c>
      <c r="AA8" s="151"/>
      <c r="AB8" s="151">
        <v>0.9</v>
      </c>
      <c r="AC8" s="151"/>
      <c r="AD8" s="159">
        <f>'2市税予算補正状況'!X8</f>
        <v>1940000</v>
      </c>
      <c r="AE8" s="149"/>
      <c r="AF8" s="147">
        <f t="shared" si="0"/>
        <v>100.20661157024793</v>
      </c>
      <c r="AG8" s="147"/>
      <c r="AH8" s="147">
        <f>ROUND(AD8/AD$5*100,1)</f>
        <v>0.9</v>
      </c>
      <c r="AI8" s="147"/>
      <c r="AJ8" s="371"/>
    </row>
    <row r="9" spans="1:36" s="354" customFormat="1" ht="26.25" customHeight="1">
      <c r="A9" s="365"/>
      <c r="B9" s="365"/>
      <c r="C9" s="365"/>
      <c r="D9" s="365" t="s">
        <v>66</v>
      </c>
      <c r="E9" s="155"/>
      <c r="F9" s="149">
        <v>84559000</v>
      </c>
      <c r="G9" s="149"/>
      <c r="H9" s="151">
        <v>131.07687061121359</v>
      </c>
      <c r="I9" s="151"/>
      <c r="J9" s="151">
        <v>40.799999999999997</v>
      </c>
      <c r="K9" s="147"/>
      <c r="L9" s="159">
        <v>88684000</v>
      </c>
      <c r="M9" s="149"/>
      <c r="N9" s="147">
        <v>104.87825068886814</v>
      </c>
      <c r="O9" s="147"/>
      <c r="P9" s="147">
        <v>40.1</v>
      </c>
      <c r="Q9" s="147"/>
      <c r="R9" s="149">
        <v>89441000</v>
      </c>
      <c r="S9" s="149"/>
      <c r="T9" s="151">
        <v>100.85359253078346</v>
      </c>
      <c r="U9" s="151"/>
      <c r="V9" s="151">
        <v>41.3</v>
      </c>
      <c r="W9" s="151"/>
      <c r="X9" s="159">
        <v>89255000</v>
      </c>
      <c r="Y9" s="149"/>
      <c r="Z9" s="151">
        <v>99.792041681108216</v>
      </c>
      <c r="AA9" s="151"/>
      <c r="AB9" s="151">
        <v>41.4</v>
      </c>
      <c r="AC9" s="151"/>
      <c r="AD9" s="159">
        <f>'2市税予算補正状況'!X9</f>
        <v>90681000</v>
      </c>
      <c r="AE9" s="149"/>
      <c r="AF9" s="147">
        <f t="shared" si="0"/>
        <v>101.59766959834182</v>
      </c>
      <c r="AG9" s="147"/>
      <c r="AH9" s="147">
        <f>ROUND(AD9/AD$5*100,1)</f>
        <v>40.5</v>
      </c>
      <c r="AI9" s="147"/>
      <c r="AJ9" s="371"/>
    </row>
    <row r="10" spans="1:36" s="361" customFormat="1" ht="26.25" customHeight="1">
      <c r="A10" s="305"/>
      <c r="B10" s="305"/>
      <c r="C10" s="460" t="s">
        <v>69</v>
      </c>
      <c r="D10" s="460"/>
      <c r="E10" s="143"/>
      <c r="F10" s="140">
        <v>24959000</v>
      </c>
      <c r="G10" s="140"/>
      <c r="H10" s="142">
        <v>100.73048672209217</v>
      </c>
      <c r="I10" s="142"/>
      <c r="J10" s="142">
        <v>12</v>
      </c>
      <c r="K10" s="139"/>
      <c r="L10" s="141">
        <v>25390000</v>
      </c>
      <c r="M10" s="140"/>
      <c r="N10" s="139">
        <v>101.72683200448735</v>
      </c>
      <c r="O10" s="139"/>
      <c r="P10" s="139">
        <v>11.5</v>
      </c>
      <c r="Q10" s="139"/>
      <c r="R10" s="140">
        <v>20055000</v>
      </c>
      <c r="S10" s="140"/>
      <c r="T10" s="142">
        <v>78.987790468688459</v>
      </c>
      <c r="U10" s="142"/>
      <c r="V10" s="142">
        <v>9.3000000000000007</v>
      </c>
      <c r="W10" s="142"/>
      <c r="X10" s="141">
        <v>19407000</v>
      </c>
      <c r="Y10" s="140"/>
      <c r="Z10" s="142">
        <v>96.768885564697086</v>
      </c>
      <c r="AA10" s="142"/>
      <c r="AB10" s="142">
        <v>8.9922574008775875</v>
      </c>
      <c r="AC10" s="142"/>
      <c r="AD10" s="141">
        <f>'2市税予算補正状況'!X10</f>
        <v>20537000</v>
      </c>
      <c r="AE10" s="140"/>
      <c r="AF10" s="139">
        <f t="shared" si="0"/>
        <v>105.82264131498944</v>
      </c>
      <c r="AG10" s="139"/>
      <c r="AH10" s="139">
        <f>AD10/AD$5*100</f>
        <v>9.1710057427634926</v>
      </c>
      <c r="AI10" s="139"/>
      <c r="AJ10" s="360"/>
    </row>
    <row r="11" spans="1:36" s="354" customFormat="1" ht="26.25" customHeight="1">
      <c r="A11" s="365"/>
      <c r="B11" s="365"/>
      <c r="C11" s="365"/>
      <c r="D11" s="365" t="s">
        <v>65</v>
      </c>
      <c r="E11" s="155"/>
      <c r="F11" s="149">
        <v>5314000</v>
      </c>
      <c r="G11" s="149"/>
      <c r="H11" s="151">
        <v>98.791596951106158</v>
      </c>
      <c r="I11" s="151"/>
      <c r="J11" s="151">
        <v>2.5</v>
      </c>
      <c r="K11" s="147"/>
      <c r="L11" s="159">
        <v>5302000</v>
      </c>
      <c r="M11" s="149"/>
      <c r="N11" s="147">
        <v>99.774181407602555</v>
      </c>
      <c r="O11" s="147"/>
      <c r="P11" s="147">
        <v>2.4</v>
      </c>
      <c r="Q11" s="147"/>
      <c r="R11" s="149">
        <v>5270000</v>
      </c>
      <c r="S11" s="149"/>
      <c r="T11" s="151">
        <v>99.396454168238407</v>
      </c>
      <c r="U11" s="151"/>
      <c r="V11" s="151">
        <v>2.5</v>
      </c>
      <c r="W11" s="151"/>
      <c r="X11" s="159">
        <v>5443000</v>
      </c>
      <c r="Y11" s="149"/>
      <c r="Z11" s="151">
        <v>103.28273244781782</v>
      </c>
      <c r="AA11" s="151"/>
      <c r="AB11" s="151">
        <v>2.5</v>
      </c>
      <c r="AC11" s="151"/>
      <c r="AD11" s="159">
        <f>'2市税予算補正状況'!X11</f>
        <v>5356000</v>
      </c>
      <c r="AE11" s="149"/>
      <c r="AF11" s="147">
        <f t="shared" si="0"/>
        <v>98.401616755465739</v>
      </c>
      <c r="AG11" s="147"/>
      <c r="AH11" s="147">
        <f>ROUND(AD11/AD$5*100,1)</f>
        <v>2.4</v>
      </c>
      <c r="AI11" s="147"/>
      <c r="AJ11" s="371"/>
    </row>
    <row r="12" spans="1:36" s="354" customFormat="1" ht="26.25" customHeight="1">
      <c r="A12" s="365"/>
      <c r="B12" s="365"/>
      <c r="C12" s="365"/>
      <c r="D12" s="365" t="s">
        <v>88</v>
      </c>
      <c r="E12" s="155"/>
      <c r="F12" s="149">
        <v>19645000</v>
      </c>
      <c r="G12" s="149"/>
      <c r="H12" s="151">
        <v>101.26810660343317</v>
      </c>
      <c r="I12" s="151"/>
      <c r="J12" s="151">
        <v>9.5</v>
      </c>
      <c r="K12" s="147"/>
      <c r="L12" s="159">
        <v>20088000</v>
      </c>
      <c r="M12" s="149"/>
      <c r="N12" s="147">
        <v>102.25502672435734</v>
      </c>
      <c r="O12" s="147"/>
      <c r="P12" s="147">
        <v>9.1</v>
      </c>
      <c r="Q12" s="147"/>
      <c r="R12" s="149">
        <v>14785000</v>
      </c>
      <c r="S12" s="149"/>
      <c r="T12" s="151">
        <v>73.601154918359228</v>
      </c>
      <c r="U12" s="151"/>
      <c r="V12" s="151">
        <v>6.8</v>
      </c>
      <c r="W12" s="151"/>
      <c r="X12" s="159">
        <v>13964000</v>
      </c>
      <c r="Y12" s="149"/>
      <c r="Z12" s="151">
        <v>94.447074737910043</v>
      </c>
      <c r="AA12" s="151"/>
      <c r="AB12" s="151">
        <v>6.5</v>
      </c>
      <c r="AC12" s="151"/>
      <c r="AD12" s="159">
        <f>'2市税予算補正状況'!X12</f>
        <v>15181000</v>
      </c>
      <c r="AE12" s="149"/>
      <c r="AF12" s="147">
        <f t="shared" si="0"/>
        <v>108.71526783156689</v>
      </c>
      <c r="AG12" s="147"/>
      <c r="AH12" s="147">
        <f>ROUND(AD12/AD$5*100,1)</f>
        <v>6.8</v>
      </c>
      <c r="AI12" s="147"/>
      <c r="AJ12" s="371"/>
    </row>
    <row r="13" spans="1:36" s="361" customFormat="1" ht="26.25" customHeight="1">
      <c r="A13" s="305"/>
      <c r="B13" s="460" t="s">
        <v>71</v>
      </c>
      <c r="C13" s="460"/>
      <c r="D13" s="460"/>
      <c r="E13" s="143"/>
      <c r="F13" s="140">
        <v>72042000</v>
      </c>
      <c r="G13" s="140"/>
      <c r="H13" s="142">
        <v>102.05984019946732</v>
      </c>
      <c r="I13" s="142"/>
      <c r="J13" s="142">
        <v>34.800000000000004</v>
      </c>
      <c r="K13" s="139"/>
      <c r="L13" s="141">
        <v>75172000</v>
      </c>
      <c r="M13" s="140"/>
      <c r="N13" s="139">
        <v>104.34468782099331</v>
      </c>
      <c r="O13" s="139"/>
      <c r="P13" s="139">
        <v>34</v>
      </c>
      <c r="Q13" s="139"/>
      <c r="R13" s="140">
        <v>75452000</v>
      </c>
      <c r="S13" s="140"/>
      <c r="T13" s="142">
        <v>100.37247911456393</v>
      </c>
      <c r="U13" s="142"/>
      <c r="V13" s="142">
        <v>34.800000000000004</v>
      </c>
      <c r="W13" s="142"/>
      <c r="X13" s="141">
        <v>74877000</v>
      </c>
      <c r="Y13" s="140"/>
      <c r="Z13" s="142">
        <v>99.237926098711753</v>
      </c>
      <c r="AA13" s="142"/>
      <c r="AB13" s="142">
        <v>34.694350358402183</v>
      </c>
      <c r="AC13" s="142"/>
      <c r="AD13" s="141">
        <f>'2市税予算補正状況'!X13</f>
        <v>78819000</v>
      </c>
      <c r="AE13" s="140"/>
      <c r="AF13" s="139">
        <f t="shared" si="0"/>
        <v>105.26463399975961</v>
      </c>
      <c r="AG13" s="139"/>
      <c r="AH13" s="139">
        <f t="shared" ref="AH13:AH29" si="1">AD13/AD$5*100</f>
        <v>35.197424241071026</v>
      </c>
      <c r="AI13" s="139"/>
      <c r="AJ13" s="360"/>
    </row>
    <row r="14" spans="1:36" s="361" customFormat="1" ht="26.25" customHeight="1">
      <c r="A14" s="305"/>
      <c r="B14" s="305"/>
      <c r="C14" s="460" t="s">
        <v>72</v>
      </c>
      <c r="D14" s="460"/>
      <c r="E14" s="143"/>
      <c r="F14" s="140">
        <v>71723000</v>
      </c>
      <c r="G14" s="140"/>
      <c r="H14" s="142">
        <v>102.06628623471987</v>
      </c>
      <c r="I14" s="142"/>
      <c r="J14" s="142">
        <v>34.6</v>
      </c>
      <c r="K14" s="139"/>
      <c r="L14" s="141">
        <v>74784000</v>
      </c>
      <c r="M14" s="140"/>
      <c r="N14" s="139">
        <v>104.26780809503227</v>
      </c>
      <c r="O14" s="139"/>
      <c r="P14" s="139">
        <v>33.799999999999997</v>
      </c>
      <c r="Q14" s="139"/>
      <c r="R14" s="140">
        <v>75058000</v>
      </c>
      <c r="S14" s="140"/>
      <c r="T14" s="142">
        <v>100.36638853230637</v>
      </c>
      <c r="U14" s="142"/>
      <c r="V14" s="142">
        <v>34.6</v>
      </c>
      <c r="W14" s="142"/>
      <c r="X14" s="141">
        <v>74483000</v>
      </c>
      <c r="Y14" s="140"/>
      <c r="Z14" s="142">
        <v>99.233925764075778</v>
      </c>
      <c r="AA14" s="142"/>
      <c r="AB14" s="142">
        <v>34.511789972152592</v>
      </c>
      <c r="AC14" s="142"/>
      <c r="AD14" s="141">
        <f>'2市税予算補正状況'!X14</f>
        <v>78438000</v>
      </c>
      <c r="AE14" s="140"/>
      <c r="AF14" s="139">
        <f t="shared" si="0"/>
        <v>105.30993649557617</v>
      </c>
      <c r="AG14" s="139"/>
      <c r="AH14" s="139">
        <f t="shared" si="1"/>
        <v>35.027284824993075</v>
      </c>
      <c r="AI14" s="139"/>
      <c r="AJ14" s="360"/>
    </row>
    <row r="15" spans="1:36" s="354" customFormat="1" ht="26.25" customHeight="1">
      <c r="A15" s="365"/>
      <c r="B15" s="365"/>
      <c r="C15" s="365"/>
      <c r="D15" s="365" t="s">
        <v>73</v>
      </c>
      <c r="E15" s="155"/>
      <c r="F15" s="149">
        <v>25056000</v>
      </c>
      <c r="G15" s="149"/>
      <c r="H15" s="151">
        <v>106.74846625766872</v>
      </c>
      <c r="I15" s="151"/>
      <c r="J15" s="151">
        <v>12.1</v>
      </c>
      <c r="K15" s="147"/>
      <c r="L15" s="159">
        <v>26297000</v>
      </c>
      <c r="M15" s="149"/>
      <c r="N15" s="147">
        <v>104.9529054916986</v>
      </c>
      <c r="O15" s="147"/>
      <c r="P15" s="147">
        <v>11.9</v>
      </c>
      <c r="Q15" s="147"/>
      <c r="R15" s="149">
        <v>26460000</v>
      </c>
      <c r="S15" s="149"/>
      <c r="T15" s="151">
        <v>100.61984256759327</v>
      </c>
      <c r="U15" s="151"/>
      <c r="V15" s="151">
        <v>12.2</v>
      </c>
      <c r="W15" s="151"/>
      <c r="X15" s="159">
        <v>26869000</v>
      </c>
      <c r="Y15" s="149"/>
      <c r="Z15" s="151">
        <v>101.54572940287225</v>
      </c>
      <c r="AA15" s="151"/>
      <c r="AB15" s="151">
        <v>12.44978431000051</v>
      </c>
      <c r="AC15" s="151"/>
      <c r="AD15" s="159">
        <f>'2市税予算補正状況'!X15</f>
        <v>28182000</v>
      </c>
      <c r="AE15" s="149"/>
      <c r="AF15" s="147">
        <f t="shared" si="0"/>
        <v>104.88667237336709</v>
      </c>
      <c r="AG15" s="147"/>
      <c r="AH15" s="147">
        <f t="shared" si="1"/>
        <v>12.58495806800218</v>
      </c>
      <c r="AI15" s="147"/>
      <c r="AJ15" s="371"/>
    </row>
    <row r="16" spans="1:36" s="354" customFormat="1" ht="26.25" customHeight="1">
      <c r="A16" s="365"/>
      <c r="B16" s="365"/>
      <c r="C16" s="365"/>
      <c r="D16" s="365" t="s">
        <v>74</v>
      </c>
      <c r="E16" s="155"/>
      <c r="F16" s="149">
        <v>35084000</v>
      </c>
      <c r="G16" s="149"/>
      <c r="H16" s="151">
        <v>99.988600091199274</v>
      </c>
      <c r="I16" s="151"/>
      <c r="J16" s="151">
        <v>16.899999999999999</v>
      </c>
      <c r="K16" s="147"/>
      <c r="L16" s="159">
        <v>36250000</v>
      </c>
      <c r="M16" s="149"/>
      <c r="N16" s="147">
        <v>103.32345228594231</v>
      </c>
      <c r="O16" s="147"/>
      <c r="P16" s="147">
        <v>16.399999999999999</v>
      </c>
      <c r="Q16" s="147"/>
      <c r="R16" s="149">
        <v>37053000</v>
      </c>
      <c r="S16" s="149"/>
      <c r="T16" s="151">
        <v>102.2151724137931</v>
      </c>
      <c r="U16" s="151"/>
      <c r="V16" s="151">
        <v>17.100000000000001</v>
      </c>
      <c r="W16" s="151"/>
      <c r="X16" s="159">
        <v>36191000</v>
      </c>
      <c r="Y16" s="149"/>
      <c r="Z16" s="151">
        <v>97.673602677246109</v>
      </c>
      <c r="AA16" s="151"/>
      <c r="AB16" s="151">
        <v>16.769144514616414</v>
      </c>
      <c r="AC16" s="151"/>
      <c r="AD16" s="159">
        <f>'2市税予算補正状況'!X16</f>
        <v>38466000</v>
      </c>
      <c r="AE16" s="149"/>
      <c r="AF16" s="147">
        <f t="shared" si="0"/>
        <v>106.28609322759802</v>
      </c>
      <c r="AG16" s="147"/>
      <c r="AH16" s="147">
        <f t="shared" si="1"/>
        <v>17.177382621665313</v>
      </c>
      <c r="AI16" s="147"/>
      <c r="AJ16" s="371"/>
    </row>
    <row r="17" spans="1:36" s="354" customFormat="1" ht="26.25" customHeight="1">
      <c r="A17" s="365"/>
      <c r="B17" s="365"/>
      <c r="C17" s="365"/>
      <c r="D17" s="365" t="s">
        <v>75</v>
      </c>
      <c r="E17" s="155"/>
      <c r="F17" s="149">
        <v>11583000</v>
      </c>
      <c r="G17" s="149"/>
      <c r="H17" s="151">
        <v>98.907010502945951</v>
      </c>
      <c r="I17" s="151"/>
      <c r="J17" s="151">
        <v>5.6</v>
      </c>
      <c r="K17" s="147"/>
      <c r="L17" s="159">
        <v>12237000</v>
      </c>
      <c r="M17" s="149"/>
      <c r="N17" s="147">
        <v>105.64620564620564</v>
      </c>
      <c r="O17" s="147"/>
      <c r="P17" s="147">
        <v>5.5</v>
      </c>
      <c r="Q17" s="147"/>
      <c r="R17" s="149">
        <v>11545000</v>
      </c>
      <c r="S17" s="149"/>
      <c r="T17" s="151">
        <v>94.345019204053287</v>
      </c>
      <c r="U17" s="151"/>
      <c r="V17" s="151">
        <v>5.3</v>
      </c>
      <c r="W17" s="151"/>
      <c r="X17" s="159">
        <v>11423000</v>
      </c>
      <c r="Y17" s="149"/>
      <c r="Z17" s="151">
        <v>98.943265482893025</v>
      </c>
      <c r="AA17" s="151"/>
      <c r="AB17" s="151">
        <v>5.2928611475356666</v>
      </c>
      <c r="AC17" s="151"/>
      <c r="AD17" s="159">
        <f>'2市税予算補正状況'!X17</f>
        <v>11790000</v>
      </c>
      <c r="AE17" s="149"/>
      <c r="AF17" s="147">
        <f t="shared" si="0"/>
        <v>103.21281624792087</v>
      </c>
      <c r="AG17" s="147"/>
      <c r="AH17" s="147">
        <f t="shared" si="1"/>
        <v>5.264944135325587</v>
      </c>
      <c r="AI17" s="147"/>
      <c r="AJ17" s="371"/>
    </row>
    <row r="18" spans="1:36" s="361" customFormat="1" ht="26.25" customHeight="1">
      <c r="A18" s="305"/>
      <c r="B18" s="305"/>
      <c r="C18" s="460" t="s">
        <v>76</v>
      </c>
      <c r="D18" s="460"/>
      <c r="E18" s="143"/>
      <c r="F18" s="140">
        <v>319000</v>
      </c>
      <c r="G18" s="140"/>
      <c r="H18" s="142">
        <v>100.63091482649841</v>
      </c>
      <c r="I18" s="142"/>
      <c r="J18" s="142">
        <v>0.2</v>
      </c>
      <c r="K18" s="139"/>
      <c r="L18" s="141">
        <v>388000</v>
      </c>
      <c r="M18" s="140"/>
      <c r="N18" s="139">
        <v>121.63009404388714</v>
      </c>
      <c r="O18" s="139"/>
      <c r="P18" s="139">
        <v>0.2</v>
      </c>
      <c r="Q18" s="139"/>
      <c r="R18" s="140">
        <v>394000</v>
      </c>
      <c r="S18" s="140"/>
      <c r="T18" s="142">
        <v>101.54639175257731</v>
      </c>
      <c r="U18" s="142"/>
      <c r="V18" s="142">
        <v>0.2</v>
      </c>
      <c r="W18" s="142"/>
      <c r="X18" s="141">
        <v>394000</v>
      </c>
      <c r="Y18" s="140"/>
      <c r="Z18" s="142">
        <v>100</v>
      </c>
      <c r="AA18" s="142"/>
      <c r="AB18" s="142">
        <v>0.18256038624958879</v>
      </c>
      <c r="AC18" s="142"/>
      <c r="AD18" s="141">
        <f>'2市税予算補正状況'!X18</f>
        <v>381000</v>
      </c>
      <c r="AE18" s="140"/>
      <c r="AF18" s="139">
        <f t="shared" si="0"/>
        <v>96.700507614213194</v>
      </c>
      <c r="AG18" s="139"/>
      <c r="AH18" s="139">
        <f t="shared" si="1"/>
        <v>0.17013941607795152</v>
      </c>
      <c r="AI18" s="139"/>
      <c r="AJ18" s="360"/>
    </row>
    <row r="19" spans="1:36" s="361" customFormat="1" ht="26.25" customHeight="1">
      <c r="A19" s="305"/>
      <c r="B19" s="460" t="s">
        <v>77</v>
      </c>
      <c r="C19" s="460"/>
      <c r="D19" s="460"/>
      <c r="E19" s="143"/>
      <c r="F19" s="140">
        <v>1561000</v>
      </c>
      <c r="G19" s="140"/>
      <c r="H19" s="142">
        <v>104.76510067114093</v>
      </c>
      <c r="I19" s="142"/>
      <c r="J19" s="142">
        <v>0.8</v>
      </c>
      <c r="K19" s="139"/>
      <c r="L19" s="141">
        <v>1624000</v>
      </c>
      <c r="M19" s="140"/>
      <c r="N19" s="139">
        <v>104.03587443946188</v>
      </c>
      <c r="O19" s="139"/>
      <c r="P19" s="139">
        <v>0.7</v>
      </c>
      <c r="Q19" s="139"/>
      <c r="R19" s="140">
        <v>1725000</v>
      </c>
      <c r="S19" s="140"/>
      <c r="T19" s="142">
        <v>106.2192118226601</v>
      </c>
      <c r="U19" s="142"/>
      <c r="V19" s="142">
        <v>0.8</v>
      </c>
      <c r="W19" s="142"/>
      <c r="X19" s="141">
        <v>1812000</v>
      </c>
      <c r="Y19" s="140"/>
      <c r="Z19" s="142">
        <v>105.04347826086958</v>
      </c>
      <c r="AA19" s="142"/>
      <c r="AB19" s="142">
        <v>0.83959243625445401</v>
      </c>
      <c r="AC19" s="142"/>
      <c r="AD19" s="141">
        <f>'2市税予算補正状況'!X19</f>
        <v>1932000</v>
      </c>
      <c r="AE19" s="140"/>
      <c r="AF19" s="139">
        <f t="shared" si="0"/>
        <v>106.62251655629137</v>
      </c>
      <c r="AG19" s="139"/>
      <c r="AH19" s="139">
        <f t="shared" si="1"/>
        <v>0.86275420436378569</v>
      </c>
      <c r="AI19" s="139"/>
      <c r="AJ19" s="360"/>
    </row>
    <row r="20" spans="1:36" s="354" customFormat="1" ht="26.25" customHeight="1">
      <c r="A20" s="365"/>
      <c r="B20" s="365"/>
      <c r="C20" s="365"/>
      <c r="D20" s="365" t="s">
        <v>112</v>
      </c>
      <c r="E20" s="155"/>
      <c r="F20" s="150">
        <v>0</v>
      </c>
      <c r="G20" s="163"/>
      <c r="H20" s="161">
        <v>0</v>
      </c>
      <c r="I20" s="161"/>
      <c r="J20" s="161">
        <v>0</v>
      </c>
      <c r="K20" s="147"/>
      <c r="L20" s="150">
        <v>10000</v>
      </c>
      <c r="M20" s="163"/>
      <c r="N20" s="164" t="s">
        <v>110</v>
      </c>
      <c r="O20" s="161"/>
      <c r="P20" s="147">
        <v>0</v>
      </c>
      <c r="Q20" s="147"/>
      <c r="R20" s="163">
        <v>53000</v>
      </c>
      <c r="S20" s="163"/>
      <c r="T20" s="162">
        <f>R20/L20*100</f>
        <v>530</v>
      </c>
      <c r="U20" s="161"/>
      <c r="V20" s="147">
        <v>0</v>
      </c>
      <c r="W20" s="151"/>
      <c r="X20" s="150">
        <v>68000</v>
      </c>
      <c r="Y20" s="163"/>
      <c r="Z20" s="162">
        <v>128.30188679245282</v>
      </c>
      <c r="AA20" s="161"/>
      <c r="AB20" s="147">
        <v>3.1507883921248821E-2</v>
      </c>
      <c r="AC20" s="151"/>
      <c r="AD20" s="159">
        <f>'2市税予算補正状況'!X20</f>
        <v>106000</v>
      </c>
      <c r="AE20" s="149"/>
      <c r="AF20" s="147">
        <f>AD20/X20*100</f>
        <v>155.88235294117646</v>
      </c>
      <c r="AG20" s="147"/>
      <c r="AH20" s="147">
        <f>AD20/AD$5*100</f>
        <v>4.7335375601739796E-2</v>
      </c>
      <c r="AI20" s="147"/>
      <c r="AJ20" s="371"/>
    </row>
    <row r="21" spans="1:36" s="354" customFormat="1" ht="26.25" customHeight="1">
      <c r="A21" s="365"/>
      <c r="B21" s="365"/>
      <c r="C21" s="365"/>
      <c r="D21" s="365" t="s">
        <v>113</v>
      </c>
      <c r="E21" s="155"/>
      <c r="F21" s="149">
        <v>1561000</v>
      </c>
      <c r="G21" s="149"/>
      <c r="H21" s="151">
        <v>104.76510067114093</v>
      </c>
      <c r="I21" s="151"/>
      <c r="J21" s="151">
        <v>0.8</v>
      </c>
      <c r="K21" s="147"/>
      <c r="L21" s="159">
        <v>1614000</v>
      </c>
      <c r="M21" s="149"/>
      <c r="N21" s="147">
        <v>103.3952594490711</v>
      </c>
      <c r="O21" s="147"/>
      <c r="P21" s="147">
        <v>0.7</v>
      </c>
      <c r="Q21" s="147"/>
      <c r="R21" s="149">
        <v>1672000</v>
      </c>
      <c r="S21" s="149"/>
      <c r="T21" s="151">
        <v>103.59355638166048</v>
      </c>
      <c r="U21" s="151"/>
      <c r="V21" s="151">
        <v>0.8</v>
      </c>
      <c r="W21" s="151"/>
      <c r="X21" s="159">
        <v>1744000</v>
      </c>
      <c r="Y21" s="149"/>
      <c r="Z21" s="151">
        <v>104.30622009569377</v>
      </c>
      <c r="AA21" s="151"/>
      <c r="AB21" s="151">
        <v>0.80808455233320509</v>
      </c>
      <c r="AC21" s="151"/>
      <c r="AD21" s="159">
        <f>'2市税予算補正状況'!X21</f>
        <v>1826000</v>
      </c>
      <c r="AE21" s="149"/>
      <c r="AF21" s="147">
        <f>AD21/X21*100</f>
        <v>104.70183486238531</v>
      </c>
      <c r="AG21" s="147"/>
      <c r="AH21" s="147">
        <f>AD21/AD$5*100</f>
        <v>0.81541882876204597</v>
      </c>
      <c r="AI21" s="147"/>
      <c r="AJ21" s="371"/>
    </row>
    <row r="22" spans="1:36" s="361" customFormat="1" ht="26.25" customHeight="1">
      <c r="A22" s="305"/>
      <c r="B22" s="460" t="s">
        <v>78</v>
      </c>
      <c r="C22" s="460"/>
      <c r="D22" s="460"/>
      <c r="E22" s="143"/>
      <c r="F22" s="140">
        <v>7408000</v>
      </c>
      <c r="G22" s="140"/>
      <c r="H22" s="142">
        <v>93.158953722334005</v>
      </c>
      <c r="I22" s="142"/>
      <c r="J22" s="142">
        <v>3.6</v>
      </c>
      <c r="K22" s="139"/>
      <c r="L22" s="141">
        <v>7408000</v>
      </c>
      <c r="M22" s="140"/>
      <c r="N22" s="139">
        <v>100</v>
      </c>
      <c r="O22" s="139"/>
      <c r="P22" s="139">
        <v>3.4</v>
      </c>
      <c r="Q22" s="139"/>
      <c r="R22" s="140">
        <v>7137000</v>
      </c>
      <c r="S22" s="140"/>
      <c r="T22" s="142">
        <v>96.341792656587472</v>
      </c>
      <c r="U22" s="142"/>
      <c r="V22" s="142">
        <v>3.3</v>
      </c>
      <c r="W22" s="142"/>
      <c r="X22" s="141">
        <v>7266000</v>
      </c>
      <c r="Y22" s="140"/>
      <c r="Z22" s="142">
        <v>101.80748213535098</v>
      </c>
      <c r="AA22" s="142"/>
      <c r="AB22" s="142">
        <v>3.3667100672322641</v>
      </c>
      <c r="AC22" s="142"/>
      <c r="AD22" s="141">
        <f>'2市税予算補正状況'!X22</f>
        <v>8039000</v>
      </c>
      <c r="AE22" s="140"/>
      <c r="AF22" s="139">
        <f t="shared" si="0"/>
        <v>110.63859069639417</v>
      </c>
      <c r="AG22" s="139"/>
      <c r="AH22" s="139">
        <f t="shared" si="1"/>
        <v>3.5898970232300589</v>
      </c>
      <c r="AI22" s="139"/>
      <c r="AJ22" s="360"/>
    </row>
    <row r="23" spans="1:36" s="361" customFormat="1" ht="26.25" customHeight="1">
      <c r="A23" s="305"/>
      <c r="B23" s="460" t="s">
        <v>79</v>
      </c>
      <c r="C23" s="460"/>
      <c r="D23" s="460"/>
      <c r="E23" s="143"/>
      <c r="F23" s="140">
        <v>1000</v>
      </c>
      <c r="G23" s="140"/>
      <c r="H23" s="142">
        <v>100</v>
      </c>
      <c r="I23" s="142"/>
      <c r="J23" s="142">
        <v>0</v>
      </c>
      <c r="K23" s="139"/>
      <c r="L23" s="141">
        <v>1000</v>
      </c>
      <c r="M23" s="140"/>
      <c r="N23" s="139">
        <v>100</v>
      </c>
      <c r="O23" s="139"/>
      <c r="P23" s="139">
        <v>0</v>
      </c>
      <c r="Q23" s="139"/>
      <c r="R23" s="140">
        <v>1000</v>
      </c>
      <c r="S23" s="140"/>
      <c r="T23" s="142">
        <v>100</v>
      </c>
      <c r="U23" s="142"/>
      <c r="V23" s="142">
        <v>0</v>
      </c>
      <c r="W23" s="142"/>
      <c r="X23" s="141">
        <v>3000</v>
      </c>
      <c r="Y23" s="140"/>
      <c r="Z23" s="142">
        <v>300</v>
      </c>
      <c r="AA23" s="142"/>
      <c r="AB23" s="142">
        <v>1.3900537024080363E-3</v>
      </c>
      <c r="AC23" s="142"/>
      <c r="AD23" s="141">
        <f>'2市税予算補正状況'!X23</f>
        <v>3000</v>
      </c>
      <c r="AE23" s="140"/>
      <c r="AF23" s="139">
        <f t="shared" si="0"/>
        <v>100</v>
      </c>
      <c r="AG23" s="139"/>
      <c r="AH23" s="139">
        <f t="shared" si="1"/>
        <v>1.3396804415586735E-3</v>
      </c>
      <c r="AI23" s="139"/>
      <c r="AJ23" s="360"/>
    </row>
    <row r="24" spans="1:36" s="361" customFormat="1" ht="26.25" customHeight="1">
      <c r="A24" s="305"/>
      <c r="B24" s="460" t="s">
        <v>80</v>
      </c>
      <c r="C24" s="460"/>
      <c r="D24" s="460"/>
      <c r="E24" s="143"/>
      <c r="F24" s="140">
        <v>5000</v>
      </c>
      <c r="G24" s="140"/>
      <c r="H24" s="142">
        <v>125</v>
      </c>
      <c r="I24" s="142"/>
      <c r="J24" s="142">
        <v>0</v>
      </c>
      <c r="K24" s="139"/>
      <c r="L24" s="141">
        <v>5000</v>
      </c>
      <c r="M24" s="140"/>
      <c r="N24" s="160">
        <v>100</v>
      </c>
      <c r="O24" s="139"/>
      <c r="P24" s="139">
        <v>0</v>
      </c>
      <c r="Q24" s="139"/>
      <c r="R24" s="140">
        <v>5000</v>
      </c>
      <c r="S24" s="140"/>
      <c r="T24" s="394">
        <v>100</v>
      </c>
      <c r="U24" s="142"/>
      <c r="V24" s="142">
        <v>0</v>
      </c>
      <c r="W24" s="142"/>
      <c r="X24" s="141">
        <v>5000</v>
      </c>
      <c r="Y24" s="140"/>
      <c r="Z24" s="394">
        <v>100</v>
      </c>
      <c r="AA24" s="142"/>
      <c r="AB24" s="142">
        <v>2.3167561706800605E-3</v>
      </c>
      <c r="AC24" s="142"/>
      <c r="AD24" s="141">
        <f>'2市税予算補正状況'!X24</f>
        <v>4000</v>
      </c>
      <c r="AE24" s="140"/>
      <c r="AF24" s="160">
        <f t="shared" si="0"/>
        <v>80</v>
      </c>
      <c r="AG24" s="139"/>
      <c r="AH24" s="139">
        <f t="shared" si="1"/>
        <v>1.786240588744898E-3</v>
      </c>
      <c r="AI24" s="139"/>
      <c r="AJ24" s="360"/>
    </row>
    <row r="25" spans="1:36" s="354" customFormat="1" ht="26.25" customHeight="1">
      <c r="A25" s="365"/>
      <c r="B25" s="365"/>
      <c r="C25" s="365"/>
      <c r="D25" s="365" t="s">
        <v>81</v>
      </c>
      <c r="E25" s="155"/>
      <c r="F25" s="149">
        <v>5000</v>
      </c>
      <c r="G25" s="149"/>
      <c r="H25" s="151">
        <v>166.66666666666669</v>
      </c>
      <c r="I25" s="151"/>
      <c r="J25" s="151">
        <v>0</v>
      </c>
      <c r="K25" s="147"/>
      <c r="L25" s="159">
        <v>6000</v>
      </c>
      <c r="M25" s="149"/>
      <c r="N25" s="158">
        <v>120</v>
      </c>
      <c r="O25" s="147"/>
      <c r="P25" s="147">
        <v>0</v>
      </c>
      <c r="Q25" s="147"/>
      <c r="R25" s="149">
        <v>5000</v>
      </c>
      <c r="S25" s="149"/>
      <c r="T25" s="395">
        <v>83.333333333333343</v>
      </c>
      <c r="U25" s="151"/>
      <c r="V25" s="151">
        <v>0</v>
      </c>
      <c r="W25" s="151"/>
      <c r="X25" s="159">
        <v>5000</v>
      </c>
      <c r="Y25" s="149"/>
      <c r="Z25" s="395">
        <v>100</v>
      </c>
      <c r="AA25" s="151"/>
      <c r="AB25" s="151">
        <v>2.3167561706800605E-3</v>
      </c>
      <c r="AC25" s="151"/>
      <c r="AD25" s="159">
        <f>'2市税予算補正状況'!X25</f>
        <v>4000</v>
      </c>
      <c r="AE25" s="149"/>
      <c r="AF25" s="158">
        <f t="shared" si="0"/>
        <v>80</v>
      </c>
      <c r="AG25" s="147"/>
      <c r="AH25" s="147">
        <f t="shared" si="1"/>
        <v>1.786240588744898E-3</v>
      </c>
      <c r="AI25" s="147"/>
      <c r="AJ25" s="371"/>
    </row>
    <row r="26" spans="1:36" s="354" customFormat="1" ht="26.25" customHeight="1">
      <c r="A26" s="365"/>
      <c r="B26" s="365"/>
      <c r="C26" s="365"/>
      <c r="D26" s="365" t="s">
        <v>82</v>
      </c>
      <c r="E26" s="155"/>
      <c r="F26" s="342">
        <v>0</v>
      </c>
      <c r="G26" s="149"/>
      <c r="H26" s="152" t="s">
        <v>106</v>
      </c>
      <c r="I26" s="151"/>
      <c r="J26" s="219" t="s">
        <v>101</v>
      </c>
      <c r="K26" s="147"/>
      <c r="L26" s="150">
        <v>0</v>
      </c>
      <c r="M26" s="149"/>
      <c r="N26" s="148">
        <v>0</v>
      </c>
      <c r="O26" s="147"/>
      <c r="P26" s="283" t="s">
        <v>101</v>
      </c>
      <c r="Q26" s="147"/>
      <c r="R26" s="163">
        <v>0</v>
      </c>
      <c r="S26" s="149"/>
      <c r="T26" s="396">
        <v>0</v>
      </c>
      <c r="U26" s="151"/>
      <c r="V26" s="397">
        <v>0</v>
      </c>
      <c r="W26" s="151"/>
      <c r="X26" s="150">
        <v>0</v>
      </c>
      <c r="Y26" s="149"/>
      <c r="Z26" s="396">
        <v>0</v>
      </c>
      <c r="AA26" s="151"/>
      <c r="AB26" s="397">
        <v>0</v>
      </c>
      <c r="AC26" s="151"/>
      <c r="AD26" s="150">
        <f>'2市税予算補正状況'!X26</f>
        <v>0</v>
      </c>
      <c r="AE26" s="149"/>
      <c r="AF26" s="164">
        <v>0</v>
      </c>
      <c r="AG26" s="147"/>
      <c r="AH26" s="148">
        <f t="shared" si="1"/>
        <v>0</v>
      </c>
      <c r="AI26" s="147"/>
      <c r="AJ26" s="371"/>
    </row>
    <row r="27" spans="1:36" s="361" customFormat="1" ht="26.25" customHeight="1">
      <c r="A27" s="305"/>
      <c r="B27" s="460" t="s">
        <v>83</v>
      </c>
      <c r="C27" s="460"/>
      <c r="D27" s="460"/>
      <c r="E27" s="143"/>
      <c r="F27" s="140">
        <v>202000</v>
      </c>
      <c r="G27" s="140"/>
      <c r="H27" s="142">
        <v>100</v>
      </c>
      <c r="I27" s="142"/>
      <c r="J27" s="142">
        <v>0.1</v>
      </c>
      <c r="K27" s="139"/>
      <c r="L27" s="141">
        <v>202000</v>
      </c>
      <c r="M27" s="140"/>
      <c r="N27" s="139">
        <v>100</v>
      </c>
      <c r="O27" s="139"/>
      <c r="P27" s="139">
        <v>0.1</v>
      </c>
      <c r="Q27" s="139"/>
      <c r="R27" s="140">
        <v>90000</v>
      </c>
      <c r="S27" s="140"/>
      <c r="T27" s="142">
        <v>44.554455445544555</v>
      </c>
      <c r="U27" s="142"/>
      <c r="V27" s="142">
        <v>0</v>
      </c>
      <c r="W27" s="142"/>
      <c r="X27" s="141">
        <v>118000</v>
      </c>
      <c r="Y27" s="140"/>
      <c r="Z27" s="142">
        <v>131.11111111111111</v>
      </c>
      <c r="AA27" s="142"/>
      <c r="AB27" s="142">
        <v>5.4675445628049428E-2</v>
      </c>
      <c r="AC27" s="142"/>
      <c r="AD27" s="141">
        <f>'2市税予算補正状況'!X27</f>
        <v>170000</v>
      </c>
      <c r="AE27" s="140"/>
      <c r="AF27" s="139">
        <f>AD27/X27*100</f>
        <v>144.06779661016949</v>
      </c>
      <c r="AG27" s="139"/>
      <c r="AH27" s="139">
        <f t="shared" si="1"/>
        <v>7.5915225021658164E-2</v>
      </c>
      <c r="AI27" s="139"/>
      <c r="AJ27" s="360"/>
    </row>
    <row r="28" spans="1:36" s="361" customFormat="1" ht="26.25" customHeight="1">
      <c r="A28" s="305"/>
      <c r="B28" s="460" t="s">
        <v>84</v>
      </c>
      <c r="C28" s="460"/>
      <c r="D28" s="460"/>
      <c r="E28" s="143"/>
      <c r="F28" s="140">
        <v>58610</v>
      </c>
      <c r="G28" s="140"/>
      <c r="H28" s="142">
        <v>1.0843663274745607</v>
      </c>
      <c r="I28" s="142"/>
      <c r="J28" s="142">
        <v>0</v>
      </c>
      <c r="K28" s="139"/>
      <c r="L28" s="141">
        <v>5627000</v>
      </c>
      <c r="M28" s="140"/>
      <c r="N28" s="139">
        <v>9600.7507251322295</v>
      </c>
      <c r="O28" s="139"/>
      <c r="P28" s="139">
        <v>2.5</v>
      </c>
      <c r="Q28" s="139"/>
      <c r="R28" s="140">
        <v>5331000</v>
      </c>
      <c r="S28" s="140"/>
      <c r="T28" s="142">
        <v>94.739648125111074</v>
      </c>
      <c r="U28" s="142"/>
      <c r="V28" s="142">
        <v>2.5</v>
      </c>
      <c r="W28" s="142"/>
      <c r="X28" s="141">
        <v>5882000</v>
      </c>
      <c r="Y28" s="140"/>
      <c r="Z28" s="142">
        <v>110.33577190020634</v>
      </c>
      <c r="AA28" s="142"/>
      <c r="AB28" s="142">
        <v>2.7254319591880232</v>
      </c>
      <c r="AC28" s="142"/>
      <c r="AD28" s="141">
        <f>'2市税予算補正状況'!X28</f>
        <v>5711000</v>
      </c>
      <c r="AE28" s="140"/>
      <c r="AF28" s="139">
        <f>AD28/X28*100</f>
        <v>97.09282556953417</v>
      </c>
      <c r="AG28" s="139"/>
      <c r="AH28" s="139">
        <f t="shared" si="1"/>
        <v>2.5503050005805283</v>
      </c>
      <c r="AI28" s="139"/>
      <c r="AJ28" s="360"/>
    </row>
    <row r="29" spans="1:36" s="361" customFormat="1" ht="26.25" customHeight="1" thickBot="1">
      <c r="A29" s="379"/>
      <c r="B29" s="466" t="s">
        <v>85</v>
      </c>
      <c r="C29" s="466"/>
      <c r="D29" s="466"/>
      <c r="E29" s="136"/>
      <c r="F29" s="134">
        <v>14477000</v>
      </c>
      <c r="G29" s="134"/>
      <c r="H29" s="133">
        <v>103.26699479278123</v>
      </c>
      <c r="I29" s="133"/>
      <c r="J29" s="133">
        <v>7</v>
      </c>
      <c r="K29" s="133"/>
      <c r="L29" s="135">
        <v>15068000</v>
      </c>
      <c r="M29" s="134"/>
      <c r="N29" s="133">
        <v>104.08233750086345</v>
      </c>
      <c r="O29" s="133"/>
      <c r="P29" s="133">
        <v>6.8</v>
      </c>
      <c r="Q29" s="133"/>
      <c r="R29" s="134">
        <v>15301000</v>
      </c>
      <c r="S29" s="134"/>
      <c r="T29" s="133">
        <v>101.5463233342182</v>
      </c>
      <c r="U29" s="133"/>
      <c r="V29" s="133">
        <v>7.1</v>
      </c>
      <c r="W29" s="133"/>
      <c r="X29" s="135">
        <v>15258000</v>
      </c>
      <c r="Y29" s="134"/>
      <c r="Z29" s="133">
        <v>99.718972616168884</v>
      </c>
      <c r="AA29" s="133"/>
      <c r="AB29" s="133">
        <v>7.0698131304472733</v>
      </c>
      <c r="AC29" s="133"/>
      <c r="AD29" s="135">
        <f>'2市税予算補正状況'!X29</f>
        <v>16098000</v>
      </c>
      <c r="AE29" s="134"/>
      <c r="AF29" s="133">
        <f>AD29/X29*100</f>
        <v>105.50530869052301</v>
      </c>
      <c r="AG29" s="133"/>
      <c r="AH29" s="133">
        <f t="shared" si="1"/>
        <v>7.1887252494038423</v>
      </c>
      <c r="AI29" s="133"/>
      <c r="AJ29" s="360"/>
    </row>
    <row r="30" spans="1:36" ht="18.75" customHeight="1">
      <c r="A30" s="371" t="s">
        <v>135</v>
      </c>
      <c r="H30" s="398"/>
      <c r="Q30" s="388"/>
    </row>
    <row r="31" spans="1:36" ht="24.95" customHeight="1">
      <c r="H31" s="398"/>
      <c r="Q31" s="388"/>
    </row>
    <row r="32" spans="1:36" ht="24.95" customHeight="1">
      <c r="H32" s="398"/>
      <c r="Q32" s="388"/>
    </row>
    <row r="33" spans="8:17" ht="24.95" customHeight="1">
      <c r="H33" s="398"/>
      <c r="Q33" s="388"/>
    </row>
    <row r="34" spans="8:17" ht="24.95" customHeight="1">
      <c r="H34" s="398"/>
      <c r="Q34" s="388"/>
    </row>
    <row r="35" spans="8:17" ht="24.95" customHeight="1">
      <c r="H35" s="398"/>
      <c r="Q35" s="388"/>
    </row>
    <row r="36" spans="8:17" ht="24.95" customHeight="1">
      <c r="H36" s="398"/>
      <c r="Q36" s="388"/>
    </row>
    <row r="37" spans="8:17" ht="24.95" customHeight="1">
      <c r="H37" s="398"/>
      <c r="Q37" s="388"/>
    </row>
    <row r="38" spans="8:17" ht="24.95" customHeight="1">
      <c r="H38" s="398"/>
      <c r="Q38" s="388"/>
    </row>
    <row r="39" spans="8:17" ht="24.95" customHeight="1">
      <c r="H39" s="398"/>
      <c r="Q39" s="388"/>
    </row>
    <row r="40" spans="8:17" ht="24.95" customHeight="1">
      <c r="H40" s="398"/>
      <c r="Q40" s="388"/>
    </row>
    <row r="41" spans="8:17" ht="24.95" customHeight="1">
      <c r="H41" s="398"/>
      <c r="Q41" s="388"/>
    </row>
    <row r="42" spans="8:17" ht="24.95" customHeight="1">
      <c r="H42" s="398"/>
      <c r="Q42" s="388"/>
    </row>
    <row r="43" spans="8:17" ht="24.95" customHeight="1">
      <c r="H43" s="398"/>
      <c r="Q43" s="388"/>
    </row>
    <row r="44" spans="8:17" ht="24.95" customHeight="1">
      <c r="H44" s="398"/>
      <c r="Q44" s="388"/>
    </row>
    <row r="45" spans="8:17" ht="24.95" customHeight="1">
      <c r="H45" s="398"/>
      <c r="Q45" s="388"/>
    </row>
    <row r="46" spans="8:17" ht="24.95" customHeight="1">
      <c r="H46" s="398"/>
      <c r="Q46" s="388"/>
    </row>
    <row r="47" spans="8:17" ht="24.95" customHeight="1">
      <c r="H47" s="398"/>
      <c r="Q47" s="388"/>
    </row>
    <row r="48" spans="8:17" ht="24.95" customHeight="1">
      <c r="H48" s="398"/>
      <c r="Q48" s="388"/>
    </row>
    <row r="49" spans="8:17" ht="24.95" customHeight="1">
      <c r="H49" s="398"/>
      <c r="Q49" s="388"/>
    </row>
    <row r="50" spans="8:17" ht="24.95" customHeight="1">
      <c r="H50" s="398"/>
      <c r="Q50" s="388"/>
    </row>
    <row r="51" spans="8:17" ht="24.95" customHeight="1">
      <c r="H51" s="398"/>
    </row>
    <row r="52" spans="8:17" ht="24.95" customHeight="1">
      <c r="H52" s="398"/>
    </row>
  </sheetData>
  <mergeCells count="34">
    <mergeCell ref="B28:D28"/>
    <mergeCell ref="B29:D29"/>
    <mergeCell ref="A3:D3"/>
    <mergeCell ref="A4:D4"/>
    <mergeCell ref="B22:D22"/>
    <mergeCell ref="B23:D23"/>
    <mergeCell ref="B24:D24"/>
    <mergeCell ref="B27:D27"/>
    <mergeCell ref="B13:D13"/>
    <mergeCell ref="C14:D14"/>
    <mergeCell ref="C18:D18"/>
    <mergeCell ref="B19:D19"/>
    <mergeCell ref="A5:D5"/>
    <mergeCell ref="B6:D6"/>
    <mergeCell ref="C7:D7"/>
    <mergeCell ref="C10:D10"/>
    <mergeCell ref="X3:AC3"/>
    <mergeCell ref="AD3:AI3"/>
    <mergeCell ref="AH4:AI4"/>
    <mergeCell ref="AF4:AG4"/>
    <mergeCell ref="AD4:AE4"/>
    <mergeCell ref="X4:Y4"/>
    <mergeCell ref="Z4:AA4"/>
    <mergeCell ref="AB4:AC4"/>
    <mergeCell ref="N4:O4"/>
    <mergeCell ref="L3:Q3"/>
    <mergeCell ref="F3:K3"/>
    <mergeCell ref="V4:W4"/>
    <mergeCell ref="T4:U4"/>
    <mergeCell ref="R4:S4"/>
    <mergeCell ref="H4:I4"/>
    <mergeCell ref="L4:M4"/>
    <mergeCell ref="P4:Q4"/>
    <mergeCell ref="R3:W3"/>
  </mergeCells>
  <phoneticPr fontId="4"/>
  <printOptions gridLinesSet="0"/>
  <pageMargins left="0.70866141732283472" right="0.70866141732283472" top="0.74803149606299213" bottom="0.74803149606299213" header="0.31496062992125984" footer="0.31496062992125984"/>
  <pageSetup paperSize="9" scale="93" firstPageNumber="9" fitToWidth="2" orientation="portrait" blackAndWhite="1" r:id="rId1"/>
  <headerFooter scaleWithDoc="0" alignWithMargins="0">
    <oddFooter>&amp;C&amp;"游明朝,標準"&amp;10&amp;P</oddFooter>
  </headerFooter>
  <colBreaks count="1" manualBreakCount="1">
    <brk id="17" max="2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6"/>
  <sheetViews>
    <sheetView view="pageBreakPreview" zoomScale="80" zoomScaleNormal="70" zoomScaleSheetLayoutView="80" workbookViewId="0">
      <selection activeCell="AD17" sqref="AD17"/>
    </sheetView>
  </sheetViews>
  <sheetFormatPr defaultColWidth="11.375" defaultRowHeight="24.95" customHeight="1"/>
  <cols>
    <col min="1" max="3" width="1.875" style="233" customWidth="1"/>
    <col min="4" max="4" width="11.125" style="233" customWidth="1"/>
    <col min="5" max="5" width="0.75" style="233" customWidth="1"/>
    <col min="6" max="6" width="14.125" style="232" customWidth="1"/>
    <col min="7" max="7" width="0.75" style="232" customWidth="1"/>
    <col min="8" max="8" width="8" style="233" customWidth="1"/>
    <col min="9" max="9" width="0.75" style="233" customWidth="1"/>
    <col min="10" max="10" width="8" style="247" customWidth="1"/>
    <col min="11" max="11" width="0.75" style="233" customWidth="1"/>
    <col min="12" max="12" width="14.125" style="232" customWidth="1"/>
    <col min="13" max="13" width="0.75" style="232" customWidth="1"/>
    <col min="14" max="14" width="8" style="233" customWidth="1"/>
    <col min="15" max="15" width="0.75" style="233" customWidth="1"/>
    <col min="16" max="16" width="8" style="233" customWidth="1"/>
    <col min="17" max="17" width="0.75" style="233" customWidth="1"/>
    <col min="18" max="18" width="12.125" style="232" customWidth="1"/>
    <col min="19" max="19" width="0.75" style="232" customWidth="1"/>
    <col min="20" max="20" width="6.75" style="233" customWidth="1"/>
    <col min="21" max="21" width="0.75" style="233" customWidth="1"/>
    <col min="22" max="22" width="6.75" style="233" customWidth="1"/>
    <col min="23" max="23" width="0.75" style="233" customWidth="1"/>
    <col min="24" max="24" width="12.125" style="232" customWidth="1"/>
    <col min="25" max="25" width="0.75" style="232" customWidth="1"/>
    <col min="26" max="26" width="7.625" style="233" customWidth="1"/>
    <col min="27" max="27" width="0.75" style="233" customWidth="1"/>
    <col min="28" max="28" width="6.75" style="233" customWidth="1"/>
    <col min="29" max="29" width="0.75" style="233" customWidth="1"/>
    <col min="30" max="30" width="12.125" style="232" customWidth="1"/>
    <col min="31" max="31" width="0.75" style="232" customWidth="1"/>
    <col min="32" max="32" width="7.625" style="233" customWidth="1"/>
    <col min="33" max="33" width="0.75" style="233" customWidth="1"/>
    <col min="34" max="34" width="6.75" style="233" customWidth="1"/>
    <col min="35" max="35" width="0.75" style="233" customWidth="1"/>
    <col min="36" max="36" width="4" style="233" customWidth="1"/>
    <col min="37" max="38" width="2.875" style="233" customWidth="1"/>
    <col min="39" max="16384" width="11.375" style="233"/>
  </cols>
  <sheetData>
    <row r="1" spans="1:36" s="227" customFormat="1" ht="24.95" customHeight="1">
      <c r="F1" s="226"/>
      <c r="G1" s="226"/>
      <c r="J1" s="234"/>
      <c r="L1" s="226"/>
      <c r="M1" s="226"/>
      <c r="N1" s="226"/>
      <c r="O1" s="226"/>
      <c r="P1" s="226"/>
      <c r="Q1" s="226"/>
      <c r="R1" s="226"/>
      <c r="S1" s="226"/>
      <c r="X1" s="226"/>
      <c r="Y1" s="226"/>
      <c r="AD1" s="226"/>
      <c r="AE1" s="226"/>
    </row>
    <row r="2" spans="1:36" s="227" customFormat="1" ht="24.95" customHeight="1" thickBot="1">
      <c r="A2" s="235" t="s">
        <v>140</v>
      </c>
      <c r="F2" s="226"/>
      <c r="G2" s="226"/>
      <c r="J2" s="234"/>
      <c r="L2" s="226"/>
      <c r="M2" s="226"/>
      <c r="R2" s="236"/>
      <c r="S2" s="226"/>
      <c r="X2" s="226"/>
      <c r="Y2" s="226"/>
      <c r="AD2" s="226"/>
      <c r="AE2" s="226"/>
      <c r="AH2" s="228"/>
      <c r="AI2" s="229" t="s">
        <v>59</v>
      </c>
    </row>
    <row r="3" spans="1:36" s="235" customFormat="1" ht="21" customHeight="1">
      <c r="A3" s="509" t="s">
        <v>60</v>
      </c>
      <c r="B3" s="509"/>
      <c r="C3" s="509"/>
      <c r="D3" s="509"/>
      <c r="E3" s="237"/>
      <c r="F3" s="514" t="s">
        <v>108</v>
      </c>
      <c r="G3" s="511"/>
      <c r="H3" s="511"/>
      <c r="I3" s="511"/>
      <c r="J3" s="511"/>
      <c r="K3" s="308"/>
      <c r="L3" s="514" t="s">
        <v>109</v>
      </c>
      <c r="M3" s="511"/>
      <c r="N3" s="511"/>
      <c r="O3" s="511"/>
      <c r="P3" s="511"/>
      <c r="Q3" s="511"/>
      <c r="R3" s="511" t="s">
        <v>133</v>
      </c>
      <c r="S3" s="511"/>
      <c r="T3" s="511"/>
      <c r="U3" s="511"/>
      <c r="V3" s="511"/>
      <c r="W3" s="511"/>
      <c r="X3" s="514" t="s">
        <v>157</v>
      </c>
      <c r="Y3" s="511"/>
      <c r="Z3" s="511"/>
      <c r="AA3" s="511"/>
      <c r="AB3" s="511"/>
      <c r="AC3" s="511"/>
      <c r="AD3" s="514" t="s">
        <v>158</v>
      </c>
      <c r="AE3" s="511"/>
      <c r="AF3" s="511"/>
      <c r="AG3" s="511"/>
      <c r="AH3" s="511"/>
      <c r="AI3" s="511"/>
    </row>
    <row r="4" spans="1:36" s="235" customFormat="1" ht="21" customHeight="1">
      <c r="A4" s="510" t="s">
        <v>61</v>
      </c>
      <c r="B4" s="510"/>
      <c r="C4" s="510"/>
      <c r="D4" s="510"/>
      <c r="E4" s="238"/>
      <c r="F4" s="312" t="s">
        <v>58</v>
      </c>
      <c r="G4" s="313"/>
      <c r="H4" s="309" t="s">
        <v>52</v>
      </c>
      <c r="I4" s="310"/>
      <c r="J4" s="309" t="s">
        <v>48</v>
      </c>
      <c r="K4" s="311"/>
      <c r="L4" s="515" t="s">
        <v>62</v>
      </c>
      <c r="M4" s="516"/>
      <c r="N4" s="512" t="s">
        <v>52</v>
      </c>
      <c r="O4" s="517"/>
      <c r="P4" s="512" t="s">
        <v>48</v>
      </c>
      <c r="Q4" s="513"/>
      <c r="R4" s="518" t="s">
        <v>62</v>
      </c>
      <c r="S4" s="516"/>
      <c r="T4" s="512" t="s">
        <v>52</v>
      </c>
      <c r="U4" s="517"/>
      <c r="V4" s="512" t="s">
        <v>48</v>
      </c>
      <c r="W4" s="513"/>
      <c r="X4" s="515" t="s">
        <v>62</v>
      </c>
      <c r="Y4" s="516"/>
      <c r="Z4" s="512" t="s">
        <v>52</v>
      </c>
      <c r="AA4" s="517"/>
      <c r="AB4" s="512" t="s">
        <v>48</v>
      </c>
      <c r="AC4" s="513"/>
      <c r="AD4" s="515" t="s">
        <v>62</v>
      </c>
      <c r="AE4" s="516"/>
      <c r="AF4" s="512" t="s">
        <v>52</v>
      </c>
      <c r="AG4" s="517"/>
      <c r="AH4" s="512" t="s">
        <v>156</v>
      </c>
      <c r="AI4" s="513"/>
    </row>
    <row r="5" spans="1:36" s="240" customFormat="1" ht="25.5" customHeight="1">
      <c r="A5" s="508" t="s">
        <v>7</v>
      </c>
      <c r="B5" s="508"/>
      <c r="C5" s="508"/>
      <c r="D5" s="508"/>
      <c r="E5" s="40"/>
      <c r="F5" s="44">
        <v>217261450</v>
      </c>
      <c r="G5" s="41"/>
      <c r="H5" s="43">
        <v>111.64399015383249</v>
      </c>
      <c r="I5" s="43"/>
      <c r="J5" s="43">
        <v>99.999999999999986</v>
      </c>
      <c r="K5" s="42"/>
      <c r="L5" s="44">
        <v>225106320</v>
      </c>
      <c r="M5" s="41"/>
      <c r="N5" s="43">
        <v>103.61079703739435</v>
      </c>
      <c r="O5" s="43"/>
      <c r="P5" s="43">
        <v>100</v>
      </c>
      <c r="Q5" s="293"/>
      <c r="R5" s="41">
        <v>223235664</v>
      </c>
      <c r="S5" s="41"/>
      <c r="T5" s="42">
        <v>99.168990013252397</v>
      </c>
      <c r="U5" s="42"/>
      <c r="V5" s="42">
        <v>99.999999999999986</v>
      </c>
      <c r="W5" s="230"/>
      <c r="X5" s="44">
        <v>221015454</v>
      </c>
      <c r="Y5" s="41"/>
      <c r="Z5" s="42">
        <v>99.005441173593127</v>
      </c>
      <c r="AA5" s="42"/>
      <c r="AB5" s="42">
        <v>100</v>
      </c>
      <c r="AC5" s="230"/>
      <c r="AD5" s="44">
        <f>AD6+AD15+AD21+AD24+AD25+AD26+AD29+AD30+AD31</f>
        <v>227778646</v>
      </c>
      <c r="AE5" s="41"/>
      <c r="AF5" s="42">
        <f t="shared" ref="AF5:AF30" si="0">AD5/X5*100</f>
        <v>103.06005389107315</v>
      </c>
      <c r="AG5" s="42"/>
      <c r="AH5" s="42">
        <f>AH6+AH15+AH21+AH24+AH25+AH26+AH29+AH30+AH31</f>
        <v>99.999999999999986</v>
      </c>
      <c r="AI5" s="230"/>
      <c r="AJ5" s="239"/>
    </row>
    <row r="6" spans="1:36" s="240" customFormat="1" ht="25.5" customHeight="1">
      <c r="A6" s="314"/>
      <c r="B6" s="506" t="s">
        <v>63</v>
      </c>
      <c r="C6" s="506"/>
      <c r="D6" s="506"/>
      <c r="E6" s="40"/>
      <c r="F6" s="44">
        <v>114275721</v>
      </c>
      <c r="G6" s="41"/>
      <c r="H6" s="43">
        <v>122.25123640392161</v>
      </c>
      <c r="I6" s="43"/>
      <c r="J6" s="43">
        <v>52.599999999999994</v>
      </c>
      <c r="K6" s="42"/>
      <c r="L6" s="44">
        <v>118706272</v>
      </c>
      <c r="M6" s="41"/>
      <c r="N6" s="43">
        <v>103.87707114094691</v>
      </c>
      <c r="O6" s="43"/>
      <c r="P6" s="43">
        <v>52.699999999999996</v>
      </c>
      <c r="Q6" s="293"/>
      <c r="R6" s="41">
        <v>115706883</v>
      </c>
      <c r="S6" s="41"/>
      <c r="T6" s="42">
        <v>97.473268303801163</v>
      </c>
      <c r="U6" s="42"/>
      <c r="V6" s="42">
        <v>51.8</v>
      </c>
      <c r="W6" s="230"/>
      <c r="X6" s="44">
        <v>114332499</v>
      </c>
      <c r="Y6" s="41"/>
      <c r="Z6" s="42">
        <v>98.812184751360036</v>
      </c>
      <c r="AA6" s="42"/>
      <c r="AB6" s="42">
        <v>51.699999999999996</v>
      </c>
      <c r="AC6" s="230"/>
      <c r="AD6" s="44">
        <f>AD7+AD12</f>
        <v>116194592</v>
      </c>
      <c r="AE6" s="41"/>
      <c r="AF6" s="42">
        <f t="shared" si="0"/>
        <v>101.62866465465781</v>
      </c>
      <c r="AG6" s="42"/>
      <c r="AH6" s="42">
        <f>AH7+AH12</f>
        <v>51</v>
      </c>
      <c r="AI6" s="230"/>
      <c r="AJ6" s="239"/>
    </row>
    <row r="7" spans="1:36" s="240" customFormat="1" ht="25.5" customHeight="1">
      <c r="A7" s="314"/>
      <c r="B7" s="314"/>
      <c r="C7" s="506" t="s">
        <v>64</v>
      </c>
      <c r="D7" s="506"/>
      <c r="E7" s="40"/>
      <c r="F7" s="44">
        <v>88816463</v>
      </c>
      <c r="G7" s="41"/>
      <c r="H7" s="43">
        <v>129.22509259560491</v>
      </c>
      <c r="I7" s="43"/>
      <c r="J7" s="43">
        <v>40.9</v>
      </c>
      <c r="K7" s="42"/>
      <c r="L7" s="44">
        <v>92987663</v>
      </c>
      <c r="M7" s="41"/>
      <c r="N7" s="43">
        <v>104.6964266073059</v>
      </c>
      <c r="O7" s="43"/>
      <c r="P7" s="43">
        <v>41.3</v>
      </c>
      <c r="Q7" s="293"/>
      <c r="R7" s="41">
        <v>94032455</v>
      </c>
      <c r="S7" s="41"/>
      <c r="T7" s="42">
        <v>101.12358130776981</v>
      </c>
      <c r="U7" s="42"/>
      <c r="V7" s="42">
        <v>42.1</v>
      </c>
      <c r="W7" s="230"/>
      <c r="X7" s="44">
        <v>93217834</v>
      </c>
      <c r="Y7" s="41"/>
      <c r="Z7" s="42">
        <v>99.133681025343861</v>
      </c>
      <c r="AA7" s="42"/>
      <c r="AB7" s="42">
        <v>42.199999999999996</v>
      </c>
      <c r="AC7" s="230"/>
      <c r="AD7" s="44">
        <f>AD8+AD9</f>
        <v>94794686</v>
      </c>
      <c r="AE7" s="41"/>
      <c r="AF7" s="42">
        <f t="shared" si="0"/>
        <v>101.69157760091272</v>
      </c>
      <c r="AG7" s="42"/>
      <c r="AH7" s="42">
        <f>AH8+AH9</f>
        <v>41.6</v>
      </c>
      <c r="AI7" s="230"/>
      <c r="AJ7" s="239"/>
    </row>
    <row r="8" spans="1:36" s="227" customFormat="1" ht="25.5" customHeight="1">
      <c r="A8" s="45"/>
      <c r="B8" s="45"/>
      <c r="C8" s="45"/>
      <c r="D8" s="45" t="s">
        <v>65</v>
      </c>
      <c r="E8" s="46"/>
      <c r="F8" s="47">
        <v>1922476</v>
      </c>
      <c r="G8" s="48"/>
      <c r="H8" s="50">
        <v>101.0178098329783</v>
      </c>
      <c r="I8" s="50"/>
      <c r="J8" s="50">
        <v>0.9</v>
      </c>
      <c r="K8" s="49"/>
      <c r="L8" s="47">
        <v>1949313</v>
      </c>
      <c r="M8" s="48"/>
      <c r="N8" s="50">
        <v>101.39596020964632</v>
      </c>
      <c r="O8" s="50"/>
      <c r="P8" s="50">
        <v>0.9</v>
      </c>
      <c r="Q8" s="294"/>
      <c r="R8" s="48">
        <v>1965010</v>
      </c>
      <c r="S8" s="48"/>
      <c r="T8" s="49">
        <v>100.80525805758234</v>
      </c>
      <c r="U8" s="49"/>
      <c r="V8" s="49">
        <v>0.9</v>
      </c>
      <c r="W8" s="51"/>
      <c r="X8" s="47">
        <v>1974644</v>
      </c>
      <c r="Y8" s="48"/>
      <c r="Z8" s="49">
        <v>100.49027740316842</v>
      </c>
      <c r="AA8" s="49"/>
      <c r="AB8" s="49">
        <v>0.9</v>
      </c>
      <c r="AC8" s="51"/>
      <c r="AD8" s="47">
        <f>'1市税決算額'!M9</f>
        <v>1985193</v>
      </c>
      <c r="AE8" s="48"/>
      <c r="AF8" s="49">
        <f t="shared" si="0"/>
        <v>100.53422287764275</v>
      </c>
      <c r="AG8" s="49"/>
      <c r="AH8" s="49">
        <f>ROUND(AD8/AD$5*100,1)</f>
        <v>0.9</v>
      </c>
      <c r="AI8" s="51"/>
      <c r="AJ8" s="241"/>
    </row>
    <row r="9" spans="1:36" s="227" customFormat="1" ht="25.5" customHeight="1">
      <c r="A9" s="45"/>
      <c r="B9" s="45"/>
      <c r="C9" s="45"/>
      <c r="D9" s="45" t="s">
        <v>66</v>
      </c>
      <c r="E9" s="46"/>
      <c r="F9" s="47">
        <v>86893987</v>
      </c>
      <c r="G9" s="48"/>
      <c r="H9" s="50">
        <v>130.02838316488479</v>
      </c>
      <c r="I9" s="50"/>
      <c r="J9" s="50">
        <v>40</v>
      </c>
      <c r="K9" s="49"/>
      <c r="L9" s="47">
        <v>91038350</v>
      </c>
      <c r="M9" s="48"/>
      <c r="N9" s="50">
        <v>104.7694473957099</v>
      </c>
      <c r="O9" s="50"/>
      <c r="P9" s="50">
        <v>40.4</v>
      </c>
      <c r="Q9" s="294"/>
      <c r="R9" s="48">
        <v>92067445</v>
      </c>
      <c r="S9" s="48"/>
      <c r="T9" s="49">
        <v>101.13039724467765</v>
      </c>
      <c r="U9" s="49"/>
      <c r="V9" s="49">
        <v>41.2</v>
      </c>
      <c r="W9" s="51"/>
      <c r="X9" s="47">
        <v>91243190</v>
      </c>
      <c r="Y9" s="48"/>
      <c r="Z9" s="49">
        <v>99.104726974882382</v>
      </c>
      <c r="AA9" s="49"/>
      <c r="AB9" s="49">
        <v>41.3</v>
      </c>
      <c r="AC9" s="51"/>
      <c r="AD9" s="47">
        <f>'1市税決算額'!M10</f>
        <v>92809493</v>
      </c>
      <c r="AE9" s="48"/>
      <c r="AF9" s="49">
        <f t="shared" si="0"/>
        <v>101.71662455028149</v>
      </c>
      <c r="AG9" s="49"/>
      <c r="AH9" s="49">
        <f>ROUND(AD9/AD$5*100,1)</f>
        <v>40.700000000000003</v>
      </c>
      <c r="AI9" s="51"/>
      <c r="AJ9" s="241"/>
    </row>
    <row r="10" spans="1:36" s="227" customFormat="1" ht="25.5" customHeight="1">
      <c r="A10" s="45"/>
      <c r="B10" s="45"/>
      <c r="C10" s="45"/>
      <c r="D10" s="45" t="s">
        <v>67</v>
      </c>
      <c r="E10" s="46"/>
      <c r="F10" s="47">
        <v>18685639</v>
      </c>
      <c r="G10" s="48"/>
      <c r="H10" s="50">
        <v>125.50281856190711</v>
      </c>
      <c r="I10" s="50"/>
      <c r="J10" s="50">
        <v>8.6</v>
      </c>
      <c r="K10" s="49"/>
      <c r="L10" s="47">
        <v>18892948</v>
      </c>
      <c r="M10" s="48"/>
      <c r="N10" s="50">
        <v>101.10945630491952</v>
      </c>
      <c r="O10" s="50"/>
      <c r="P10" s="50">
        <v>8.4</v>
      </c>
      <c r="Q10" s="294"/>
      <c r="R10" s="48">
        <v>18867987</v>
      </c>
      <c r="S10" s="48"/>
      <c r="T10" s="49">
        <v>99.867881920809822</v>
      </c>
      <c r="U10" s="49"/>
      <c r="V10" s="49">
        <v>8.5</v>
      </c>
      <c r="W10" s="51"/>
      <c r="X10" s="47">
        <v>18415883</v>
      </c>
      <c r="Y10" s="48"/>
      <c r="Z10" s="49">
        <v>97.603856733630352</v>
      </c>
      <c r="AA10" s="49"/>
      <c r="AB10" s="49">
        <v>8.3000000000000007</v>
      </c>
      <c r="AC10" s="51"/>
      <c r="AD10" s="47">
        <f>'1市税決算額'!M11</f>
        <v>19447386</v>
      </c>
      <c r="AE10" s="48"/>
      <c r="AF10" s="49">
        <f t="shared" si="0"/>
        <v>105.60115960771471</v>
      </c>
      <c r="AG10" s="49"/>
      <c r="AH10" s="49">
        <f>ROUND(AD10/AD$5*100,1)</f>
        <v>8.5</v>
      </c>
      <c r="AI10" s="51"/>
      <c r="AJ10" s="241"/>
    </row>
    <row r="11" spans="1:36" s="227" customFormat="1" ht="25.5" customHeight="1">
      <c r="A11" s="45"/>
      <c r="B11" s="45"/>
      <c r="C11" s="45"/>
      <c r="D11" s="45" t="s">
        <v>68</v>
      </c>
      <c r="E11" s="46"/>
      <c r="F11" s="47">
        <v>70130824</v>
      </c>
      <c r="G11" s="48"/>
      <c r="H11" s="50">
        <v>130.25440282289716</v>
      </c>
      <c r="I11" s="50"/>
      <c r="J11" s="50">
        <v>32.299999999999997</v>
      </c>
      <c r="K11" s="49"/>
      <c r="L11" s="47">
        <v>74094715</v>
      </c>
      <c r="M11" s="48"/>
      <c r="N11" s="50">
        <v>105.6521380669932</v>
      </c>
      <c r="O11" s="50"/>
      <c r="P11" s="50">
        <v>32.9</v>
      </c>
      <c r="Q11" s="294"/>
      <c r="R11" s="48">
        <v>75164468</v>
      </c>
      <c r="S11" s="48"/>
      <c r="T11" s="49">
        <v>101.44376424148469</v>
      </c>
      <c r="U11" s="49"/>
      <c r="V11" s="49">
        <v>33.700000000000003</v>
      </c>
      <c r="W11" s="51"/>
      <c r="X11" s="47">
        <v>74801951</v>
      </c>
      <c r="Y11" s="48"/>
      <c r="Z11" s="49">
        <v>99.517701635299275</v>
      </c>
      <c r="AA11" s="49"/>
      <c r="AB11" s="49">
        <v>33.9</v>
      </c>
      <c r="AC11" s="51"/>
      <c r="AD11" s="47">
        <f>'1市税決算額'!M12</f>
        <v>75347300</v>
      </c>
      <c r="AE11" s="48"/>
      <c r="AF11" s="49">
        <f>AD11/X11*100</f>
        <v>100.72905718729182</v>
      </c>
      <c r="AG11" s="49"/>
      <c r="AH11" s="49">
        <f>ROUND(AD11/AD$5*100,1)</f>
        <v>33.1</v>
      </c>
      <c r="AI11" s="51"/>
      <c r="AJ11" s="241"/>
    </row>
    <row r="12" spans="1:36" s="240" customFormat="1" ht="25.5" customHeight="1">
      <c r="A12" s="314"/>
      <c r="B12" s="314"/>
      <c r="C12" s="506" t="s">
        <v>69</v>
      </c>
      <c r="D12" s="506"/>
      <c r="E12" s="40"/>
      <c r="F12" s="44">
        <v>25459258</v>
      </c>
      <c r="G12" s="41"/>
      <c r="H12" s="43">
        <v>102.88197125985555</v>
      </c>
      <c r="I12" s="43"/>
      <c r="J12" s="43">
        <v>11.7</v>
      </c>
      <c r="K12" s="42"/>
      <c r="L12" s="44">
        <v>25718609</v>
      </c>
      <c r="M12" s="41"/>
      <c r="N12" s="43">
        <v>101.01869033260907</v>
      </c>
      <c r="O12" s="43"/>
      <c r="P12" s="43">
        <v>11.4</v>
      </c>
      <c r="Q12" s="293"/>
      <c r="R12" s="41">
        <v>21674428</v>
      </c>
      <c r="S12" s="41"/>
      <c r="T12" s="42">
        <v>84.275273207816184</v>
      </c>
      <c r="U12" s="42"/>
      <c r="V12" s="42">
        <v>9.6999999999999993</v>
      </c>
      <c r="W12" s="230"/>
      <c r="X12" s="44">
        <v>21114665</v>
      </c>
      <c r="Y12" s="41"/>
      <c r="Z12" s="42">
        <v>97.417403587305742</v>
      </c>
      <c r="AA12" s="42"/>
      <c r="AB12" s="42">
        <v>9.5</v>
      </c>
      <c r="AC12" s="230"/>
      <c r="AD12" s="44">
        <f>AD13+AD14</f>
        <v>21399906</v>
      </c>
      <c r="AE12" s="41"/>
      <c r="AF12" s="42">
        <f t="shared" si="0"/>
        <v>101.35091416321312</v>
      </c>
      <c r="AG12" s="42"/>
      <c r="AH12" s="42">
        <f>AH13+AH14</f>
        <v>9.4</v>
      </c>
      <c r="AI12" s="230"/>
      <c r="AJ12" s="239"/>
    </row>
    <row r="13" spans="1:36" s="227" customFormat="1" ht="25.5" customHeight="1">
      <c r="A13" s="45"/>
      <c r="B13" s="45"/>
      <c r="C13" s="45"/>
      <c r="D13" s="45" t="s">
        <v>65</v>
      </c>
      <c r="E13" s="46"/>
      <c r="F13" s="47">
        <v>5408260</v>
      </c>
      <c r="G13" s="48"/>
      <c r="H13" s="50">
        <v>99.956917830233337</v>
      </c>
      <c r="I13" s="50"/>
      <c r="J13" s="50">
        <v>2.5</v>
      </c>
      <c r="K13" s="49"/>
      <c r="L13" s="47">
        <v>5449330</v>
      </c>
      <c r="M13" s="48"/>
      <c r="N13" s="50">
        <v>100.75939396404759</v>
      </c>
      <c r="O13" s="50"/>
      <c r="P13" s="50">
        <v>2.4</v>
      </c>
      <c r="Q13" s="294"/>
      <c r="R13" s="48">
        <v>5450400</v>
      </c>
      <c r="S13" s="48"/>
      <c r="T13" s="49">
        <v>100.01963544142123</v>
      </c>
      <c r="U13" s="49"/>
      <c r="V13" s="49">
        <v>2.4</v>
      </c>
      <c r="W13" s="51"/>
      <c r="X13" s="47">
        <v>5436382</v>
      </c>
      <c r="Y13" s="48"/>
      <c r="Z13" s="49">
        <v>99.742807867312493</v>
      </c>
      <c r="AA13" s="49"/>
      <c r="AB13" s="49">
        <v>2.4</v>
      </c>
      <c r="AC13" s="51"/>
      <c r="AD13" s="47">
        <f>'1市税決算額'!M14</f>
        <v>5476095</v>
      </c>
      <c r="AE13" s="48"/>
      <c r="AF13" s="49">
        <f t="shared" si="0"/>
        <v>100.73050422137371</v>
      </c>
      <c r="AG13" s="49"/>
      <c r="AH13" s="49">
        <f>ROUND(AD13/AD$5*100,1)</f>
        <v>2.4</v>
      </c>
      <c r="AI13" s="51"/>
      <c r="AJ13" s="241"/>
    </row>
    <row r="14" spans="1:36" s="227" customFormat="1" ht="25.5" customHeight="1">
      <c r="A14" s="45"/>
      <c r="B14" s="45"/>
      <c r="C14" s="45"/>
      <c r="D14" s="45" t="s">
        <v>70</v>
      </c>
      <c r="E14" s="46"/>
      <c r="F14" s="47">
        <v>20050998</v>
      </c>
      <c r="G14" s="48"/>
      <c r="H14" s="50">
        <v>103.70047992572415</v>
      </c>
      <c r="I14" s="50"/>
      <c r="J14" s="50">
        <v>9.1999999999999993</v>
      </c>
      <c r="K14" s="49"/>
      <c r="L14" s="47">
        <v>20269279</v>
      </c>
      <c r="M14" s="48"/>
      <c r="N14" s="50">
        <v>101.08862910464606</v>
      </c>
      <c r="O14" s="50"/>
      <c r="P14" s="50">
        <v>9</v>
      </c>
      <c r="Q14" s="294"/>
      <c r="R14" s="48">
        <v>16224028</v>
      </c>
      <c r="S14" s="48"/>
      <c r="T14" s="49">
        <v>80.042452422703349</v>
      </c>
      <c r="U14" s="49"/>
      <c r="V14" s="49">
        <v>7.3</v>
      </c>
      <c r="W14" s="51"/>
      <c r="X14" s="47">
        <v>15678283</v>
      </c>
      <c r="Y14" s="48"/>
      <c r="Z14" s="49">
        <v>96.636192935564452</v>
      </c>
      <c r="AA14" s="49"/>
      <c r="AB14" s="49">
        <v>7.1</v>
      </c>
      <c r="AC14" s="51"/>
      <c r="AD14" s="47">
        <f>'1市税決算額'!M15</f>
        <v>15923811</v>
      </c>
      <c r="AE14" s="48"/>
      <c r="AF14" s="49">
        <f t="shared" si="0"/>
        <v>101.5660388321859</v>
      </c>
      <c r="AG14" s="49"/>
      <c r="AH14" s="49">
        <f>ROUND(AD14/AD$5*100,1)</f>
        <v>7</v>
      </c>
      <c r="AI14" s="51"/>
      <c r="AJ14" s="241"/>
    </row>
    <row r="15" spans="1:36" s="240" customFormat="1" ht="25.5" customHeight="1">
      <c r="A15" s="314"/>
      <c r="B15" s="506" t="s">
        <v>71</v>
      </c>
      <c r="C15" s="506"/>
      <c r="D15" s="506"/>
      <c r="E15" s="40"/>
      <c r="F15" s="44">
        <v>73211624</v>
      </c>
      <c r="G15" s="41"/>
      <c r="H15" s="43">
        <v>102.13180664758825</v>
      </c>
      <c r="I15" s="43"/>
      <c r="J15" s="43">
        <v>33.6</v>
      </c>
      <c r="K15" s="42"/>
      <c r="L15" s="44">
        <v>75843764</v>
      </c>
      <c r="M15" s="41"/>
      <c r="N15" s="43">
        <v>103.5952487544874</v>
      </c>
      <c r="O15" s="43"/>
      <c r="P15" s="43">
        <v>33.700000000000003</v>
      </c>
      <c r="Q15" s="293"/>
      <c r="R15" s="41">
        <v>76992326</v>
      </c>
      <c r="S15" s="41"/>
      <c r="T15" s="42">
        <v>101.5143789540825</v>
      </c>
      <c r="U15" s="42"/>
      <c r="V15" s="42">
        <v>34.5</v>
      </c>
      <c r="W15" s="230"/>
      <c r="X15" s="44">
        <v>75583583</v>
      </c>
      <c r="Y15" s="41"/>
      <c r="Z15" s="42">
        <v>98.170281282318967</v>
      </c>
      <c r="AA15" s="42"/>
      <c r="AB15" s="42">
        <v>34.200000000000003</v>
      </c>
      <c r="AC15" s="230"/>
      <c r="AD15" s="44">
        <f>AD16+AD20</f>
        <v>79307319</v>
      </c>
      <c r="AE15" s="41"/>
      <c r="AF15" s="42">
        <f t="shared" si="0"/>
        <v>104.92664657085653</v>
      </c>
      <c r="AG15" s="42"/>
      <c r="AH15" s="42">
        <f>AH16+AH20</f>
        <v>34.900000000000006</v>
      </c>
      <c r="AI15" s="230"/>
      <c r="AJ15" s="239"/>
    </row>
    <row r="16" spans="1:36" s="240" customFormat="1" ht="25.5" customHeight="1">
      <c r="A16" s="314"/>
      <c r="B16" s="314"/>
      <c r="C16" s="506" t="s">
        <v>72</v>
      </c>
      <c r="D16" s="506"/>
      <c r="E16" s="40"/>
      <c r="F16" s="44">
        <v>72892080</v>
      </c>
      <c r="G16" s="41"/>
      <c r="H16" s="43">
        <v>102.13842100524795</v>
      </c>
      <c r="I16" s="43"/>
      <c r="J16" s="43">
        <v>33.5</v>
      </c>
      <c r="K16" s="42"/>
      <c r="L16" s="44">
        <v>75454876</v>
      </c>
      <c r="M16" s="41"/>
      <c r="N16" s="43">
        <v>103.51587717074338</v>
      </c>
      <c r="O16" s="43"/>
      <c r="P16" s="43">
        <v>33.5</v>
      </c>
      <c r="Q16" s="293"/>
      <c r="R16" s="41">
        <v>76597652</v>
      </c>
      <c r="S16" s="41"/>
      <c r="T16" s="42">
        <v>101.51451577496462</v>
      </c>
      <c r="U16" s="42"/>
      <c r="V16" s="42">
        <v>34.299999999999997</v>
      </c>
      <c r="W16" s="230"/>
      <c r="X16" s="44">
        <v>75188963</v>
      </c>
      <c r="Y16" s="41"/>
      <c r="Z16" s="42">
        <v>98.16092404503469</v>
      </c>
      <c r="AA16" s="42"/>
      <c r="AB16" s="42">
        <v>34</v>
      </c>
      <c r="AC16" s="230"/>
      <c r="AD16" s="44">
        <f>AD17+AD18+AD19</f>
        <v>78926120</v>
      </c>
      <c r="AE16" s="41"/>
      <c r="AF16" s="42">
        <f t="shared" si="0"/>
        <v>104.97035316207246</v>
      </c>
      <c r="AG16" s="42"/>
      <c r="AH16" s="42">
        <f>AH17+AH18+AH19</f>
        <v>34.700000000000003</v>
      </c>
      <c r="AI16" s="230"/>
      <c r="AJ16" s="239"/>
    </row>
    <row r="17" spans="1:36" s="227" customFormat="1" ht="25.5" customHeight="1">
      <c r="A17" s="45"/>
      <c r="B17" s="45"/>
      <c r="C17" s="45"/>
      <c r="D17" s="45" t="s">
        <v>73</v>
      </c>
      <c r="E17" s="46"/>
      <c r="F17" s="47">
        <v>25393481</v>
      </c>
      <c r="G17" s="48"/>
      <c r="H17" s="50">
        <v>106.32683562625584</v>
      </c>
      <c r="I17" s="50"/>
      <c r="J17" s="50">
        <v>11.7</v>
      </c>
      <c r="K17" s="49"/>
      <c r="L17" s="47">
        <v>26543781</v>
      </c>
      <c r="M17" s="48"/>
      <c r="N17" s="50">
        <v>104.52990277307785</v>
      </c>
      <c r="O17" s="50"/>
      <c r="P17" s="50">
        <v>11.8</v>
      </c>
      <c r="Q17" s="294"/>
      <c r="R17" s="48">
        <v>26992676</v>
      </c>
      <c r="S17" s="48"/>
      <c r="T17" s="49">
        <v>101.69114942592392</v>
      </c>
      <c r="U17" s="49"/>
      <c r="V17" s="49">
        <v>12.1</v>
      </c>
      <c r="W17" s="51"/>
      <c r="X17" s="47">
        <v>27147011</v>
      </c>
      <c r="Y17" s="48"/>
      <c r="Z17" s="49">
        <v>100.57176620798916</v>
      </c>
      <c r="AA17" s="49"/>
      <c r="AB17" s="49">
        <v>12.3</v>
      </c>
      <c r="AC17" s="51"/>
      <c r="AD17" s="47">
        <f>'1市税決算額'!M18</f>
        <v>28392793</v>
      </c>
      <c r="AE17" s="48"/>
      <c r="AF17" s="49">
        <f t="shared" si="0"/>
        <v>104.58902086863264</v>
      </c>
      <c r="AG17" s="49"/>
      <c r="AH17" s="49">
        <f>ROUND(AD17/AD$5*100,1)</f>
        <v>12.5</v>
      </c>
      <c r="AI17" s="51"/>
      <c r="AJ17" s="241"/>
    </row>
    <row r="18" spans="1:36" s="227" customFormat="1" ht="25.5" customHeight="1">
      <c r="A18" s="45"/>
      <c r="B18" s="45"/>
      <c r="C18" s="45"/>
      <c r="D18" s="45" t="s">
        <v>74</v>
      </c>
      <c r="E18" s="46"/>
      <c r="F18" s="47">
        <v>35712047</v>
      </c>
      <c r="G18" s="48"/>
      <c r="H18" s="50">
        <v>100.02820572093249</v>
      </c>
      <c r="I18" s="50"/>
      <c r="J18" s="50">
        <v>16.399999999999999</v>
      </c>
      <c r="K18" s="49"/>
      <c r="L18" s="47">
        <v>36665898</v>
      </c>
      <c r="M18" s="48"/>
      <c r="N18" s="50">
        <v>102.67095022584397</v>
      </c>
      <c r="O18" s="50"/>
      <c r="P18" s="50">
        <v>16.3</v>
      </c>
      <c r="Q18" s="294"/>
      <c r="R18" s="48">
        <v>37806416</v>
      </c>
      <c r="S18" s="48"/>
      <c r="T18" s="49">
        <v>103.11056884519778</v>
      </c>
      <c r="U18" s="49"/>
      <c r="V18" s="49">
        <v>16.899999999999999</v>
      </c>
      <c r="W18" s="51"/>
      <c r="X18" s="47">
        <v>36550241</v>
      </c>
      <c r="Y18" s="48"/>
      <c r="Z18" s="49">
        <v>96.677349685831103</v>
      </c>
      <c r="AA18" s="49"/>
      <c r="AB18" s="49">
        <v>16.5</v>
      </c>
      <c r="AC18" s="51"/>
      <c r="AD18" s="47">
        <f>'1市税決算額'!M19</f>
        <v>38699435</v>
      </c>
      <c r="AE18" s="48"/>
      <c r="AF18" s="49">
        <f t="shared" si="0"/>
        <v>105.8801089711009</v>
      </c>
      <c r="AG18" s="49"/>
      <c r="AH18" s="49">
        <f>ROUND(AD18/AD$5*100,1)</f>
        <v>17</v>
      </c>
      <c r="AI18" s="51"/>
      <c r="AJ18" s="241"/>
    </row>
    <row r="19" spans="1:36" s="227" customFormat="1" ht="25.5" customHeight="1">
      <c r="A19" s="45"/>
      <c r="B19" s="45"/>
      <c r="C19" s="45"/>
      <c r="D19" s="45" t="s">
        <v>75</v>
      </c>
      <c r="E19" s="46"/>
      <c r="F19" s="47">
        <v>11786552</v>
      </c>
      <c r="G19" s="48"/>
      <c r="H19" s="50">
        <v>100.04269397451364</v>
      </c>
      <c r="I19" s="50"/>
      <c r="J19" s="50">
        <v>5.4</v>
      </c>
      <c r="K19" s="49"/>
      <c r="L19" s="47">
        <v>12245197</v>
      </c>
      <c r="M19" s="48"/>
      <c r="N19" s="50">
        <v>103.8912567475204</v>
      </c>
      <c r="O19" s="50"/>
      <c r="P19" s="50">
        <v>5.4</v>
      </c>
      <c r="Q19" s="294"/>
      <c r="R19" s="48">
        <v>11798560</v>
      </c>
      <c r="S19" s="48"/>
      <c r="T19" s="49">
        <v>96.352553576720737</v>
      </c>
      <c r="U19" s="49"/>
      <c r="V19" s="49">
        <v>5.3</v>
      </c>
      <c r="W19" s="51"/>
      <c r="X19" s="47">
        <v>11491711</v>
      </c>
      <c r="Y19" s="48"/>
      <c r="Z19" s="49">
        <v>97.399267368221203</v>
      </c>
      <c r="AA19" s="49"/>
      <c r="AB19" s="49">
        <v>5.2</v>
      </c>
      <c r="AC19" s="51"/>
      <c r="AD19" s="47">
        <f>'1市税決算額'!M20</f>
        <v>11833892</v>
      </c>
      <c r="AE19" s="48"/>
      <c r="AF19" s="49">
        <f t="shared" si="0"/>
        <v>102.97763318273493</v>
      </c>
      <c r="AG19" s="49"/>
      <c r="AH19" s="49">
        <f>ROUND(AD19/AD$5*100,1)</f>
        <v>5.2</v>
      </c>
      <c r="AI19" s="51"/>
      <c r="AJ19" s="241"/>
    </row>
    <row r="20" spans="1:36" s="240" customFormat="1" ht="25.5" customHeight="1">
      <c r="A20" s="314"/>
      <c r="B20" s="314"/>
      <c r="C20" s="506" t="s">
        <v>76</v>
      </c>
      <c r="D20" s="506"/>
      <c r="E20" s="40"/>
      <c r="F20" s="44">
        <v>319544</v>
      </c>
      <c r="G20" s="41"/>
      <c r="H20" s="43">
        <v>100.64504749666136</v>
      </c>
      <c r="I20" s="43"/>
      <c r="J20" s="43">
        <v>0.1</v>
      </c>
      <c r="K20" s="42"/>
      <c r="L20" s="44">
        <v>388888</v>
      </c>
      <c r="M20" s="41"/>
      <c r="N20" s="43">
        <v>121.70092381643842</v>
      </c>
      <c r="O20" s="43"/>
      <c r="P20" s="43">
        <v>0.2</v>
      </c>
      <c r="Q20" s="293"/>
      <c r="R20" s="41">
        <v>394674</v>
      </c>
      <c r="S20" s="41"/>
      <c r="T20" s="42">
        <v>101.48783197218737</v>
      </c>
      <c r="U20" s="42"/>
      <c r="V20" s="42">
        <v>0.2</v>
      </c>
      <c r="W20" s="230"/>
      <c r="X20" s="44">
        <v>394620</v>
      </c>
      <c r="Y20" s="41"/>
      <c r="Z20" s="42">
        <v>99.986317821797229</v>
      </c>
      <c r="AA20" s="42"/>
      <c r="AB20" s="42">
        <v>0.2</v>
      </c>
      <c r="AC20" s="230"/>
      <c r="AD20" s="44">
        <f>'1市税決算額'!M21</f>
        <v>381199</v>
      </c>
      <c r="AE20" s="41"/>
      <c r="AF20" s="42">
        <f t="shared" si="0"/>
        <v>96.599006639298565</v>
      </c>
      <c r="AG20" s="42"/>
      <c r="AH20" s="42">
        <f>ROUND(AD20/AD$5*100,1)</f>
        <v>0.2</v>
      </c>
      <c r="AI20" s="230"/>
      <c r="AJ20" s="239"/>
    </row>
    <row r="21" spans="1:36" s="240" customFormat="1" ht="25.5" customHeight="1">
      <c r="A21" s="314"/>
      <c r="B21" s="506" t="s">
        <v>77</v>
      </c>
      <c r="C21" s="506"/>
      <c r="D21" s="506"/>
      <c r="E21" s="40"/>
      <c r="F21" s="44">
        <v>1653011</v>
      </c>
      <c r="G21" s="41"/>
      <c r="H21" s="43">
        <v>104.12621802612524</v>
      </c>
      <c r="I21" s="43"/>
      <c r="J21" s="43">
        <v>0.8</v>
      </c>
      <c r="K21" s="42"/>
      <c r="L21" s="44">
        <v>1738009</v>
      </c>
      <c r="M21" s="41"/>
      <c r="N21" s="43">
        <v>105.14201054923409</v>
      </c>
      <c r="O21" s="43"/>
      <c r="P21" s="43">
        <v>0.8</v>
      </c>
      <c r="Q21" s="293"/>
      <c r="R21" s="41">
        <v>1826071</v>
      </c>
      <c r="S21" s="41"/>
      <c r="T21" s="42">
        <v>105.06683222008633</v>
      </c>
      <c r="U21" s="42"/>
      <c r="V21" s="42">
        <v>0.8</v>
      </c>
      <c r="W21" s="230"/>
      <c r="X21" s="44">
        <v>1898990</v>
      </c>
      <c r="Y21" s="41"/>
      <c r="Z21" s="42">
        <v>103.9932182264545</v>
      </c>
      <c r="AA21" s="42"/>
      <c r="AB21" s="42">
        <v>0.8</v>
      </c>
      <c r="AC21" s="230"/>
      <c r="AD21" s="44">
        <f>'1市税決算額'!M22</f>
        <v>1997569</v>
      </c>
      <c r="AE21" s="41"/>
      <c r="AF21" s="42">
        <f t="shared" si="0"/>
        <v>105.19112791536554</v>
      </c>
      <c r="AG21" s="42"/>
      <c r="AH21" s="42">
        <f>AH23+AH22</f>
        <v>0.8</v>
      </c>
      <c r="AI21" s="230"/>
      <c r="AJ21" s="239"/>
    </row>
    <row r="22" spans="1:36" s="227" customFormat="1" ht="25.5" customHeight="1">
      <c r="A22" s="45"/>
      <c r="B22" s="45"/>
      <c r="C22" s="45"/>
      <c r="D22" s="242" t="s">
        <v>112</v>
      </c>
      <c r="E22" s="46"/>
      <c r="F22" s="243">
        <v>0</v>
      </c>
      <c r="G22" s="244"/>
      <c r="H22" s="225">
        <v>0</v>
      </c>
      <c r="I22" s="225"/>
      <c r="J22" s="225">
        <v>0</v>
      </c>
      <c r="K22" s="50"/>
      <c r="L22" s="243">
        <v>27555</v>
      </c>
      <c r="M22" s="244"/>
      <c r="N22" s="291" t="s">
        <v>110</v>
      </c>
      <c r="O22" s="291"/>
      <c r="P22" s="50">
        <v>0</v>
      </c>
      <c r="Q22" s="294"/>
      <c r="R22" s="244">
        <v>57598</v>
      </c>
      <c r="S22" s="244"/>
      <c r="T22" s="225">
        <v>209.02921429867538</v>
      </c>
      <c r="U22" s="225"/>
      <c r="V22" s="216">
        <v>0</v>
      </c>
      <c r="W22" s="51"/>
      <c r="X22" s="243">
        <v>72814</v>
      </c>
      <c r="Y22" s="244"/>
      <c r="Z22" s="225">
        <v>126.41758394388694</v>
      </c>
      <c r="AA22" s="225"/>
      <c r="AB22" s="216">
        <v>0</v>
      </c>
      <c r="AC22" s="51"/>
      <c r="AD22" s="47">
        <f>'1市税決算額'!M23</f>
        <v>104371</v>
      </c>
      <c r="AE22" s="48"/>
      <c r="AF22" s="216">
        <f>AD22/X22*100</f>
        <v>143.3391930123328</v>
      </c>
      <c r="AG22" s="49"/>
      <c r="AH22" s="49">
        <f>ROUND(AD22/AD$5*100,1)</f>
        <v>0</v>
      </c>
      <c r="AI22" s="51"/>
      <c r="AJ22" s="241"/>
    </row>
    <row r="23" spans="1:36" s="227" customFormat="1" ht="25.5" customHeight="1">
      <c r="A23" s="45"/>
      <c r="B23" s="45"/>
      <c r="C23" s="45"/>
      <c r="D23" s="45" t="s">
        <v>113</v>
      </c>
      <c r="E23" s="46"/>
      <c r="F23" s="47">
        <v>1653011</v>
      </c>
      <c r="G23" s="48"/>
      <c r="H23" s="50">
        <v>104.12621802612524</v>
      </c>
      <c r="I23" s="50"/>
      <c r="J23" s="50">
        <v>0.8</v>
      </c>
      <c r="K23" s="49"/>
      <c r="L23" s="47">
        <v>1710454</v>
      </c>
      <c r="M23" s="48"/>
      <c r="N23" s="50">
        <v>103.47505249511346</v>
      </c>
      <c r="O23" s="50"/>
      <c r="P23" s="50">
        <v>0.8</v>
      </c>
      <c r="Q23" s="294"/>
      <c r="R23" s="48">
        <v>1768473</v>
      </c>
      <c r="S23" s="48"/>
      <c r="T23" s="49">
        <v>103.39202340431255</v>
      </c>
      <c r="U23" s="49"/>
      <c r="V23" s="49">
        <v>0.8</v>
      </c>
      <c r="W23" s="51"/>
      <c r="X23" s="47">
        <v>1826176</v>
      </c>
      <c r="Y23" s="48"/>
      <c r="Z23" s="49">
        <v>103.26287141505695</v>
      </c>
      <c r="AA23" s="49"/>
      <c r="AB23" s="49">
        <v>0.8</v>
      </c>
      <c r="AC23" s="51"/>
      <c r="AD23" s="47">
        <f>'1市税決算額'!M24</f>
        <v>1893198</v>
      </c>
      <c r="AE23" s="48"/>
      <c r="AF23" s="49">
        <f>AD23/X23*100</f>
        <v>103.67007342118175</v>
      </c>
      <c r="AG23" s="49"/>
      <c r="AH23" s="49">
        <f>ROUND(AD23/AD$5*100,1)</f>
        <v>0.8</v>
      </c>
      <c r="AI23" s="51"/>
      <c r="AJ23" s="241"/>
    </row>
    <row r="24" spans="1:36" s="240" customFormat="1" ht="25.5" customHeight="1">
      <c r="A24" s="314"/>
      <c r="B24" s="506" t="s">
        <v>78</v>
      </c>
      <c r="C24" s="506"/>
      <c r="D24" s="506"/>
      <c r="E24" s="40"/>
      <c r="F24" s="44">
        <v>7658532</v>
      </c>
      <c r="G24" s="41"/>
      <c r="H24" s="43">
        <v>97.252756044096714</v>
      </c>
      <c r="I24" s="43"/>
      <c r="J24" s="43">
        <v>3.5</v>
      </c>
      <c r="K24" s="42"/>
      <c r="L24" s="44">
        <v>7685185</v>
      </c>
      <c r="M24" s="41"/>
      <c r="N24" s="43">
        <v>100.34801708734781</v>
      </c>
      <c r="O24" s="43"/>
      <c r="P24" s="43">
        <v>3.4</v>
      </c>
      <c r="Q24" s="293"/>
      <c r="R24" s="41">
        <v>7125440</v>
      </c>
      <c r="S24" s="41"/>
      <c r="T24" s="42">
        <v>92.716570908833035</v>
      </c>
      <c r="U24" s="42"/>
      <c r="V24" s="42">
        <v>3.2</v>
      </c>
      <c r="W24" s="230"/>
      <c r="X24" s="44">
        <v>7685428</v>
      </c>
      <c r="Y24" s="41"/>
      <c r="Z24" s="42">
        <v>107.85899537432076</v>
      </c>
      <c r="AA24" s="42"/>
      <c r="AB24" s="42">
        <v>3.5</v>
      </c>
      <c r="AC24" s="230"/>
      <c r="AD24" s="44">
        <f>'1市税決算額'!M25</f>
        <v>8128553</v>
      </c>
      <c r="AE24" s="41"/>
      <c r="AF24" s="42">
        <f t="shared" si="0"/>
        <v>105.76578168450736</v>
      </c>
      <c r="AG24" s="42"/>
      <c r="AH24" s="42">
        <f>ROUND(AD24/AD$5*100,1)</f>
        <v>3.6</v>
      </c>
      <c r="AI24" s="230"/>
      <c r="AJ24" s="239"/>
    </row>
    <row r="25" spans="1:36" s="240" customFormat="1" ht="25.5" customHeight="1">
      <c r="A25" s="314"/>
      <c r="B25" s="506" t="s">
        <v>79</v>
      </c>
      <c r="C25" s="506"/>
      <c r="D25" s="506"/>
      <c r="E25" s="40"/>
      <c r="F25" s="44">
        <v>2251</v>
      </c>
      <c r="G25" s="41"/>
      <c r="H25" s="43">
        <v>125.47380156075809</v>
      </c>
      <c r="I25" s="43"/>
      <c r="J25" s="43">
        <v>0</v>
      </c>
      <c r="K25" s="42"/>
      <c r="L25" s="44">
        <v>2385</v>
      </c>
      <c r="M25" s="41"/>
      <c r="N25" s="43">
        <v>105.95290981785872</v>
      </c>
      <c r="O25" s="43"/>
      <c r="P25" s="43">
        <v>0</v>
      </c>
      <c r="Q25" s="293"/>
      <c r="R25" s="41">
        <v>3135</v>
      </c>
      <c r="S25" s="41"/>
      <c r="T25" s="42">
        <v>131.44654088050314</v>
      </c>
      <c r="U25" s="42"/>
      <c r="V25" s="42">
        <v>0</v>
      </c>
      <c r="W25" s="230"/>
      <c r="X25" s="44">
        <v>3346</v>
      </c>
      <c r="Y25" s="41"/>
      <c r="Z25" s="42">
        <v>106.73046251993621</v>
      </c>
      <c r="AA25" s="42"/>
      <c r="AB25" s="42">
        <v>0</v>
      </c>
      <c r="AC25" s="230"/>
      <c r="AD25" s="44">
        <f>'1市税決算額'!M26</f>
        <v>3702</v>
      </c>
      <c r="AE25" s="41"/>
      <c r="AF25" s="42">
        <f t="shared" si="0"/>
        <v>110.63956963538553</v>
      </c>
      <c r="AG25" s="42"/>
      <c r="AH25" s="42">
        <f>ROUND(AD25/AD$5*100,1)</f>
        <v>0</v>
      </c>
      <c r="AI25" s="230"/>
      <c r="AJ25" s="239"/>
    </row>
    <row r="26" spans="1:36" s="240" customFormat="1" ht="25.5" customHeight="1">
      <c r="A26" s="314"/>
      <c r="B26" s="506" t="s">
        <v>80</v>
      </c>
      <c r="C26" s="506"/>
      <c r="D26" s="506"/>
      <c r="E26" s="40"/>
      <c r="F26" s="44">
        <v>31642</v>
      </c>
      <c r="G26" s="41"/>
      <c r="H26" s="43">
        <v>84.172164290274537</v>
      </c>
      <c r="I26" s="43"/>
      <c r="J26" s="43">
        <v>0</v>
      </c>
      <c r="K26" s="42"/>
      <c r="L26" s="44">
        <v>22311</v>
      </c>
      <c r="M26" s="41"/>
      <c r="N26" s="43">
        <v>70.510713608495038</v>
      </c>
      <c r="O26" s="43"/>
      <c r="P26" s="43">
        <v>0</v>
      </c>
      <c r="Q26" s="293"/>
      <c r="R26" s="41">
        <v>16660</v>
      </c>
      <c r="S26" s="41"/>
      <c r="T26" s="42">
        <v>74.671686611985123</v>
      </c>
      <c r="U26" s="42"/>
      <c r="V26" s="42">
        <v>0</v>
      </c>
      <c r="W26" s="230"/>
      <c r="X26" s="44">
        <v>9260</v>
      </c>
      <c r="Y26" s="41"/>
      <c r="Z26" s="42">
        <v>55.582232893157268</v>
      </c>
      <c r="AA26" s="42"/>
      <c r="AB26" s="42">
        <v>0</v>
      </c>
      <c r="AC26" s="230"/>
      <c r="AD26" s="44">
        <f>AD27+AD28</f>
        <v>3860</v>
      </c>
      <c r="AE26" s="41"/>
      <c r="AF26" s="42">
        <f t="shared" si="0"/>
        <v>41.68466522678186</v>
      </c>
      <c r="AG26" s="42"/>
      <c r="AH26" s="42">
        <f>AH27+AH28</f>
        <v>0</v>
      </c>
      <c r="AI26" s="230"/>
      <c r="AJ26" s="239"/>
    </row>
    <row r="27" spans="1:36" s="227" customFormat="1" ht="25.5" customHeight="1">
      <c r="A27" s="45"/>
      <c r="B27" s="45"/>
      <c r="C27" s="45"/>
      <c r="D27" s="45" t="s">
        <v>81</v>
      </c>
      <c r="E27" s="46"/>
      <c r="F27" s="47">
        <v>30549</v>
      </c>
      <c r="G27" s="48"/>
      <c r="H27" s="50">
        <v>83.812998984882995</v>
      </c>
      <c r="I27" s="50"/>
      <c r="J27" s="50">
        <v>0</v>
      </c>
      <c r="K27" s="49"/>
      <c r="L27" s="47">
        <v>22311</v>
      </c>
      <c r="M27" s="48"/>
      <c r="N27" s="50">
        <v>73.033487184523224</v>
      </c>
      <c r="O27" s="50"/>
      <c r="P27" s="50">
        <v>0</v>
      </c>
      <c r="Q27" s="294"/>
      <c r="R27" s="48">
        <v>16660</v>
      </c>
      <c r="S27" s="48"/>
      <c r="T27" s="49">
        <v>74.671686611985123</v>
      </c>
      <c r="U27" s="49"/>
      <c r="V27" s="49">
        <v>0</v>
      </c>
      <c r="W27" s="51"/>
      <c r="X27" s="47">
        <v>9260</v>
      </c>
      <c r="Y27" s="48"/>
      <c r="Z27" s="49">
        <v>55.582232893157268</v>
      </c>
      <c r="AA27" s="49"/>
      <c r="AB27" s="49">
        <v>0</v>
      </c>
      <c r="AC27" s="51"/>
      <c r="AD27" s="47">
        <f>'1市税決算額'!M28</f>
        <v>3860</v>
      </c>
      <c r="AE27" s="48"/>
      <c r="AF27" s="49">
        <f t="shared" si="0"/>
        <v>41.68466522678186</v>
      </c>
      <c r="AG27" s="49"/>
      <c r="AH27" s="49">
        <f>ROUND(AD27/AD$5*100,1)</f>
        <v>0</v>
      </c>
      <c r="AI27" s="51"/>
      <c r="AJ27" s="241"/>
    </row>
    <row r="28" spans="1:36" s="227" customFormat="1" ht="25.5" customHeight="1">
      <c r="A28" s="45"/>
      <c r="B28" s="45"/>
      <c r="C28" s="45"/>
      <c r="D28" s="45" t="s">
        <v>82</v>
      </c>
      <c r="E28" s="46"/>
      <c r="F28" s="47">
        <v>1093</v>
      </c>
      <c r="G28" s="48"/>
      <c r="H28" s="50">
        <v>95.625546806649169</v>
      </c>
      <c r="I28" s="50"/>
      <c r="J28" s="50">
        <v>0</v>
      </c>
      <c r="K28" s="49"/>
      <c r="L28" s="122" t="s">
        <v>104</v>
      </c>
      <c r="M28" s="48"/>
      <c r="N28" s="292" t="s">
        <v>106</v>
      </c>
      <c r="O28" s="50"/>
      <c r="P28" s="292" t="s">
        <v>104</v>
      </c>
      <c r="Q28" s="294"/>
      <c r="R28" s="217" t="s">
        <v>104</v>
      </c>
      <c r="S28" s="48"/>
      <c r="T28" s="216" t="s">
        <v>104</v>
      </c>
      <c r="U28" s="49"/>
      <c r="V28" s="216" t="s">
        <v>104</v>
      </c>
      <c r="W28" s="51"/>
      <c r="X28" s="122" t="s">
        <v>104</v>
      </c>
      <c r="Y28" s="48"/>
      <c r="Z28" s="216" t="s">
        <v>104</v>
      </c>
      <c r="AA28" s="49"/>
      <c r="AB28" s="216" t="s">
        <v>104</v>
      </c>
      <c r="AC28" s="51"/>
      <c r="AD28" s="399">
        <v>0</v>
      </c>
      <c r="AE28" s="400"/>
      <c r="AF28" s="225">
        <v>0</v>
      </c>
      <c r="AG28" s="401"/>
      <c r="AH28" s="401">
        <f>ROUND(AD28/AD$5*100,1)</f>
        <v>0</v>
      </c>
      <c r="AI28" s="51"/>
      <c r="AJ28" s="241"/>
    </row>
    <row r="29" spans="1:36" s="240" customFormat="1" ht="25.5" customHeight="1">
      <c r="A29" s="314"/>
      <c r="B29" s="506" t="s">
        <v>83</v>
      </c>
      <c r="C29" s="506"/>
      <c r="D29" s="506"/>
      <c r="E29" s="40"/>
      <c r="F29" s="44">
        <v>200611</v>
      </c>
      <c r="G29" s="41"/>
      <c r="H29" s="43">
        <v>99.203841341898226</v>
      </c>
      <c r="I29" s="43"/>
      <c r="J29" s="43">
        <v>0.1</v>
      </c>
      <c r="K29" s="42"/>
      <c r="L29" s="44">
        <v>197231</v>
      </c>
      <c r="M29" s="41"/>
      <c r="N29" s="43">
        <v>98.315147225226923</v>
      </c>
      <c r="O29" s="43"/>
      <c r="P29" s="43">
        <v>0.1</v>
      </c>
      <c r="Q29" s="293"/>
      <c r="R29" s="41">
        <v>101602</v>
      </c>
      <c r="S29" s="41"/>
      <c r="T29" s="42">
        <v>51.514214296941155</v>
      </c>
      <c r="U29" s="42"/>
      <c r="V29" s="42">
        <v>0.1</v>
      </c>
      <c r="W29" s="230"/>
      <c r="X29" s="44">
        <v>121090</v>
      </c>
      <c r="Y29" s="41"/>
      <c r="Z29" s="42">
        <v>119.1807247888821</v>
      </c>
      <c r="AA29" s="42"/>
      <c r="AB29" s="42">
        <v>0.1</v>
      </c>
      <c r="AC29" s="230"/>
      <c r="AD29" s="44">
        <f>'1市税決算額'!M30</f>
        <v>174099</v>
      </c>
      <c r="AE29" s="41"/>
      <c r="AF29" s="42">
        <f t="shared" si="0"/>
        <v>143.77652985382775</v>
      </c>
      <c r="AG29" s="42"/>
      <c r="AH29" s="42">
        <f>ROUND(AD29/AD$5*100,1)</f>
        <v>0.1</v>
      </c>
      <c r="AI29" s="230"/>
      <c r="AJ29" s="239"/>
    </row>
    <row r="30" spans="1:36" s="240" customFormat="1" ht="25.5" customHeight="1">
      <c r="A30" s="314"/>
      <c r="B30" s="506" t="s">
        <v>84</v>
      </c>
      <c r="C30" s="506"/>
      <c r="D30" s="506"/>
      <c r="E30" s="40"/>
      <c r="F30" s="44">
        <v>5529280</v>
      </c>
      <c r="G30" s="41"/>
      <c r="H30" s="43">
        <v>101.04938742025334</v>
      </c>
      <c r="I30" s="43"/>
      <c r="J30" s="43">
        <v>2.5</v>
      </c>
      <c r="K30" s="42"/>
      <c r="L30" s="44">
        <v>5686881</v>
      </c>
      <c r="M30" s="41"/>
      <c r="N30" s="43">
        <v>102.85029877307714</v>
      </c>
      <c r="O30" s="43"/>
      <c r="P30" s="43">
        <v>2.5</v>
      </c>
      <c r="Q30" s="293"/>
      <c r="R30" s="41">
        <v>5841041</v>
      </c>
      <c r="S30" s="41"/>
      <c r="T30" s="42">
        <v>102.71080052492746</v>
      </c>
      <c r="U30" s="42"/>
      <c r="V30" s="42">
        <v>2.6</v>
      </c>
      <c r="W30" s="230"/>
      <c r="X30" s="44">
        <v>5960104</v>
      </c>
      <c r="Y30" s="41"/>
      <c r="Z30" s="42">
        <v>102.03838665059874</v>
      </c>
      <c r="AA30" s="42"/>
      <c r="AB30" s="42">
        <v>2.7</v>
      </c>
      <c r="AC30" s="230"/>
      <c r="AD30" s="44">
        <f>'1市税決算額'!M31</f>
        <v>5755029</v>
      </c>
      <c r="AE30" s="41"/>
      <c r="AF30" s="42">
        <f t="shared" si="0"/>
        <v>96.559204336031726</v>
      </c>
      <c r="AG30" s="42"/>
      <c r="AH30" s="42">
        <f>ROUND(AD30/AD$5*100,1)</f>
        <v>2.5</v>
      </c>
      <c r="AI30" s="230"/>
      <c r="AJ30" s="239"/>
    </row>
    <row r="31" spans="1:36" s="240" customFormat="1" ht="25.5" customHeight="1" thickBot="1">
      <c r="A31" s="315"/>
      <c r="B31" s="507" t="s">
        <v>85</v>
      </c>
      <c r="C31" s="507"/>
      <c r="D31" s="507"/>
      <c r="E31" s="52"/>
      <c r="F31" s="53">
        <v>14698778</v>
      </c>
      <c r="G31" s="54"/>
      <c r="H31" s="55">
        <v>103.02954474118017</v>
      </c>
      <c r="I31" s="55"/>
      <c r="J31" s="55">
        <v>6.8999999999999995</v>
      </c>
      <c r="K31" s="55"/>
      <c r="L31" s="53">
        <v>15224282</v>
      </c>
      <c r="M31" s="54"/>
      <c r="N31" s="55">
        <v>103.57515434276236</v>
      </c>
      <c r="O31" s="55"/>
      <c r="P31" s="55">
        <v>6.8</v>
      </c>
      <c r="Q31" s="231"/>
      <c r="R31" s="54">
        <v>15622506</v>
      </c>
      <c r="S31" s="54"/>
      <c r="T31" s="55">
        <v>102.61571613032392</v>
      </c>
      <c r="U31" s="55"/>
      <c r="V31" s="55">
        <v>7</v>
      </c>
      <c r="W31" s="231"/>
      <c r="X31" s="53">
        <v>15421154</v>
      </c>
      <c r="Y31" s="54"/>
      <c r="Z31" s="55">
        <v>98.711141477558087</v>
      </c>
      <c r="AA31" s="55"/>
      <c r="AB31" s="55">
        <v>7</v>
      </c>
      <c r="AC31" s="231"/>
      <c r="AD31" s="53">
        <f>'1市税決算額'!M32</f>
        <v>16213923</v>
      </c>
      <c r="AE31" s="54"/>
      <c r="AF31" s="55">
        <f>AD31/X31*100</f>
        <v>105.14078907454008</v>
      </c>
      <c r="AG31" s="55"/>
      <c r="AH31" s="55">
        <f>ROUND(AD31/AD$5*100,1)</f>
        <v>7.1</v>
      </c>
      <c r="AI31" s="231"/>
      <c r="AJ31" s="239"/>
    </row>
    <row r="32" spans="1:36" ht="13.5">
      <c r="A32" s="245" t="s">
        <v>135</v>
      </c>
      <c r="H32" s="246"/>
      <c r="I32" s="246"/>
      <c r="K32" s="246"/>
      <c r="Q32" s="248"/>
    </row>
    <row r="33" spans="17:18" ht="24.95" customHeight="1">
      <c r="Q33" s="248"/>
    </row>
    <row r="34" spans="17:18" ht="24.95" customHeight="1">
      <c r="Q34" s="248"/>
      <c r="R34" s="232" t="s">
        <v>132</v>
      </c>
    </row>
    <row r="35" spans="17:18" ht="24.95" customHeight="1">
      <c r="Q35" s="248"/>
    </row>
    <row r="36" spans="17:18" ht="24.95" customHeight="1">
      <c r="Q36" s="248"/>
    </row>
    <row r="37" spans="17:18" ht="24.95" customHeight="1">
      <c r="Q37" s="248"/>
    </row>
    <row r="38" spans="17:18" ht="24.95" customHeight="1">
      <c r="Q38" s="248"/>
    </row>
    <row r="39" spans="17:18" ht="24.95" customHeight="1">
      <c r="Q39" s="248"/>
    </row>
    <row r="40" spans="17:18" ht="24.95" customHeight="1">
      <c r="Q40" s="248"/>
    </row>
    <row r="41" spans="17:18" ht="24.95" customHeight="1">
      <c r="Q41" s="248"/>
    </row>
    <row r="42" spans="17:18" ht="24.95" customHeight="1">
      <c r="Q42" s="248"/>
    </row>
    <row r="43" spans="17:18" ht="24.95" customHeight="1">
      <c r="Q43" s="248"/>
    </row>
    <row r="44" spans="17:18" ht="24.95" customHeight="1">
      <c r="Q44" s="248"/>
    </row>
    <row r="45" spans="17:18" ht="24.95" customHeight="1">
      <c r="Q45" s="248"/>
    </row>
    <row r="46" spans="17:18" ht="24.95" customHeight="1">
      <c r="Q46" s="248"/>
    </row>
    <row r="47" spans="17:18" ht="24.95" customHeight="1">
      <c r="Q47" s="248"/>
    </row>
    <row r="48" spans="17:18" ht="24.95" customHeight="1">
      <c r="Q48" s="248"/>
    </row>
    <row r="49" spans="17:17" ht="24.95" customHeight="1">
      <c r="Q49" s="248"/>
    </row>
    <row r="50" spans="17:17" ht="24.95" customHeight="1">
      <c r="Q50" s="248"/>
    </row>
    <row r="51" spans="17:17" ht="24.95" customHeight="1">
      <c r="Q51" s="248"/>
    </row>
    <row r="52" spans="17:17" ht="24.95" customHeight="1">
      <c r="Q52" s="248"/>
    </row>
    <row r="53" spans="17:17" ht="24.95" customHeight="1">
      <c r="Q53" s="248"/>
    </row>
    <row r="54" spans="17:17" ht="24.95" customHeight="1">
      <c r="Q54" s="248"/>
    </row>
    <row r="55" spans="17:17" ht="24.95" customHeight="1">
      <c r="Q55" s="248"/>
    </row>
    <row r="56" spans="17:17" ht="24.95" customHeight="1">
      <c r="Q56" s="248"/>
    </row>
    <row r="57" spans="17:17" ht="24.95" customHeight="1">
      <c r="Q57" s="248"/>
    </row>
    <row r="58" spans="17:17" ht="24.95" customHeight="1">
      <c r="Q58" s="248"/>
    </row>
    <row r="59" spans="17:17" ht="24.95" customHeight="1">
      <c r="Q59" s="248"/>
    </row>
    <row r="60" spans="17:17" ht="24.95" customHeight="1">
      <c r="Q60" s="248"/>
    </row>
    <row r="61" spans="17:17" ht="24.95" customHeight="1">
      <c r="Q61" s="248"/>
    </row>
    <row r="62" spans="17:17" ht="24.95" customHeight="1">
      <c r="Q62" s="248"/>
    </row>
    <row r="63" spans="17:17" ht="24.95" customHeight="1">
      <c r="Q63" s="248"/>
    </row>
    <row r="64" spans="17:17" ht="24.95" customHeight="1">
      <c r="Q64" s="248"/>
    </row>
    <row r="65" spans="17:17" ht="24.95" customHeight="1">
      <c r="Q65" s="248"/>
    </row>
    <row r="66" spans="17:17" ht="24.95" customHeight="1">
      <c r="Q66" s="248"/>
    </row>
    <row r="67" spans="17:17" ht="24.95" customHeight="1">
      <c r="Q67" s="248"/>
    </row>
    <row r="68" spans="17:17" ht="24.95" customHeight="1">
      <c r="Q68" s="248"/>
    </row>
    <row r="69" spans="17:17" ht="24.95" customHeight="1">
      <c r="Q69" s="248"/>
    </row>
    <row r="70" spans="17:17" ht="24.95" customHeight="1">
      <c r="Q70" s="248"/>
    </row>
    <row r="71" spans="17:17" ht="24.95" customHeight="1">
      <c r="Q71" s="248"/>
    </row>
    <row r="72" spans="17:17" ht="24.95" customHeight="1">
      <c r="Q72" s="248"/>
    </row>
    <row r="73" spans="17:17" ht="24.95" customHeight="1">
      <c r="Q73" s="248"/>
    </row>
    <row r="74" spans="17:17" ht="24.95" customHeight="1">
      <c r="Q74" s="248"/>
    </row>
    <row r="75" spans="17:17" ht="24.95" customHeight="1">
      <c r="Q75" s="248"/>
    </row>
    <row r="76" spans="17:17" ht="24.95" customHeight="1">
      <c r="Q76" s="248"/>
    </row>
  </sheetData>
  <mergeCells count="33">
    <mergeCell ref="X3:AC3"/>
    <mergeCell ref="F3:J3"/>
    <mergeCell ref="AD3:AI3"/>
    <mergeCell ref="AF4:AG4"/>
    <mergeCell ref="AH4:AI4"/>
    <mergeCell ref="X4:Y4"/>
    <mergeCell ref="Z4:AA4"/>
    <mergeCell ref="AB4:AC4"/>
    <mergeCell ref="AD4:AE4"/>
    <mergeCell ref="R4:S4"/>
    <mergeCell ref="T4:U4"/>
    <mergeCell ref="A3:D3"/>
    <mergeCell ref="A4:D4"/>
    <mergeCell ref="B15:D15"/>
    <mergeCell ref="C16:D16"/>
    <mergeCell ref="R3:W3"/>
    <mergeCell ref="V4:W4"/>
    <mergeCell ref="L3:Q3"/>
    <mergeCell ref="L4:M4"/>
    <mergeCell ref="N4:O4"/>
    <mergeCell ref="P4:Q4"/>
    <mergeCell ref="C20:D20"/>
    <mergeCell ref="A5:D5"/>
    <mergeCell ref="B6:D6"/>
    <mergeCell ref="C7:D7"/>
    <mergeCell ref="C12:D12"/>
    <mergeCell ref="B24:D24"/>
    <mergeCell ref="B21:D21"/>
    <mergeCell ref="B30:D30"/>
    <mergeCell ref="B29:D29"/>
    <mergeCell ref="B31:D31"/>
    <mergeCell ref="B26:D26"/>
    <mergeCell ref="B25:D25"/>
  </mergeCells>
  <phoneticPr fontId="4"/>
  <printOptions gridLinesSet="0"/>
  <pageMargins left="0.70866141732283472" right="0.70866141732283472" top="0.74803149606299213" bottom="0.74803149606299213" header="0.31496062992125984" footer="0.31496062992125984"/>
  <pageSetup paperSize="9" firstPageNumber="9" fitToWidth="2" orientation="portrait" blackAndWhite="1" r:id="rId1"/>
  <headerFooter scaleWithDoc="0" alignWithMargins="0">
    <oddFooter>&amp;C&amp;"游明朝,標準"&amp;10&amp;P</oddFooter>
  </headerFooter>
  <colBreaks count="1" manualBreakCount="1">
    <brk id="17" max="31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3"/>
  <sheetViews>
    <sheetView view="pageBreakPreview" topLeftCell="A13" zoomScale="90" zoomScaleNormal="75" zoomScaleSheetLayoutView="90" workbookViewId="0">
      <selection activeCell="Z11" sqref="Z11"/>
    </sheetView>
  </sheetViews>
  <sheetFormatPr defaultColWidth="11.375" defaultRowHeight="24.95" customHeight="1"/>
  <cols>
    <col min="1" max="3" width="1.875" style="82" customWidth="1"/>
    <col min="4" max="4" width="12.625" style="82" customWidth="1"/>
    <col min="5" max="5" width="0.5" style="82" customWidth="1"/>
    <col min="6" max="6" width="12.125" style="85" customWidth="1"/>
    <col min="7" max="7" width="0.5" style="85" customWidth="1"/>
    <col min="8" max="8" width="6.625" style="82" customWidth="1"/>
    <col min="9" max="9" width="0.5" style="82" customWidth="1"/>
    <col min="10" max="10" width="6.625" style="82" customWidth="1"/>
    <col min="11" max="11" width="0.625" style="82" customWidth="1"/>
    <col min="12" max="12" width="6.625" style="82" customWidth="1"/>
    <col min="13" max="13" width="0.5" style="82" customWidth="1"/>
    <col min="14" max="14" width="12.125" style="82" customWidth="1"/>
    <col min="15" max="15" width="0.5" style="85" customWidth="1"/>
    <col min="16" max="16" width="6.625" style="82" customWidth="1"/>
    <col min="17" max="17" width="0.5" style="82" customWidth="1"/>
    <col min="18" max="18" width="6.625" style="82" customWidth="1"/>
    <col min="19" max="19" width="0.5" style="82" customWidth="1"/>
    <col min="20" max="20" width="6.625" style="82" customWidth="1"/>
    <col min="21" max="21" width="0.5" style="82" customWidth="1"/>
    <col min="22" max="22" width="12.625" style="85" bestFit="1" customWidth="1"/>
    <col min="23" max="23" width="0.375" style="82" customWidth="1"/>
    <col min="24" max="24" width="6" style="82" bestFit="1" customWidth="1"/>
    <col min="25" max="25" width="0.375" style="82" customWidth="1"/>
    <col min="26" max="26" width="6" style="82" bestFit="1" customWidth="1"/>
    <col min="27" max="27" width="0.375" style="82" customWidth="1"/>
    <col min="28" max="28" width="6" style="82" bestFit="1" customWidth="1"/>
    <col min="29" max="29" width="0.375" style="82" customWidth="1"/>
    <col min="30" max="30" width="12.625" style="85" bestFit="1" customWidth="1"/>
    <col min="31" max="31" width="0.375" style="85" customWidth="1"/>
    <col min="32" max="32" width="6" style="82" bestFit="1" customWidth="1"/>
    <col min="33" max="33" width="0.375" style="82" customWidth="1"/>
    <col min="34" max="34" width="6" style="82" bestFit="1" customWidth="1"/>
    <col min="35" max="35" width="0.375" style="82" customWidth="1"/>
    <col min="36" max="36" width="6" style="82" bestFit="1" customWidth="1"/>
    <col min="37" max="37" width="0.375" style="82" customWidth="1"/>
    <col min="38" max="38" width="12.625" style="85" bestFit="1" customWidth="1"/>
    <col min="39" max="39" width="0.375" style="85" customWidth="1"/>
    <col min="40" max="40" width="6" style="82" bestFit="1" customWidth="1"/>
    <col min="41" max="41" width="0.375" style="82" customWidth="1"/>
    <col min="42" max="42" width="6" style="82" bestFit="1" customWidth="1"/>
    <col min="43" max="43" width="0.375" style="82" customWidth="1"/>
    <col min="44" max="44" width="5.875" style="82" customWidth="1"/>
    <col min="45" max="45" width="1" style="82" customWidth="1"/>
    <col min="46" max="46" width="3.25" style="82" customWidth="1"/>
    <col min="47" max="16384" width="11.375" style="82"/>
  </cols>
  <sheetData>
    <row r="1" spans="1:46" s="56" customFormat="1" ht="24.95" customHeight="1">
      <c r="F1" s="57"/>
      <c r="G1" s="57"/>
      <c r="L1" s="93"/>
      <c r="O1" s="57"/>
      <c r="V1" s="57"/>
      <c r="AD1" s="57"/>
      <c r="AE1" s="57"/>
      <c r="AL1" s="57"/>
      <c r="AM1" s="57"/>
    </row>
    <row r="2" spans="1:46" s="56" customFormat="1" ht="24.95" customHeight="1" thickBot="1">
      <c r="A2" s="39" t="s">
        <v>141</v>
      </c>
      <c r="F2" s="57"/>
      <c r="G2" s="57"/>
      <c r="O2" s="57"/>
      <c r="U2" s="93"/>
      <c r="V2" s="410"/>
      <c r="W2" s="411"/>
      <c r="X2" s="411"/>
      <c r="Y2" s="411"/>
      <c r="Z2" s="411"/>
      <c r="AA2" s="411"/>
      <c r="AB2" s="411"/>
      <c r="AC2" s="411"/>
      <c r="AD2" s="410"/>
      <c r="AE2" s="410"/>
      <c r="AF2" s="411"/>
      <c r="AG2" s="411"/>
      <c r="AH2" s="411"/>
      <c r="AI2" s="411"/>
      <c r="AJ2" s="411"/>
      <c r="AK2" s="411"/>
      <c r="AL2" s="410"/>
      <c r="AM2" s="410"/>
      <c r="AN2" s="411"/>
      <c r="AO2" s="411"/>
      <c r="AP2" s="411"/>
      <c r="AQ2" s="411"/>
      <c r="AR2" s="412" t="s">
        <v>86</v>
      </c>
      <c r="AS2" s="411"/>
    </row>
    <row r="3" spans="1:46" s="61" customFormat="1" ht="21" customHeight="1">
      <c r="A3" s="523" t="s">
        <v>98</v>
      </c>
      <c r="B3" s="523"/>
      <c r="C3" s="523"/>
      <c r="D3" s="523"/>
      <c r="E3" s="59"/>
      <c r="F3" s="528" t="s">
        <v>108</v>
      </c>
      <c r="G3" s="529"/>
      <c r="H3" s="529"/>
      <c r="I3" s="529"/>
      <c r="J3" s="529"/>
      <c r="K3" s="529"/>
      <c r="L3" s="529"/>
      <c r="M3" s="115"/>
      <c r="N3" s="521" t="s">
        <v>109</v>
      </c>
      <c r="O3" s="522"/>
      <c r="P3" s="522"/>
      <c r="Q3" s="522"/>
      <c r="R3" s="522"/>
      <c r="S3" s="522"/>
      <c r="T3" s="522"/>
      <c r="U3" s="297"/>
      <c r="V3" s="522" t="s">
        <v>133</v>
      </c>
      <c r="W3" s="522"/>
      <c r="X3" s="522"/>
      <c r="Y3" s="522"/>
      <c r="Z3" s="522"/>
      <c r="AA3" s="522"/>
      <c r="AB3" s="522"/>
      <c r="AC3" s="522"/>
      <c r="AD3" s="521" t="s">
        <v>157</v>
      </c>
      <c r="AE3" s="522"/>
      <c r="AF3" s="522"/>
      <c r="AG3" s="522"/>
      <c r="AH3" s="522"/>
      <c r="AI3" s="522"/>
      <c r="AJ3" s="522"/>
      <c r="AK3" s="522"/>
      <c r="AL3" s="521" t="s">
        <v>158</v>
      </c>
      <c r="AM3" s="522"/>
      <c r="AN3" s="522"/>
      <c r="AO3" s="522"/>
      <c r="AP3" s="522"/>
      <c r="AQ3" s="522"/>
      <c r="AR3" s="522"/>
      <c r="AS3" s="522"/>
      <c r="AT3" s="60"/>
    </row>
    <row r="4" spans="1:46" s="58" customFormat="1" ht="21" customHeight="1">
      <c r="A4" s="524" t="s">
        <v>99</v>
      </c>
      <c r="B4" s="524"/>
      <c r="C4" s="524"/>
      <c r="D4" s="524"/>
      <c r="E4" s="62"/>
      <c r="F4" s="279" t="s">
        <v>87</v>
      </c>
      <c r="G4" s="280"/>
      <c r="H4" s="90" t="s">
        <v>49</v>
      </c>
      <c r="I4" s="91"/>
      <c r="J4" s="90" t="s">
        <v>52</v>
      </c>
      <c r="K4" s="91"/>
      <c r="L4" s="90" t="s">
        <v>48</v>
      </c>
      <c r="M4" s="92"/>
      <c r="N4" s="525" t="s">
        <v>87</v>
      </c>
      <c r="O4" s="526"/>
      <c r="P4" s="402" t="s">
        <v>95</v>
      </c>
      <c r="Q4" s="403"/>
      <c r="R4" s="402" t="s">
        <v>52</v>
      </c>
      <c r="S4" s="404"/>
      <c r="T4" s="402" t="s">
        <v>48</v>
      </c>
      <c r="U4" s="92"/>
      <c r="V4" s="527" t="s">
        <v>87</v>
      </c>
      <c r="W4" s="526"/>
      <c r="X4" s="402" t="s">
        <v>95</v>
      </c>
      <c r="Y4" s="403"/>
      <c r="Z4" s="402" t="s">
        <v>52</v>
      </c>
      <c r="AA4" s="404"/>
      <c r="AB4" s="402" t="s">
        <v>48</v>
      </c>
      <c r="AC4" s="413"/>
      <c r="AD4" s="525" t="s">
        <v>87</v>
      </c>
      <c r="AE4" s="526"/>
      <c r="AF4" s="402" t="s">
        <v>95</v>
      </c>
      <c r="AG4" s="403"/>
      <c r="AH4" s="402" t="s">
        <v>52</v>
      </c>
      <c r="AI4" s="404"/>
      <c r="AJ4" s="402" t="s">
        <v>48</v>
      </c>
      <c r="AK4" s="413"/>
      <c r="AL4" s="525" t="s">
        <v>87</v>
      </c>
      <c r="AM4" s="526"/>
      <c r="AN4" s="402" t="s">
        <v>49</v>
      </c>
      <c r="AO4" s="403"/>
      <c r="AP4" s="402" t="s">
        <v>52</v>
      </c>
      <c r="AQ4" s="403"/>
      <c r="AR4" s="402" t="s">
        <v>48</v>
      </c>
      <c r="AS4" s="413"/>
      <c r="AT4" s="63"/>
    </row>
    <row r="5" spans="1:46" s="70" customFormat="1" ht="26.1" customHeight="1">
      <c r="A5" s="508" t="s">
        <v>7</v>
      </c>
      <c r="B5" s="508"/>
      <c r="C5" s="508"/>
      <c r="D5" s="508"/>
      <c r="E5" s="64"/>
      <c r="F5" s="99">
        <v>214066454</v>
      </c>
      <c r="G5" s="65"/>
      <c r="H5" s="66">
        <v>98.529423420491753</v>
      </c>
      <c r="I5" s="66"/>
      <c r="J5" s="66">
        <v>111.98360562569924</v>
      </c>
      <c r="K5" s="66"/>
      <c r="L5" s="66">
        <v>99.999999999999986</v>
      </c>
      <c r="M5" s="94"/>
      <c r="N5" s="99">
        <v>221797282</v>
      </c>
      <c r="O5" s="65"/>
      <c r="P5" s="66">
        <v>98.530011063216705</v>
      </c>
      <c r="Q5" s="66"/>
      <c r="R5" s="66">
        <v>103.61141498611455</v>
      </c>
      <c r="S5" s="66"/>
      <c r="T5" s="66">
        <v>100</v>
      </c>
      <c r="U5" s="67"/>
      <c r="V5" s="65">
        <v>218822321</v>
      </c>
      <c r="W5" s="65"/>
      <c r="X5" s="66">
        <v>98.023011681502652</v>
      </c>
      <c r="Y5" s="66"/>
      <c r="Z5" s="66">
        <v>98.65870267968387</v>
      </c>
      <c r="AA5" s="66"/>
      <c r="AB5" s="414">
        <v>100</v>
      </c>
      <c r="AC5" s="415"/>
      <c r="AD5" s="99">
        <v>218125010</v>
      </c>
      <c r="AE5" s="65"/>
      <c r="AF5" s="66">
        <v>98.692198238771127</v>
      </c>
      <c r="AG5" s="66"/>
      <c r="AH5" s="66">
        <v>99.681334611198096</v>
      </c>
      <c r="AI5" s="66"/>
      <c r="AJ5" s="414">
        <v>100</v>
      </c>
      <c r="AK5" s="415"/>
      <c r="AL5" s="99">
        <f>AL6+AL15+AL21+AL24+AL25+AL26+AL29+AL30+AL31</f>
        <v>224908035</v>
      </c>
      <c r="AM5" s="65"/>
      <c r="AN5" s="66">
        <f>'1市税決算額'!S6</f>
        <v>98.739736559852943</v>
      </c>
      <c r="AO5" s="66"/>
      <c r="AP5" s="66">
        <f>AL5/AD5*100</f>
        <v>103.10969613250678</v>
      </c>
      <c r="AQ5" s="66"/>
      <c r="AR5" s="414">
        <f>AR6+AR15+AR21+AR24+AR25+AR26+AR29+AR30+AR31+AR32</f>
        <v>99.999999999999986</v>
      </c>
      <c r="AS5" s="416"/>
      <c r="AT5" s="68"/>
    </row>
    <row r="6" spans="1:46" s="70" customFormat="1" ht="26.1" customHeight="1">
      <c r="A6" s="118"/>
      <c r="B6" s="520" t="s">
        <v>63</v>
      </c>
      <c r="C6" s="520"/>
      <c r="D6" s="520"/>
      <c r="E6" s="64"/>
      <c r="F6" s="99">
        <v>112061673</v>
      </c>
      <c r="G6" s="65"/>
      <c r="H6" s="66">
        <v>98.062538585952126</v>
      </c>
      <c r="I6" s="66"/>
      <c r="J6" s="66">
        <v>122.74882390286798</v>
      </c>
      <c r="K6" s="66"/>
      <c r="L6" s="66">
        <v>52.3</v>
      </c>
      <c r="M6" s="66"/>
      <c r="N6" s="99">
        <v>116319918</v>
      </c>
      <c r="O6" s="65"/>
      <c r="P6" s="66">
        <v>97.989698471871804</v>
      </c>
      <c r="Q6" s="66"/>
      <c r="R6" s="66">
        <v>103.79991203593757</v>
      </c>
      <c r="S6" s="66"/>
      <c r="T6" s="66">
        <v>52.4</v>
      </c>
      <c r="U6" s="67"/>
      <c r="V6" s="65">
        <v>113105541</v>
      </c>
      <c r="W6" s="65"/>
      <c r="X6" s="66">
        <v>97.75178283905548</v>
      </c>
      <c r="Y6" s="66"/>
      <c r="Z6" s="66">
        <v>97.236606545750831</v>
      </c>
      <c r="AA6" s="66"/>
      <c r="AB6" s="414">
        <v>51.7</v>
      </c>
      <c r="AC6" s="415"/>
      <c r="AD6" s="99">
        <v>112182234</v>
      </c>
      <c r="AE6" s="65"/>
      <c r="AF6" s="66">
        <v>98.11928802500853</v>
      </c>
      <c r="AG6" s="66"/>
      <c r="AH6" s="66">
        <v>99.183676598125288</v>
      </c>
      <c r="AI6" s="66"/>
      <c r="AJ6" s="414">
        <v>51.4</v>
      </c>
      <c r="AK6" s="415"/>
      <c r="AL6" s="99">
        <f>AL7+AL12</f>
        <v>114010181</v>
      </c>
      <c r="AM6" s="65"/>
      <c r="AN6" s="66">
        <f>'1市税決算額'!S7</f>
        <v>98.120040733048924</v>
      </c>
      <c r="AO6" s="66"/>
      <c r="AP6" s="66">
        <f t="shared" ref="AP6:AP27" si="0">AL6/AD6*100</f>
        <v>101.6294442843775</v>
      </c>
      <c r="AQ6" s="66"/>
      <c r="AR6" s="414">
        <f>AR7+AR12</f>
        <v>50.699999999999996</v>
      </c>
      <c r="AS6" s="416"/>
      <c r="AT6" s="69"/>
    </row>
    <row r="7" spans="1:46" s="70" customFormat="1" ht="26.1" customHeight="1">
      <c r="A7" s="118"/>
      <c r="B7" s="118"/>
      <c r="C7" s="520" t="s">
        <v>64</v>
      </c>
      <c r="D7" s="520"/>
      <c r="E7" s="64"/>
      <c r="F7" s="99">
        <v>86715292</v>
      </c>
      <c r="G7" s="65"/>
      <c r="H7" s="66">
        <v>97.634255036704175</v>
      </c>
      <c r="I7" s="66"/>
      <c r="J7" s="66">
        <v>130.07586991010777</v>
      </c>
      <c r="K7" s="66"/>
      <c r="L7" s="66">
        <v>40.5</v>
      </c>
      <c r="M7" s="66"/>
      <c r="N7" s="99">
        <v>90727933</v>
      </c>
      <c r="O7" s="65"/>
      <c r="P7" s="66">
        <v>97.569860423312278</v>
      </c>
      <c r="Q7" s="66"/>
      <c r="R7" s="66">
        <v>104.62737414295971</v>
      </c>
      <c r="S7" s="66"/>
      <c r="T7" s="66">
        <v>40.9</v>
      </c>
      <c r="U7" s="67"/>
      <c r="V7" s="65">
        <v>91838617</v>
      </c>
      <c r="W7" s="65"/>
      <c r="X7" s="66">
        <v>97.666935315046274</v>
      </c>
      <c r="Y7" s="66"/>
      <c r="Z7" s="66">
        <v>101.22419189247924</v>
      </c>
      <c r="AA7" s="66"/>
      <c r="AB7" s="414">
        <v>42</v>
      </c>
      <c r="AC7" s="415"/>
      <c r="AD7" s="99">
        <v>91209074</v>
      </c>
      <c r="AE7" s="65"/>
      <c r="AF7" s="66">
        <v>97.845090457690745</v>
      </c>
      <c r="AG7" s="66"/>
      <c r="AH7" s="66">
        <v>99.314511672143325</v>
      </c>
      <c r="AI7" s="66"/>
      <c r="AJ7" s="414">
        <v>41.8</v>
      </c>
      <c r="AK7" s="415"/>
      <c r="AL7" s="99">
        <f>AL8+AL9</f>
        <v>92735100</v>
      </c>
      <c r="AM7" s="65"/>
      <c r="AN7" s="66">
        <f>'1市税決算額'!S8</f>
        <v>97.827319138965237</v>
      </c>
      <c r="AO7" s="66"/>
      <c r="AP7" s="66">
        <f t="shared" si="0"/>
        <v>101.67310765593345</v>
      </c>
      <c r="AQ7" s="66"/>
      <c r="AR7" s="414">
        <f>AR8+AR9</f>
        <v>41.199999999999996</v>
      </c>
      <c r="AS7" s="416"/>
      <c r="AT7" s="69"/>
    </row>
    <row r="8" spans="1:46" s="56" customFormat="1" ht="26.1" customHeight="1">
      <c r="A8" s="71"/>
      <c r="B8" s="71"/>
      <c r="C8" s="72"/>
      <c r="D8" s="71" t="s">
        <v>65</v>
      </c>
      <c r="E8" s="71"/>
      <c r="F8" s="100">
        <v>1869513</v>
      </c>
      <c r="G8" s="73"/>
      <c r="H8" s="75">
        <v>97.245063137329154</v>
      </c>
      <c r="I8" s="75"/>
      <c r="J8" s="75">
        <v>101.40419011458404</v>
      </c>
      <c r="K8" s="75"/>
      <c r="L8" s="75">
        <v>0.9</v>
      </c>
      <c r="M8" s="75"/>
      <c r="N8" s="100">
        <v>1895665</v>
      </c>
      <c r="O8" s="73"/>
      <c r="P8" s="75">
        <v>97.247850909525553</v>
      </c>
      <c r="Q8" s="75"/>
      <c r="R8" s="75">
        <v>101.39886697765674</v>
      </c>
      <c r="S8" s="75"/>
      <c r="T8" s="75">
        <v>0.9</v>
      </c>
      <c r="U8" s="76"/>
      <c r="V8" s="73">
        <v>1915324</v>
      </c>
      <c r="W8" s="73"/>
      <c r="X8" s="75">
        <v>97.471463249550894</v>
      </c>
      <c r="Y8" s="75"/>
      <c r="Z8" s="75">
        <v>101.03705032270997</v>
      </c>
      <c r="AA8" s="75"/>
      <c r="AB8" s="74">
        <v>0.9</v>
      </c>
      <c r="AC8" s="77"/>
      <c r="AD8" s="100">
        <v>1929918</v>
      </c>
      <c r="AE8" s="73"/>
      <c r="AF8" s="75">
        <v>97.734984128784731</v>
      </c>
      <c r="AG8" s="75"/>
      <c r="AH8" s="75">
        <v>100.76195985640028</v>
      </c>
      <c r="AI8" s="75"/>
      <c r="AJ8" s="74">
        <v>0.9</v>
      </c>
      <c r="AK8" s="77"/>
      <c r="AL8" s="100">
        <f>'1市税決算額'!P9</f>
        <v>1940605</v>
      </c>
      <c r="AM8" s="73"/>
      <c r="AN8" s="75">
        <f>'1市税決算額'!S9</f>
        <v>97.753971528209092</v>
      </c>
      <c r="AO8" s="75"/>
      <c r="AP8" s="75">
        <f t="shared" si="0"/>
        <v>100.55375409732434</v>
      </c>
      <c r="AQ8" s="75"/>
      <c r="AR8" s="74">
        <f>ROUND(AL8/AL$5*100,1)-0.1</f>
        <v>0.8</v>
      </c>
      <c r="AS8" s="417"/>
      <c r="AT8" s="63"/>
    </row>
    <row r="9" spans="1:46" s="56" customFormat="1" ht="26.1" customHeight="1">
      <c r="A9" s="71"/>
      <c r="B9" s="71"/>
      <c r="C9" s="72"/>
      <c r="D9" s="71" t="s">
        <v>66</v>
      </c>
      <c r="E9" s="71"/>
      <c r="F9" s="100">
        <v>84845779</v>
      </c>
      <c r="G9" s="73"/>
      <c r="H9" s="75">
        <v>97.642865668023731</v>
      </c>
      <c r="I9" s="75"/>
      <c r="J9" s="75">
        <v>130.89133690577756</v>
      </c>
      <c r="K9" s="75"/>
      <c r="L9" s="75">
        <v>39.6</v>
      </c>
      <c r="M9" s="75"/>
      <c r="N9" s="100">
        <v>88832268</v>
      </c>
      <c r="O9" s="73"/>
      <c r="P9" s="75">
        <v>97.576755290490212</v>
      </c>
      <c r="Q9" s="75"/>
      <c r="R9" s="75">
        <v>104.69851187293595</v>
      </c>
      <c r="S9" s="75"/>
      <c r="T9" s="75">
        <v>40</v>
      </c>
      <c r="U9" s="76"/>
      <c r="V9" s="73">
        <v>89923293</v>
      </c>
      <c r="W9" s="73"/>
      <c r="X9" s="75">
        <v>97.671107306171038</v>
      </c>
      <c r="Y9" s="75"/>
      <c r="Z9" s="75">
        <v>101.22818546071571</v>
      </c>
      <c r="AA9" s="75"/>
      <c r="AB9" s="74">
        <v>41.1</v>
      </c>
      <c r="AC9" s="77"/>
      <c r="AD9" s="100">
        <v>89279156</v>
      </c>
      <c r="AE9" s="73"/>
      <c r="AF9" s="75">
        <v>97.847473329242433</v>
      </c>
      <c r="AG9" s="75"/>
      <c r="AH9" s="75">
        <v>99.283681704138658</v>
      </c>
      <c r="AI9" s="75"/>
      <c r="AJ9" s="74">
        <v>40.9</v>
      </c>
      <c r="AK9" s="77"/>
      <c r="AL9" s="100">
        <f>'1市税決算額'!P10</f>
        <v>90794495</v>
      </c>
      <c r="AM9" s="73"/>
      <c r="AN9" s="75">
        <f>'1市税決算額'!S10</f>
        <v>97.828888042735031</v>
      </c>
      <c r="AO9" s="75"/>
      <c r="AP9" s="75">
        <f t="shared" si="0"/>
        <v>101.69730435175708</v>
      </c>
      <c r="AQ9" s="75"/>
      <c r="AR9" s="74">
        <f>ROUND(AL9/AL$5*100,1)</f>
        <v>40.4</v>
      </c>
      <c r="AS9" s="417"/>
      <c r="AT9" s="63"/>
    </row>
    <row r="10" spans="1:46" s="56" customFormat="1" ht="26.1" customHeight="1">
      <c r="A10" s="71"/>
      <c r="B10" s="71"/>
      <c r="C10" s="72"/>
      <c r="D10" s="71" t="s">
        <v>67</v>
      </c>
      <c r="E10" s="71"/>
      <c r="F10" s="100">
        <v>16784785</v>
      </c>
      <c r="G10" s="73"/>
      <c r="H10" s="75">
        <v>89.827192958185691</v>
      </c>
      <c r="I10" s="75"/>
      <c r="J10" s="75">
        <v>128.77613916747481</v>
      </c>
      <c r="K10" s="75"/>
      <c r="L10" s="75">
        <v>7.8</v>
      </c>
      <c r="M10" s="75"/>
      <c r="N10" s="100">
        <v>16894640</v>
      </c>
      <c r="O10" s="73"/>
      <c r="P10" s="75">
        <v>89.422995289035896</v>
      </c>
      <c r="Q10" s="75"/>
      <c r="R10" s="75">
        <v>100.65449155291533</v>
      </c>
      <c r="S10" s="75"/>
      <c r="T10" s="75">
        <v>7.6</v>
      </c>
      <c r="U10" s="76"/>
      <c r="V10" s="73">
        <v>16993512</v>
      </c>
      <c r="W10" s="73"/>
      <c r="X10" s="75">
        <v>90.065315393740732</v>
      </c>
      <c r="Y10" s="75"/>
      <c r="Z10" s="75">
        <v>100.58522703058486</v>
      </c>
      <c r="AA10" s="75"/>
      <c r="AB10" s="74">
        <v>7.8</v>
      </c>
      <c r="AC10" s="77"/>
      <c r="AD10" s="100">
        <v>16657703</v>
      </c>
      <c r="AE10" s="73"/>
      <c r="AF10" s="75">
        <v>90.452915019062615</v>
      </c>
      <c r="AG10" s="75"/>
      <c r="AH10" s="75">
        <v>98.023898767953327</v>
      </c>
      <c r="AI10" s="75"/>
      <c r="AJ10" s="74">
        <v>7.6</v>
      </c>
      <c r="AK10" s="77"/>
      <c r="AL10" s="100">
        <f>'1市税決算額'!P11</f>
        <v>17689773</v>
      </c>
      <c r="AM10" s="73"/>
      <c r="AN10" s="75">
        <f>'1市税決算額'!S11</f>
        <v>90.962214664736948</v>
      </c>
      <c r="AO10" s="75"/>
      <c r="AP10" s="75">
        <f t="shared" si="0"/>
        <v>106.1957521994479</v>
      </c>
      <c r="AQ10" s="75"/>
      <c r="AR10" s="74">
        <f>ROUND(AL10/AL$5*100,1)-0.1</f>
        <v>7.8000000000000007</v>
      </c>
      <c r="AS10" s="417"/>
      <c r="AT10" s="63"/>
    </row>
    <row r="11" spans="1:46" s="56" customFormat="1" ht="26.1" customHeight="1">
      <c r="A11" s="71"/>
      <c r="B11" s="71"/>
      <c r="C11" s="72"/>
      <c r="D11" s="71" t="s">
        <v>68</v>
      </c>
      <c r="E11" s="71"/>
      <c r="F11" s="100">
        <v>69930507</v>
      </c>
      <c r="G11" s="73"/>
      <c r="H11" s="75">
        <v>99.714366681332592</v>
      </c>
      <c r="I11" s="75"/>
      <c r="J11" s="75">
        <v>130.39174632382966</v>
      </c>
      <c r="K11" s="75"/>
      <c r="L11" s="75">
        <v>32.700000000000003</v>
      </c>
      <c r="M11" s="75"/>
      <c r="N11" s="100">
        <v>73833293</v>
      </c>
      <c r="O11" s="73"/>
      <c r="P11" s="75">
        <v>99.647178614561099</v>
      </c>
      <c r="Q11" s="75"/>
      <c r="R11" s="75">
        <v>105.58094909851003</v>
      </c>
      <c r="S11" s="75"/>
      <c r="T11" s="75">
        <v>33.299999999999997</v>
      </c>
      <c r="U11" s="76"/>
      <c r="V11" s="73">
        <v>74845105</v>
      </c>
      <c r="W11" s="73"/>
      <c r="X11" s="75">
        <v>99.575114401128999</v>
      </c>
      <c r="Y11" s="75"/>
      <c r="Z11" s="75">
        <v>101.37040074861621</v>
      </c>
      <c r="AA11" s="75"/>
      <c r="AB11" s="74">
        <v>34.200000000000003</v>
      </c>
      <c r="AC11" s="77"/>
      <c r="AD11" s="100">
        <v>74551371</v>
      </c>
      <c r="AE11" s="73"/>
      <c r="AF11" s="75">
        <v>99.66500873753948</v>
      </c>
      <c r="AG11" s="75"/>
      <c r="AH11" s="75">
        <v>99.607544140662242</v>
      </c>
      <c r="AI11" s="75"/>
      <c r="AJ11" s="74">
        <v>34.199999999999996</v>
      </c>
      <c r="AK11" s="77"/>
      <c r="AL11" s="100">
        <f>'1市税決算額'!P12</f>
        <v>75045327</v>
      </c>
      <c r="AM11" s="73"/>
      <c r="AN11" s="75">
        <f>'1市税決算額'!S12</f>
        <v>99.599225187896579</v>
      </c>
      <c r="AO11" s="75"/>
      <c r="AP11" s="75">
        <f t="shared" si="0"/>
        <v>100.66257131609291</v>
      </c>
      <c r="AQ11" s="75"/>
      <c r="AR11" s="74">
        <f>AR7-AR10</f>
        <v>33.399999999999991</v>
      </c>
      <c r="AS11" s="417"/>
      <c r="AT11" s="63"/>
    </row>
    <row r="12" spans="1:46" s="70" customFormat="1" ht="26.1" customHeight="1">
      <c r="A12" s="118"/>
      <c r="B12" s="118"/>
      <c r="C12" s="520" t="s">
        <v>69</v>
      </c>
      <c r="D12" s="520"/>
      <c r="E12" s="64"/>
      <c r="F12" s="99">
        <v>25346381</v>
      </c>
      <c r="G12" s="65"/>
      <c r="H12" s="66">
        <v>99.556636725233702</v>
      </c>
      <c r="I12" s="66"/>
      <c r="J12" s="66">
        <v>102.91560738460559</v>
      </c>
      <c r="K12" s="66"/>
      <c r="L12" s="95">
        <v>11.8</v>
      </c>
      <c r="M12" s="95"/>
      <c r="N12" s="99">
        <v>25591985</v>
      </c>
      <c r="O12" s="65"/>
      <c r="P12" s="66">
        <v>99.507656110017464</v>
      </c>
      <c r="Q12" s="66"/>
      <c r="R12" s="66">
        <v>100.96899040537582</v>
      </c>
      <c r="S12" s="66"/>
      <c r="T12" s="95">
        <v>11.5</v>
      </c>
      <c r="U12" s="103"/>
      <c r="V12" s="65">
        <v>21266924</v>
      </c>
      <c r="W12" s="65"/>
      <c r="X12" s="66">
        <v>98.119885793525896</v>
      </c>
      <c r="Y12" s="66"/>
      <c r="Z12" s="66">
        <v>83.099939297401122</v>
      </c>
      <c r="AA12" s="66"/>
      <c r="AB12" s="418">
        <v>9.6999999999999993</v>
      </c>
      <c r="AC12" s="419"/>
      <c r="AD12" s="99">
        <v>20973160</v>
      </c>
      <c r="AE12" s="65"/>
      <c r="AF12" s="66">
        <v>99.32982597640077</v>
      </c>
      <c r="AG12" s="66"/>
      <c r="AH12" s="66">
        <v>98.618681291191905</v>
      </c>
      <c r="AI12" s="66"/>
      <c r="AJ12" s="418">
        <v>9.6</v>
      </c>
      <c r="AK12" s="419"/>
      <c r="AL12" s="99">
        <f>AL13+AL14</f>
        <v>21275081</v>
      </c>
      <c r="AM12" s="65"/>
      <c r="AN12" s="66">
        <f>'1市税決算額'!S13</f>
        <v>99.416703045331133</v>
      </c>
      <c r="AO12" s="66"/>
      <c r="AP12" s="66">
        <f t="shared" si="0"/>
        <v>101.43955894104654</v>
      </c>
      <c r="AQ12" s="66"/>
      <c r="AR12" s="418">
        <f>AR13+AR14</f>
        <v>9.5</v>
      </c>
      <c r="AS12" s="420"/>
      <c r="AT12" s="69"/>
    </row>
    <row r="13" spans="1:46" s="56" customFormat="1" ht="26.1" customHeight="1">
      <c r="A13" s="71"/>
      <c r="B13" s="71"/>
      <c r="C13" s="71"/>
      <c r="D13" s="71" t="s">
        <v>65</v>
      </c>
      <c r="E13" s="71"/>
      <c r="F13" s="100">
        <v>5318501</v>
      </c>
      <c r="G13" s="73"/>
      <c r="H13" s="75">
        <v>98.340334969102813</v>
      </c>
      <c r="I13" s="75"/>
      <c r="J13" s="75">
        <v>100.12894293526759</v>
      </c>
      <c r="K13" s="75"/>
      <c r="L13" s="75">
        <v>2.5</v>
      </c>
      <c r="M13" s="75"/>
      <c r="N13" s="100">
        <v>5357190</v>
      </c>
      <c r="O13" s="73"/>
      <c r="P13" s="75">
        <v>98.309149932193492</v>
      </c>
      <c r="Q13" s="75"/>
      <c r="R13" s="75">
        <v>100.7274418111419</v>
      </c>
      <c r="S13" s="75"/>
      <c r="T13" s="75">
        <v>2.4</v>
      </c>
      <c r="U13" s="76"/>
      <c r="V13" s="73">
        <v>5288143</v>
      </c>
      <c r="W13" s="73"/>
      <c r="X13" s="75">
        <v>97.023025832966397</v>
      </c>
      <c r="Y13" s="75"/>
      <c r="Z13" s="75">
        <v>98.711134008687395</v>
      </c>
      <c r="AA13" s="75"/>
      <c r="AB13" s="74">
        <v>2.4</v>
      </c>
      <c r="AC13" s="77"/>
      <c r="AD13" s="100">
        <v>5341197</v>
      </c>
      <c r="AE13" s="73"/>
      <c r="AF13" s="75">
        <v>98.249111265543888</v>
      </c>
      <c r="AG13" s="75"/>
      <c r="AH13" s="75">
        <v>101.00326333837795</v>
      </c>
      <c r="AI13" s="75"/>
      <c r="AJ13" s="74">
        <v>2.4</v>
      </c>
      <c r="AK13" s="77"/>
      <c r="AL13" s="100">
        <f>'1市税決算額'!P14</f>
        <v>5387238</v>
      </c>
      <c r="AM13" s="73"/>
      <c r="AN13" s="75">
        <f>'1市税決算額'!S14</f>
        <v>98.377365622765851</v>
      </c>
      <c r="AO13" s="75"/>
      <c r="AP13" s="75">
        <f t="shared" si="0"/>
        <v>100.86199778813625</v>
      </c>
      <c r="AQ13" s="75"/>
      <c r="AR13" s="74">
        <f>ROUND(AL13/AL$5*100,1)</f>
        <v>2.4</v>
      </c>
      <c r="AS13" s="417"/>
      <c r="AT13" s="63"/>
    </row>
    <row r="14" spans="1:46" s="56" customFormat="1" ht="26.1" customHeight="1">
      <c r="A14" s="71"/>
      <c r="B14" s="71"/>
      <c r="C14" s="71"/>
      <c r="D14" s="71" t="s">
        <v>88</v>
      </c>
      <c r="E14" s="71"/>
      <c r="F14" s="100">
        <v>20027880</v>
      </c>
      <c r="G14" s="73"/>
      <c r="H14" s="75">
        <v>99.884703993287516</v>
      </c>
      <c r="I14" s="75"/>
      <c r="J14" s="75">
        <v>103.68187798887011</v>
      </c>
      <c r="K14" s="75"/>
      <c r="L14" s="75">
        <v>9.3000000000000007</v>
      </c>
      <c r="M14" s="75"/>
      <c r="N14" s="100">
        <v>20234795</v>
      </c>
      <c r="O14" s="73"/>
      <c r="P14" s="75">
        <v>99.829870613552657</v>
      </c>
      <c r="Q14" s="75"/>
      <c r="R14" s="75">
        <v>101.03313481007477</v>
      </c>
      <c r="S14" s="75"/>
      <c r="T14" s="75">
        <v>9.1</v>
      </c>
      <c r="U14" s="75"/>
      <c r="V14" s="73">
        <v>15978781</v>
      </c>
      <c r="W14" s="73"/>
      <c r="X14" s="75">
        <v>98.488371691666217</v>
      </c>
      <c r="Y14" s="75"/>
      <c r="Z14" s="75">
        <v>78.966853877195192</v>
      </c>
      <c r="AA14" s="75"/>
      <c r="AB14" s="74">
        <v>7.3</v>
      </c>
      <c r="AC14" s="77"/>
      <c r="AD14" s="100">
        <v>15631963</v>
      </c>
      <c r="AE14" s="73"/>
      <c r="AF14" s="75">
        <v>99.704559485244644</v>
      </c>
      <c r="AG14" s="75"/>
      <c r="AH14" s="75">
        <v>97.829509021996103</v>
      </c>
      <c r="AI14" s="75"/>
      <c r="AJ14" s="74">
        <v>7.2</v>
      </c>
      <c r="AK14" s="77"/>
      <c r="AL14" s="100">
        <f>'1市税決算額'!P15</f>
        <v>15887843</v>
      </c>
      <c r="AM14" s="73"/>
      <c r="AN14" s="75">
        <f>'1市税決算額'!S15</f>
        <v>99.774124422853291</v>
      </c>
      <c r="AO14" s="75"/>
      <c r="AP14" s="75">
        <f t="shared" si="0"/>
        <v>101.63690254384559</v>
      </c>
      <c r="AQ14" s="75"/>
      <c r="AR14" s="74">
        <f>ROUND(AL14/AL$5*100,1)</f>
        <v>7.1</v>
      </c>
      <c r="AS14" s="417"/>
      <c r="AT14" s="63"/>
    </row>
    <row r="15" spans="1:46" s="70" customFormat="1" ht="26.1" customHeight="1">
      <c r="A15" s="118"/>
      <c r="B15" s="520" t="s">
        <v>71</v>
      </c>
      <c r="C15" s="520"/>
      <c r="D15" s="520"/>
      <c r="E15" s="64"/>
      <c r="F15" s="99">
        <v>72514565</v>
      </c>
      <c r="G15" s="65"/>
      <c r="H15" s="66">
        <v>99.047884800369957</v>
      </c>
      <c r="I15" s="66"/>
      <c r="J15" s="66">
        <v>102.46557982272691</v>
      </c>
      <c r="K15" s="66"/>
      <c r="L15" s="66">
        <v>33.900000000000006</v>
      </c>
      <c r="M15" s="66"/>
      <c r="N15" s="99">
        <v>75205148</v>
      </c>
      <c r="O15" s="65"/>
      <c r="P15" s="66">
        <v>99.157984827862705</v>
      </c>
      <c r="Q15" s="66"/>
      <c r="R15" s="66">
        <v>103.71040355823689</v>
      </c>
      <c r="S15" s="66"/>
      <c r="T15" s="66">
        <v>33.900000000000006</v>
      </c>
      <c r="U15" s="67"/>
      <c r="V15" s="65">
        <v>75741366</v>
      </c>
      <c r="W15" s="65"/>
      <c r="X15" s="66">
        <v>98.375214693474774</v>
      </c>
      <c r="Y15" s="66"/>
      <c r="Z15" s="66">
        <v>100.71300704042227</v>
      </c>
      <c r="AA15" s="66"/>
      <c r="AB15" s="414">
        <v>34.6</v>
      </c>
      <c r="AC15" s="415"/>
      <c r="AD15" s="99">
        <v>75076306</v>
      </c>
      <c r="AE15" s="65"/>
      <c r="AF15" s="66">
        <v>99.328852933579498</v>
      </c>
      <c r="AG15" s="66"/>
      <c r="AH15" s="66">
        <v>99.121932921040795</v>
      </c>
      <c r="AI15" s="66"/>
      <c r="AJ15" s="414">
        <v>34.5</v>
      </c>
      <c r="AK15" s="415"/>
      <c r="AL15" s="99">
        <f>AL16+AL20</f>
        <v>78835652</v>
      </c>
      <c r="AM15" s="65"/>
      <c r="AN15" s="66">
        <f>'1市税決算額'!S16</f>
        <v>99.405266744674606</v>
      </c>
      <c r="AO15" s="66"/>
      <c r="AP15" s="66">
        <f t="shared" si="0"/>
        <v>105.007366771615</v>
      </c>
      <c r="AQ15" s="66"/>
      <c r="AR15" s="414">
        <f>AR16+AR20</f>
        <v>35.1</v>
      </c>
      <c r="AS15" s="416"/>
      <c r="AT15" s="69"/>
    </row>
    <row r="16" spans="1:46" s="70" customFormat="1" ht="26.1" customHeight="1">
      <c r="A16" s="118"/>
      <c r="B16" s="118"/>
      <c r="C16" s="520" t="s">
        <v>72</v>
      </c>
      <c r="D16" s="520"/>
      <c r="E16" s="64"/>
      <c r="F16" s="99">
        <v>72195021</v>
      </c>
      <c r="G16" s="65"/>
      <c r="H16" s="66">
        <v>99.043710921680386</v>
      </c>
      <c r="I16" s="66"/>
      <c r="J16" s="66">
        <v>102.47378413495926</v>
      </c>
      <c r="K16" s="66"/>
      <c r="L16" s="66">
        <v>33.700000000000003</v>
      </c>
      <c r="M16" s="66"/>
      <c r="N16" s="99">
        <v>74816260</v>
      </c>
      <c r="O16" s="65"/>
      <c r="P16" s="66">
        <v>99.153645153429181</v>
      </c>
      <c r="Q16" s="66"/>
      <c r="R16" s="66">
        <v>103.63077531343885</v>
      </c>
      <c r="S16" s="66"/>
      <c r="T16" s="66">
        <v>33.700000000000003</v>
      </c>
      <c r="U16" s="67"/>
      <c r="V16" s="65">
        <v>75346692</v>
      </c>
      <c r="W16" s="65"/>
      <c r="X16" s="66">
        <v>98.366842889648893</v>
      </c>
      <c r="Y16" s="66"/>
      <c r="Z16" s="66">
        <v>100.70897957208767</v>
      </c>
      <c r="AA16" s="66"/>
      <c r="AB16" s="414">
        <v>34.4</v>
      </c>
      <c r="AC16" s="415"/>
      <c r="AD16" s="99">
        <v>74681686</v>
      </c>
      <c r="AE16" s="65"/>
      <c r="AF16" s="66">
        <v>99.325330500967283</v>
      </c>
      <c r="AG16" s="66"/>
      <c r="AH16" s="66">
        <v>99.117405180840592</v>
      </c>
      <c r="AI16" s="66"/>
      <c r="AJ16" s="414">
        <v>34.299999999999997</v>
      </c>
      <c r="AK16" s="415"/>
      <c r="AL16" s="99">
        <f>AL17+AL18+AL19</f>
        <v>78454453</v>
      </c>
      <c r="AM16" s="65"/>
      <c r="AN16" s="66">
        <f>'1市税決算額'!S17</f>
        <v>99.402394289748443</v>
      </c>
      <c r="AO16" s="66"/>
      <c r="AP16" s="66">
        <f t="shared" si="0"/>
        <v>105.05179676848752</v>
      </c>
      <c r="AQ16" s="66"/>
      <c r="AR16" s="414">
        <f>AR17+AR18+AR19</f>
        <v>34.9</v>
      </c>
      <c r="AS16" s="416"/>
      <c r="AT16" s="69"/>
    </row>
    <row r="17" spans="1:46" s="56" customFormat="1" ht="26.1" customHeight="1">
      <c r="A17" s="71"/>
      <c r="B17" s="71"/>
      <c r="C17" s="71"/>
      <c r="D17" s="71" t="s">
        <v>73</v>
      </c>
      <c r="E17" s="71"/>
      <c r="F17" s="100">
        <v>25127398</v>
      </c>
      <c r="G17" s="73"/>
      <c r="H17" s="75">
        <v>98.952160202061307</v>
      </c>
      <c r="I17" s="75"/>
      <c r="J17" s="75">
        <v>106.78657523576651</v>
      </c>
      <c r="K17" s="75"/>
      <c r="L17" s="75">
        <v>11.7</v>
      </c>
      <c r="M17" s="75"/>
      <c r="N17" s="100">
        <v>26292780</v>
      </c>
      <c r="O17" s="73"/>
      <c r="P17" s="75">
        <v>99.054388672058437</v>
      </c>
      <c r="Q17" s="75"/>
      <c r="R17" s="75">
        <v>104.6378936649151</v>
      </c>
      <c r="S17" s="75"/>
      <c r="T17" s="75">
        <v>11.8</v>
      </c>
      <c r="U17" s="76"/>
      <c r="V17" s="73">
        <v>26563053</v>
      </c>
      <c r="W17" s="73"/>
      <c r="X17" s="75">
        <v>98.408371959860517</v>
      </c>
      <c r="Y17" s="75"/>
      <c r="Z17" s="75">
        <v>101.02793618628382</v>
      </c>
      <c r="AA17" s="75"/>
      <c r="AB17" s="74">
        <v>12.1</v>
      </c>
      <c r="AC17" s="77"/>
      <c r="AD17" s="100">
        <v>26944688</v>
      </c>
      <c r="AE17" s="73"/>
      <c r="AF17" s="75">
        <v>99.254713529972051</v>
      </c>
      <c r="AG17" s="75"/>
      <c r="AH17" s="75">
        <v>101.43671361872448</v>
      </c>
      <c r="AI17" s="75"/>
      <c r="AJ17" s="74">
        <v>12.4</v>
      </c>
      <c r="AK17" s="77"/>
      <c r="AL17" s="100">
        <f>'1市税決算額'!P18</f>
        <v>28202699</v>
      </c>
      <c r="AM17" s="73"/>
      <c r="AN17" s="75">
        <f>'1市税決算額'!S18</f>
        <v>99.330485028366184</v>
      </c>
      <c r="AO17" s="75"/>
      <c r="AP17" s="75">
        <f t="shared" si="0"/>
        <v>104.66886460143832</v>
      </c>
      <c r="AQ17" s="75"/>
      <c r="AR17" s="74">
        <f>ROUND(AL17/AL$5*100,1)</f>
        <v>12.5</v>
      </c>
      <c r="AS17" s="417"/>
      <c r="AT17" s="63"/>
    </row>
    <row r="18" spans="1:46" s="56" customFormat="1" ht="26.1" customHeight="1">
      <c r="A18" s="71"/>
      <c r="B18" s="71"/>
      <c r="C18" s="71"/>
      <c r="D18" s="71" t="s">
        <v>74</v>
      </c>
      <c r="E18" s="71"/>
      <c r="F18" s="100">
        <v>35324682</v>
      </c>
      <c r="G18" s="73"/>
      <c r="H18" s="75">
        <v>98.915310007292504</v>
      </c>
      <c r="I18" s="75"/>
      <c r="J18" s="75">
        <v>100.40819960209855</v>
      </c>
      <c r="K18" s="75"/>
      <c r="L18" s="75">
        <v>16.5</v>
      </c>
      <c r="M18" s="75"/>
      <c r="N18" s="100">
        <v>36316139</v>
      </c>
      <c r="O18" s="73"/>
      <c r="P18" s="75">
        <v>99.046091820797628</v>
      </c>
      <c r="Q18" s="75"/>
      <c r="R18" s="75">
        <v>102.80669759461671</v>
      </c>
      <c r="S18" s="75"/>
      <c r="T18" s="75">
        <v>16.399999999999999</v>
      </c>
      <c r="U18" s="76"/>
      <c r="V18" s="73">
        <v>37206894</v>
      </c>
      <c r="W18" s="73"/>
      <c r="X18" s="75">
        <v>98.414232123986579</v>
      </c>
      <c r="Y18" s="75"/>
      <c r="Z18" s="75">
        <v>102.45278001606944</v>
      </c>
      <c r="AA18" s="75"/>
      <c r="AB18" s="74">
        <v>17</v>
      </c>
      <c r="AC18" s="77"/>
      <c r="AD18" s="100">
        <v>36271764</v>
      </c>
      <c r="AE18" s="73"/>
      <c r="AF18" s="75">
        <v>99.238098047014248</v>
      </c>
      <c r="AG18" s="75"/>
      <c r="AH18" s="75">
        <v>97.486675453210367</v>
      </c>
      <c r="AI18" s="75"/>
      <c r="AJ18" s="74">
        <v>16.600000000000001</v>
      </c>
      <c r="AK18" s="77"/>
      <c r="AL18" s="100">
        <f>'1市税決算額'!P19</f>
        <v>38441967</v>
      </c>
      <c r="AM18" s="73"/>
      <c r="AN18" s="75">
        <f>'1市税決算額'!S19</f>
        <v>99.334698297274883</v>
      </c>
      <c r="AO18" s="75"/>
      <c r="AP18" s="75">
        <f t="shared" si="0"/>
        <v>105.98317468099981</v>
      </c>
      <c r="AQ18" s="75"/>
      <c r="AR18" s="74">
        <f>ROUND(AL18/AL$5*100,1)</f>
        <v>17.100000000000001</v>
      </c>
      <c r="AS18" s="417"/>
      <c r="AT18" s="63"/>
    </row>
    <row r="19" spans="1:46" s="56" customFormat="1" ht="26.1" customHeight="1">
      <c r="A19" s="71"/>
      <c r="B19" s="71"/>
      <c r="C19" s="71"/>
      <c r="D19" s="71" t="s">
        <v>75</v>
      </c>
      <c r="E19" s="71"/>
      <c r="F19" s="100">
        <v>11742941</v>
      </c>
      <c r="G19" s="73"/>
      <c r="H19" s="75">
        <v>99.629993572335664</v>
      </c>
      <c r="I19" s="75"/>
      <c r="J19" s="75">
        <v>100.01969230098319</v>
      </c>
      <c r="K19" s="75"/>
      <c r="L19" s="75">
        <v>5.5</v>
      </c>
      <c r="M19" s="75"/>
      <c r="N19" s="100">
        <v>12207341</v>
      </c>
      <c r="O19" s="73"/>
      <c r="P19" s="75">
        <v>99.690850216619637</v>
      </c>
      <c r="Q19" s="75"/>
      <c r="R19" s="75">
        <v>103.95471628444697</v>
      </c>
      <c r="S19" s="75"/>
      <c r="T19" s="75">
        <v>5.5</v>
      </c>
      <c r="U19" s="75"/>
      <c r="V19" s="73">
        <v>11576745</v>
      </c>
      <c r="W19" s="73"/>
      <c r="X19" s="75">
        <v>98.119982438534876</v>
      </c>
      <c r="Y19" s="75"/>
      <c r="Z19" s="75">
        <v>94.834288646479195</v>
      </c>
      <c r="AA19" s="75"/>
      <c r="AB19" s="74">
        <v>5.3</v>
      </c>
      <c r="AC19" s="77"/>
      <c r="AD19" s="100">
        <v>11465234</v>
      </c>
      <c r="AE19" s="73"/>
      <c r="AF19" s="75">
        <v>99.769599148464494</v>
      </c>
      <c r="AG19" s="75"/>
      <c r="AH19" s="75">
        <v>99.036767243296794</v>
      </c>
      <c r="AI19" s="75"/>
      <c r="AJ19" s="74">
        <v>5.3</v>
      </c>
      <c r="AK19" s="77"/>
      <c r="AL19" s="100">
        <f>'1市税決算額'!P20</f>
        <v>11809787</v>
      </c>
      <c r="AM19" s="73"/>
      <c r="AN19" s="75">
        <f>'1市税決算額'!S20</f>
        <v>99.796305391328559</v>
      </c>
      <c r="AO19" s="75"/>
      <c r="AP19" s="75">
        <f t="shared" si="0"/>
        <v>103.00519814946647</v>
      </c>
      <c r="AQ19" s="75"/>
      <c r="AR19" s="74">
        <f t="shared" ref="AR19:AR25" si="1">ROUND(AL19/AL$5*100,1)</f>
        <v>5.3</v>
      </c>
      <c r="AS19" s="417"/>
      <c r="AT19" s="63"/>
    </row>
    <row r="20" spans="1:46" s="70" customFormat="1" ht="26.1" customHeight="1">
      <c r="A20" s="118"/>
      <c r="B20" s="118"/>
      <c r="C20" s="520" t="s">
        <v>76</v>
      </c>
      <c r="D20" s="520"/>
      <c r="E20" s="64"/>
      <c r="F20" s="99">
        <v>319544</v>
      </c>
      <c r="G20" s="65"/>
      <c r="H20" s="66">
        <v>100</v>
      </c>
      <c r="I20" s="66"/>
      <c r="J20" s="66">
        <v>100.64504749666136</v>
      </c>
      <c r="K20" s="66"/>
      <c r="L20" s="66">
        <v>0.2</v>
      </c>
      <c r="M20" s="66"/>
      <c r="N20" s="99">
        <v>388888</v>
      </c>
      <c r="O20" s="65"/>
      <c r="P20" s="66">
        <v>100</v>
      </c>
      <c r="Q20" s="66"/>
      <c r="R20" s="66">
        <v>121.70092381643842</v>
      </c>
      <c r="S20" s="66"/>
      <c r="T20" s="66">
        <v>0.2</v>
      </c>
      <c r="U20" s="67"/>
      <c r="V20" s="65">
        <v>394674</v>
      </c>
      <c r="W20" s="65"/>
      <c r="X20" s="66">
        <v>100</v>
      </c>
      <c r="Y20" s="66"/>
      <c r="Z20" s="66">
        <v>101.48783197218737</v>
      </c>
      <c r="AA20" s="66"/>
      <c r="AB20" s="414">
        <v>0.2</v>
      </c>
      <c r="AC20" s="415"/>
      <c r="AD20" s="99">
        <v>394620</v>
      </c>
      <c r="AE20" s="65"/>
      <c r="AF20" s="66">
        <v>100</v>
      </c>
      <c r="AG20" s="66"/>
      <c r="AH20" s="66">
        <v>99.986317821797229</v>
      </c>
      <c r="AI20" s="66"/>
      <c r="AJ20" s="414">
        <v>0.2</v>
      </c>
      <c r="AK20" s="415"/>
      <c r="AL20" s="99">
        <f>'1市税決算額'!P21</f>
        <v>381199</v>
      </c>
      <c r="AM20" s="65"/>
      <c r="AN20" s="66">
        <f>'1市税決算額'!S21</f>
        <v>100</v>
      </c>
      <c r="AO20" s="66"/>
      <c r="AP20" s="66">
        <f t="shared" si="0"/>
        <v>96.599006639298565</v>
      </c>
      <c r="AQ20" s="66"/>
      <c r="AR20" s="414">
        <f>ROUND(AL20/AL$5*100,1)</f>
        <v>0.2</v>
      </c>
      <c r="AS20" s="416"/>
      <c r="AT20" s="69"/>
    </row>
    <row r="21" spans="1:46" s="70" customFormat="1" ht="26.1" customHeight="1">
      <c r="A21" s="118"/>
      <c r="B21" s="520" t="s">
        <v>77</v>
      </c>
      <c r="C21" s="520"/>
      <c r="D21" s="520"/>
      <c r="E21" s="64"/>
      <c r="F21" s="99">
        <v>1562522</v>
      </c>
      <c r="G21" s="65"/>
      <c r="H21" s="66">
        <v>94.525807753245445</v>
      </c>
      <c r="I21" s="66"/>
      <c r="J21" s="66">
        <v>104.30727924384462</v>
      </c>
      <c r="K21" s="66"/>
      <c r="L21" s="66">
        <v>0.7</v>
      </c>
      <c r="M21" s="66"/>
      <c r="N21" s="99">
        <v>1643642</v>
      </c>
      <c r="O21" s="65"/>
      <c r="P21" s="66">
        <v>94.570396355830141</v>
      </c>
      <c r="Q21" s="66"/>
      <c r="R21" s="66">
        <v>105.19160690217481</v>
      </c>
      <c r="S21" s="66"/>
      <c r="T21" s="66">
        <v>0.7</v>
      </c>
      <c r="U21" s="67"/>
      <c r="V21" s="65">
        <v>1742751</v>
      </c>
      <c r="W21" s="65"/>
      <c r="X21" s="66">
        <v>95.437198225041627</v>
      </c>
      <c r="Y21" s="66"/>
      <c r="Z21" s="66">
        <v>106.02984104811144</v>
      </c>
      <c r="AA21" s="66"/>
      <c r="AB21" s="414">
        <v>0.8</v>
      </c>
      <c r="AC21" s="415"/>
      <c r="AD21" s="99">
        <v>1826058</v>
      </c>
      <c r="AE21" s="65"/>
      <c r="AF21" s="66">
        <v>96.159432119179144</v>
      </c>
      <c r="AG21" s="66"/>
      <c r="AH21" s="66">
        <v>104.78020095814031</v>
      </c>
      <c r="AI21" s="66"/>
      <c r="AJ21" s="414">
        <v>0.8</v>
      </c>
      <c r="AK21" s="415"/>
      <c r="AL21" s="99">
        <f>'1市税決算額'!P22</f>
        <v>1932211</v>
      </c>
      <c r="AM21" s="65"/>
      <c r="AN21" s="66">
        <f>'1市税決算額'!S22</f>
        <v>96.728123033547277</v>
      </c>
      <c r="AO21" s="66"/>
      <c r="AP21" s="66">
        <f t="shared" si="0"/>
        <v>105.81323265745119</v>
      </c>
      <c r="AQ21" s="66"/>
      <c r="AR21" s="414">
        <f>AR22+AR23</f>
        <v>0.9</v>
      </c>
      <c r="AS21" s="416"/>
      <c r="AT21" s="69"/>
    </row>
    <row r="22" spans="1:46" s="56" customFormat="1" ht="26.1" customHeight="1">
      <c r="A22" s="71"/>
      <c r="B22" s="71"/>
      <c r="C22" s="72"/>
      <c r="D22" s="71" t="s">
        <v>147</v>
      </c>
      <c r="E22" s="71"/>
      <c r="F22" s="101">
        <v>0</v>
      </c>
      <c r="G22" s="123"/>
      <c r="H22" s="124">
        <v>0</v>
      </c>
      <c r="I22" s="124"/>
      <c r="J22" s="124">
        <v>0</v>
      </c>
      <c r="K22" s="124"/>
      <c r="L22" s="125">
        <v>0</v>
      </c>
      <c r="M22" s="75"/>
      <c r="N22" s="405">
        <v>27555</v>
      </c>
      <c r="O22" s="406"/>
      <c r="P22" s="407">
        <v>100</v>
      </c>
      <c r="Q22" s="407"/>
      <c r="R22" s="407" t="s">
        <v>110</v>
      </c>
      <c r="S22" s="407"/>
      <c r="T22" s="75">
        <v>0</v>
      </c>
      <c r="U22" s="76"/>
      <c r="V22" s="406">
        <v>57598</v>
      </c>
      <c r="W22" s="406"/>
      <c r="X22" s="407">
        <v>100</v>
      </c>
      <c r="Y22" s="407"/>
      <c r="Z22" s="421">
        <v>209.02921429867538</v>
      </c>
      <c r="AA22" s="407"/>
      <c r="AB22" s="422">
        <v>0</v>
      </c>
      <c r="AC22" s="77"/>
      <c r="AD22" s="405">
        <v>72814</v>
      </c>
      <c r="AE22" s="406"/>
      <c r="AF22" s="407">
        <v>100</v>
      </c>
      <c r="AG22" s="407"/>
      <c r="AH22" s="421">
        <v>126.41758394388694</v>
      </c>
      <c r="AI22" s="407"/>
      <c r="AJ22" s="422">
        <v>0</v>
      </c>
      <c r="AK22" s="77"/>
      <c r="AL22" s="100">
        <f>'1市税決算額'!P23</f>
        <v>104371</v>
      </c>
      <c r="AM22" s="73"/>
      <c r="AN22" s="75">
        <f>'1市税決算額'!S23</f>
        <v>100</v>
      </c>
      <c r="AO22" s="75"/>
      <c r="AP22" s="87">
        <f>AL22/AD22*100</f>
        <v>143.3391930123328</v>
      </c>
      <c r="AQ22" s="75"/>
      <c r="AR22" s="74">
        <f>ROUND(AL22/AL$5*100,1)+0.1</f>
        <v>0.1</v>
      </c>
      <c r="AS22" s="417"/>
      <c r="AT22" s="63"/>
    </row>
    <row r="23" spans="1:46" s="56" customFormat="1" ht="26.1" customHeight="1">
      <c r="A23" s="71"/>
      <c r="B23" s="71"/>
      <c r="C23" s="72"/>
      <c r="D23" s="71" t="s">
        <v>146</v>
      </c>
      <c r="E23" s="71"/>
      <c r="F23" s="100">
        <v>1562522</v>
      </c>
      <c r="G23" s="73"/>
      <c r="H23" s="75">
        <v>94.525807753245445</v>
      </c>
      <c r="I23" s="75"/>
      <c r="J23" s="75">
        <v>104.30727924384462</v>
      </c>
      <c r="K23" s="75"/>
      <c r="L23" s="75">
        <v>0.7</v>
      </c>
      <c r="M23" s="75"/>
      <c r="N23" s="100">
        <v>1616087</v>
      </c>
      <c r="O23" s="73"/>
      <c r="P23" s="75">
        <v>94.482926755118811</v>
      </c>
      <c r="Q23" s="75"/>
      <c r="R23" s="75">
        <v>103.42811173218681</v>
      </c>
      <c r="S23" s="75"/>
      <c r="T23" s="75">
        <v>0.7</v>
      </c>
      <c r="U23" s="76"/>
      <c r="V23" s="73">
        <v>1685153</v>
      </c>
      <c r="W23" s="73"/>
      <c r="X23" s="75">
        <v>95.288590778598262</v>
      </c>
      <c r="Y23" s="75"/>
      <c r="Z23" s="75">
        <v>104.27365605935819</v>
      </c>
      <c r="AA23" s="75"/>
      <c r="AB23" s="74">
        <v>0.8</v>
      </c>
      <c r="AC23" s="77"/>
      <c r="AD23" s="100">
        <v>1753244</v>
      </c>
      <c r="AE23" s="73"/>
      <c r="AF23" s="75">
        <v>96.006299502348085</v>
      </c>
      <c r="AG23" s="75"/>
      <c r="AH23" s="75">
        <v>104.0406420069869</v>
      </c>
      <c r="AI23" s="75"/>
      <c r="AJ23" s="74">
        <v>0.8</v>
      </c>
      <c r="AK23" s="77"/>
      <c r="AL23" s="100">
        <f>'1市税決算額'!P24</f>
        <v>1827840</v>
      </c>
      <c r="AM23" s="73"/>
      <c r="AN23" s="75">
        <f>'1市税決算額'!S24</f>
        <v>96.547746194534326</v>
      </c>
      <c r="AO23" s="75"/>
      <c r="AP23" s="75">
        <f>AL23/AD23*100</f>
        <v>104.2547414963348</v>
      </c>
      <c r="AQ23" s="75"/>
      <c r="AR23" s="74">
        <f>ROUND(AL23/AL$5*100,1)</f>
        <v>0.8</v>
      </c>
      <c r="AS23" s="417"/>
      <c r="AT23" s="63"/>
    </row>
    <row r="24" spans="1:46" s="70" customFormat="1" ht="26.1" customHeight="1">
      <c r="A24" s="118"/>
      <c r="B24" s="520" t="s">
        <v>78</v>
      </c>
      <c r="C24" s="520"/>
      <c r="D24" s="520"/>
      <c r="E24" s="64"/>
      <c r="F24" s="99">
        <v>7658526</v>
      </c>
      <c r="G24" s="65"/>
      <c r="H24" s="66">
        <v>99.999921656004048</v>
      </c>
      <c r="I24" s="66"/>
      <c r="J24" s="66">
        <v>97.252667502658767</v>
      </c>
      <c r="K24" s="66"/>
      <c r="L24" s="66">
        <v>3.6</v>
      </c>
      <c r="M24" s="66"/>
      <c r="N24" s="99">
        <v>7685151</v>
      </c>
      <c r="O24" s="65"/>
      <c r="P24" s="66">
        <v>99.99955759035079</v>
      </c>
      <c r="Q24" s="66"/>
      <c r="R24" s="66">
        <v>100.34765175439763</v>
      </c>
      <c r="S24" s="66"/>
      <c r="T24" s="66">
        <v>3.5</v>
      </c>
      <c r="U24" s="67"/>
      <c r="V24" s="65">
        <v>7125412</v>
      </c>
      <c r="W24" s="65"/>
      <c r="X24" s="66">
        <v>99.999607041810762</v>
      </c>
      <c r="Y24" s="66"/>
      <c r="Z24" s="66">
        <v>92.716616758733821</v>
      </c>
      <c r="AA24" s="66"/>
      <c r="AB24" s="414">
        <v>3.3</v>
      </c>
      <c r="AC24" s="415"/>
      <c r="AD24" s="99">
        <v>7685483</v>
      </c>
      <c r="AE24" s="65"/>
      <c r="AF24" s="66">
        <v>100.00071564003983</v>
      </c>
      <c r="AG24" s="66"/>
      <c r="AH24" s="66">
        <v>107.86019110193207</v>
      </c>
      <c r="AI24" s="66"/>
      <c r="AJ24" s="414">
        <v>3.5</v>
      </c>
      <c r="AK24" s="415"/>
      <c r="AL24" s="99">
        <f>'1市税決算額'!P25</f>
        <v>8128526</v>
      </c>
      <c r="AM24" s="65"/>
      <c r="AN24" s="66">
        <f>'1市税決算額'!S25</f>
        <v>99.99966783755977</v>
      </c>
      <c r="AO24" s="66"/>
      <c r="AP24" s="66">
        <f t="shared" si="0"/>
        <v>105.7646734759546</v>
      </c>
      <c r="AQ24" s="66"/>
      <c r="AR24" s="414">
        <f>ROUND(AL24/AL$5*100,1)</f>
        <v>3.6</v>
      </c>
      <c r="AS24" s="416"/>
      <c r="AT24" s="69"/>
    </row>
    <row r="25" spans="1:46" s="70" customFormat="1" ht="26.1" customHeight="1">
      <c r="A25" s="118"/>
      <c r="B25" s="520" t="s">
        <v>79</v>
      </c>
      <c r="C25" s="520"/>
      <c r="D25" s="520"/>
      <c r="E25" s="64"/>
      <c r="F25" s="99">
        <v>2251</v>
      </c>
      <c r="G25" s="65"/>
      <c r="H25" s="66">
        <v>100</v>
      </c>
      <c r="I25" s="66"/>
      <c r="J25" s="66">
        <v>125.47380156075809</v>
      </c>
      <c r="K25" s="66"/>
      <c r="L25" s="66">
        <v>0</v>
      </c>
      <c r="M25" s="66"/>
      <c r="N25" s="99">
        <v>2385</v>
      </c>
      <c r="O25" s="65"/>
      <c r="P25" s="66">
        <v>100</v>
      </c>
      <c r="Q25" s="66"/>
      <c r="R25" s="66">
        <v>105.95290981785872</v>
      </c>
      <c r="S25" s="66"/>
      <c r="T25" s="66">
        <v>0</v>
      </c>
      <c r="U25" s="67"/>
      <c r="V25" s="65">
        <v>3135</v>
      </c>
      <c r="W25" s="65"/>
      <c r="X25" s="66">
        <v>100</v>
      </c>
      <c r="Y25" s="66"/>
      <c r="Z25" s="66">
        <v>131.44654088050314</v>
      </c>
      <c r="AA25" s="66"/>
      <c r="AB25" s="414">
        <v>0</v>
      </c>
      <c r="AC25" s="415"/>
      <c r="AD25" s="99">
        <v>3346</v>
      </c>
      <c r="AE25" s="65"/>
      <c r="AF25" s="66">
        <v>100</v>
      </c>
      <c r="AG25" s="66"/>
      <c r="AH25" s="66">
        <v>106.73046251993621</v>
      </c>
      <c r="AI25" s="66"/>
      <c r="AJ25" s="414">
        <v>0</v>
      </c>
      <c r="AK25" s="415"/>
      <c r="AL25" s="99">
        <f>'1市税決算額'!P26</f>
        <v>3702</v>
      </c>
      <c r="AM25" s="65"/>
      <c r="AN25" s="66">
        <f>'1市税決算額'!S26</f>
        <v>100</v>
      </c>
      <c r="AO25" s="66"/>
      <c r="AP25" s="66">
        <f t="shared" si="0"/>
        <v>110.63956963538553</v>
      </c>
      <c r="AQ25" s="66"/>
      <c r="AR25" s="414">
        <f t="shared" si="1"/>
        <v>0</v>
      </c>
      <c r="AS25" s="416"/>
      <c r="AT25" s="69"/>
    </row>
    <row r="26" spans="1:46" s="70" customFormat="1" ht="26.1" customHeight="1">
      <c r="A26" s="118"/>
      <c r="B26" s="520" t="s">
        <v>80</v>
      </c>
      <c r="C26" s="520"/>
      <c r="D26" s="520"/>
      <c r="E26" s="104"/>
      <c r="F26" s="114">
        <v>5909</v>
      </c>
      <c r="G26" s="65"/>
      <c r="H26" s="66">
        <v>18.674546488843941</v>
      </c>
      <c r="I26" s="66"/>
      <c r="J26" s="88">
        <v>99.310924369747895</v>
      </c>
      <c r="K26" s="66"/>
      <c r="L26" s="66">
        <v>0</v>
      </c>
      <c r="M26" s="66"/>
      <c r="N26" s="99">
        <v>5651</v>
      </c>
      <c r="O26" s="65"/>
      <c r="P26" s="66">
        <v>25.328313388014877</v>
      </c>
      <c r="Q26" s="66"/>
      <c r="R26" s="88">
        <v>95.633778981215102</v>
      </c>
      <c r="S26" s="66"/>
      <c r="T26" s="66">
        <v>0</v>
      </c>
      <c r="U26" s="67"/>
      <c r="V26" s="65">
        <v>7400</v>
      </c>
      <c r="W26" s="65"/>
      <c r="X26" s="66">
        <v>44.417767106842739</v>
      </c>
      <c r="Y26" s="66"/>
      <c r="Z26" s="88">
        <v>130.9502742877367</v>
      </c>
      <c r="AA26" s="66"/>
      <c r="AB26" s="414">
        <v>0</v>
      </c>
      <c r="AC26" s="415"/>
      <c r="AD26" s="99">
        <v>5400</v>
      </c>
      <c r="AE26" s="65"/>
      <c r="AF26" s="66">
        <v>58.31533477321814</v>
      </c>
      <c r="AG26" s="66"/>
      <c r="AH26" s="88">
        <v>72.972972972972968</v>
      </c>
      <c r="AI26" s="66"/>
      <c r="AJ26" s="414">
        <v>0</v>
      </c>
      <c r="AK26" s="415"/>
      <c r="AL26" s="99">
        <f>AL27+AL28</f>
        <v>3860</v>
      </c>
      <c r="AM26" s="65"/>
      <c r="AN26" s="66">
        <f>'1市税決算額'!S27</f>
        <v>100</v>
      </c>
      <c r="AO26" s="66"/>
      <c r="AP26" s="66">
        <f t="shared" si="0"/>
        <v>71.481481481481481</v>
      </c>
      <c r="AQ26" s="66"/>
      <c r="AR26" s="414">
        <f>AR27+AR28</f>
        <v>0</v>
      </c>
      <c r="AS26" s="416"/>
      <c r="AT26" s="69"/>
    </row>
    <row r="27" spans="1:46" s="56" customFormat="1" ht="26.1" customHeight="1">
      <c r="A27" s="71"/>
      <c r="B27" s="71"/>
      <c r="C27" s="71"/>
      <c r="D27" s="71" t="s">
        <v>81</v>
      </c>
      <c r="E27" s="71"/>
      <c r="F27" s="101">
        <v>5909</v>
      </c>
      <c r="G27" s="73"/>
      <c r="H27" s="75">
        <v>19.342695341909717</v>
      </c>
      <c r="I27" s="75"/>
      <c r="J27" s="87">
        <v>100.15254237288136</v>
      </c>
      <c r="K27" s="75"/>
      <c r="L27" s="75">
        <v>0</v>
      </c>
      <c r="M27" s="75"/>
      <c r="N27" s="100">
        <v>5651</v>
      </c>
      <c r="O27" s="73"/>
      <c r="P27" s="75">
        <v>25.328313388014877</v>
      </c>
      <c r="Q27" s="75"/>
      <c r="R27" s="87">
        <v>95.633778981215102</v>
      </c>
      <c r="S27" s="75"/>
      <c r="T27" s="75">
        <v>0</v>
      </c>
      <c r="U27" s="76"/>
      <c r="V27" s="73">
        <v>7400</v>
      </c>
      <c r="W27" s="73"/>
      <c r="X27" s="75">
        <v>44.417767106842739</v>
      </c>
      <c r="Y27" s="75"/>
      <c r="Z27" s="87">
        <v>130.9502742877367</v>
      </c>
      <c r="AA27" s="75"/>
      <c r="AB27" s="74">
        <v>0</v>
      </c>
      <c r="AC27" s="77"/>
      <c r="AD27" s="100">
        <v>5400</v>
      </c>
      <c r="AE27" s="73"/>
      <c r="AF27" s="75">
        <v>58.31533477321814</v>
      </c>
      <c r="AG27" s="75"/>
      <c r="AH27" s="87">
        <v>72.972972972972968</v>
      </c>
      <c r="AI27" s="75"/>
      <c r="AJ27" s="74">
        <v>0</v>
      </c>
      <c r="AK27" s="77"/>
      <c r="AL27" s="100">
        <f>'1市税決算額'!P28</f>
        <v>3860</v>
      </c>
      <c r="AM27" s="73"/>
      <c r="AN27" s="75">
        <f>'1市税決算額'!S28</f>
        <v>100</v>
      </c>
      <c r="AO27" s="75"/>
      <c r="AP27" s="75">
        <f t="shared" si="0"/>
        <v>71.481481481481481</v>
      </c>
      <c r="AQ27" s="75"/>
      <c r="AR27" s="74">
        <f>ROUND(AL27/AL$5*100,1)</f>
        <v>0</v>
      </c>
      <c r="AS27" s="417"/>
      <c r="AT27" s="63"/>
    </row>
    <row r="28" spans="1:46" s="56" customFormat="1" ht="26.1" customHeight="1">
      <c r="A28" s="71"/>
      <c r="B28" s="71"/>
      <c r="C28" s="71"/>
      <c r="D28" s="71" t="s">
        <v>82</v>
      </c>
      <c r="E28" s="71"/>
      <c r="F28" s="224" t="s">
        <v>104</v>
      </c>
      <c r="G28" s="218"/>
      <c r="H28" s="89" t="s">
        <v>104</v>
      </c>
      <c r="I28" s="76"/>
      <c r="J28" s="89" t="s">
        <v>106</v>
      </c>
      <c r="K28" s="76"/>
      <c r="L28" s="124">
        <v>0</v>
      </c>
      <c r="M28" s="75"/>
      <c r="N28" s="408" t="s">
        <v>104</v>
      </c>
      <c r="O28" s="409"/>
      <c r="P28" s="87" t="s">
        <v>104</v>
      </c>
      <c r="Q28" s="75"/>
      <c r="R28" s="87" t="s">
        <v>104</v>
      </c>
      <c r="S28" s="75"/>
      <c r="T28" s="407">
        <v>0</v>
      </c>
      <c r="U28" s="76"/>
      <c r="V28" s="423">
        <v>0</v>
      </c>
      <c r="W28" s="424"/>
      <c r="X28" s="425" t="s">
        <v>104</v>
      </c>
      <c r="Y28" s="426"/>
      <c r="Z28" s="87" t="s">
        <v>104</v>
      </c>
      <c r="AA28" s="426"/>
      <c r="AB28" s="407">
        <v>0</v>
      </c>
      <c r="AC28" s="77"/>
      <c r="AD28" s="427">
        <v>0</v>
      </c>
      <c r="AE28" s="424"/>
      <c r="AF28" s="425" t="s">
        <v>104</v>
      </c>
      <c r="AG28" s="426"/>
      <c r="AH28" s="87">
        <v>0</v>
      </c>
      <c r="AI28" s="426"/>
      <c r="AJ28" s="407">
        <v>0</v>
      </c>
      <c r="AK28" s="77"/>
      <c r="AL28" s="405">
        <f>'1市税決算額'!P29</f>
        <v>0</v>
      </c>
      <c r="AM28" s="406"/>
      <c r="AN28" s="407" t="str">
        <f>'1市税決算額'!S29</f>
        <v>－</v>
      </c>
      <c r="AO28" s="407"/>
      <c r="AP28" s="407">
        <v>0</v>
      </c>
      <c r="AQ28" s="407"/>
      <c r="AR28" s="428">
        <f>ROUND(AL28/AL$5*100,1)</f>
        <v>0</v>
      </c>
      <c r="AS28" s="417"/>
      <c r="AT28" s="63"/>
    </row>
    <row r="29" spans="1:46" s="70" customFormat="1" ht="26.1" customHeight="1">
      <c r="A29" s="118"/>
      <c r="B29" s="520" t="s">
        <v>83</v>
      </c>
      <c r="C29" s="520"/>
      <c r="D29" s="520"/>
      <c r="E29" s="64"/>
      <c r="F29" s="99">
        <v>200177</v>
      </c>
      <c r="G29" s="65"/>
      <c r="H29" s="66">
        <v>99.783660915901919</v>
      </c>
      <c r="I29" s="66"/>
      <c r="J29" s="66">
        <v>98.989224660149048</v>
      </c>
      <c r="K29" s="66"/>
      <c r="L29" s="66">
        <v>0.1</v>
      </c>
      <c r="M29" s="66"/>
      <c r="N29" s="99">
        <v>195010</v>
      </c>
      <c r="O29" s="65"/>
      <c r="P29" s="66">
        <v>98.873909273897112</v>
      </c>
      <c r="Q29" s="66"/>
      <c r="R29" s="66">
        <v>97.4187843758274</v>
      </c>
      <c r="S29" s="66"/>
      <c r="T29" s="66">
        <v>0.1</v>
      </c>
      <c r="U29" s="66"/>
      <c r="V29" s="65">
        <v>99964</v>
      </c>
      <c r="W29" s="65"/>
      <c r="X29" s="66">
        <v>98.387827011279299</v>
      </c>
      <c r="Y29" s="66"/>
      <c r="Z29" s="66">
        <v>51.260960976360181</v>
      </c>
      <c r="AA29" s="66"/>
      <c r="AB29" s="414">
        <v>0</v>
      </c>
      <c r="AC29" s="415"/>
      <c r="AD29" s="99">
        <v>119710</v>
      </c>
      <c r="AE29" s="65"/>
      <c r="AF29" s="66">
        <v>98.860351804442985</v>
      </c>
      <c r="AG29" s="66"/>
      <c r="AH29" s="66">
        <v>119.7531111200032</v>
      </c>
      <c r="AI29" s="66"/>
      <c r="AJ29" s="414">
        <v>0.1</v>
      </c>
      <c r="AK29" s="415"/>
      <c r="AL29" s="99">
        <f>'1市税決算額'!P30</f>
        <v>174099</v>
      </c>
      <c r="AM29" s="65"/>
      <c r="AN29" s="66">
        <f>'1市税決算額'!S30</f>
        <v>100</v>
      </c>
      <c r="AO29" s="66"/>
      <c r="AP29" s="66">
        <f>AL29/AD29*100</f>
        <v>145.43396541642301</v>
      </c>
      <c r="AQ29" s="66"/>
      <c r="AR29" s="414">
        <f>ROUND(AL29/AL$5*100,1)</f>
        <v>0.1</v>
      </c>
      <c r="AS29" s="416"/>
      <c r="AT29" s="69"/>
    </row>
    <row r="30" spans="1:46" s="70" customFormat="1" ht="26.1" customHeight="1">
      <c r="A30" s="118"/>
      <c r="B30" s="520" t="s">
        <v>84</v>
      </c>
      <c r="C30" s="520"/>
      <c r="D30" s="520"/>
      <c r="E30" s="64"/>
      <c r="F30" s="99">
        <v>5518827</v>
      </c>
      <c r="G30" s="65"/>
      <c r="H30" s="66">
        <v>99.8109518780022</v>
      </c>
      <c r="I30" s="66"/>
      <c r="J30" s="66">
        <v>101.16615104347018</v>
      </c>
      <c r="K30" s="66"/>
      <c r="L30" s="66">
        <v>2.6</v>
      </c>
      <c r="M30" s="66"/>
      <c r="N30" s="99">
        <v>5660701</v>
      </c>
      <c r="O30" s="65"/>
      <c r="P30" s="66">
        <v>99.539642204575756</v>
      </c>
      <c r="Q30" s="66"/>
      <c r="R30" s="66">
        <v>102.57072743900109</v>
      </c>
      <c r="S30" s="66"/>
      <c r="T30" s="66">
        <v>2.6</v>
      </c>
      <c r="U30" s="67"/>
      <c r="V30" s="65">
        <v>5622301</v>
      </c>
      <c r="W30" s="65"/>
      <c r="X30" s="66">
        <v>96.255119592552091</v>
      </c>
      <c r="Y30" s="66"/>
      <c r="Z30" s="66">
        <v>99.321638786432985</v>
      </c>
      <c r="AA30" s="66"/>
      <c r="AB30" s="414">
        <v>2.6</v>
      </c>
      <c r="AC30" s="415"/>
      <c r="AD30" s="99">
        <v>5921452</v>
      </c>
      <c r="AE30" s="65"/>
      <c r="AF30" s="66">
        <v>99.351487826386915</v>
      </c>
      <c r="AG30" s="66"/>
      <c r="AH30" s="66">
        <v>105.32079303473792</v>
      </c>
      <c r="AI30" s="66"/>
      <c r="AJ30" s="414">
        <v>2.7</v>
      </c>
      <c r="AK30" s="415"/>
      <c r="AL30" s="99">
        <f>'1市税決算額'!P31</f>
        <v>5714140</v>
      </c>
      <c r="AM30" s="65"/>
      <c r="AN30" s="66">
        <f>'1市税決算額'!S31</f>
        <v>99.289508358689417</v>
      </c>
      <c r="AO30" s="66"/>
      <c r="AP30" s="66">
        <f>AL30/AD30*100</f>
        <v>96.498966807465465</v>
      </c>
      <c r="AQ30" s="66"/>
      <c r="AR30" s="414">
        <f>ROUND(AL30/AL$5*100,1)</f>
        <v>2.5</v>
      </c>
      <c r="AS30" s="416"/>
      <c r="AT30" s="69"/>
    </row>
    <row r="31" spans="1:46" s="70" customFormat="1" ht="26.1" customHeight="1" thickBot="1">
      <c r="A31" s="119"/>
      <c r="B31" s="519" t="s">
        <v>85</v>
      </c>
      <c r="C31" s="519"/>
      <c r="D31" s="519"/>
      <c r="E31" s="78"/>
      <c r="F31" s="102">
        <v>14542004</v>
      </c>
      <c r="G31" s="79"/>
      <c r="H31" s="80">
        <v>98.933421540212379</v>
      </c>
      <c r="I31" s="80"/>
      <c r="J31" s="80">
        <v>103.44635174936825</v>
      </c>
      <c r="K31" s="80"/>
      <c r="L31" s="80">
        <v>6.8</v>
      </c>
      <c r="M31" s="80"/>
      <c r="N31" s="102">
        <v>15079676</v>
      </c>
      <c r="O31" s="79"/>
      <c r="P31" s="80">
        <v>99.050162102882751</v>
      </c>
      <c r="Q31" s="80"/>
      <c r="R31" s="80">
        <v>103.69737210909858</v>
      </c>
      <c r="S31" s="80"/>
      <c r="T31" s="80">
        <v>6.8</v>
      </c>
      <c r="U31" s="81"/>
      <c r="V31" s="79">
        <v>15374451</v>
      </c>
      <c r="W31" s="79"/>
      <c r="X31" s="80">
        <v>98.412194560847027</v>
      </c>
      <c r="Y31" s="80"/>
      <c r="Z31" s="80">
        <v>101.95478337863493</v>
      </c>
      <c r="AA31" s="80"/>
      <c r="AB31" s="80">
        <v>7</v>
      </c>
      <c r="AC31" s="80"/>
      <c r="AD31" s="102">
        <v>15305021</v>
      </c>
      <c r="AE31" s="79"/>
      <c r="AF31" s="80">
        <v>99.246924062881419</v>
      </c>
      <c r="AG31" s="80"/>
      <c r="AH31" s="80">
        <v>99.548406639040309</v>
      </c>
      <c r="AI31" s="80"/>
      <c r="AJ31" s="80">
        <v>7</v>
      </c>
      <c r="AK31" s="80"/>
      <c r="AL31" s="102">
        <f>'1市税決算額'!P32</f>
        <v>16105664</v>
      </c>
      <c r="AM31" s="79"/>
      <c r="AN31" s="80">
        <f>'1市税決算額'!S32</f>
        <v>99.332308411727382</v>
      </c>
      <c r="AO31" s="80"/>
      <c r="AP31" s="80">
        <f>AL31/AD31*100</f>
        <v>105.23124404729664</v>
      </c>
      <c r="AQ31" s="80"/>
      <c r="AR31" s="80">
        <f>ROUND(AL31/AL$5*100,1)-0.1</f>
        <v>7.1000000000000005</v>
      </c>
      <c r="AS31" s="416"/>
      <c r="AT31" s="69"/>
    </row>
    <row r="32" spans="1:46" ht="13.5">
      <c r="A32" s="221" t="s">
        <v>135</v>
      </c>
      <c r="F32" s="83"/>
      <c r="G32" s="83"/>
      <c r="H32" s="84"/>
      <c r="I32" s="84"/>
      <c r="J32" s="84"/>
      <c r="K32" s="84"/>
      <c r="L32" s="84"/>
      <c r="M32" s="84"/>
      <c r="N32" s="83"/>
      <c r="O32" s="83"/>
      <c r="P32" s="84"/>
      <c r="Q32" s="84"/>
      <c r="R32" s="84"/>
      <c r="S32" s="84"/>
      <c r="T32" s="84"/>
      <c r="U32" s="298"/>
      <c r="V32" s="83"/>
      <c r="W32" s="83"/>
      <c r="X32" s="84"/>
      <c r="Y32" s="84"/>
      <c r="Z32" s="84"/>
      <c r="AA32" s="84"/>
      <c r="AB32" s="84"/>
      <c r="AC32" s="84"/>
      <c r="AD32" s="83"/>
      <c r="AE32" s="83"/>
      <c r="AF32" s="84"/>
      <c r="AG32" s="84"/>
      <c r="AH32" s="84"/>
      <c r="AI32" s="84"/>
      <c r="AJ32" s="84"/>
      <c r="AK32" s="84"/>
      <c r="AL32" s="83"/>
      <c r="AM32" s="83"/>
      <c r="AN32" s="84"/>
      <c r="AO32" s="84"/>
      <c r="AP32" s="84"/>
      <c r="AQ32" s="84"/>
      <c r="AR32" s="84"/>
      <c r="AS32" s="96"/>
    </row>
    <row r="33" spans="21:45" ht="24.95" customHeight="1">
      <c r="U33" s="97"/>
      <c r="AS33" s="97"/>
    </row>
    <row r="34" spans="21:45" ht="24.95" customHeight="1">
      <c r="U34" s="97"/>
      <c r="AS34" s="97"/>
    </row>
    <row r="35" spans="21:45" ht="24.95" customHeight="1">
      <c r="U35" s="97"/>
      <c r="AS35" s="97"/>
    </row>
    <row r="36" spans="21:45" ht="24.95" customHeight="1">
      <c r="U36" s="97"/>
      <c r="AS36" s="97"/>
    </row>
    <row r="37" spans="21:45" ht="24.95" customHeight="1">
      <c r="U37" s="97"/>
      <c r="AS37" s="97"/>
    </row>
    <row r="38" spans="21:45" ht="24.95" customHeight="1">
      <c r="U38" s="97"/>
      <c r="AS38" s="97"/>
    </row>
    <row r="39" spans="21:45" ht="24.95" customHeight="1">
      <c r="U39" s="97"/>
      <c r="AS39" s="97"/>
    </row>
    <row r="40" spans="21:45" ht="24.95" customHeight="1">
      <c r="U40" s="97"/>
      <c r="AS40" s="97"/>
    </row>
    <row r="41" spans="21:45" ht="24.95" customHeight="1">
      <c r="U41" s="97"/>
    </row>
    <row r="42" spans="21:45" ht="24.95" customHeight="1">
      <c r="U42" s="97"/>
      <c r="V42" s="299"/>
    </row>
    <row r="43" spans="21:45" ht="24.95" customHeight="1">
      <c r="U43" s="97"/>
    </row>
  </sheetData>
  <mergeCells count="25">
    <mergeCell ref="AD3:AK3"/>
    <mergeCell ref="AL3:AS3"/>
    <mergeCell ref="A3:D3"/>
    <mergeCell ref="A4:D4"/>
    <mergeCell ref="B6:D6"/>
    <mergeCell ref="AL4:AM4"/>
    <mergeCell ref="AD4:AE4"/>
    <mergeCell ref="V4:W4"/>
    <mergeCell ref="F3:L3"/>
    <mergeCell ref="N3:T3"/>
    <mergeCell ref="N4:O4"/>
    <mergeCell ref="V3:AC3"/>
    <mergeCell ref="B31:D31"/>
    <mergeCell ref="A5:D5"/>
    <mergeCell ref="C7:D7"/>
    <mergeCell ref="C12:D12"/>
    <mergeCell ref="B15:D15"/>
    <mergeCell ref="B30:D30"/>
    <mergeCell ref="B29:D29"/>
    <mergeCell ref="B24:D24"/>
    <mergeCell ref="B21:D21"/>
    <mergeCell ref="C16:D16"/>
    <mergeCell ref="C20:D20"/>
    <mergeCell ref="B26:D26"/>
    <mergeCell ref="B25:D25"/>
  </mergeCells>
  <phoneticPr fontId="4"/>
  <printOptions gridLinesSet="0"/>
  <pageMargins left="0.70866141732283472" right="0.70866141732283472" top="0.74803149606299213" bottom="0.74803149606299213" header="0.31496062992125984" footer="0.31496062992125984"/>
  <pageSetup paperSize="9" scale="91" firstPageNumber="9" fitToWidth="2" orientation="portrait" blackAndWhite="1" r:id="rId1"/>
  <headerFooter scaleWithDoc="0" alignWithMargins="0">
    <oddFooter>&amp;C&amp;"游明朝,標準"&amp;10&amp;P</oddFooter>
  </headerFooter>
  <colBreaks count="1" manualBreakCount="1">
    <brk id="2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BreakPreview" zoomScaleNormal="130" zoomScaleSheetLayoutView="100" workbookViewId="0">
      <selection activeCell="F22" sqref="F22"/>
    </sheetView>
  </sheetViews>
  <sheetFormatPr defaultColWidth="8.125" defaultRowHeight="15" customHeight="1"/>
  <cols>
    <col min="1" max="1" width="8.375" style="24" customWidth="1"/>
    <col min="2" max="2" width="9.625" style="24" customWidth="1"/>
    <col min="3" max="3" width="8.875" style="24" customWidth="1"/>
    <col min="4" max="4" width="10.25" style="24" customWidth="1"/>
    <col min="5" max="5" width="5.375" style="24" customWidth="1"/>
    <col min="6" max="6" width="9.625" style="24" customWidth="1"/>
    <col min="7" max="7" width="8.375" style="24" customWidth="1"/>
    <col min="8" max="8" width="10.25" style="24" customWidth="1"/>
    <col min="9" max="9" width="5.375" style="24" customWidth="1"/>
    <col min="10" max="10" width="5.625" style="24" customWidth="1"/>
    <col min="11" max="11" width="5.5" style="24" customWidth="1"/>
    <col min="12" max="12" width="5.625" style="24" customWidth="1"/>
    <col min="13" max="16384" width="8.125" style="24"/>
  </cols>
  <sheetData>
    <row r="1" spans="1:12" ht="18.75" customHeight="1">
      <c r="A1" s="23"/>
    </row>
    <row r="2" spans="1:12" ht="24" customHeight="1" thickBot="1">
      <c r="A2" s="25" t="s">
        <v>139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 t="s">
        <v>54</v>
      </c>
    </row>
    <row r="3" spans="1:12" ht="18" customHeight="1">
      <c r="A3" s="28"/>
      <c r="B3" s="29" t="s">
        <v>50</v>
      </c>
      <c r="C3" s="29"/>
      <c r="D3" s="29"/>
      <c r="E3" s="30"/>
      <c r="F3" s="29" t="s">
        <v>51</v>
      </c>
      <c r="G3" s="29"/>
      <c r="H3" s="29"/>
      <c r="I3" s="30"/>
      <c r="J3" s="534" t="s">
        <v>55</v>
      </c>
      <c r="K3" s="535"/>
      <c r="L3" s="535"/>
    </row>
    <row r="4" spans="1:12" ht="11.25" customHeight="1">
      <c r="A4" s="31"/>
      <c r="B4" s="530" t="s">
        <v>3</v>
      </c>
      <c r="C4" s="530" t="s">
        <v>4</v>
      </c>
      <c r="D4" s="530" t="s">
        <v>5</v>
      </c>
      <c r="E4" s="532" t="s">
        <v>52</v>
      </c>
      <c r="F4" s="530" t="s">
        <v>3</v>
      </c>
      <c r="G4" s="530" t="s">
        <v>4</v>
      </c>
      <c r="H4" s="530" t="s">
        <v>5</v>
      </c>
      <c r="I4" s="532" t="s">
        <v>52</v>
      </c>
      <c r="J4" s="538" t="s">
        <v>56</v>
      </c>
      <c r="K4" s="538" t="s">
        <v>57</v>
      </c>
      <c r="L4" s="536" t="s">
        <v>5</v>
      </c>
    </row>
    <row r="5" spans="1:12" ht="11.25" customHeight="1">
      <c r="A5" s="32"/>
      <c r="B5" s="531"/>
      <c r="C5" s="531"/>
      <c r="D5" s="531"/>
      <c r="E5" s="533"/>
      <c r="F5" s="531"/>
      <c r="G5" s="531"/>
      <c r="H5" s="531"/>
      <c r="I5" s="533"/>
      <c r="J5" s="539"/>
      <c r="K5" s="539"/>
      <c r="L5" s="537"/>
    </row>
    <row r="6" spans="1:12" ht="14.25" customHeight="1">
      <c r="A6" s="33" t="s">
        <v>53</v>
      </c>
      <c r="B6" s="34">
        <v>143054015</v>
      </c>
      <c r="C6" s="34">
        <v>5299881</v>
      </c>
      <c r="D6" s="34">
        <v>148353896</v>
      </c>
      <c r="E6" s="86">
        <v>107.24348280181036</v>
      </c>
      <c r="F6" s="34">
        <v>141079519</v>
      </c>
      <c r="G6" s="34">
        <v>2100424</v>
      </c>
      <c r="H6" s="34">
        <v>143179943</v>
      </c>
      <c r="I6" s="86">
        <v>107.89013256634203</v>
      </c>
      <c r="J6" s="35">
        <v>98.619754922642329</v>
      </c>
      <c r="K6" s="35">
        <v>39.63153134947747</v>
      </c>
      <c r="L6" s="35">
        <v>96.512425261821235</v>
      </c>
    </row>
    <row r="7" spans="1:12" ht="14.25" customHeight="1">
      <c r="A7" s="220" t="s">
        <v>136</v>
      </c>
      <c r="B7" s="34">
        <v>149915323</v>
      </c>
      <c r="C7" s="34">
        <v>4754591</v>
      </c>
      <c r="D7" s="34">
        <v>154669914</v>
      </c>
      <c r="E7" s="86">
        <v>104.25739948211404</v>
      </c>
      <c r="F7" s="34">
        <v>148102153</v>
      </c>
      <c r="G7" s="34">
        <v>1936772</v>
      </c>
      <c r="H7" s="34">
        <v>150038925</v>
      </c>
      <c r="I7" s="86">
        <v>104.79046286531906</v>
      </c>
      <c r="J7" s="35">
        <v>98.790537242147025</v>
      </c>
      <c r="K7" s="35">
        <v>40.734776135318477</v>
      </c>
      <c r="L7" s="35">
        <v>97.005888941012799</v>
      </c>
    </row>
    <row r="8" spans="1:12" ht="14.25" customHeight="1">
      <c r="A8" s="220" t="s">
        <v>111</v>
      </c>
      <c r="B8" s="34">
        <v>166168026</v>
      </c>
      <c r="C8" s="34">
        <v>4161127</v>
      </c>
      <c r="D8" s="34">
        <v>170329153</v>
      </c>
      <c r="E8" s="86">
        <v>110.12429540757358</v>
      </c>
      <c r="F8" s="34">
        <v>163637595</v>
      </c>
      <c r="G8" s="34">
        <v>1586307</v>
      </c>
      <c r="H8" s="34">
        <v>165223902</v>
      </c>
      <c r="I8" s="86">
        <v>110.12069168050891</v>
      </c>
      <c r="J8" s="35">
        <v>98.477185376204687</v>
      </c>
      <c r="K8" s="35">
        <v>38.122052030615741</v>
      </c>
      <c r="L8" s="35">
        <v>97.002714503018751</v>
      </c>
    </row>
    <row r="9" spans="1:12" ht="14.25" customHeight="1">
      <c r="A9" s="220" t="s">
        <v>148</v>
      </c>
      <c r="B9" s="34">
        <v>178037459</v>
      </c>
      <c r="C9" s="34">
        <v>4700223</v>
      </c>
      <c r="D9" s="34">
        <v>182737682</v>
      </c>
      <c r="E9" s="86">
        <v>107.28502947466663</v>
      </c>
      <c r="F9" s="34">
        <v>174903324</v>
      </c>
      <c r="G9" s="34">
        <v>1533678</v>
      </c>
      <c r="H9" s="34">
        <v>176437002</v>
      </c>
      <c r="I9" s="86">
        <v>106.78660887696503</v>
      </c>
      <c r="J9" s="35">
        <v>98.239620460995241</v>
      </c>
      <c r="K9" s="35">
        <v>32.629898623958908</v>
      </c>
      <c r="L9" s="35">
        <v>96.55206308242434</v>
      </c>
    </row>
    <row r="10" spans="1:12" ht="14.25" customHeight="1">
      <c r="A10" s="220" t="s">
        <v>149</v>
      </c>
      <c r="B10" s="34">
        <v>181827915</v>
      </c>
      <c r="C10" s="34">
        <v>5776270</v>
      </c>
      <c r="D10" s="34">
        <v>187604185</v>
      </c>
      <c r="E10" s="86">
        <v>102.66310864116137</v>
      </c>
      <c r="F10" s="34">
        <v>178150477</v>
      </c>
      <c r="G10" s="34">
        <v>1915498</v>
      </c>
      <c r="H10" s="34">
        <v>180065975</v>
      </c>
      <c r="I10" s="86">
        <v>102.05680948942899</v>
      </c>
      <c r="J10" s="35">
        <v>97.977517368551474</v>
      </c>
      <c r="K10" s="35">
        <v>33.161503877069457</v>
      </c>
      <c r="L10" s="35">
        <v>95.98185402953564</v>
      </c>
    </row>
    <row r="11" spans="1:12" ht="14.25" customHeight="1">
      <c r="A11" s="220" t="s">
        <v>150</v>
      </c>
      <c r="B11" s="34">
        <v>176563074</v>
      </c>
      <c r="C11" s="34">
        <v>7031112</v>
      </c>
      <c r="D11" s="34">
        <v>183594186</v>
      </c>
      <c r="E11" s="86">
        <v>97.862521563684737</v>
      </c>
      <c r="F11" s="34">
        <v>173073295</v>
      </c>
      <c r="G11" s="34">
        <v>2009460</v>
      </c>
      <c r="H11" s="34">
        <v>175082755</v>
      </c>
      <c r="I11" s="86">
        <v>97.232558788521814</v>
      </c>
      <c r="J11" s="35">
        <v>98.023494425567151</v>
      </c>
      <c r="K11" s="35">
        <v>28.579547587920658</v>
      </c>
      <c r="L11" s="35">
        <v>95.363997528767058</v>
      </c>
    </row>
    <row r="12" spans="1:12" ht="14.25" customHeight="1">
      <c r="A12" s="220" t="s">
        <v>151</v>
      </c>
      <c r="B12" s="34">
        <v>185567472</v>
      </c>
      <c r="C12" s="34">
        <v>7917400</v>
      </c>
      <c r="D12" s="34">
        <v>193484872</v>
      </c>
      <c r="E12" s="86">
        <v>105.38725447438733</v>
      </c>
      <c r="F12" s="34">
        <v>182201176</v>
      </c>
      <c r="G12" s="34">
        <v>2170637</v>
      </c>
      <c r="H12" s="34">
        <v>184371813</v>
      </c>
      <c r="I12" s="86">
        <v>105.30552423623902</v>
      </c>
      <c r="J12" s="35">
        <v>98.185945002257725</v>
      </c>
      <c r="K12" s="35">
        <v>27.416033041149873</v>
      </c>
      <c r="L12" s="35">
        <v>95.290040556762492</v>
      </c>
    </row>
    <row r="13" spans="1:12" ht="14.25" customHeight="1">
      <c r="A13" s="220" t="s">
        <v>152</v>
      </c>
      <c r="B13" s="34">
        <v>194173744</v>
      </c>
      <c r="C13" s="34">
        <v>8502573</v>
      </c>
      <c r="D13" s="34">
        <v>202676317</v>
      </c>
      <c r="E13" s="86">
        <v>104.75047217128169</v>
      </c>
      <c r="F13" s="34">
        <v>190392036</v>
      </c>
      <c r="G13" s="34">
        <v>2239146</v>
      </c>
      <c r="H13" s="34">
        <v>192631182</v>
      </c>
      <c r="I13" s="86">
        <v>104.47973519683293</v>
      </c>
      <c r="J13" s="35">
        <v>98.052410216697467</v>
      </c>
      <c r="K13" s="35">
        <v>26.334922381730802</v>
      </c>
      <c r="L13" s="35">
        <v>95.043754914887273</v>
      </c>
    </row>
    <row r="14" spans="1:12" ht="14.25" customHeight="1">
      <c r="A14" s="220" t="s">
        <v>153</v>
      </c>
      <c r="B14" s="34">
        <v>200100508</v>
      </c>
      <c r="C14" s="34">
        <v>9476232</v>
      </c>
      <c r="D14" s="34">
        <v>209576740</v>
      </c>
      <c r="E14" s="86">
        <v>103.40465186171703</v>
      </c>
      <c r="F14" s="34">
        <v>195974304</v>
      </c>
      <c r="G14" s="34">
        <v>1952137</v>
      </c>
      <c r="H14" s="34">
        <v>197926441</v>
      </c>
      <c r="I14" s="86">
        <v>102.74891060991361</v>
      </c>
      <c r="J14" s="35">
        <v>97.93793427051169</v>
      </c>
      <c r="K14" s="35">
        <v>20.600350434645332</v>
      </c>
      <c r="L14" s="35">
        <v>94.441034343792168</v>
      </c>
    </row>
    <row r="15" spans="1:12" ht="14.25" customHeight="1">
      <c r="A15" s="33">
        <v>10</v>
      </c>
      <c r="B15" s="34">
        <v>194141571</v>
      </c>
      <c r="C15" s="34">
        <v>10914113</v>
      </c>
      <c r="D15" s="34">
        <v>205055684</v>
      </c>
      <c r="E15" s="86">
        <v>97.842768238498223</v>
      </c>
      <c r="F15" s="34">
        <v>189572856</v>
      </c>
      <c r="G15" s="34">
        <v>2180988</v>
      </c>
      <c r="H15" s="34">
        <v>191753844</v>
      </c>
      <c r="I15" s="86">
        <v>96.881368164448531</v>
      </c>
      <c r="J15" s="35">
        <v>97.646709575663209</v>
      </c>
      <c r="K15" s="35">
        <v>19.983190571693733</v>
      </c>
      <c r="L15" s="35">
        <v>93.513059603848873</v>
      </c>
    </row>
    <row r="16" spans="1:12" ht="14.25" customHeight="1">
      <c r="A16" s="33">
        <v>11</v>
      </c>
      <c r="B16" s="34">
        <v>191428005</v>
      </c>
      <c r="C16" s="34">
        <v>12581206</v>
      </c>
      <c r="D16" s="34">
        <v>204009211</v>
      </c>
      <c r="E16" s="86">
        <v>99.489663988051163</v>
      </c>
      <c r="F16" s="34">
        <v>186928140</v>
      </c>
      <c r="G16" s="34">
        <v>2334873</v>
      </c>
      <c r="H16" s="34">
        <v>189263013</v>
      </c>
      <c r="I16" s="86">
        <v>98.701026822700882</v>
      </c>
      <c r="J16" s="35">
        <v>97.64931729816648</v>
      </c>
      <c r="K16" s="35">
        <v>18.558419598248371</v>
      </c>
      <c r="L16" s="35">
        <v>92.771797936123576</v>
      </c>
    </row>
    <row r="17" spans="1:12" ht="14.25" customHeight="1">
      <c r="A17" s="33">
        <v>12</v>
      </c>
      <c r="B17" s="34">
        <v>183973382</v>
      </c>
      <c r="C17" s="34">
        <v>13042015</v>
      </c>
      <c r="D17" s="34">
        <v>197015397</v>
      </c>
      <c r="E17" s="86">
        <v>96.571814593214626</v>
      </c>
      <c r="F17" s="34">
        <v>179813965</v>
      </c>
      <c r="G17" s="34">
        <v>2597112</v>
      </c>
      <c r="H17" s="34">
        <v>182411077</v>
      </c>
      <c r="I17" s="86">
        <v>96.379675092671164</v>
      </c>
      <c r="J17" s="35">
        <v>97.739120216858339</v>
      </c>
      <c r="K17" s="35">
        <v>19.913425954501662</v>
      </c>
      <c r="L17" s="35">
        <v>92.587218957308195</v>
      </c>
    </row>
    <row r="18" spans="1:12" ht="14.25" customHeight="1">
      <c r="A18" s="33">
        <v>13</v>
      </c>
      <c r="B18" s="34">
        <v>183197734</v>
      </c>
      <c r="C18" s="34">
        <v>12785429</v>
      </c>
      <c r="D18" s="34">
        <v>195983163</v>
      </c>
      <c r="E18" s="86">
        <v>99.476064299685163</v>
      </c>
      <c r="F18" s="34">
        <v>179305198</v>
      </c>
      <c r="G18" s="34">
        <v>2633199</v>
      </c>
      <c r="H18" s="34">
        <v>181938397</v>
      </c>
      <c r="I18" s="86">
        <v>99.740870999846138</v>
      </c>
      <c r="J18" s="35">
        <v>97.875226993801135</v>
      </c>
      <c r="K18" s="35">
        <v>20.595312054057789</v>
      </c>
      <c r="L18" s="35">
        <v>92.833687453039019</v>
      </c>
    </row>
    <row r="19" spans="1:12" ht="14.25" customHeight="1">
      <c r="A19" s="33">
        <v>14</v>
      </c>
      <c r="B19" s="34">
        <v>176827388</v>
      </c>
      <c r="C19" s="34">
        <v>12441621</v>
      </c>
      <c r="D19" s="34">
        <v>189269009</v>
      </c>
      <c r="E19" s="86">
        <v>96.574116930646738</v>
      </c>
      <c r="F19" s="34">
        <v>173231774</v>
      </c>
      <c r="G19" s="34">
        <v>2100804</v>
      </c>
      <c r="H19" s="34">
        <v>175332578</v>
      </c>
      <c r="I19" s="86">
        <v>96.369200174936125</v>
      </c>
      <c r="J19" s="35">
        <v>97.966596667706256</v>
      </c>
      <c r="K19" s="35">
        <v>16.885291715605224</v>
      </c>
      <c r="L19" s="35">
        <v>92.636707365018225</v>
      </c>
    </row>
    <row r="20" spans="1:12" ht="14.25" customHeight="1">
      <c r="A20" s="33">
        <v>15</v>
      </c>
      <c r="B20" s="34">
        <v>170136251</v>
      </c>
      <c r="C20" s="34">
        <v>11625928</v>
      </c>
      <c r="D20" s="34">
        <v>181762179</v>
      </c>
      <c r="E20" s="86">
        <v>96.033777510823242</v>
      </c>
      <c r="F20" s="34">
        <v>166924135</v>
      </c>
      <c r="G20" s="34">
        <v>2091727</v>
      </c>
      <c r="H20" s="34">
        <v>169015862</v>
      </c>
      <c r="I20" s="86">
        <v>96.397294745760249</v>
      </c>
      <c r="J20" s="35">
        <v>98.112033160998706</v>
      </c>
      <c r="K20" s="35">
        <v>17.991914279875122</v>
      </c>
      <c r="L20" s="35">
        <v>92.987365649924342</v>
      </c>
    </row>
    <row r="21" spans="1:12" ht="14.25" customHeight="1">
      <c r="A21" s="33">
        <v>16</v>
      </c>
      <c r="B21" s="34">
        <v>166084031</v>
      </c>
      <c r="C21" s="34">
        <v>10974128</v>
      </c>
      <c r="D21" s="34">
        <v>177058159</v>
      </c>
      <c r="E21" s="86">
        <v>97.411991853376705</v>
      </c>
      <c r="F21" s="34">
        <v>163011446</v>
      </c>
      <c r="G21" s="34">
        <v>1850178</v>
      </c>
      <c r="H21" s="34">
        <v>164861624</v>
      </c>
      <c r="I21" s="86">
        <v>97.542101699306784</v>
      </c>
      <c r="J21" s="35">
        <v>98.149981680056882</v>
      </c>
      <c r="K21" s="35">
        <v>16.859453434477892</v>
      </c>
      <c r="L21" s="35">
        <v>93.111565674869581</v>
      </c>
    </row>
    <row r="22" spans="1:12" ht="14.25" customHeight="1">
      <c r="A22" s="33">
        <v>17</v>
      </c>
      <c r="B22" s="34">
        <v>168356164</v>
      </c>
      <c r="C22" s="34">
        <v>10585220</v>
      </c>
      <c r="D22" s="34">
        <v>178941384</v>
      </c>
      <c r="E22" s="86">
        <v>101.06361944043482</v>
      </c>
      <c r="F22" s="34">
        <v>165546080</v>
      </c>
      <c r="G22" s="34">
        <v>2106080</v>
      </c>
      <c r="H22" s="34">
        <v>167652160</v>
      </c>
      <c r="I22" s="86">
        <v>101.69265347040377</v>
      </c>
      <c r="J22" s="35">
        <v>98.330869548678962</v>
      </c>
      <c r="K22" s="35">
        <v>19.896421614288602</v>
      </c>
      <c r="L22" s="35">
        <v>93.691105015707265</v>
      </c>
    </row>
    <row r="23" spans="1:12" ht="14.25" customHeight="1">
      <c r="A23" s="33">
        <v>18</v>
      </c>
      <c r="B23" s="34">
        <v>170576517</v>
      </c>
      <c r="C23" s="34">
        <v>9654130</v>
      </c>
      <c r="D23" s="34">
        <v>180230647</v>
      </c>
      <c r="E23" s="86">
        <v>100.72049459503454</v>
      </c>
      <c r="F23" s="34">
        <v>167866787</v>
      </c>
      <c r="G23" s="34">
        <v>1693589</v>
      </c>
      <c r="H23" s="34">
        <v>169560376</v>
      </c>
      <c r="I23" s="86">
        <v>101.13819947204973</v>
      </c>
      <c r="J23" s="35">
        <v>98.411428461750106</v>
      </c>
      <c r="K23" s="35">
        <v>17.542637192579754</v>
      </c>
      <c r="L23" s="35">
        <v>94.07965782867106</v>
      </c>
    </row>
    <row r="24" spans="1:12" ht="14.25" customHeight="1">
      <c r="A24" s="33">
        <v>19</v>
      </c>
      <c r="B24" s="36">
        <v>181018574</v>
      </c>
      <c r="C24" s="36">
        <v>9315890</v>
      </c>
      <c r="D24" s="36">
        <v>190334464</v>
      </c>
      <c r="E24" s="86">
        <v>105.60604823218551</v>
      </c>
      <c r="F24" s="36">
        <v>177434869</v>
      </c>
      <c r="G24" s="36">
        <v>1733342</v>
      </c>
      <c r="H24" s="36">
        <v>179168211</v>
      </c>
      <c r="I24" s="86">
        <v>105.66632088619572</v>
      </c>
      <c r="J24" s="37">
        <v>98.02025564514723</v>
      </c>
      <c r="K24" s="37">
        <v>18.606295265401375</v>
      </c>
      <c r="L24" s="37">
        <v>94.133352013432528</v>
      </c>
    </row>
    <row r="25" spans="1:12" ht="14.25" customHeight="1">
      <c r="A25" s="33">
        <v>20</v>
      </c>
      <c r="B25" s="36">
        <v>183414731</v>
      </c>
      <c r="C25" s="36">
        <v>9336062</v>
      </c>
      <c r="D25" s="36">
        <v>192750793</v>
      </c>
      <c r="E25" s="86">
        <v>101.26951732714051</v>
      </c>
      <c r="F25" s="36">
        <v>179117236</v>
      </c>
      <c r="G25" s="36">
        <v>1843971</v>
      </c>
      <c r="H25" s="36">
        <v>180961207</v>
      </c>
      <c r="I25" s="86">
        <v>101.00073332763256</v>
      </c>
      <c r="J25" s="37">
        <v>97.656952101628079</v>
      </c>
      <c r="K25" s="37">
        <v>19.751057780036167</v>
      </c>
      <c r="L25" s="37">
        <v>93.883508432569712</v>
      </c>
    </row>
    <row r="26" spans="1:12" ht="14.25" customHeight="1">
      <c r="A26" s="33">
        <v>21</v>
      </c>
      <c r="B26" s="36">
        <v>176911802</v>
      </c>
      <c r="C26" s="36">
        <v>9966153</v>
      </c>
      <c r="D26" s="36">
        <v>186877955</v>
      </c>
      <c r="E26" s="86">
        <v>96.953144571498598</v>
      </c>
      <c r="F26" s="36">
        <v>173227078</v>
      </c>
      <c r="G26" s="36">
        <v>1986275</v>
      </c>
      <c r="H26" s="36">
        <v>175213353</v>
      </c>
      <c r="I26" s="86">
        <v>96.823709293671982</v>
      </c>
      <c r="J26" s="37">
        <v>97.917197180547618</v>
      </c>
      <c r="K26" s="37">
        <v>19.930207774253518</v>
      </c>
      <c r="L26" s="37">
        <v>93.75817120858369</v>
      </c>
    </row>
    <row r="27" spans="1:12" ht="14.25" customHeight="1">
      <c r="A27" s="33">
        <v>22</v>
      </c>
      <c r="B27" s="36">
        <v>174179689</v>
      </c>
      <c r="C27" s="36">
        <v>9905349</v>
      </c>
      <c r="D27" s="36">
        <v>184085038</v>
      </c>
      <c r="E27" s="86">
        <v>98.505486107229714</v>
      </c>
      <c r="F27" s="36">
        <v>170327122</v>
      </c>
      <c r="G27" s="36">
        <v>2198113</v>
      </c>
      <c r="H27" s="36">
        <v>172525235</v>
      </c>
      <c r="I27" s="86">
        <v>98.465803003039383</v>
      </c>
      <c r="J27" s="37">
        <v>97.788165186125681</v>
      </c>
      <c r="K27" s="37">
        <v>22.191171658868356</v>
      </c>
      <c r="L27" s="37">
        <v>93.720400568350371</v>
      </c>
    </row>
    <row r="28" spans="1:12" ht="14.25" customHeight="1">
      <c r="A28" s="33">
        <v>23</v>
      </c>
      <c r="B28" s="36">
        <v>158740241</v>
      </c>
      <c r="C28" s="36">
        <v>10713535</v>
      </c>
      <c r="D28" s="36">
        <v>169453776</v>
      </c>
      <c r="E28" s="86">
        <v>92.051900491771633</v>
      </c>
      <c r="F28" s="36">
        <v>156311203</v>
      </c>
      <c r="G28" s="36">
        <v>2174254</v>
      </c>
      <c r="H28" s="36">
        <v>158485457</v>
      </c>
      <c r="I28" s="86">
        <v>91.862188740099384</v>
      </c>
      <c r="J28" s="37">
        <v>98.469803255495876</v>
      </c>
      <c r="K28" s="37">
        <v>20.294459298448178</v>
      </c>
      <c r="L28" s="37">
        <v>93.527250168801189</v>
      </c>
    </row>
    <row r="29" spans="1:12" ht="14.25" customHeight="1">
      <c r="A29" s="33">
        <v>24</v>
      </c>
      <c r="B29" s="36">
        <v>169632745</v>
      </c>
      <c r="C29" s="36">
        <v>8996898</v>
      </c>
      <c r="D29" s="36">
        <v>178629643</v>
      </c>
      <c r="E29" s="86">
        <v>105.41496756023896</v>
      </c>
      <c r="F29" s="36">
        <v>167270756</v>
      </c>
      <c r="G29" s="36">
        <v>2803461</v>
      </c>
      <c r="H29" s="36">
        <v>170074217</v>
      </c>
      <c r="I29" s="86">
        <v>107.31219142712887</v>
      </c>
      <c r="J29" s="37">
        <v>98.607586642543581</v>
      </c>
      <c r="K29" s="37">
        <v>31.160306585669861</v>
      </c>
      <c r="L29" s="37">
        <v>95.210522813394419</v>
      </c>
    </row>
    <row r="30" spans="1:12" ht="14.25" customHeight="1">
      <c r="A30" s="33">
        <v>25</v>
      </c>
      <c r="B30" s="36">
        <v>175098690</v>
      </c>
      <c r="C30" s="36">
        <v>7720752</v>
      </c>
      <c r="D30" s="36">
        <v>182819442</v>
      </c>
      <c r="E30" s="86">
        <v>102.34552279769153</v>
      </c>
      <c r="F30" s="36">
        <v>172964220</v>
      </c>
      <c r="G30" s="36">
        <v>2940403</v>
      </c>
      <c r="H30" s="36">
        <v>175904623</v>
      </c>
      <c r="I30" s="86">
        <v>103.42815395704569</v>
      </c>
      <c r="J30" s="37">
        <v>98.780990308950905</v>
      </c>
      <c r="K30" s="37">
        <v>38.084411984739305</v>
      </c>
      <c r="L30" s="37">
        <v>96.217678533336738</v>
      </c>
    </row>
    <row r="31" spans="1:12" ht="14.25" customHeight="1">
      <c r="A31" s="33">
        <v>26</v>
      </c>
      <c r="B31" s="36">
        <v>181658333</v>
      </c>
      <c r="C31" s="36">
        <v>6173823</v>
      </c>
      <c r="D31" s="36">
        <v>187832156</v>
      </c>
      <c r="E31" s="86">
        <v>102.74189328288182</v>
      </c>
      <c r="F31" s="36">
        <v>179834112</v>
      </c>
      <c r="G31" s="36">
        <v>2300590</v>
      </c>
      <c r="H31" s="36">
        <v>182134702</v>
      </c>
      <c r="I31" s="86">
        <v>103.54173693320159</v>
      </c>
      <c r="J31" s="37">
        <v>98.995795585110869</v>
      </c>
      <c r="K31" s="37">
        <v>37.263620936330696</v>
      </c>
      <c r="L31" s="37">
        <v>96.966731298127669</v>
      </c>
    </row>
    <row r="32" spans="1:12" ht="14.25" customHeight="1">
      <c r="A32" s="33">
        <v>27</v>
      </c>
      <c r="B32" s="36">
        <v>186280920</v>
      </c>
      <c r="C32" s="36">
        <v>4983819</v>
      </c>
      <c r="D32" s="36">
        <v>191264739</v>
      </c>
      <c r="E32" s="86">
        <v>101.82747356634718</v>
      </c>
      <c r="F32" s="36">
        <v>184620936</v>
      </c>
      <c r="G32" s="36">
        <v>1821434</v>
      </c>
      <c r="H32" s="36">
        <v>186442370</v>
      </c>
      <c r="I32" s="86">
        <v>102.36510008949311</v>
      </c>
      <c r="J32" s="37">
        <v>99.108881360474271</v>
      </c>
      <c r="K32" s="37">
        <v>36.546953250107997</v>
      </c>
      <c r="L32" s="37">
        <v>97.47869417791641</v>
      </c>
    </row>
    <row r="33" spans="1:12" ht="14.25" customHeight="1">
      <c r="A33" s="33">
        <v>28</v>
      </c>
      <c r="B33" s="36">
        <v>188339059</v>
      </c>
      <c r="C33" s="36">
        <v>4167859</v>
      </c>
      <c r="D33" s="36">
        <v>192506918</v>
      </c>
      <c r="E33" s="86">
        <v>100.64945530812138</v>
      </c>
      <c r="F33" s="36">
        <v>186856372</v>
      </c>
      <c r="G33" s="36">
        <v>1668020</v>
      </c>
      <c r="H33" s="36">
        <v>188524392</v>
      </c>
      <c r="I33" s="86">
        <v>101.11671075625136</v>
      </c>
      <c r="J33" s="37">
        <v>99.212756499967441</v>
      </c>
      <c r="K33" s="37">
        <v>40.021027582746918</v>
      </c>
      <c r="L33" s="37">
        <v>97.931229671444839</v>
      </c>
    </row>
    <row r="34" spans="1:12" ht="14.25" customHeight="1">
      <c r="A34" s="33">
        <v>29</v>
      </c>
      <c r="B34" s="36">
        <v>191000672</v>
      </c>
      <c r="C34" s="36">
        <v>3601339</v>
      </c>
      <c r="D34" s="36">
        <v>194602011</v>
      </c>
      <c r="E34" s="86">
        <v>101.08832088829099</v>
      </c>
      <c r="F34" s="36">
        <v>189693529</v>
      </c>
      <c r="G34" s="36">
        <v>1465215</v>
      </c>
      <c r="H34" s="36">
        <v>191158744</v>
      </c>
      <c r="I34" s="86">
        <v>101.39735339923548</v>
      </c>
      <c r="J34" s="37">
        <v>99.315634344993299</v>
      </c>
      <c r="K34" s="37">
        <v>40.685284001311736</v>
      </c>
      <c r="L34" s="37">
        <v>98.230610782331539</v>
      </c>
    </row>
    <row r="35" spans="1:12" ht="14.25" customHeight="1">
      <c r="A35" s="33">
        <v>30</v>
      </c>
      <c r="B35" s="36">
        <v>214267952</v>
      </c>
      <c r="C35" s="36">
        <v>2993498</v>
      </c>
      <c r="D35" s="36">
        <v>217261450</v>
      </c>
      <c r="E35" s="86">
        <v>111.64399015383199</v>
      </c>
      <c r="F35" s="36">
        <v>212755991</v>
      </c>
      <c r="G35" s="36">
        <v>1310463</v>
      </c>
      <c r="H35" s="36">
        <v>214066454</v>
      </c>
      <c r="I35" s="86">
        <v>111.98360562569924</v>
      </c>
      <c r="J35" s="37">
        <v>99.294359709005846</v>
      </c>
      <c r="K35" s="37">
        <v>43.776979306483589</v>
      </c>
      <c r="L35" s="37">
        <v>98.529423420491753</v>
      </c>
    </row>
    <row r="36" spans="1:12" ht="14.25" customHeight="1">
      <c r="A36" s="33" t="s">
        <v>107</v>
      </c>
      <c r="B36" s="36">
        <v>222109593</v>
      </c>
      <c r="C36" s="36">
        <v>2996727</v>
      </c>
      <c r="D36" s="36">
        <v>225106320</v>
      </c>
      <c r="E36" s="86">
        <v>103.61079703739435</v>
      </c>
      <c r="F36" s="36">
        <v>220558029</v>
      </c>
      <c r="G36" s="36">
        <v>1239253</v>
      </c>
      <c r="H36" s="36">
        <v>221797282</v>
      </c>
      <c r="I36" s="86">
        <v>103.6</v>
      </c>
      <c r="J36" s="37">
        <v>99.294359709005846</v>
      </c>
      <c r="K36" s="37">
        <v>41.4</v>
      </c>
      <c r="L36" s="37">
        <v>98.529423420491753</v>
      </c>
    </row>
    <row r="37" spans="1:12" ht="14.25" customHeight="1">
      <c r="A37" s="220" t="s">
        <v>136</v>
      </c>
      <c r="B37" s="36">
        <v>220204952</v>
      </c>
      <c r="C37" s="36">
        <v>3030712</v>
      </c>
      <c r="D37" s="36">
        <v>223235664</v>
      </c>
      <c r="E37" s="86">
        <v>99.168990013252397</v>
      </c>
      <c r="F37" s="36">
        <v>217494861</v>
      </c>
      <c r="G37" s="36">
        <v>1327460</v>
      </c>
      <c r="H37" s="36">
        <v>218822321</v>
      </c>
      <c r="I37" s="86">
        <v>98.65870267968387</v>
      </c>
      <c r="J37" s="37">
        <v>98.769286986788558</v>
      </c>
      <c r="K37" s="37">
        <v>43.800268715734127</v>
      </c>
      <c r="L37" s="37">
        <v>98.023011681502652</v>
      </c>
    </row>
    <row r="38" spans="1:12" ht="15" customHeight="1">
      <c r="A38" s="220" t="s">
        <v>111</v>
      </c>
      <c r="B38" s="281">
        <v>216868560</v>
      </c>
      <c r="C38" s="281">
        <v>4146894</v>
      </c>
      <c r="D38" s="281">
        <v>221015454</v>
      </c>
      <c r="E38" s="296">
        <f>D38/D37*100</f>
        <v>99.005441173593127</v>
      </c>
      <c r="F38" s="281">
        <v>215665070</v>
      </c>
      <c r="G38" s="281">
        <v>2459940</v>
      </c>
      <c r="H38" s="281">
        <v>218125010</v>
      </c>
      <c r="I38" s="295">
        <f>H38/H37*100</f>
        <v>99.681334611198096</v>
      </c>
      <c r="J38" s="282">
        <v>99.445060178386399</v>
      </c>
      <c r="K38" s="282">
        <v>59.320059784503798</v>
      </c>
      <c r="L38" s="282">
        <v>98.692198238771098</v>
      </c>
    </row>
    <row r="39" spans="1:12" ht="15" customHeight="1" thickBot="1">
      <c r="A39" s="316" t="s">
        <v>148</v>
      </c>
      <c r="B39" s="317">
        <f>'1市税決算額'!K6</f>
        <v>225033925</v>
      </c>
      <c r="C39" s="317">
        <f>'1市税決算額'!L6</f>
        <v>2744721</v>
      </c>
      <c r="D39" s="317">
        <f>SUM(B39:C39)</f>
        <v>227778646</v>
      </c>
      <c r="E39" s="318">
        <f>D39/D38*100</f>
        <v>103.06005389107315</v>
      </c>
      <c r="F39" s="317">
        <f>'1市税決算額'!N6</f>
        <v>223737792</v>
      </c>
      <c r="G39" s="317">
        <f>'1市税決算額'!O6</f>
        <v>1170243</v>
      </c>
      <c r="H39" s="317">
        <f>F39+G39</f>
        <v>224908035</v>
      </c>
      <c r="I39" s="318">
        <f>H39/H38*100</f>
        <v>103.10969613250678</v>
      </c>
      <c r="J39" s="319">
        <f>'1市税決算額'!Q6</f>
        <v>99.424027732707415</v>
      </c>
      <c r="K39" s="319">
        <f>'1市税決算額'!R6</f>
        <v>42.6361367876735</v>
      </c>
      <c r="L39" s="319">
        <f>'1市税決算額'!S6</f>
        <v>98.739736559852943</v>
      </c>
    </row>
    <row r="40" spans="1:12" ht="15" customHeight="1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</sheetData>
  <mergeCells count="12">
    <mergeCell ref="B4:B5"/>
    <mergeCell ref="C4:C5"/>
    <mergeCell ref="D4:D5"/>
    <mergeCell ref="E4:E5"/>
    <mergeCell ref="J3:L3"/>
    <mergeCell ref="L4:L5"/>
    <mergeCell ref="F4:F5"/>
    <mergeCell ref="G4:G5"/>
    <mergeCell ref="H4:H5"/>
    <mergeCell ref="I4:I5"/>
    <mergeCell ref="J4:J5"/>
    <mergeCell ref="K4:K5"/>
  </mergeCells>
  <phoneticPr fontId="4"/>
  <printOptions gridLinesSet="0"/>
  <pageMargins left="0.70866141732283472" right="0.70866141732283472" top="0.74803149606299213" bottom="0.74803149606299213" header="0.31496062992125984" footer="0.31496062992125984"/>
  <pageSetup paperSize="9" scale="95" firstPageNumber="9" orientation="portrait" blackAndWhite="1" r:id="rId1"/>
  <headerFooter scaleWithDoc="0" alignWithMargins="0">
    <oddFooter>&amp;C&amp;"游明朝,標準"&amp;10&amp;P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1市税決算額</vt:lpstr>
      <vt:lpstr>2市税予算補正状況</vt:lpstr>
      <vt:lpstr>3当初予算額</vt:lpstr>
      <vt:lpstr>4(1)当初予算額推移</vt:lpstr>
      <vt:lpstr>(2)最終予算額推移</vt:lpstr>
      <vt:lpstr>4(3)市税決算調定額の推移</vt:lpstr>
      <vt:lpstr>4(4)市税決算収入額の推移</vt:lpstr>
      <vt:lpstr>4(5)市税決算額の推移</vt:lpstr>
      <vt:lpstr>'(2)最終予算額推移'!Print_Area</vt:lpstr>
      <vt:lpstr>'1市税決算額'!Print_Area</vt:lpstr>
      <vt:lpstr>'2市税予算補正状況'!Print_Area</vt:lpstr>
      <vt:lpstr>'3当初予算額'!Print_Area</vt:lpstr>
      <vt:lpstr>'4(1)当初予算額推移'!Print_Area</vt:lpstr>
      <vt:lpstr>'4(3)市税決算調定額の推移'!Print_Area</vt:lpstr>
      <vt:lpstr>'4(4)市税決算収入額の推移'!Print_Area</vt:lpstr>
      <vt:lpstr>'4(5)市税決算額の推移'!Print_Area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佐藤純一</dc:creator>
  <cp:lastModifiedBy>三浦　紗樹</cp:lastModifiedBy>
  <cp:lastPrinted>2024-01-25T05:34:16Z</cp:lastPrinted>
  <dcterms:created xsi:type="dcterms:W3CDTF">1997-09-05T00:00:54Z</dcterms:created>
  <dcterms:modified xsi:type="dcterms:W3CDTF">2024-02-02T04:44:06Z</dcterms:modified>
</cp:coreProperties>
</file>