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vhon04f04om\税制課\01 税制係\01 税制総括\04 税務統計\令和4年度\07_正誤表\表の修正\02_HP掲載資料修正\"/>
    </mc:Choice>
  </mc:AlternateContent>
  <bookViews>
    <workbookView xWindow="0" yWindow="0" windowWidth="20490" windowHeight="7530" tabRatio="940"/>
  </bookViews>
  <sheets>
    <sheet name="(1)ｱ納税義務者推移" sheetId="18" r:id="rId1"/>
    <sheet name="(1)ｲ調定額推移" sheetId="19" r:id="rId2"/>
    <sheet name="(2)ｱ土地推移" sheetId="20" r:id="rId3"/>
    <sheet name="(2)ｲ土地各区別" sheetId="39" r:id="rId4"/>
    <sheet name="(3)ｱ家屋推移" sheetId="22" r:id="rId5"/>
    <sheet name="(3)ｲ家屋各区別" sheetId="23" r:id="rId6"/>
    <sheet name="(4)ｱ償却資産推移" sheetId="24" r:id="rId7"/>
    <sheet name="(4)ｲ償却資産各区別" sheetId="38" r:id="rId8"/>
    <sheet name="（5)新築住宅" sheetId="35" r:id="rId9"/>
    <sheet name="(6)交・納付金" sheetId="37" r:id="rId10"/>
  </sheets>
  <definedNames>
    <definedName name="_xlnm.Print_Area" localSheetId="0">'(1)ｱ納税義務者推移'!$A$1:$M$14</definedName>
    <definedName name="_xlnm.Print_Area" localSheetId="1">'(1)ｲ調定額推移'!$A$1:$Q$15</definedName>
    <definedName name="_xlnm.Print_Area" localSheetId="2">'(2)ｱ土地推移'!$A$1:$AY$37</definedName>
    <definedName name="_xlnm.Print_Area" localSheetId="4">'(3)ｱ家屋推移'!$A$1:$V$32</definedName>
    <definedName name="_xlnm.Print_Area" localSheetId="5">'(3)ｲ家屋各区別'!$A$1:$R$31</definedName>
    <definedName name="_xlnm.Print_Area" localSheetId="6">'(4)ｱ償却資産推移'!$A$1:$H$25</definedName>
    <definedName name="_xlnm.Print_Area" localSheetId="8">'（5)新築住宅'!$A$1:$N$91</definedName>
    <definedName name="_xlnm.Print_Area" localSheetId="9">'(6)交・納付金'!$A$1:$M$30</definedName>
  </definedNames>
  <calcPr calcId="162913" calcMode="manual"/>
</workbook>
</file>

<file path=xl/calcChain.xml><?xml version="1.0" encoding="utf-8"?>
<calcChain xmlns="http://schemas.openxmlformats.org/spreadsheetml/2006/main">
  <c r="Q12" i="20" l="1"/>
  <c r="Q12" i="23" l="1"/>
  <c r="M90" i="35" l="1"/>
  <c r="L90" i="35"/>
  <c r="M89" i="35"/>
  <c r="L89" i="35"/>
  <c r="M88" i="35"/>
  <c r="L88" i="35"/>
  <c r="L91" i="35" l="1"/>
  <c r="Q30" i="39" l="1"/>
  <c r="L51" i="35" l="1"/>
  <c r="L47" i="35"/>
  <c r="L75" i="35"/>
  <c r="M7" i="35"/>
  <c r="N7" i="35"/>
  <c r="M83" i="35"/>
  <c r="M79" i="35"/>
  <c r="M26" i="37" l="1"/>
  <c r="K29" i="23" l="1"/>
  <c r="K36" i="20" l="1"/>
  <c r="G26" i="39" l="1"/>
  <c r="G29" i="39"/>
  <c r="G30" i="39" s="1"/>
  <c r="I11" i="39" l="1"/>
  <c r="M91" i="35" l="1"/>
  <c r="M75" i="35"/>
  <c r="M71" i="35"/>
  <c r="M67" i="35"/>
  <c r="N59" i="35"/>
  <c r="M59" i="35"/>
  <c r="M51" i="35"/>
  <c r="M47" i="35"/>
  <c r="N35" i="35"/>
  <c r="M35" i="35"/>
  <c r="M31" i="35"/>
  <c r="M27" i="35"/>
  <c r="M23" i="35"/>
  <c r="M19" i="35"/>
  <c r="M15" i="35"/>
  <c r="M11" i="35"/>
  <c r="M21" i="37" l="1"/>
  <c r="M23" i="37" s="1"/>
  <c r="L21" i="37"/>
  <c r="L23" i="37" s="1"/>
  <c r="J21" i="37"/>
  <c r="J23" i="37" s="1"/>
  <c r="I21" i="37"/>
  <c r="I23" i="37" s="1"/>
  <c r="H21" i="37"/>
  <c r="H23" i="37" s="1"/>
  <c r="K20" i="37"/>
  <c r="K19" i="37"/>
  <c r="K21" i="37" s="1"/>
  <c r="K23" i="37" s="1"/>
  <c r="K24" i="37"/>
  <c r="K25" i="37"/>
  <c r="H26" i="37"/>
  <c r="H28" i="37" s="1"/>
  <c r="I26" i="37"/>
  <c r="I28" i="37" s="1"/>
  <c r="J26" i="37"/>
  <c r="J28" i="37" s="1"/>
  <c r="L26" i="37"/>
  <c r="L28" i="37" s="1"/>
  <c r="M28" i="37"/>
  <c r="K26" i="37" l="1"/>
  <c r="K28" i="37" s="1"/>
  <c r="P18" i="22"/>
  <c r="O18" i="22"/>
  <c r="O25" i="22"/>
  <c r="P25" i="22"/>
  <c r="T9" i="39"/>
  <c r="L8" i="39"/>
  <c r="M8" i="39"/>
  <c r="N8" i="39"/>
  <c r="O8" i="39"/>
  <c r="L11" i="39"/>
  <c r="M11" i="39"/>
  <c r="N11" i="39"/>
  <c r="O11" i="39"/>
  <c r="L14" i="39"/>
  <c r="M14" i="39"/>
  <c r="N14" i="39"/>
  <c r="O14" i="39"/>
  <c r="L17" i="39"/>
  <c r="M17" i="39"/>
  <c r="N17" i="39"/>
  <c r="O17" i="39"/>
  <c r="K7" i="39"/>
  <c r="G23" i="39"/>
  <c r="I8" i="39"/>
  <c r="J8" i="39"/>
  <c r="G8" i="39"/>
  <c r="AG20" i="20"/>
  <c r="AH20" i="20"/>
  <c r="AF20" i="20"/>
  <c r="W13" i="20"/>
  <c r="N13" i="20"/>
  <c r="L9" i="19"/>
  <c r="I9" i="19"/>
  <c r="F9" i="19"/>
  <c r="L9" i="18"/>
  <c r="J9" i="18"/>
  <c r="H9" i="18"/>
  <c r="F9" i="18"/>
  <c r="O9" i="19" l="1"/>
  <c r="N24" i="20" l="1"/>
  <c r="G17" i="24" l="1"/>
  <c r="N21" i="20" l="1"/>
  <c r="AO34" i="20"/>
  <c r="H13" i="23" l="1"/>
  <c r="O31" i="22"/>
  <c r="I25" i="22"/>
  <c r="O20" i="39"/>
  <c r="M26" i="39"/>
  <c r="J28" i="39"/>
  <c r="Z20" i="20"/>
  <c r="K34" i="20"/>
  <c r="K12" i="20" s="1"/>
  <c r="H20" i="24" l="1"/>
  <c r="T12" i="39" l="1"/>
  <c r="N47" i="35" l="1"/>
  <c r="T28" i="39" l="1"/>
  <c r="T29" i="39"/>
  <c r="H14" i="22" l="1"/>
  <c r="T30" i="39"/>
  <c r="K27" i="39" l="1"/>
  <c r="K25" i="39"/>
  <c r="K24" i="39"/>
  <c r="K22" i="39"/>
  <c r="K21" i="39"/>
  <c r="K19" i="39"/>
  <c r="K18" i="39"/>
  <c r="K16" i="39"/>
  <c r="K15" i="39"/>
  <c r="K13" i="39"/>
  <c r="K12" i="39"/>
  <c r="K10" i="39"/>
  <c r="K9" i="39"/>
  <c r="P27" i="39"/>
  <c r="P25" i="39"/>
  <c r="P24" i="39"/>
  <c r="P22" i="39"/>
  <c r="P21" i="39"/>
  <c r="P19" i="39"/>
  <c r="P18" i="39"/>
  <c r="P16" i="39"/>
  <c r="P15" i="39"/>
  <c r="P13" i="39"/>
  <c r="P12" i="39"/>
  <c r="P10" i="39"/>
  <c r="P9" i="39"/>
  <c r="J11" i="39"/>
  <c r="H27" i="39"/>
  <c r="H25" i="39"/>
  <c r="H24" i="39"/>
  <c r="H22" i="39"/>
  <c r="H21" i="39"/>
  <c r="H19" i="39"/>
  <c r="H18" i="39"/>
  <c r="H16" i="39"/>
  <c r="H15" i="39"/>
  <c r="H13" i="39"/>
  <c r="H12" i="39"/>
  <c r="H10" i="39"/>
  <c r="H9" i="39"/>
  <c r="J54" i="35" l="1"/>
  <c r="K54" i="35"/>
  <c r="L54" i="35"/>
  <c r="M54" i="35"/>
  <c r="N54" i="35"/>
  <c r="I54" i="35"/>
  <c r="G11" i="39"/>
  <c r="H11" i="39"/>
  <c r="G14" i="39"/>
  <c r="I14" i="39"/>
  <c r="J14" i="39"/>
  <c r="K14" i="39"/>
  <c r="AL14" i="20"/>
  <c r="AL15" i="20"/>
  <c r="AL16" i="20"/>
  <c r="AL17" i="20"/>
  <c r="AL18" i="20"/>
  <c r="AL19" i="20"/>
  <c r="AL21" i="20"/>
  <c r="AL22" i="20"/>
  <c r="AL23" i="20"/>
  <c r="AL24" i="20"/>
  <c r="AL25" i="20"/>
  <c r="AL26" i="20"/>
  <c r="AL27" i="20"/>
  <c r="AL28" i="20"/>
  <c r="AL29" i="20"/>
  <c r="AL30" i="20"/>
  <c r="AL31" i="20"/>
  <c r="AL32" i="20"/>
  <c r="AL33" i="20"/>
  <c r="AL35" i="20"/>
  <c r="AL13" i="20"/>
  <c r="N37" i="20"/>
  <c r="N14" i="20"/>
  <c r="N15" i="20"/>
  <c r="N16" i="20"/>
  <c r="N17" i="20"/>
  <c r="N18" i="20"/>
  <c r="N19" i="20"/>
  <c r="N22" i="20"/>
  <c r="N23" i="20"/>
  <c r="N25" i="20"/>
  <c r="N26" i="20"/>
  <c r="N27" i="20"/>
  <c r="N28" i="20"/>
  <c r="N29" i="20"/>
  <c r="N30" i="20"/>
  <c r="N31" i="20"/>
  <c r="N32" i="20"/>
  <c r="N33" i="20"/>
  <c r="N35" i="20"/>
  <c r="J20" i="20"/>
  <c r="L20" i="20"/>
  <c r="M20" i="20"/>
  <c r="O20" i="20"/>
  <c r="P20" i="20"/>
  <c r="B6" i="19"/>
  <c r="B8" i="20" s="1"/>
  <c r="B7" i="19"/>
  <c r="B9" i="20" s="1"/>
  <c r="B8" i="19"/>
  <c r="B10" i="20" s="1"/>
  <c r="B9" i="19"/>
  <c r="B11" i="20" s="1"/>
  <c r="B5" i="19"/>
  <c r="B7" i="20" s="1"/>
  <c r="H8" i="39" l="1"/>
  <c r="H14" i="39"/>
  <c r="K8" i="39"/>
  <c r="K11" i="39"/>
  <c r="N79" i="35"/>
  <c r="N75" i="35"/>
  <c r="N71" i="35"/>
  <c r="N67" i="35"/>
  <c r="N51" i="35"/>
  <c r="N31" i="35"/>
  <c r="N27" i="35"/>
  <c r="N23" i="35"/>
  <c r="N19" i="35"/>
  <c r="N15" i="35"/>
  <c r="N11" i="35"/>
  <c r="H7" i="39" l="1"/>
  <c r="O28" i="39"/>
  <c r="N22" i="23" l="1"/>
  <c r="N25" i="23" l="1"/>
  <c r="O25" i="23"/>
  <c r="T27" i="39"/>
  <c r="T24" i="39"/>
  <c r="T21" i="39"/>
  <c r="T18" i="39"/>
  <c r="T15" i="39"/>
  <c r="N90" i="35" l="1"/>
  <c r="N91" i="35" s="1"/>
  <c r="G20" i="39" l="1"/>
  <c r="G17" i="39"/>
  <c r="N13" i="23" l="1"/>
  <c r="L25" i="23"/>
  <c r="Q26" i="39" l="1"/>
  <c r="R26" i="39"/>
  <c r="O26" i="39"/>
  <c r="Q23" i="39"/>
  <c r="R23" i="39"/>
  <c r="O23" i="39"/>
  <c r="Q20" i="39"/>
  <c r="R20" i="39"/>
  <c r="Q17" i="39"/>
  <c r="R17" i="39"/>
  <c r="Q14" i="39"/>
  <c r="R14" i="39"/>
  <c r="Q11" i="39"/>
  <c r="R11" i="39"/>
  <c r="Q8" i="39"/>
  <c r="R8" i="39"/>
  <c r="I23" i="39"/>
  <c r="L23" i="39"/>
  <c r="M23" i="39"/>
  <c r="N23" i="39"/>
  <c r="J23" i="39"/>
  <c r="I26" i="39"/>
  <c r="L26" i="39"/>
  <c r="N26" i="39"/>
  <c r="J26" i="39"/>
  <c r="L20" i="39"/>
  <c r="M20" i="39"/>
  <c r="N20" i="39"/>
  <c r="I20" i="39"/>
  <c r="J20" i="39"/>
  <c r="I17" i="39"/>
  <c r="J17" i="39"/>
  <c r="P23" i="39" l="1"/>
  <c r="K20" i="39"/>
  <c r="P8" i="39"/>
  <c r="P11" i="39"/>
  <c r="K26" i="39"/>
  <c r="P26" i="39"/>
  <c r="H26" i="39"/>
  <c r="K23" i="39"/>
  <c r="H23" i="39"/>
  <c r="P20" i="39"/>
  <c r="H20" i="39"/>
  <c r="P17" i="39"/>
  <c r="K17" i="39"/>
  <c r="H17" i="39"/>
  <c r="P14" i="39"/>
  <c r="K29" i="22"/>
  <c r="J25" i="22" l="1"/>
  <c r="Q34" i="20" l="1"/>
  <c r="J31" i="22" l="1"/>
  <c r="I31" i="22"/>
  <c r="N30" i="23" l="1"/>
  <c r="N29" i="23"/>
  <c r="O29" i="23"/>
  <c r="L30" i="23"/>
  <c r="K30" i="23"/>
  <c r="L29" i="23"/>
  <c r="J29" i="23" s="1"/>
  <c r="O30" i="23"/>
  <c r="M29" i="23" l="1"/>
  <c r="J30" i="23"/>
  <c r="M30" i="23"/>
  <c r="L31" i="23"/>
  <c r="N89" i="35"/>
  <c r="J31" i="23" l="1"/>
  <c r="Q27" i="23" l="1"/>
  <c r="Q24" i="23"/>
  <c r="Q21" i="23"/>
  <c r="Q18" i="23"/>
  <c r="Q15" i="23"/>
  <c r="Q9" i="23"/>
  <c r="V29" i="22" l="1"/>
  <c r="V30" i="22"/>
  <c r="V28" i="22"/>
  <c r="U30" i="22"/>
  <c r="U29" i="22"/>
  <c r="U16" i="22"/>
  <c r="U17" i="22"/>
  <c r="U15" i="22"/>
  <c r="U14" i="22"/>
  <c r="V14" i="22"/>
  <c r="V15" i="22"/>
  <c r="V16" i="22"/>
  <c r="V17" i="22"/>
  <c r="V19" i="22"/>
  <c r="V20" i="22"/>
  <c r="V21" i="22"/>
  <c r="V22" i="22"/>
  <c r="V23" i="22"/>
  <c r="V24" i="22"/>
  <c r="V26" i="22"/>
  <c r="U20" i="22"/>
  <c r="U21" i="22"/>
  <c r="U22" i="22"/>
  <c r="U23" i="22"/>
  <c r="U24" i="22"/>
  <c r="U26" i="22"/>
  <c r="V27" i="22"/>
  <c r="U27" i="22"/>
  <c r="H31" i="22" l="1"/>
  <c r="H30" i="22" l="1"/>
  <c r="P7" i="39"/>
  <c r="L30" i="39"/>
  <c r="N30" i="39"/>
  <c r="M30" i="39"/>
  <c r="L28" i="39"/>
  <c r="I30" i="39"/>
  <c r="S16" i="39" l="1"/>
  <c r="K30" i="39"/>
  <c r="S7" i="39"/>
  <c r="AR20" i="20" l="1"/>
  <c r="Q20" i="20"/>
  <c r="P9" i="19" l="1"/>
  <c r="M9" i="18"/>
  <c r="K9" i="18"/>
  <c r="I9" i="18"/>
  <c r="G9" i="18"/>
  <c r="N88" i="35" l="1"/>
  <c r="M25" i="22" l="1"/>
  <c r="L25" i="22"/>
  <c r="H29" i="23" l="1"/>
  <c r="G20" i="24" l="1"/>
  <c r="C9" i="38" s="1"/>
  <c r="G9" i="24" l="1"/>
  <c r="K14" i="22"/>
  <c r="N14" i="22"/>
  <c r="Q14" i="22"/>
  <c r="T14" i="22" l="1"/>
  <c r="G28" i="39"/>
  <c r="Q9" i="19" l="1"/>
  <c r="M9" i="19"/>
  <c r="J9" i="19"/>
  <c r="G9" i="19"/>
  <c r="K9" i="19" l="1"/>
  <c r="N9" i="19"/>
  <c r="H9" i="19"/>
  <c r="S8" i="39" l="1"/>
  <c r="S10" i="39"/>
  <c r="S17" i="39"/>
  <c r="S19" i="39"/>
  <c r="S20" i="39"/>
  <c r="S22" i="39"/>
  <c r="S23" i="39"/>
  <c r="O30" i="39"/>
  <c r="S25" i="39"/>
  <c r="S26" i="39"/>
  <c r="I28" i="39"/>
  <c r="K28" i="39"/>
  <c r="N28" i="39"/>
  <c r="Q28" i="39"/>
  <c r="R28" i="39"/>
  <c r="O29" i="39"/>
  <c r="D8" i="38"/>
  <c r="C8" i="38"/>
  <c r="C10" i="38" s="1"/>
  <c r="G27" i="23"/>
  <c r="G26" i="23"/>
  <c r="H29" i="22"/>
  <c r="H28" i="22"/>
  <c r="H27" i="22"/>
  <c r="H26" i="22"/>
  <c r="H24" i="22"/>
  <c r="H23" i="22"/>
  <c r="H22" i="22"/>
  <c r="H21" i="22"/>
  <c r="H20" i="22"/>
  <c r="H19" i="22"/>
  <c r="H18" i="22"/>
  <c r="H17" i="22"/>
  <c r="H16" i="22"/>
  <c r="H15" i="22"/>
  <c r="G22" i="24"/>
  <c r="H17" i="24"/>
  <c r="D9" i="38"/>
  <c r="M18" i="23"/>
  <c r="M24" i="23"/>
  <c r="M12" i="23"/>
  <c r="M26" i="23"/>
  <c r="M20" i="23"/>
  <c r="M8" i="23"/>
  <c r="J21" i="23"/>
  <c r="J20" i="23"/>
  <c r="J14" i="23"/>
  <c r="J17" i="23"/>
  <c r="I29" i="23"/>
  <c r="G29" i="23" s="1"/>
  <c r="I30" i="23"/>
  <c r="H30" i="23"/>
  <c r="N10" i="23"/>
  <c r="R9" i="23"/>
  <c r="R8" i="23"/>
  <c r="Q8" i="23"/>
  <c r="M9" i="23"/>
  <c r="O10" i="23"/>
  <c r="J9" i="23"/>
  <c r="J8" i="23"/>
  <c r="K10" i="23"/>
  <c r="L10" i="23"/>
  <c r="G9" i="23"/>
  <c r="G8" i="23"/>
  <c r="H10" i="23"/>
  <c r="I10" i="23"/>
  <c r="R12" i="23"/>
  <c r="R11" i="23"/>
  <c r="Q11" i="23"/>
  <c r="M11" i="23"/>
  <c r="O13" i="23"/>
  <c r="J12" i="23"/>
  <c r="J11" i="23"/>
  <c r="K13" i="23"/>
  <c r="L13" i="23"/>
  <c r="G12" i="23"/>
  <c r="G11" i="23"/>
  <c r="I13" i="23"/>
  <c r="L16" i="23"/>
  <c r="R15" i="23"/>
  <c r="R14" i="23"/>
  <c r="Q14" i="23"/>
  <c r="M15" i="23"/>
  <c r="M14" i="23"/>
  <c r="N16" i="23"/>
  <c r="O16" i="23"/>
  <c r="J15" i="23"/>
  <c r="K16" i="23"/>
  <c r="G15" i="23"/>
  <c r="G14" i="23"/>
  <c r="H16" i="23"/>
  <c r="I16" i="23"/>
  <c r="O19" i="23"/>
  <c r="L19" i="23"/>
  <c r="R18" i="23"/>
  <c r="R17" i="23"/>
  <c r="Q17" i="23"/>
  <c r="M17" i="23"/>
  <c r="N19" i="23"/>
  <c r="J18" i="23"/>
  <c r="K19" i="23"/>
  <c r="G18" i="23"/>
  <c r="G17" i="23"/>
  <c r="H19" i="23"/>
  <c r="I19" i="23"/>
  <c r="O22" i="23"/>
  <c r="K22" i="23"/>
  <c r="R21" i="23"/>
  <c r="R20" i="23"/>
  <c r="Q20" i="23"/>
  <c r="M21" i="23"/>
  <c r="L22" i="23"/>
  <c r="G21" i="23"/>
  <c r="G20" i="23"/>
  <c r="H22" i="23"/>
  <c r="I22" i="23"/>
  <c r="R24" i="23"/>
  <c r="R23" i="23"/>
  <c r="Q23" i="23"/>
  <c r="M23" i="23"/>
  <c r="J24" i="23"/>
  <c r="J23" i="23"/>
  <c r="K25" i="23"/>
  <c r="I25" i="23"/>
  <c r="H25" i="23"/>
  <c r="G24" i="23"/>
  <c r="G23" i="23"/>
  <c r="O28" i="23"/>
  <c r="R27" i="23"/>
  <c r="R26" i="23"/>
  <c r="Q26" i="23"/>
  <c r="N28" i="23"/>
  <c r="M27" i="23"/>
  <c r="L28" i="23"/>
  <c r="K28" i="23"/>
  <c r="J27" i="23"/>
  <c r="J26" i="23"/>
  <c r="I28" i="23"/>
  <c r="H28" i="23"/>
  <c r="S18" i="22"/>
  <c r="S31" i="22"/>
  <c r="P31" i="22"/>
  <c r="R18" i="22"/>
  <c r="R31" i="22"/>
  <c r="Q30" i="22"/>
  <c r="Q29" i="22"/>
  <c r="Q28" i="22"/>
  <c r="Q27" i="22"/>
  <c r="Q26" i="22"/>
  <c r="Q24" i="22"/>
  <c r="Q23" i="22"/>
  <c r="Q22" i="22"/>
  <c r="Q21" i="22"/>
  <c r="Q20" i="22"/>
  <c r="Q19" i="22"/>
  <c r="Q17" i="22"/>
  <c r="Q16" i="22"/>
  <c r="Q15" i="22"/>
  <c r="N30" i="22"/>
  <c r="N29" i="22"/>
  <c r="N28" i="22"/>
  <c r="N27" i="22"/>
  <c r="N26" i="22"/>
  <c r="N24" i="22"/>
  <c r="N23" i="22"/>
  <c r="N22" i="22"/>
  <c r="N21" i="22"/>
  <c r="N20" i="22"/>
  <c r="N19" i="22"/>
  <c r="N17" i="22"/>
  <c r="N16" i="22"/>
  <c r="N15" i="22"/>
  <c r="M31" i="22"/>
  <c r="M13" i="22" s="1"/>
  <c r="L31" i="22"/>
  <c r="K30" i="22"/>
  <c r="K28" i="22"/>
  <c r="K27" i="22"/>
  <c r="K26" i="22"/>
  <c r="K24" i="22"/>
  <c r="K23" i="22"/>
  <c r="K22" i="22"/>
  <c r="K21" i="22"/>
  <c r="K20" i="22"/>
  <c r="K19" i="22"/>
  <c r="K18" i="22"/>
  <c r="K17" i="22"/>
  <c r="K16" i="22"/>
  <c r="K15" i="22"/>
  <c r="W14" i="20"/>
  <c r="W15" i="20"/>
  <c r="AU15" i="20" s="1"/>
  <c r="W16" i="20"/>
  <c r="AU16" i="20" s="1"/>
  <c r="AC20" i="20"/>
  <c r="W22" i="20"/>
  <c r="W23" i="20"/>
  <c r="W24" i="20"/>
  <c r="W25" i="20"/>
  <c r="W26" i="20"/>
  <c r="W27" i="20"/>
  <c r="W28" i="20"/>
  <c r="W29" i="20"/>
  <c r="W30" i="20"/>
  <c r="Z34" i="20"/>
  <c r="AC34" i="20"/>
  <c r="AC36" i="20" s="1"/>
  <c r="W35" i="20"/>
  <c r="T20" i="20"/>
  <c r="N20" i="20" s="1"/>
  <c r="Q36" i="20"/>
  <c r="T34" i="20"/>
  <c r="N34" i="20" s="1"/>
  <c r="AR34" i="20"/>
  <c r="AO20" i="20"/>
  <c r="AL20" i="20" s="1"/>
  <c r="AO36" i="20"/>
  <c r="AI36" i="20"/>
  <c r="AI12" i="20" s="1"/>
  <c r="AF34" i="20"/>
  <c r="AF36" i="20" s="1"/>
  <c r="W33" i="20"/>
  <c r="W32" i="20"/>
  <c r="W31" i="20"/>
  <c r="W19" i="20"/>
  <c r="AU19" i="20" s="1"/>
  <c r="W18" i="20"/>
  <c r="AU18" i="20" s="1"/>
  <c r="W17" i="20"/>
  <c r="AU17" i="20" s="1"/>
  <c r="AU14" i="20" l="1"/>
  <c r="D10" i="38"/>
  <c r="P26" i="23"/>
  <c r="AR36" i="20"/>
  <c r="AL36" i="20" s="1"/>
  <c r="AL34" i="20"/>
  <c r="T19" i="22"/>
  <c r="T23" i="22"/>
  <c r="G16" i="23"/>
  <c r="T26" i="22"/>
  <c r="T27" i="22"/>
  <c r="T30" i="22"/>
  <c r="T28" i="22"/>
  <c r="T29" i="22"/>
  <c r="U31" i="22"/>
  <c r="V31" i="22"/>
  <c r="T21" i="22"/>
  <c r="T22" i="22"/>
  <c r="T20" i="22"/>
  <c r="T24" i="22"/>
  <c r="T16" i="22"/>
  <c r="V18" i="22"/>
  <c r="T17" i="22"/>
  <c r="T15" i="22"/>
  <c r="AO12" i="20"/>
  <c r="H9" i="24"/>
  <c r="G22" i="23"/>
  <c r="Q30" i="23"/>
  <c r="R16" i="23"/>
  <c r="R25" i="22"/>
  <c r="U25" i="22" s="1"/>
  <c r="U18" i="22"/>
  <c r="I13" i="22"/>
  <c r="AU26" i="20"/>
  <c r="M25" i="23"/>
  <c r="J19" i="23"/>
  <c r="AU24" i="20"/>
  <c r="AU30" i="20"/>
  <c r="AU22" i="20"/>
  <c r="AU33" i="20"/>
  <c r="T36" i="20"/>
  <c r="T12" i="20" s="1"/>
  <c r="H22" i="24"/>
  <c r="H23" i="24" s="1"/>
  <c r="J28" i="23"/>
  <c r="R28" i="23"/>
  <c r="P24" i="23"/>
  <c r="P23" i="23"/>
  <c r="Q25" i="23"/>
  <c r="Q22" i="23"/>
  <c r="P21" i="23"/>
  <c r="M22" i="23"/>
  <c r="J22" i="23"/>
  <c r="P17" i="23"/>
  <c r="J16" i="23"/>
  <c r="P14" i="23"/>
  <c r="I31" i="23"/>
  <c r="M13" i="23"/>
  <c r="G10" i="23"/>
  <c r="M10" i="23"/>
  <c r="J10" i="23"/>
  <c r="P20" i="23"/>
  <c r="R19" i="23"/>
  <c r="N31" i="23"/>
  <c r="P18" i="23"/>
  <c r="R30" i="23"/>
  <c r="O31" i="23"/>
  <c r="Q10" i="23"/>
  <c r="J25" i="23"/>
  <c r="R25" i="23"/>
  <c r="R22" i="23"/>
  <c r="Q16" i="23"/>
  <c r="P15" i="23"/>
  <c r="P12" i="23"/>
  <c r="P11" i="23"/>
  <c r="R10" i="23"/>
  <c r="K31" i="23"/>
  <c r="G28" i="23"/>
  <c r="G25" i="23"/>
  <c r="G19" i="23"/>
  <c r="G30" i="23"/>
  <c r="G13" i="23"/>
  <c r="H31" i="23"/>
  <c r="N31" i="22"/>
  <c r="N18" i="22"/>
  <c r="K31" i="22"/>
  <c r="L13" i="22"/>
  <c r="Q31" i="22"/>
  <c r="J13" i="22"/>
  <c r="N25" i="22"/>
  <c r="N13" i="22" s="1"/>
  <c r="O13" i="22"/>
  <c r="P13" i="22"/>
  <c r="N29" i="39"/>
  <c r="M28" i="39"/>
  <c r="S9" i="39"/>
  <c r="AF12" i="20"/>
  <c r="AU29" i="20"/>
  <c r="AC12" i="20"/>
  <c r="AU35" i="20"/>
  <c r="AU25" i="20"/>
  <c r="AU23" i="20"/>
  <c r="AU27" i="20"/>
  <c r="W34" i="20"/>
  <c r="Z36" i="20"/>
  <c r="Z12" i="20" s="1"/>
  <c r="K25" i="22"/>
  <c r="S25" i="22"/>
  <c r="Q18" i="22"/>
  <c r="P27" i="23"/>
  <c r="Q19" i="23"/>
  <c r="M19" i="23"/>
  <c r="R13" i="23"/>
  <c r="W20" i="20"/>
  <c r="AU13" i="20"/>
  <c r="M28" i="23"/>
  <c r="J13" i="23"/>
  <c r="Q13" i="23"/>
  <c r="P9" i="23"/>
  <c r="AU28" i="20"/>
  <c r="Q28" i="23"/>
  <c r="M16" i="23"/>
  <c r="R29" i="23"/>
  <c r="H25" i="22"/>
  <c r="S27" i="39"/>
  <c r="S24" i="39"/>
  <c r="S21" i="39"/>
  <c r="S18" i="39"/>
  <c r="P8" i="23"/>
  <c r="Q29" i="23"/>
  <c r="L29" i="39"/>
  <c r="AR12" i="20" l="1"/>
  <c r="N36" i="20"/>
  <c r="N12" i="20" s="1"/>
  <c r="T31" i="22"/>
  <c r="T18" i="22"/>
  <c r="P22" i="23"/>
  <c r="R13" i="22"/>
  <c r="U13" i="22" s="1"/>
  <c r="S13" i="22"/>
  <c r="V13" i="22" s="1"/>
  <c r="V25" i="22"/>
  <c r="H13" i="22"/>
  <c r="AU20" i="20"/>
  <c r="P25" i="23"/>
  <c r="P13" i="23"/>
  <c r="P19" i="23"/>
  <c r="P16" i="23"/>
  <c r="AL12" i="20"/>
  <c r="P28" i="23"/>
  <c r="Q31" i="23"/>
  <c r="P10" i="23"/>
  <c r="G31" i="23"/>
  <c r="P30" i="23"/>
  <c r="M31" i="23"/>
  <c r="P29" i="23"/>
  <c r="R31" i="23"/>
  <c r="K13" i="22"/>
  <c r="Q25" i="22"/>
  <c r="AU34" i="20"/>
  <c r="W36" i="20"/>
  <c r="W12" i="20" s="1"/>
  <c r="AU12" i="20" l="1"/>
  <c r="Q13" i="22"/>
  <c r="T13" i="22" s="1"/>
  <c r="T25" i="22"/>
  <c r="P31" i="23"/>
  <c r="AU36" i="20"/>
  <c r="K29" i="39" l="1"/>
  <c r="M29" i="39"/>
  <c r="P28" i="39"/>
  <c r="P30" i="39"/>
  <c r="R30" i="39"/>
  <c r="P29" i="39" l="1"/>
  <c r="R29" i="39"/>
  <c r="Q29" i="39"/>
  <c r="S13" i="39"/>
  <c r="H28" i="39"/>
  <c r="S28" i="39" s="1"/>
  <c r="S14" i="39"/>
  <c r="S15" i="39"/>
  <c r="I29" i="39"/>
  <c r="J29" i="39"/>
  <c r="H29" i="39" l="1"/>
  <c r="S29" i="39" s="1"/>
  <c r="S11" i="39"/>
  <c r="J30" i="39"/>
  <c r="H30" i="39"/>
  <c r="S30" i="39" s="1"/>
  <c r="S12" i="39"/>
</calcChain>
</file>

<file path=xl/sharedStrings.xml><?xml version="1.0" encoding="utf-8"?>
<sst xmlns="http://schemas.openxmlformats.org/spreadsheetml/2006/main" count="633" uniqueCount="275">
  <si>
    <t>土　　　　地</t>
  </si>
  <si>
    <t>家　　　　屋</t>
  </si>
  <si>
    <t>償  却  資  産</t>
  </si>
  <si>
    <t>合　　　　計</t>
  </si>
  <si>
    <t>義務者数</t>
  </si>
  <si>
    <t>前年比</t>
  </si>
  <si>
    <t>調定額</t>
  </si>
  <si>
    <t>区</t>
  </si>
  <si>
    <t>（単位：千円，％）</t>
  </si>
  <si>
    <t>構成比</t>
  </si>
  <si>
    <t>宮城野区</t>
  </si>
  <si>
    <t>若林区</t>
  </si>
  <si>
    <t>泉区</t>
  </si>
  <si>
    <t>地                           積</t>
  </si>
  <si>
    <t>決          定          価          格</t>
  </si>
  <si>
    <t>筆                 数</t>
  </si>
  <si>
    <t>単位当たり価格</t>
  </si>
  <si>
    <t>非課税地積</t>
  </si>
  <si>
    <t>評価総地積</t>
  </si>
  <si>
    <t>法定免税点</t>
  </si>
  <si>
    <t>総　　　額</t>
  </si>
  <si>
    <t>非課税</t>
  </si>
  <si>
    <t>評価</t>
  </si>
  <si>
    <t>法定免税</t>
  </si>
  <si>
    <t>未満のもの</t>
  </si>
  <si>
    <t>以上のもの</t>
  </si>
  <si>
    <t>地筆数</t>
  </si>
  <si>
    <t>総筆数</t>
  </si>
  <si>
    <t>（㎡）</t>
  </si>
  <si>
    <t>(千円)</t>
  </si>
  <si>
    <t>(筆)</t>
  </si>
  <si>
    <t>（円/㎡）</t>
  </si>
  <si>
    <t>田</t>
  </si>
  <si>
    <t>一 　般　 田</t>
  </si>
  <si>
    <t>介在田･市街化区域田</t>
  </si>
  <si>
    <t>畑</t>
  </si>
  <si>
    <t>一 　般　 畑</t>
  </si>
  <si>
    <t>介在畑･市街化区域畑</t>
  </si>
  <si>
    <t>住宅</t>
  </si>
  <si>
    <t>小規模住宅用地</t>
  </si>
  <si>
    <t>用地</t>
  </si>
  <si>
    <t>一般住宅用地</t>
  </si>
  <si>
    <t>商業地等(非住宅用地)</t>
  </si>
  <si>
    <t>計</t>
  </si>
  <si>
    <t>塩             田</t>
  </si>
  <si>
    <t>鉱     泉     地</t>
  </si>
  <si>
    <t>池             沼</t>
  </si>
  <si>
    <t>山</t>
  </si>
  <si>
    <t>一  般  山  林</t>
  </si>
  <si>
    <t>林</t>
  </si>
  <si>
    <t>介  在  山  林</t>
  </si>
  <si>
    <t>牧              場</t>
  </si>
  <si>
    <t>原              野</t>
  </si>
  <si>
    <t>ゴルフ場の用地</t>
  </si>
  <si>
    <t>遊園地等の用地</t>
  </si>
  <si>
    <t>鉄軌道用地</t>
  </si>
  <si>
    <t>その他の雑種地</t>
  </si>
  <si>
    <t>そ       の       他</t>
  </si>
  <si>
    <t>宅  地</t>
  </si>
  <si>
    <t>役</t>
  </si>
  <si>
    <t>その他</t>
  </si>
  <si>
    <t>所</t>
  </si>
  <si>
    <t>所　   有   　者   　数</t>
  </si>
  <si>
    <t>棟             数</t>
  </si>
  <si>
    <t>床　　 　面　 　　積</t>
  </si>
  <si>
    <t>決     定     価     格</t>
  </si>
  <si>
    <t>単 位 当 た り 価 格</t>
  </si>
  <si>
    <t>総　　数</t>
  </si>
  <si>
    <t>(ｱ)</t>
  </si>
  <si>
    <t>(ｴ)</t>
  </si>
  <si>
    <t>（人）</t>
  </si>
  <si>
    <t>(㎡)</t>
  </si>
  <si>
    <t>専    用    住    宅</t>
  </si>
  <si>
    <t>共 同 住 宅 ･ 寄 宿 舎</t>
  </si>
  <si>
    <t>住宅部分</t>
  </si>
  <si>
    <t>その他の用の部分</t>
  </si>
  <si>
    <t>旅 館 ･ 料 亭 ･ ホ テ ル</t>
  </si>
  <si>
    <t>事 務 所  ･ 銀 行 ･ 店 舗</t>
  </si>
  <si>
    <t>－</t>
  </si>
  <si>
    <t>土          蔵</t>
  </si>
  <si>
    <t>附　  　属 　 　家</t>
  </si>
  <si>
    <t>合          計</t>
  </si>
  <si>
    <t>事務所･店舗･百貨店・銀行</t>
  </si>
  <si>
    <t>住  宅 ･ ア  パ  ー  ト</t>
  </si>
  <si>
    <t>病  院   ･   ホ  テ  ル</t>
  </si>
  <si>
    <t>工  場 ･ 倉  庫 ・ 市 場</t>
  </si>
  <si>
    <t>そ        の        他</t>
  </si>
  <si>
    <t>合       計</t>
  </si>
  <si>
    <t>(ｵ)</t>
  </si>
  <si>
    <t>(ｶ)</t>
  </si>
  <si>
    <t>(ｲ)</t>
  </si>
  <si>
    <t>(ｳ)</t>
  </si>
  <si>
    <t>木  造</t>
  </si>
  <si>
    <t>非木造</t>
  </si>
  <si>
    <t>構築物</t>
  </si>
  <si>
    <t>機械及び装置</t>
  </si>
  <si>
    <t>船舶</t>
  </si>
  <si>
    <t>航空機</t>
  </si>
  <si>
    <t>車両及び運搬具</t>
  </si>
  <si>
    <t>工具･器具及び備品</t>
  </si>
  <si>
    <t>調整額</t>
  </si>
  <si>
    <t>小     計</t>
  </si>
  <si>
    <t>大臣配分分</t>
  </si>
  <si>
    <t>知事配分分</t>
  </si>
  <si>
    <t>市町村分の額</t>
  </si>
  <si>
    <t>道府県分の額</t>
  </si>
  <si>
    <t>適用条項</t>
  </si>
  <si>
    <t>区   分</t>
  </si>
  <si>
    <t>個数</t>
  </si>
  <si>
    <t>床面積</t>
  </si>
  <si>
    <t>法附則</t>
  </si>
  <si>
    <t>軽減税額</t>
  </si>
  <si>
    <t>償却資産</t>
  </si>
  <si>
    <t>(単位:千円)</t>
  </si>
  <si>
    <t>台           帳           価           格</t>
  </si>
  <si>
    <t>算定標準額</t>
  </si>
  <si>
    <t>分割配分分</t>
  </si>
  <si>
    <t>国有資産</t>
  </si>
  <si>
    <t>公有資産</t>
  </si>
  <si>
    <t>青葉区</t>
    <rPh sb="2" eb="3">
      <t>ク</t>
    </rPh>
    <phoneticPr fontId="3"/>
  </si>
  <si>
    <t>太白区</t>
    <rPh sb="2" eb="3">
      <t>ク</t>
    </rPh>
    <phoneticPr fontId="3"/>
  </si>
  <si>
    <t>供用住宅</t>
    <rPh sb="2" eb="4">
      <t>ジュウタク</t>
    </rPh>
    <phoneticPr fontId="3"/>
  </si>
  <si>
    <t>減額              割合</t>
    <rPh sb="16" eb="18">
      <t>ワリアイ</t>
    </rPh>
    <phoneticPr fontId="3"/>
  </si>
  <si>
    <t>木　　造</t>
    <rPh sb="3" eb="4">
      <t>ツク</t>
    </rPh>
    <phoneticPr fontId="3"/>
  </si>
  <si>
    <t>非　木　造</t>
    <rPh sb="0" eb="1">
      <t>ヒ</t>
    </rPh>
    <rPh sb="4" eb="5">
      <t>ツク</t>
    </rPh>
    <phoneticPr fontId="3"/>
  </si>
  <si>
    <t>市町村長が価格等を決定したもの</t>
  </si>
  <si>
    <t>法 条関係</t>
  </si>
  <si>
    <t>同 上               内 訳</t>
  </si>
  <si>
    <t>交付金</t>
    <rPh sb="2" eb="3">
      <t>キン</t>
    </rPh>
    <phoneticPr fontId="3"/>
  </si>
  <si>
    <t>地                          　積</t>
    <phoneticPr fontId="3"/>
  </si>
  <si>
    <t>法定免税点</t>
    <phoneticPr fontId="3"/>
  </si>
  <si>
    <t>法定免税点</t>
    <rPh sb="4" eb="5">
      <t>テン</t>
    </rPh>
    <phoneticPr fontId="3"/>
  </si>
  <si>
    <t>納  付  金</t>
    <rPh sb="0" eb="1">
      <t>オサム</t>
    </rPh>
    <rPh sb="3" eb="4">
      <t>ヅケ</t>
    </rPh>
    <rPh sb="6" eb="7">
      <t>カネ</t>
    </rPh>
    <phoneticPr fontId="3"/>
  </si>
  <si>
    <t>計</t>
    <rPh sb="0" eb="1">
      <t>ケイ</t>
    </rPh>
    <phoneticPr fontId="3"/>
  </si>
  <si>
    <t>合計</t>
    <rPh sb="0" eb="1">
      <t>ゴウ</t>
    </rPh>
    <phoneticPr fontId="3"/>
  </si>
  <si>
    <t>雑　　種　　地</t>
    <rPh sb="0" eb="1">
      <t>ザツ</t>
    </rPh>
    <rPh sb="3" eb="4">
      <t>タネ</t>
    </rPh>
    <rPh sb="6" eb="7">
      <t>チ</t>
    </rPh>
    <phoneticPr fontId="3"/>
  </si>
  <si>
    <t>単体利用</t>
    <rPh sb="0" eb="2">
      <t>タンタイ</t>
    </rPh>
    <rPh sb="2" eb="4">
      <t>リヨウ</t>
    </rPh>
    <phoneticPr fontId="3"/>
  </si>
  <si>
    <t>複合利用</t>
    <rPh sb="0" eb="2">
      <t>フクゴウ</t>
    </rPh>
    <rPh sb="2" eb="4">
      <t>リヨウ</t>
    </rPh>
    <phoneticPr fontId="3"/>
  </si>
  <si>
    <t>小規模住宅用地</t>
    <rPh sb="0" eb="3">
      <t>ショウキボ</t>
    </rPh>
    <rPh sb="3" eb="5">
      <t>ジュウタク</t>
    </rPh>
    <rPh sb="5" eb="7">
      <t>ヨウチ</t>
    </rPh>
    <phoneticPr fontId="3"/>
  </si>
  <si>
    <t>一般住宅用地</t>
    <rPh sb="0" eb="2">
      <t>イッパン</t>
    </rPh>
    <rPh sb="2" eb="4">
      <t>ジュウタク</t>
    </rPh>
    <rPh sb="4" eb="6">
      <t>ヨウチ</t>
    </rPh>
    <phoneticPr fontId="3"/>
  </si>
  <si>
    <t>住宅用地以外</t>
    <rPh sb="0" eb="2">
      <t>ジュウタク</t>
    </rPh>
    <rPh sb="2" eb="4">
      <t>ヨウチ</t>
    </rPh>
    <rPh sb="4" eb="6">
      <t>イガイ</t>
    </rPh>
    <phoneticPr fontId="3"/>
  </si>
  <si>
    <t>(2)　土　　　地</t>
    <phoneticPr fontId="3"/>
  </si>
  <si>
    <t>　ア． 地目別評価状況の推移（当初）</t>
    <phoneticPr fontId="3"/>
  </si>
  <si>
    <t>(ｱ)に係る</t>
    <phoneticPr fontId="3"/>
  </si>
  <si>
    <t xml:space="preserve">以上のもの
</t>
    <phoneticPr fontId="3"/>
  </si>
  <si>
    <t>課税標準額</t>
    <phoneticPr fontId="3"/>
  </si>
  <si>
    <t>(筆)</t>
    <phoneticPr fontId="3"/>
  </si>
  <si>
    <t>宅
地</t>
    <phoneticPr fontId="3"/>
  </si>
  <si>
    <t>　(3)　家　　　屋</t>
    <phoneticPr fontId="3"/>
  </si>
  <si>
    <t>　　ア． 家屋の種類別評価状況の推移（当初）</t>
    <phoneticPr fontId="3"/>
  </si>
  <si>
    <t>棟             数</t>
    <phoneticPr fontId="3"/>
  </si>
  <si>
    <t>法定免税点</t>
    <phoneticPr fontId="3"/>
  </si>
  <si>
    <t>法定免税点</t>
    <phoneticPr fontId="3"/>
  </si>
  <si>
    <t>未満のもの</t>
    <phoneticPr fontId="3"/>
  </si>
  <si>
    <t>以上のもの</t>
    <phoneticPr fontId="3"/>
  </si>
  <si>
    <t>(ｲ)</t>
    <phoneticPr fontId="3"/>
  </si>
  <si>
    <t>(ｳ)</t>
    <phoneticPr fontId="3"/>
  </si>
  <si>
    <t>(ｵ)</t>
    <phoneticPr fontId="3"/>
  </si>
  <si>
    <t>(ｶ)</t>
    <phoneticPr fontId="3"/>
  </si>
  <si>
    <t>木
造</t>
    <phoneticPr fontId="3"/>
  </si>
  <si>
    <t>非
木
造</t>
    <phoneticPr fontId="3"/>
  </si>
  <si>
    <t>(4)  償却資産</t>
    <phoneticPr fontId="3"/>
  </si>
  <si>
    <t>　ア． 種類別評価状況の推移（当初）</t>
    <phoneticPr fontId="3"/>
  </si>
  <si>
    <t>決 定 価 格 （千円）</t>
    <phoneticPr fontId="3"/>
  </si>
  <si>
    <t>課 税 標 準 額 （千円）</t>
    <phoneticPr fontId="3"/>
  </si>
  <si>
    <t>法743条1項による知事決定分</t>
    <phoneticPr fontId="3"/>
  </si>
  <si>
    <t>合　　　　　　　　計</t>
    <phoneticPr fontId="3"/>
  </si>
  <si>
    <t>(1)　総　　　　括</t>
    <phoneticPr fontId="3"/>
  </si>
  <si>
    <t>　ア． 納税義務者数の推移</t>
    <phoneticPr fontId="3"/>
  </si>
  <si>
    <t>（単位：人，％）</t>
    <phoneticPr fontId="3"/>
  </si>
  <si>
    <t>宮城野区</t>
    <phoneticPr fontId="3"/>
  </si>
  <si>
    <t>若林区</t>
    <phoneticPr fontId="3"/>
  </si>
  <si>
    <t>泉区</t>
    <phoneticPr fontId="3"/>
  </si>
  <si>
    <t>(1)　総　　　　括（つづき）</t>
    <phoneticPr fontId="3"/>
  </si>
  <si>
    <t>　イ．　調定額の推移</t>
    <phoneticPr fontId="3"/>
  </si>
  <si>
    <t>土　　　　地</t>
    <phoneticPr fontId="3"/>
  </si>
  <si>
    <t>床　　　　　面　　　　　積</t>
    <phoneticPr fontId="3"/>
  </si>
  <si>
    <t>決　　　　定　　　　価　　　　格</t>
    <phoneticPr fontId="3"/>
  </si>
  <si>
    <t>単　位　当　た　り　価　格</t>
    <phoneticPr fontId="3"/>
  </si>
  <si>
    <t xml:space="preserve"> </t>
    <phoneticPr fontId="3"/>
  </si>
  <si>
    <t>　(3)　家　　　屋(つづき)</t>
    <phoneticPr fontId="3"/>
  </si>
  <si>
    <t xml:space="preserve"> </t>
    <phoneticPr fontId="3"/>
  </si>
  <si>
    <t>決 定 価 格 （千円）</t>
    <phoneticPr fontId="3"/>
  </si>
  <si>
    <t>課 税 標 準 額 （千円）</t>
    <phoneticPr fontId="3"/>
  </si>
  <si>
    <t>市長決定分</t>
    <rPh sb="0" eb="2">
      <t>シチョウ</t>
    </rPh>
    <rPh sb="2" eb="4">
      <t>ケッテイ</t>
    </rPh>
    <rPh sb="4" eb="5">
      <t>ブン</t>
    </rPh>
    <phoneticPr fontId="4"/>
  </si>
  <si>
    <t>青葉区分</t>
    <rPh sb="0" eb="3">
      <t>アオバク</t>
    </rPh>
    <rPh sb="3" eb="4">
      <t>ブン</t>
    </rPh>
    <phoneticPr fontId="4"/>
  </si>
  <si>
    <t>宮城野区分</t>
    <rPh sb="0" eb="2">
      <t>ミヤギ</t>
    </rPh>
    <rPh sb="2" eb="3">
      <t>ノ</t>
    </rPh>
    <rPh sb="3" eb="5">
      <t>クブン</t>
    </rPh>
    <phoneticPr fontId="4"/>
  </si>
  <si>
    <t>若林区分</t>
    <rPh sb="0" eb="3">
      <t>ワカバヤシク</t>
    </rPh>
    <rPh sb="3" eb="4">
      <t>ブン</t>
    </rPh>
    <phoneticPr fontId="4"/>
  </si>
  <si>
    <t>太白区分</t>
    <rPh sb="0" eb="3">
      <t>タイハクク</t>
    </rPh>
    <rPh sb="3" eb="4">
      <t>ブン</t>
    </rPh>
    <phoneticPr fontId="4"/>
  </si>
  <si>
    <t>泉区分</t>
    <rPh sb="0" eb="2">
      <t>イズミク</t>
    </rPh>
    <rPh sb="2" eb="3">
      <t>ブン</t>
    </rPh>
    <phoneticPr fontId="4"/>
  </si>
  <si>
    <t>計</t>
    <rPh sb="0" eb="1">
      <t>ケイ</t>
    </rPh>
    <phoneticPr fontId="4"/>
  </si>
  <si>
    <t>総務大臣配分
県知事配分</t>
    <rPh sb="0" eb="2">
      <t>ソウム</t>
    </rPh>
    <rPh sb="2" eb="4">
      <t>ダイジン</t>
    </rPh>
    <rPh sb="4" eb="6">
      <t>ハイブン</t>
    </rPh>
    <rPh sb="7" eb="10">
      <t>ケンチジ</t>
    </rPh>
    <rPh sb="10" eb="12">
      <t>ハイブン</t>
    </rPh>
    <phoneticPr fontId="4"/>
  </si>
  <si>
    <t>　(2)　土　　　地（つづき）</t>
    <phoneticPr fontId="3"/>
  </si>
  <si>
    <t>(ｱ)に係る</t>
    <phoneticPr fontId="3"/>
  </si>
  <si>
    <t>評　 価</t>
    <phoneticPr fontId="3"/>
  </si>
  <si>
    <t>法定免税</t>
    <phoneticPr fontId="3"/>
  </si>
  <si>
    <t>以上のもの</t>
    <phoneticPr fontId="3"/>
  </si>
  <si>
    <t>課税標準額</t>
    <phoneticPr fontId="3"/>
  </si>
  <si>
    <t xml:space="preserve"> (筆)</t>
    <phoneticPr fontId="3"/>
  </si>
  <si>
    <t>区　　　分</t>
    <phoneticPr fontId="3"/>
  </si>
  <si>
    <t>土　地</t>
    <phoneticPr fontId="3"/>
  </si>
  <si>
    <t>家　屋</t>
    <phoneticPr fontId="3"/>
  </si>
  <si>
    <t>注)　棟数は物理的１棟を基準に算定した。</t>
    <phoneticPr fontId="3"/>
  </si>
  <si>
    <t>注)　決定価格及び課税標準額は，法定免税点以上のものである。</t>
    <phoneticPr fontId="3"/>
  </si>
  <si>
    <t>総  数</t>
    <phoneticPr fontId="3"/>
  </si>
  <si>
    <t>平成29年度</t>
    <rPh sb="0" eb="2">
      <t>ヘイセイ</t>
    </rPh>
    <rPh sb="4" eb="6">
      <t>ネンド</t>
    </rPh>
    <phoneticPr fontId="3"/>
  </si>
  <si>
    <t>平　成　29　年　度</t>
    <rPh sb="0" eb="1">
      <t>ヒラ</t>
    </rPh>
    <rPh sb="2" eb="3">
      <t>シゲル</t>
    </rPh>
    <rPh sb="7" eb="8">
      <t>ネン</t>
    </rPh>
    <rPh sb="9" eb="10">
      <t>ド</t>
    </rPh>
    <phoneticPr fontId="3"/>
  </si>
  <si>
    <t>平成30年度</t>
    <rPh sb="0" eb="2">
      <t>ヘイセイ</t>
    </rPh>
    <rPh sb="4" eb="6">
      <t>ネンド</t>
    </rPh>
    <phoneticPr fontId="3"/>
  </si>
  <si>
    <t>平　成　30　年　度</t>
    <rPh sb="0" eb="1">
      <t>ヒラ</t>
    </rPh>
    <rPh sb="2" eb="3">
      <t>シゲル</t>
    </rPh>
    <rPh sb="7" eb="8">
      <t>ネン</t>
    </rPh>
    <rPh sb="9" eb="10">
      <t>ド</t>
    </rPh>
    <phoneticPr fontId="3"/>
  </si>
  <si>
    <t>平
成
29
年
度</t>
    <rPh sb="0" eb="1">
      <t>ヘイ</t>
    </rPh>
    <rPh sb="2" eb="3">
      <t>ナル</t>
    </rPh>
    <rPh sb="7" eb="8">
      <t>ネン</t>
    </rPh>
    <rPh sb="9" eb="10">
      <t>ド</t>
    </rPh>
    <phoneticPr fontId="3"/>
  </si>
  <si>
    <t>工場・倉庫</t>
    <rPh sb="0" eb="2">
      <t>コウジョウ</t>
    </rPh>
    <rPh sb="3" eb="5">
      <t>ソウコ</t>
    </rPh>
    <phoneticPr fontId="3"/>
  </si>
  <si>
    <t>第15条の6第1項
(一般)</t>
    <phoneticPr fontId="3"/>
  </si>
  <si>
    <t>第15条の6第2項
(中高層)</t>
    <phoneticPr fontId="3"/>
  </si>
  <si>
    <t>第15条の7第1項
(認定長期優良住宅，一般)</t>
    <rPh sb="8" eb="9">
      <t>コウ</t>
    </rPh>
    <rPh sb="11" eb="13">
      <t>ニンテイ</t>
    </rPh>
    <rPh sb="13" eb="15">
      <t>チョウキ</t>
    </rPh>
    <rPh sb="15" eb="17">
      <t>ユウリョウ</t>
    </rPh>
    <rPh sb="17" eb="19">
      <t>ジュウタク</t>
    </rPh>
    <rPh sb="20" eb="22">
      <t>イッパン</t>
    </rPh>
    <phoneticPr fontId="3"/>
  </si>
  <si>
    <t>第15条の7第2項
(認定長期優良住宅，中高層)</t>
    <rPh sb="8" eb="9">
      <t>コウ</t>
    </rPh>
    <rPh sb="11" eb="13">
      <t>ニンテイ</t>
    </rPh>
    <rPh sb="13" eb="15">
      <t>チョウキ</t>
    </rPh>
    <rPh sb="15" eb="17">
      <t>ユウリョウ</t>
    </rPh>
    <rPh sb="17" eb="19">
      <t>ジュウタク</t>
    </rPh>
    <rPh sb="20" eb="23">
      <t>チュウコウソウ</t>
    </rPh>
    <phoneticPr fontId="3"/>
  </si>
  <si>
    <t>第15条の9第1項
(耐震改修）</t>
    <phoneticPr fontId="3"/>
  </si>
  <si>
    <t>第15条の9第4項及び第5項
(バリアフリー改修)</t>
    <rPh sb="9" eb="10">
      <t>オヨ</t>
    </rPh>
    <rPh sb="11" eb="12">
      <t>ダイ</t>
    </rPh>
    <rPh sb="13" eb="14">
      <t>コウ</t>
    </rPh>
    <rPh sb="22" eb="24">
      <t>カイシュウ</t>
    </rPh>
    <phoneticPr fontId="3"/>
  </si>
  <si>
    <t>交・納付金額</t>
    <rPh sb="0" eb="1">
      <t>コウ</t>
    </rPh>
    <rPh sb="2" eb="4">
      <t>ノウフ</t>
    </rPh>
    <rPh sb="4" eb="6">
      <t>キンガク</t>
    </rPh>
    <phoneticPr fontId="3"/>
  </si>
  <si>
    <t>令和元年度</t>
    <rPh sb="0" eb="1">
      <t>レイ</t>
    </rPh>
    <rPh sb="1" eb="2">
      <t>ワ</t>
    </rPh>
    <rPh sb="2" eb="4">
      <t>ガンネン</t>
    </rPh>
    <rPh sb="4" eb="5">
      <t>ド</t>
    </rPh>
    <phoneticPr fontId="3"/>
  </si>
  <si>
    <t>令 　和　 元　 年　 度</t>
    <rPh sb="0" eb="1">
      <t>レイ</t>
    </rPh>
    <rPh sb="3" eb="4">
      <t>ワ</t>
    </rPh>
    <rPh sb="6" eb="7">
      <t>モト</t>
    </rPh>
    <rPh sb="9" eb="10">
      <t>ネン</t>
    </rPh>
    <rPh sb="12" eb="13">
      <t>ド</t>
    </rPh>
    <phoneticPr fontId="3"/>
  </si>
  <si>
    <t>第15条の9第9項及び第10項
(熱損失防止改修（省エネ改修）)</t>
    <rPh sb="8" eb="9">
      <t>コウ</t>
    </rPh>
    <rPh sb="9" eb="10">
      <t>オヨ</t>
    </rPh>
    <rPh sb="11" eb="12">
      <t>ダイ</t>
    </rPh>
    <rPh sb="14" eb="15">
      <t>コウ</t>
    </rPh>
    <rPh sb="17" eb="18">
      <t>ネツ</t>
    </rPh>
    <rPh sb="18" eb="20">
      <t>ソンシツ</t>
    </rPh>
    <rPh sb="20" eb="22">
      <t>ボウシ</t>
    </rPh>
    <rPh sb="22" eb="24">
      <t>カイシュウ</t>
    </rPh>
    <rPh sb="25" eb="26">
      <t>ショウ</t>
    </rPh>
    <rPh sb="28" eb="30">
      <t>カイシュウ</t>
    </rPh>
    <phoneticPr fontId="3"/>
  </si>
  <si>
    <t>平
成
30
年
度</t>
    <rPh sb="0" eb="1">
      <t>ヘイ</t>
    </rPh>
    <rPh sb="2" eb="3">
      <t>ナル</t>
    </rPh>
    <rPh sb="7" eb="8">
      <t>ネン</t>
    </rPh>
    <rPh sb="9" eb="10">
      <t>ド</t>
    </rPh>
    <phoneticPr fontId="3"/>
  </si>
  <si>
    <t>第15条の8第1項
(再開発ビル)</t>
    <rPh sb="6" eb="7">
      <t>ダイ</t>
    </rPh>
    <rPh sb="8" eb="9">
      <t>コウ</t>
    </rPh>
    <phoneticPr fontId="3"/>
  </si>
  <si>
    <t>第15条の8第2項
(サービス付き高齢者向け賃貸住宅）
※平成27年改正法附則第17条第12項分を含む。</t>
    <rPh sb="15" eb="16">
      <t>ツキ</t>
    </rPh>
    <rPh sb="17" eb="20">
      <t>コウレイシャ</t>
    </rPh>
    <rPh sb="20" eb="21">
      <t>ム</t>
    </rPh>
    <rPh sb="22" eb="24">
      <t>チンタイ</t>
    </rPh>
    <rPh sb="24" eb="26">
      <t>ジュウタク</t>
    </rPh>
    <rPh sb="29" eb="31">
      <t>ヘイセイ</t>
    </rPh>
    <rPh sb="33" eb="34">
      <t>ネン</t>
    </rPh>
    <rPh sb="34" eb="37">
      <t>カイセイホウ</t>
    </rPh>
    <rPh sb="37" eb="39">
      <t>フソク</t>
    </rPh>
    <rPh sb="39" eb="40">
      <t>ダイ</t>
    </rPh>
    <rPh sb="42" eb="43">
      <t>ジョウ</t>
    </rPh>
    <rPh sb="43" eb="44">
      <t>ダイ</t>
    </rPh>
    <rPh sb="46" eb="47">
      <t>コウ</t>
    </rPh>
    <rPh sb="47" eb="48">
      <t>ブン</t>
    </rPh>
    <rPh sb="49" eb="50">
      <t>フク</t>
    </rPh>
    <phoneticPr fontId="3"/>
  </si>
  <si>
    <t>　(5)  新築住宅に対する軽減措置の適用状況の推移（当初）</t>
    <phoneticPr fontId="3"/>
  </si>
  <si>
    <t>皆減</t>
    <rPh sb="0" eb="2">
      <t>カイゲン</t>
    </rPh>
    <phoneticPr fontId="3"/>
  </si>
  <si>
    <t>令和元年度</t>
    <rPh sb="0" eb="2">
      <t>レイワ</t>
    </rPh>
    <rPh sb="2" eb="4">
      <t>ガンネン</t>
    </rPh>
    <rPh sb="3" eb="5">
      <t>ネンド</t>
    </rPh>
    <phoneticPr fontId="3"/>
  </si>
  <si>
    <t>令　和　２　年　度</t>
    <rPh sb="0" eb="1">
      <t>レイ</t>
    </rPh>
    <rPh sb="2" eb="3">
      <t>ワ</t>
    </rPh>
    <rPh sb="6" eb="7">
      <t>ネン</t>
    </rPh>
    <rPh sb="8" eb="9">
      <t>ド</t>
    </rPh>
    <phoneticPr fontId="3"/>
  </si>
  <si>
    <t>令 　和　 ２　 年　 度</t>
    <rPh sb="0" eb="1">
      <t>レイ</t>
    </rPh>
    <rPh sb="3" eb="4">
      <t>ワ</t>
    </rPh>
    <rPh sb="9" eb="10">
      <t>ネン</t>
    </rPh>
    <rPh sb="12" eb="13">
      <t>ド</t>
    </rPh>
    <phoneticPr fontId="3"/>
  </si>
  <si>
    <t>令和２年度</t>
    <rPh sb="0" eb="1">
      <t>レイ</t>
    </rPh>
    <rPh sb="1" eb="2">
      <t>ワ</t>
    </rPh>
    <rPh sb="3" eb="5">
      <t>ネンド</t>
    </rPh>
    <rPh sb="4" eb="5">
      <t>ド</t>
    </rPh>
    <phoneticPr fontId="3"/>
  </si>
  <si>
    <t>令和２年度</t>
    <rPh sb="0" eb="2">
      <t>レイワ</t>
    </rPh>
    <rPh sb="3" eb="5">
      <t>ネンド</t>
    </rPh>
    <phoneticPr fontId="3"/>
  </si>
  <si>
    <t>令和３年度</t>
    <rPh sb="0" eb="1">
      <t>レイ</t>
    </rPh>
    <rPh sb="1" eb="2">
      <t>ワ</t>
    </rPh>
    <rPh sb="3" eb="5">
      <t>ネンド</t>
    </rPh>
    <rPh sb="4" eb="5">
      <t>ド</t>
    </rPh>
    <phoneticPr fontId="3"/>
  </si>
  <si>
    <t>令　和　元　年　度</t>
    <rPh sb="0" eb="1">
      <t>レイ</t>
    </rPh>
    <rPh sb="2" eb="3">
      <t>ワ</t>
    </rPh>
    <rPh sb="4" eb="5">
      <t>ガン</t>
    </rPh>
    <rPh sb="6" eb="7">
      <t>ネン</t>
    </rPh>
    <rPh sb="8" eb="9">
      <t>ド</t>
    </rPh>
    <phoneticPr fontId="3"/>
  </si>
  <si>
    <t>令　和　３　年　度</t>
    <rPh sb="0" eb="1">
      <t>レイ</t>
    </rPh>
    <rPh sb="2" eb="3">
      <t>ワ</t>
    </rPh>
    <rPh sb="6" eb="7">
      <t>ネン</t>
    </rPh>
    <rPh sb="8" eb="9">
      <t>ド</t>
    </rPh>
    <phoneticPr fontId="3"/>
  </si>
  <si>
    <t>令 　和　 ３　 年　 度</t>
    <rPh sb="0" eb="1">
      <t>レイ</t>
    </rPh>
    <rPh sb="3" eb="4">
      <t>ワ</t>
    </rPh>
    <rPh sb="9" eb="10">
      <t>ネン</t>
    </rPh>
    <rPh sb="12" eb="13">
      <t>ド</t>
    </rPh>
    <phoneticPr fontId="3"/>
  </si>
  <si>
    <t>令
和
元
年
度</t>
    <rPh sb="0" eb="1">
      <t>レイ</t>
    </rPh>
    <rPh sb="2" eb="3">
      <t>ワ</t>
    </rPh>
    <rPh sb="4" eb="5">
      <t>ガン</t>
    </rPh>
    <rPh sb="6" eb="7">
      <t>ネン</t>
    </rPh>
    <rPh sb="8" eb="9">
      <t>ド</t>
    </rPh>
    <phoneticPr fontId="3"/>
  </si>
  <si>
    <t>令
和
２
年
度</t>
    <rPh sb="0" eb="1">
      <t>レイ</t>
    </rPh>
    <rPh sb="2" eb="3">
      <t>カズ</t>
    </rPh>
    <rPh sb="6" eb="7">
      <t>ネン</t>
    </rPh>
    <rPh sb="8" eb="9">
      <t>ド</t>
    </rPh>
    <phoneticPr fontId="3"/>
  </si>
  <si>
    <t>令和３年度</t>
    <rPh sb="0" eb="2">
      <t>レイワ</t>
    </rPh>
    <rPh sb="3" eb="5">
      <t>ネンド</t>
    </rPh>
    <phoneticPr fontId="3"/>
  </si>
  <si>
    <t>令和４年度</t>
    <rPh sb="0" eb="1">
      <t>レイ</t>
    </rPh>
    <rPh sb="1" eb="2">
      <t>ワ</t>
    </rPh>
    <rPh sb="3" eb="5">
      <t>ネンド</t>
    </rPh>
    <rPh sb="4" eb="5">
      <t>ド</t>
    </rPh>
    <phoneticPr fontId="3"/>
  </si>
  <si>
    <t>　 イ．令和４年度各区別評価状況(当初）</t>
    <rPh sb="4" eb="5">
      <t>レイ</t>
    </rPh>
    <rPh sb="5" eb="6">
      <t>ワ</t>
    </rPh>
    <phoneticPr fontId="3"/>
  </si>
  <si>
    <t>令　和　４　年　度</t>
    <rPh sb="0" eb="1">
      <t>レイ</t>
    </rPh>
    <rPh sb="2" eb="3">
      <t>ワ</t>
    </rPh>
    <rPh sb="6" eb="7">
      <t>ネン</t>
    </rPh>
    <rPh sb="8" eb="9">
      <t>ド</t>
    </rPh>
    <phoneticPr fontId="3"/>
  </si>
  <si>
    <t>　　イ．令和４年度各区別評価状況（当初）</t>
    <rPh sb="4" eb="5">
      <t>レイ</t>
    </rPh>
    <rPh sb="5" eb="6">
      <t>ワ</t>
    </rPh>
    <phoneticPr fontId="3"/>
  </si>
  <si>
    <t>平   成   29   年   度</t>
  </si>
  <si>
    <t>平   成   30   年   度</t>
  </si>
  <si>
    <t>令 　和　 ４　 年　 度</t>
    <rPh sb="0" eb="1">
      <t>レイ</t>
    </rPh>
    <rPh sb="3" eb="4">
      <t>ワ</t>
    </rPh>
    <rPh sb="9" eb="10">
      <t>ネン</t>
    </rPh>
    <rPh sb="12" eb="13">
      <t>ド</t>
    </rPh>
    <phoneticPr fontId="3"/>
  </si>
  <si>
    <t>　イ．令和４年度各区別評価状況（当初）</t>
    <rPh sb="3" eb="4">
      <t>レイ</t>
    </rPh>
    <rPh sb="4" eb="5">
      <t>ワ</t>
    </rPh>
    <rPh sb="6" eb="8">
      <t>ネンド</t>
    </rPh>
    <rPh sb="8" eb="9">
      <t>カク</t>
    </rPh>
    <rPh sb="9" eb="10">
      <t>ク</t>
    </rPh>
    <rPh sb="10" eb="11">
      <t>ベツ</t>
    </rPh>
    <rPh sb="11" eb="13">
      <t>ヒョウカ</t>
    </rPh>
    <rPh sb="13" eb="15">
      <t>ジョウキョウ</t>
    </rPh>
    <rPh sb="16" eb="18">
      <t>トウショ</t>
    </rPh>
    <phoneticPr fontId="4"/>
  </si>
  <si>
    <t>令
和
３
年
度</t>
    <rPh sb="0" eb="1">
      <t>レイ</t>
    </rPh>
    <rPh sb="2" eb="3">
      <t>カズ</t>
    </rPh>
    <rPh sb="6" eb="7">
      <t>ネン</t>
    </rPh>
    <rPh sb="8" eb="9">
      <t>ド</t>
    </rPh>
    <phoneticPr fontId="3"/>
  </si>
  <si>
    <t>劇 場 ･ 病 院</t>
    <phoneticPr fontId="3"/>
  </si>
  <si>
    <t>(単位：千円，％)</t>
  </si>
  <si>
    <t xml:space="preserve"> ※端数処理により，合計が不一致となる場合がある。</t>
    <rPh sb="2" eb="4">
      <t>ハスウ</t>
    </rPh>
    <rPh sb="4" eb="6">
      <t>ショリ</t>
    </rPh>
    <rPh sb="10" eb="12">
      <t>ゴウケイ</t>
    </rPh>
    <rPh sb="13" eb="16">
      <t>フイッチ</t>
    </rPh>
    <rPh sb="19" eb="21">
      <t>バアイ</t>
    </rPh>
    <phoneticPr fontId="3"/>
  </si>
  <si>
    <t>第15条の9の2第4項及び第5項
(熱損失防止改修（省エネ改修）・認定長期優良住宅化)</t>
    <rPh sb="10" eb="11">
      <t>コウ</t>
    </rPh>
    <rPh sb="11" eb="12">
      <t>オヨ</t>
    </rPh>
    <rPh sb="13" eb="14">
      <t>ダイ</t>
    </rPh>
    <rPh sb="15" eb="16">
      <t>コウ</t>
    </rPh>
    <rPh sb="18" eb="19">
      <t>ネツ</t>
    </rPh>
    <rPh sb="19" eb="21">
      <t>ソンシツ</t>
    </rPh>
    <rPh sb="21" eb="23">
      <t>ボウシ</t>
    </rPh>
    <rPh sb="23" eb="25">
      <t>カイシュウ</t>
    </rPh>
    <rPh sb="26" eb="27">
      <t>ショウ</t>
    </rPh>
    <rPh sb="29" eb="31">
      <t>カイシュウ</t>
    </rPh>
    <rPh sb="33" eb="35">
      <t>ニンテイ</t>
    </rPh>
    <rPh sb="35" eb="37">
      <t>チョウキ</t>
    </rPh>
    <rPh sb="37" eb="39">
      <t>ユウリョウ</t>
    </rPh>
    <rPh sb="39" eb="41">
      <t>ジュウタク</t>
    </rPh>
    <rPh sb="41" eb="42">
      <t>カ</t>
    </rPh>
    <phoneticPr fontId="3"/>
  </si>
  <si>
    <t>皆増</t>
    <rPh sb="0" eb="1">
      <t>ミナ</t>
    </rPh>
    <rPh sb="1" eb="2">
      <t>フ</t>
    </rPh>
    <phoneticPr fontId="3"/>
  </si>
  <si>
    <t>－</t>
    <phoneticPr fontId="3"/>
  </si>
  <si>
    <t>皆減</t>
    <rPh sb="0" eb="1">
      <t>ミナ</t>
    </rPh>
    <rPh sb="1" eb="2">
      <t>ヘ</t>
    </rPh>
    <phoneticPr fontId="3"/>
  </si>
  <si>
    <t>点未満のもの</t>
    <phoneticPr fontId="3"/>
  </si>
  <si>
    <t>点以上のもの</t>
    <phoneticPr fontId="3"/>
  </si>
  <si>
    <t>２</t>
    <phoneticPr fontId="3"/>
  </si>
  <si>
    <t>３</t>
    <phoneticPr fontId="3"/>
  </si>
  <si>
    <t>１</t>
    <phoneticPr fontId="3"/>
  </si>
  <si>
    <t>４</t>
    <phoneticPr fontId="3"/>
  </si>
  <si>
    <t>(円/㎡)</t>
    <phoneticPr fontId="3"/>
  </si>
  <si>
    <t>点未満のもの</t>
    <phoneticPr fontId="3"/>
  </si>
  <si>
    <t>点以上のもの</t>
    <phoneticPr fontId="3"/>
  </si>
  <si>
    <t>非課税地積</t>
    <phoneticPr fontId="3"/>
  </si>
  <si>
    <t>評価総地積</t>
    <phoneticPr fontId="3"/>
  </si>
  <si>
    <t>未満のもの</t>
    <phoneticPr fontId="3"/>
  </si>
  <si>
    <t>法定免税点</t>
    <phoneticPr fontId="3"/>
  </si>
  <si>
    <t>以上のもの</t>
    <phoneticPr fontId="3"/>
  </si>
  <si>
    <t>総　　　額</t>
    <phoneticPr fontId="3"/>
  </si>
  <si>
    <t>価　格</t>
    <phoneticPr fontId="3"/>
  </si>
  <si>
    <t>平　均</t>
    <phoneticPr fontId="3"/>
  </si>
  <si>
    <t>価　格</t>
    <rPh sb="0" eb="1">
      <t>アタイ</t>
    </rPh>
    <rPh sb="2" eb="3">
      <t>カク</t>
    </rPh>
    <phoneticPr fontId="3"/>
  </si>
  <si>
    <t>最　高</t>
    <phoneticPr fontId="3"/>
  </si>
  <si>
    <t>－</t>
    <phoneticPr fontId="3"/>
  </si>
  <si>
    <t>　(6)  国有資産等所在市交付金及び納付金の推移</t>
    <rPh sb="17" eb="18">
      <t>オヨ</t>
    </rPh>
    <rPh sb="19" eb="22">
      <t>ノウフキン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</si>
</sst>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 * #,##0_ ;_ * \-#,##0_ ;_ * &quot;-&quot;_ ;_ @_ "/>
    <numFmt numFmtId="176" formatCode="#,##0_ "/>
    <numFmt numFmtId="177" formatCode="#,##0.0_ "/>
    <numFmt numFmtId="178" formatCode="#,##0_);[Red]\(#,##0\)"/>
    <numFmt numFmtId="179" formatCode="#,##0_ ;[Red]\-#,##0\ "/>
    <numFmt numFmtId="180" formatCode="0.0_ "/>
    <numFmt numFmtId="181" formatCode="#,##0;&quot;‐&quot;#,##0;&quot;－&quot;"/>
    <numFmt numFmtId="182" formatCode="#,##0;&quot;▲ &quot;#,##0"/>
    <numFmt numFmtId="183" formatCode="0.0;&quot;▲ &quot;0.0"/>
    <numFmt numFmtId="184" formatCode="#,##0;&quot;‐&quot;#,##0;&quot;－ &quot;"/>
  </numFmts>
  <fonts count="13">
    <font>
      <sz val="11"/>
      <name val="明朝"/>
      <family val="3"/>
      <charset val="128"/>
    </font>
    <font>
      <sz val="11"/>
      <name val="明朝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55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>
      <alignment vertical="center"/>
    </xf>
  </cellStyleXfs>
  <cellXfs count="527">
    <xf numFmtId="0" fontId="0" fillId="0" borderId="0" xfId="0"/>
    <xf numFmtId="177" fontId="6" fillId="0" borderId="15" xfId="0" applyNumberFormat="1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176" fontId="6" fillId="0" borderId="14" xfId="0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horizontal="centerContinuous" vertical="center"/>
    </xf>
    <xf numFmtId="0" fontId="6" fillId="0" borderId="14" xfId="0" applyFont="1" applyFill="1" applyBorder="1" applyAlignment="1">
      <alignment horizontal="centerContinuous" vertical="center"/>
    </xf>
    <xf numFmtId="181" fontId="6" fillId="0" borderId="0" xfId="0" applyNumberFormat="1" applyFont="1" applyFill="1" applyBorder="1" applyAlignment="1">
      <alignment vertical="center"/>
    </xf>
    <xf numFmtId="181" fontId="6" fillId="0" borderId="15" xfId="0" applyNumberFormat="1" applyFont="1" applyFill="1" applyBorder="1" applyAlignment="1">
      <alignment vertical="center"/>
    </xf>
    <xf numFmtId="181" fontId="6" fillId="0" borderId="14" xfId="0" applyNumberFormat="1" applyFont="1" applyFill="1" applyBorder="1" applyAlignment="1">
      <alignment vertical="center"/>
    </xf>
    <xf numFmtId="181" fontId="6" fillId="0" borderId="0" xfId="0" applyNumberFormat="1" applyFont="1" applyFill="1" applyAlignment="1">
      <alignment vertical="center"/>
    </xf>
    <xf numFmtId="181" fontId="6" fillId="0" borderId="0" xfId="0" applyNumberFormat="1" applyFont="1" applyFill="1" applyBorder="1" applyAlignment="1">
      <alignment horizontal="right" vertical="center"/>
    </xf>
    <xf numFmtId="181" fontId="6" fillId="0" borderId="21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Continuous" vertical="top"/>
    </xf>
    <xf numFmtId="0" fontId="6" fillId="0" borderId="38" xfId="0" applyFont="1" applyFill="1" applyBorder="1" applyAlignment="1">
      <alignment horizontal="centerContinuous" vertical="center"/>
    </xf>
    <xf numFmtId="0" fontId="6" fillId="0" borderId="5" xfId="0" applyFont="1" applyFill="1" applyBorder="1" applyAlignment="1">
      <alignment horizontal="centerContinuous" vertical="center"/>
    </xf>
    <xf numFmtId="0" fontId="6" fillId="0" borderId="0" xfId="0" applyFont="1" applyFill="1" applyAlignment="1">
      <alignment vertical="center"/>
    </xf>
    <xf numFmtId="176" fontId="6" fillId="0" borderId="0" xfId="0" applyNumberFormat="1" applyFont="1" applyFill="1" applyAlignment="1">
      <alignment vertical="center"/>
    </xf>
    <xf numFmtId="0" fontId="6" fillId="0" borderId="15" xfId="0" applyFont="1" applyFill="1" applyBorder="1" applyAlignment="1">
      <alignment horizontal="centerContinuous" vertical="top"/>
    </xf>
    <xf numFmtId="0" fontId="6" fillId="0" borderId="25" xfId="0" applyFont="1" applyFill="1" applyBorder="1" applyAlignment="1">
      <alignment horizontal="centerContinuous" vertical="center"/>
    </xf>
    <xf numFmtId="178" fontId="6" fillId="0" borderId="0" xfId="0" applyNumberFormat="1" applyFont="1" applyFill="1" applyBorder="1" applyAlignment="1">
      <alignment vertical="center"/>
    </xf>
    <xf numFmtId="0" fontId="6" fillId="0" borderId="23" xfId="0" applyFont="1" applyFill="1" applyBorder="1" applyAlignment="1">
      <alignment horizontal="distributed" vertical="center" justifyLastLine="1"/>
    </xf>
    <xf numFmtId="0" fontId="6" fillId="0" borderId="0" xfId="0" applyFont="1" applyFill="1" applyBorder="1" applyAlignment="1">
      <alignment vertical="center"/>
    </xf>
    <xf numFmtId="182" fontId="6" fillId="0" borderId="14" xfId="0" applyNumberFormat="1" applyFont="1" applyFill="1" applyBorder="1" applyAlignment="1">
      <alignment vertical="center"/>
    </xf>
    <xf numFmtId="183" fontId="6" fillId="0" borderId="25" xfId="0" applyNumberFormat="1" applyFont="1" applyFill="1" applyBorder="1" applyAlignment="1">
      <alignment vertical="center"/>
    </xf>
    <xf numFmtId="183" fontId="6" fillId="0" borderId="25" xfId="0" applyNumberFormat="1" applyFont="1" applyFill="1" applyBorder="1" applyAlignment="1">
      <alignment horizontal="right" vertical="center"/>
    </xf>
    <xf numFmtId="182" fontId="6" fillId="0" borderId="31" xfId="0" applyNumberFormat="1" applyFont="1" applyFill="1" applyBorder="1" applyAlignment="1">
      <alignment vertical="center"/>
    </xf>
    <xf numFmtId="182" fontId="6" fillId="0" borderId="29" xfId="0" applyNumberFormat="1" applyFont="1" applyFill="1" applyBorder="1" applyAlignment="1">
      <alignment horizontal="right" vertical="center"/>
    </xf>
    <xf numFmtId="182" fontId="6" fillId="0" borderId="0" xfId="0" applyNumberFormat="1" applyFont="1" applyFill="1" applyBorder="1" applyAlignment="1">
      <alignment horizontal="right" vertical="center"/>
    </xf>
    <xf numFmtId="182" fontId="6" fillId="0" borderId="29" xfId="0" applyNumberFormat="1" applyFont="1" applyFill="1" applyBorder="1" applyAlignment="1">
      <alignment vertical="center"/>
    </xf>
    <xf numFmtId="182" fontId="6" fillId="0" borderId="0" xfId="0" applyNumberFormat="1" applyFont="1" applyFill="1" applyBorder="1" applyAlignment="1">
      <alignment vertical="center"/>
    </xf>
    <xf numFmtId="182" fontId="6" fillId="0" borderId="0" xfId="0" applyNumberFormat="1" applyFont="1" applyFill="1" applyAlignment="1">
      <alignment vertical="center"/>
    </xf>
    <xf numFmtId="183" fontId="6" fillId="0" borderId="13" xfId="0" applyNumberFormat="1" applyFont="1" applyFill="1" applyBorder="1" applyAlignment="1">
      <alignment vertical="center"/>
    </xf>
    <xf numFmtId="181" fontId="6" fillId="0" borderId="13" xfId="0" applyNumberFormat="1" applyFont="1" applyFill="1" applyBorder="1" applyAlignment="1">
      <alignment horizontal="right" vertical="center"/>
    </xf>
    <xf numFmtId="181" fontId="6" fillId="0" borderId="14" xfId="0" applyNumberFormat="1" applyFont="1" applyFill="1" applyBorder="1" applyAlignment="1">
      <alignment horizontal="right" vertical="center"/>
    </xf>
    <xf numFmtId="183" fontId="6" fillId="0" borderId="21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29" xfId="0" applyFont="1" applyFill="1" applyBorder="1" applyAlignment="1">
      <alignment vertical="center"/>
    </xf>
    <xf numFmtId="176" fontId="6" fillId="0" borderId="15" xfId="0" applyNumberFormat="1" applyFont="1" applyFill="1" applyBorder="1" applyAlignment="1">
      <alignment vertical="center"/>
    </xf>
    <xf numFmtId="181" fontId="6" fillId="0" borderId="29" xfId="0" applyNumberFormat="1" applyFont="1" applyFill="1" applyBorder="1" applyAlignment="1">
      <alignment horizontal="right" vertical="center"/>
    </xf>
    <xf numFmtId="181" fontId="6" fillId="0" borderId="21" xfId="0" applyNumberFormat="1" applyFont="1" applyFill="1" applyBorder="1" applyAlignment="1">
      <alignment vertical="center"/>
    </xf>
    <xf numFmtId="183" fontId="6" fillId="0" borderId="11" xfId="0" applyNumberFormat="1" applyFont="1" applyFill="1" applyBorder="1" applyAlignment="1">
      <alignment vertical="center"/>
    </xf>
    <xf numFmtId="178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6" fillId="0" borderId="13" xfId="0" applyFont="1" applyFill="1" applyBorder="1" applyAlignment="1">
      <alignment vertical="center"/>
    </xf>
    <xf numFmtId="180" fontId="6" fillId="0" borderId="0" xfId="0" applyNumberFormat="1" applyFont="1" applyFill="1" applyBorder="1" applyAlignment="1">
      <alignment vertical="center"/>
    </xf>
    <xf numFmtId="180" fontId="6" fillId="0" borderId="21" xfId="0" applyNumberFormat="1" applyFont="1" applyFill="1" applyBorder="1" applyAlignment="1">
      <alignment vertical="center"/>
    </xf>
    <xf numFmtId="177" fontId="6" fillId="0" borderId="21" xfId="0" applyNumberFormat="1" applyFont="1" applyFill="1" applyBorder="1" applyAlignment="1">
      <alignment vertical="center"/>
    </xf>
    <xf numFmtId="0" fontId="2" fillId="0" borderId="0" xfId="2">
      <alignment vertical="center"/>
    </xf>
    <xf numFmtId="0" fontId="2" fillId="0" borderId="1" xfId="2" applyBorder="1">
      <alignment vertical="center"/>
    </xf>
    <xf numFmtId="0" fontId="2" fillId="0" borderId="2" xfId="2" applyBorder="1">
      <alignment vertical="center"/>
    </xf>
    <xf numFmtId="0" fontId="6" fillId="0" borderId="3" xfId="2" applyFont="1" applyBorder="1" applyAlignment="1">
      <alignment horizontal="center" vertical="center" justifyLastLine="1"/>
    </xf>
    <xf numFmtId="0" fontId="6" fillId="0" borderId="12" xfId="2" applyFont="1" applyBorder="1" applyAlignment="1">
      <alignment horizontal="center" vertical="center" justifyLastLine="1"/>
    </xf>
    <xf numFmtId="0" fontId="6" fillId="0" borderId="0" xfId="2" applyFont="1" applyAlignment="1">
      <alignment horizontal="distributed" vertical="center" indent="1"/>
    </xf>
    <xf numFmtId="0" fontId="6" fillId="0" borderId="6" xfId="2" applyFont="1" applyBorder="1" applyAlignment="1">
      <alignment horizontal="distributed" vertical="center" indent="1"/>
    </xf>
    <xf numFmtId="0" fontId="6" fillId="0" borderId="0" xfId="2" applyFont="1">
      <alignment vertical="center"/>
    </xf>
    <xf numFmtId="176" fontId="6" fillId="0" borderId="38" xfId="2" applyNumberFormat="1" applyFont="1" applyBorder="1" applyAlignment="1">
      <alignment vertical="center"/>
    </xf>
    <xf numFmtId="176" fontId="6" fillId="0" borderId="4" xfId="2" applyNumberFormat="1" applyFont="1" applyBorder="1" applyAlignment="1">
      <alignment vertical="center"/>
    </xf>
    <xf numFmtId="176" fontId="6" fillId="0" borderId="51" xfId="0" applyNumberFormat="1" applyFont="1" applyFill="1" applyBorder="1" applyAlignment="1">
      <alignment vertical="center"/>
    </xf>
    <xf numFmtId="176" fontId="6" fillId="0" borderId="40" xfId="0" applyNumberFormat="1" applyFont="1" applyFill="1" applyBorder="1" applyAlignment="1">
      <alignment vertical="center"/>
    </xf>
    <xf numFmtId="179" fontId="6" fillId="0" borderId="31" xfId="1" applyNumberFormat="1" applyFont="1" applyBorder="1" applyAlignment="1">
      <alignment vertical="center"/>
    </xf>
    <xf numFmtId="179" fontId="6" fillId="0" borderId="29" xfId="0" applyNumberFormat="1" applyFont="1" applyBorder="1" applyAlignment="1">
      <alignment vertical="center"/>
    </xf>
    <xf numFmtId="179" fontId="6" fillId="0" borderId="14" xfId="0" applyNumberFormat="1" applyFont="1" applyBorder="1" applyAlignment="1">
      <alignment vertical="center"/>
    </xf>
    <xf numFmtId="179" fontId="6" fillId="0" borderId="0" xfId="0" applyNumberFormat="1" applyFont="1" applyBorder="1" applyAlignment="1">
      <alignment vertical="center"/>
    </xf>
    <xf numFmtId="176" fontId="6" fillId="0" borderId="37" xfId="0" applyNumberFormat="1" applyFont="1" applyFill="1" applyBorder="1" applyAlignment="1">
      <alignment vertical="center"/>
    </xf>
    <xf numFmtId="176" fontId="6" fillId="0" borderId="11" xfId="0" applyNumberFormat="1" applyFont="1" applyFill="1" applyBorder="1" applyAlignment="1">
      <alignment vertical="center"/>
    </xf>
    <xf numFmtId="183" fontId="6" fillId="0" borderId="0" xfId="0" applyNumberFormat="1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distributed" vertical="center" justifyLastLine="1"/>
    </xf>
    <xf numFmtId="0" fontId="6" fillId="0" borderId="23" xfId="0" applyFont="1" applyFill="1" applyBorder="1" applyAlignment="1">
      <alignment horizontal="distributed" vertical="center"/>
    </xf>
    <xf numFmtId="41" fontId="6" fillId="0" borderId="14" xfId="0" applyNumberFormat="1" applyFont="1" applyFill="1" applyBorder="1" applyAlignment="1">
      <alignment vertical="center"/>
    </xf>
    <xf numFmtId="41" fontId="6" fillId="0" borderId="0" xfId="0" applyNumberFormat="1" applyFont="1" applyFill="1" applyAlignment="1">
      <alignment vertical="center"/>
    </xf>
    <xf numFmtId="41" fontId="6" fillId="0" borderId="15" xfId="0" applyNumberFormat="1" applyFont="1" applyFill="1" applyBorder="1" applyAlignment="1">
      <alignment vertical="center"/>
    </xf>
    <xf numFmtId="41" fontId="6" fillId="0" borderId="0" xfId="1" applyNumberFormat="1" applyFont="1" applyFill="1" applyAlignment="1">
      <alignment vertical="center"/>
    </xf>
    <xf numFmtId="41" fontId="6" fillId="0" borderId="0" xfId="0" applyNumberFormat="1" applyFont="1" applyFill="1" applyBorder="1" applyAlignment="1">
      <alignment vertical="center"/>
    </xf>
    <xf numFmtId="41" fontId="6" fillId="0" borderId="0" xfId="0" applyNumberFormat="1" applyFont="1" applyFill="1" applyAlignment="1">
      <alignment horizontal="right" vertical="center"/>
    </xf>
    <xf numFmtId="41" fontId="6" fillId="0" borderId="30" xfId="0" applyNumberFormat="1" applyFont="1" applyFill="1" applyBorder="1" applyAlignment="1">
      <alignment vertical="center"/>
    </xf>
    <xf numFmtId="41" fontId="6" fillId="0" borderId="15" xfId="1" applyNumberFormat="1" applyFont="1" applyFill="1" applyBorder="1" applyAlignment="1">
      <alignment vertical="center"/>
    </xf>
    <xf numFmtId="183" fontId="6" fillId="0" borderId="22" xfId="0" applyNumberFormat="1" applyFont="1" applyFill="1" applyBorder="1" applyAlignment="1">
      <alignment vertical="center"/>
    </xf>
    <xf numFmtId="181" fontId="6" fillId="0" borderId="31" xfId="0" applyNumberFormat="1" applyFont="1" applyFill="1" applyBorder="1" applyAlignment="1">
      <alignment horizontal="right" vertical="center"/>
    </xf>
    <xf numFmtId="183" fontId="6" fillId="0" borderId="53" xfId="0" applyNumberFormat="1" applyFont="1" applyFill="1" applyBorder="1" applyAlignment="1">
      <alignment vertical="center"/>
    </xf>
    <xf numFmtId="181" fontId="6" fillId="0" borderId="53" xfId="0" applyNumberFormat="1" applyFont="1" applyFill="1" applyBorder="1" applyAlignment="1">
      <alignment horizontal="right" vertical="center"/>
    </xf>
    <xf numFmtId="183" fontId="6" fillId="0" borderId="54" xfId="0" applyNumberFormat="1" applyFont="1" applyFill="1" applyBorder="1" applyAlignment="1">
      <alignment vertical="center"/>
    </xf>
    <xf numFmtId="183" fontId="6" fillId="0" borderId="54" xfId="0" applyNumberFormat="1" applyFont="1" applyFill="1" applyBorder="1" applyAlignment="1">
      <alignment horizontal="right" vertical="center"/>
    </xf>
    <xf numFmtId="183" fontId="6" fillId="0" borderId="53" xfId="0" applyNumberFormat="1" applyFont="1" applyFill="1" applyBorder="1" applyAlignment="1">
      <alignment horizontal="right" vertical="center"/>
    </xf>
    <xf numFmtId="183" fontId="6" fillId="0" borderId="13" xfId="0" applyNumberFormat="1" applyFont="1" applyFill="1" applyBorder="1" applyAlignment="1">
      <alignment horizontal="right" vertical="center"/>
    </xf>
    <xf numFmtId="183" fontId="6" fillId="0" borderId="11" xfId="0" applyNumberFormat="1" applyFont="1" applyFill="1" applyBorder="1" applyAlignment="1">
      <alignment horizontal="right" vertical="center"/>
    </xf>
    <xf numFmtId="183" fontId="6" fillId="0" borderId="14" xfId="0" applyNumberFormat="1" applyFont="1" applyFill="1" applyBorder="1" applyAlignment="1">
      <alignment horizontal="right" vertical="center"/>
    </xf>
    <xf numFmtId="41" fontId="11" fillId="0" borderId="0" xfId="0" applyNumberFormat="1" applyFont="1" applyFill="1" applyAlignment="1">
      <alignment vertical="center"/>
    </xf>
    <xf numFmtId="41" fontId="11" fillId="0" borderId="21" xfId="0" applyNumberFormat="1" applyFont="1" applyFill="1" applyBorder="1" applyAlignment="1">
      <alignment horizontal="right" vertical="center"/>
    </xf>
    <xf numFmtId="0" fontId="12" fillId="2" borderId="0" xfId="2" applyFont="1" applyFill="1" applyAlignment="1">
      <alignment horizontal="center" vertical="center"/>
    </xf>
    <xf numFmtId="176" fontId="11" fillId="2" borderId="25" xfId="2" applyNumberFormat="1" applyFont="1" applyFill="1" applyBorder="1" applyAlignment="1">
      <alignment vertical="center"/>
    </xf>
    <xf numFmtId="176" fontId="11" fillId="2" borderId="13" xfId="2" applyNumberFormat="1" applyFont="1" applyFill="1" applyBorder="1" applyAlignment="1">
      <alignment vertical="center"/>
    </xf>
    <xf numFmtId="176" fontId="11" fillId="2" borderId="8" xfId="2" applyNumberFormat="1" applyFont="1" applyFill="1" applyBorder="1">
      <alignment vertical="center"/>
    </xf>
    <xf numFmtId="0" fontId="12" fillId="0" borderId="0" xfId="2" applyFont="1">
      <alignment vertical="center"/>
    </xf>
    <xf numFmtId="182" fontId="11" fillId="0" borderId="31" xfId="0" applyNumberFormat="1" applyFont="1" applyFill="1" applyBorder="1" applyAlignment="1">
      <alignment vertical="center"/>
    </xf>
    <xf numFmtId="182" fontId="11" fillId="0" borderId="0" xfId="0" applyNumberFormat="1" applyFont="1" applyFill="1" applyAlignment="1">
      <alignment vertical="center"/>
    </xf>
    <xf numFmtId="181" fontId="11" fillId="0" borderId="0" xfId="0" applyNumberFormat="1" applyFont="1" applyFill="1" applyBorder="1" applyAlignment="1">
      <alignment horizontal="right" vertical="center"/>
    </xf>
    <xf numFmtId="182" fontId="11" fillId="0" borderId="14" xfId="0" applyNumberFormat="1" applyFont="1" applyFill="1" applyBorder="1" applyAlignment="1">
      <alignment vertical="center"/>
    </xf>
    <xf numFmtId="182" fontId="11" fillId="0" borderId="0" xfId="0" applyNumberFormat="1" applyFont="1" applyFill="1" applyBorder="1" applyAlignment="1">
      <alignment vertical="center"/>
    </xf>
    <xf numFmtId="183" fontId="11" fillId="0" borderId="22" xfId="0" applyNumberFormat="1" applyFont="1" applyFill="1" applyBorder="1" applyAlignment="1">
      <alignment vertical="center"/>
    </xf>
    <xf numFmtId="176" fontId="11" fillId="0" borderId="21" xfId="0" applyNumberFormat="1" applyFont="1" applyFill="1" applyBorder="1" applyAlignment="1">
      <alignment vertical="center"/>
    </xf>
    <xf numFmtId="184" fontId="6" fillId="0" borderId="40" xfId="0" applyNumberFormat="1" applyFont="1" applyFill="1" applyBorder="1" applyAlignment="1">
      <alignment horizontal="right" vertical="center"/>
    </xf>
    <xf numFmtId="184" fontId="6" fillId="0" borderId="14" xfId="0" applyNumberFormat="1" applyFont="1" applyFill="1" applyBorder="1" applyAlignment="1">
      <alignment horizontal="right" vertical="center"/>
    </xf>
    <xf numFmtId="184" fontId="6" fillId="0" borderId="45" xfId="0" applyNumberFormat="1" applyFont="1" applyFill="1" applyBorder="1" applyAlignment="1">
      <alignment horizontal="right" vertical="center"/>
    </xf>
    <xf numFmtId="183" fontId="11" fillId="0" borderId="21" xfId="0" applyNumberFormat="1" applyFont="1" applyFill="1" applyBorder="1" applyAlignment="1">
      <alignment vertical="center"/>
    </xf>
    <xf numFmtId="181" fontId="6" fillId="0" borderId="22" xfId="0" applyNumberFormat="1" applyFont="1" applyFill="1" applyBorder="1" applyAlignment="1">
      <alignment horizontal="right" vertical="center"/>
    </xf>
    <xf numFmtId="0" fontId="6" fillId="0" borderId="12" xfId="0" applyFont="1" applyFill="1" applyBorder="1" applyAlignment="1">
      <alignment horizontal="centerContinuous" vertical="center"/>
    </xf>
    <xf numFmtId="0" fontId="6" fillId="0" borderId="1" xfId="0" applyFont="1" applyFill="1" applyBorder="1" applyAlignment="1">
      <alignment horizontal="centerContinuous" vertical="center"/>
    </xf>
    <xf numFmtId="0" fontId="6" fillId="0" borderId="2" xfId="0" applyFont="1" applyFill="1" applyBorder="1" applyAlignment="1">
      <alignment horizontal="centerContinuous" vertical="center"/>
    </xf>
    <xf numFmtId="181" fontId="6" fillId="0" borderId="25" xfId="0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distributed" vertical="center" justifyLastLine="1"/>
    </xf>
    <xf numFmtId="0" fontId="6" fillId="0" borderId="13" xfId="0" applyFont="1" applyFill="1" applyBorder="1" applyAlignment="1">
      <alignment horizontal="distributed" vertical="center" justifyLastLine="1"/>
    </xf>
    <xf numFmtId="0" fontId="6" fillId="0" borderId="4" xfId="0" applyFont="1" applyFill="1" applyBorder="1" applyAlignment="1">
      <alignment vertical="center"/>
    </xf>
    <xf numFmtId="176" fontId="6" fillId="0" borderId="25" xfId="0" applyNumberFormat="1" applyFont="1" applyFill="1" applyBorder="1" applyAlignment="1">
      <alignment vertical="center"/>
    </xf>
    <xf numFmtId="177" fontId="6" fillId="0" borderId="7" xfId="0" applyNumberFormat="1" applyFont="1" applyFill="1" applyBorder="1" applyAlignment="1">
      <alignment vertical="center"/>
    </xf>
    <xf numFmtId="177" fontId="6" fillId="0" borderId="13" xfId="0" applyNumberFormat="1" applyFont="1" applyFill="1" applyBorder="1" applyAlignment="1">
      <alignment vertical="center"/>
    </xf>
    <xf numFmtId="0" fontId="6" fillId="0" borderId="26" xfId="0" applyFont="1" applyFill="1" applyBorder="1" applyAlignment="1">
      <alignment vertical="center"/>
    </xf>
    <xf numFmtId="0" fontId="6" fillId="0" borderId="15" xfId="0" applyFont="1" applyFill="1" applyBorder="1" applyAlignment="1">
      <alignment horizontal="distributed" vertical="center"/>
    </xf>
    <xf numFmtId="0" fontId="6" fillId="0" borderId="19" xfId="0" applyFont="1" applyFill="1" applyBorder="1" applyAlignment="1">
      <alignment vertical="center"/>
    </xf>
    <xf numFmtId="0" fontId="6" fillId="0" borderId="17" xfId="0" applyFont="1" applyFill="1" applyBorder="1" applyAlignment="1">
      <alignment horizontal="centerContinuous" vertical="center"/>
    </xf>
    <xf numFmtId="0" fontId="6" fillId="0" borderId="16" xfId="0" applyFont="1" applyFill="1" applyBorder="1" applyAlignment="1">
      <alignment vertical="center"/>
    </xf>
    <xf numFmtId="0" fontId="6" fillId="0" borderId="16" xfId="0" applyFont="1" applyFill="1" applyBorder="1" applyAlignment="1">
      <alignment horizontal="centerContinuous" vertical="center"/>
    </xf>
    <xf numFmtId="0" fontId="6" fillId="0" borderId="18" xfId="0" applyFont="1" applyFill="1" applyBorder="1" applyAlignment="1">
      <alignment horizontal="distributed" vertical="center"/>
    </xf>
    <xf numFmtId="0" fontId="6" fillId="0" borderId="20" xfId="0" applyFont="1" applyFill="1" applyBorder="1" applyAlignment="1">
      <alignment vertical="center"/>
    </xf>
    <xf numFmtId="0" fontId="6" fillId="0" borderId="21" xfId="0" applyFont="1" applyFill="1" applyBorder="1" applyAlignment="1">
      <alignment horizontal="centerContinuous" vertical="center"/>
    </xf>
    <xf numFmtId="176" fontId="6" fillId="0" borderId="22" xfId="0" applyNumberFormat="1" applyFont="1" applyFill="1" applyBorder="1" applyAlignment="1">
      <alignment vertical="center"/>
    </xf>
    <xf numFmtId="177" fontId="6" fillId="0" borderId="23" xfId="0" applyNumberFormat="1" applyFont="1" applyFill="1" applyBorder="1" applyAlignment="1">
      <alignment vertical="center"/>
    </xf>
    <xf numFmtId="176" fontId="6" fillId="0" borderId="21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right" vertical="center"/>
    </xf>
    <xf numFmtId="0" fontId="6" fillId="0" borderId="11" xfId="0" applyNumberFormat="1" applyFont="1" applyFill="1" applyBorder="1" applyAlignment="1">
      <alignment vertical="center"/>
    </xf>
    <xf numFmtId="0" fontId="6" fillId="0" borderId="13" xfId="0" applyNumberFormat="1" applyFont="1" applyFill="1" applyBorder="1" applyAlignment="1">
      <alignment vertical="center"/>
    </xf>
    <xf numFmtId="0" fontId="6" fillId="0" borderId="24" xfId="0" applyFont="1" applyFill="1" applyBorder="1" applyAlignment="1">
      <alignment horizontal="distributed" vertical="center" justifyLastLine="1"/>
    </xf>
    <xf numFmtId="0" fontId="6" fillId="0" borderId="25" xfId="0" applyFont="1" applyFill="1" applyBorder="1" applyAlignment="1">
      <alignment horizontal="distributed" vertical="center" justifyLastLine="1"/>
    </xf>
    <xf numFmtId="0" fontId="6" fillId="0" borderId="26" xfId="0" applyNumberFormat="1" applyFont="1" applyFill="1" applyBorder="1" applyAlignment="1">
      <alignment vertical="center"/>
    </xf>
    <xf numFmtId="0" fontId="6" fillId="0" borderId="29" xfId="0" applyNumberFormat="1" applyFont="1" applyFill="1" applyBorder="1" applyAlignment="1">
      <alignment vertical="center"/>
    </xf>
    <xf numFmtId="0" fontId="6" fillId="0" borderId="4" xfId="0" applyNumberFormat="1" applyFont="1" applyFill="1" applyBorder="1" applyAlignment="1">
      <alignment vertical="center"/>
    </xf>
    <xf numFmtId="0" fontId="6" fillId="0" borderId="5" xfId="0" applyFont="1" applyFill="1" applyBorder="1" applyAlignment="1">
      <alignment horizontal="distributed" vertical="center"/>
    </xf>
    <xf numFmtId="176" fontId="6" fillId="0" borderId="13" xfId="0" applyNumberFormat="1" applyFont="1" applyFill="1" applyBorder="1" applyAlignment="1">
      <alignment vertical="center"/>
    </xf>
    <xf numFmtId="0" fontId="6" fillId="0" borderId="19" xfId="0" applyNumberFormat="1" applyFont="1" applyFill="1" applyBorder="1" applyAlignment="1">
      <alignment vertical="center"/>
    </xf>
    <xf numFmtId="0" fontId="6" fillId="0" borderId="20" xfId="0" applyNumberFormat="1" applyFont="1" applyFill="1" applyBorder="1" applyAlignment="1">
      <alignment vertical="center"/>
    </xf>
    <xf numFmtId="0" fontId="6" fillId="0" borderId="42" xfId="0" applyFont="1" applyFill="1" applyBorder="1" applyAlignment="1">
      <alignment horizontal="distributed" vertical="center"/>
    </xf>
    <xf numFmtId="0" fontId="6" fillId="0" borderId="0" xfId="0" applyNumberFormat="1" applyFont="1" applyFill="1" applyAlignment="1">
      <alignment horizontal="left" vertical="top"/>
    </xf>
    <xf numFmtId="0" fontId="6" fillId="0" borderId="0" xfId="0" applyNumberFormat="1" applyFont="1" applyFill="1" applyAlignment="1">
      <alignment horizontal="right" vertical="top"/>
    </xf>
    <xf numFmtId="0" fontId="6" fillId="0" borderId="0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distributed"/>
    </xf>
    <xf numFmtId="0" fontId="6" fillId="0" borderId="15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29" xfId="0" applyFont="1" applyFill="1" applyBorder="1" applyAlignment="1">
      <alignment horizontal="distributed" vertical="center"/>
    </xf>
    <xf numFmtId="0" fontId="6" fillId="0" borderId="30" xfId="0" applyFont="1" applyFill="1" applyBorder="1" applyAlignment="1">
      <alignment horizontal="distributed"/>
    </xf>
    <xf numFmtId="0" fontId="6" fillId="0" borderId="15" xfId="0" applyFont="1" applyFill="1" applyBorder="1" applyAlignment="1">
      <alignment horizontal="distributed"/>
    </xf>
    <xf numFmtId="0" fontId="6" fillId="0" borderId="0" xfId="0" applyFont="1" applyFill="1" applyBorder="1" applyAlignment="1">
      <alignment horizontal="distributed"/>
    </xf>
    <xf numFmtId="0" fontId="6" fillId="0" borderId="31" xfId="0" applyFont="1" applyFill="1" applyBorder="1" applyAlignment="1">
      <alignment horizontal="distributed"/>
    </xf>
    <xf numFmtId="0" fontId="6" fillId="0" borderId="3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distributed" vertical="top"/>
    </xf>
    <xf numFmtId="0" fontId="6" fillId="0" borderId="15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distributed" vertical="center"/>
    </xf>
    <xf numFmtId="0" fontId="6" fillId="0" borderId="15" xfId="0" applyFont="1" applyFill="1" applyBorder="1" applyAlignment="1">
      <alignment horizontal="distributed" vertical="distributed"/>
    </xf>
    <xf numFmtId="0" fontId="6" fillId="0" borderId="0" xfId="0" applyFont="1" applyFill="1" applyBorder="1" applyAlignment="1">
      <alignment horizontal="distributed" vertical="distributed"/>
    </xf>
    <xf numFmtId="0" fontId="6" fillId="0" borderId="0" xfId="0" applyFont="1" applyFill="1" applyBorder="1" applyAlignment="1">
      <alignment horizontal="distributed" vertical="top" wrapText="1"/>
    </xf>
    <xf numFmtId="0" fontId="6" fillId="0" borderId="15" xfId="0" applyFont="1" applyFill="1" applyBorder="1" applyAlignment="1">
      <alignment horizontal="distributed" vertical="top" wrapText="1"/>
    </xf>
    <xf numFmtId="0" fontId="6" fillId="0" borderId="14" xfId="0" applyFont="1" applyFill="1" applyBorder="1" applyAlignment="1">
      <alignment horizontal="distributed" vertical="distributed"/>
    </xf>
    <xf numFmtId="0" fontId="6" fillId="0" borderId="14" xfId="0" applyFont="1" applyFill="1" applyBorder="1" applyAlignment="1">
      <alignment horizontal="center" vertical="top"/>
    </xf>
    <xf numFmtId="0" fontId="6" fillId="0" borderId="25" xfId="0" applyFont="1" applyFill="1" applyBorder="1" applyAlignment="1">
      <alignment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shrinkToFit="1"/>
    </xf>
    <xf numFmtId="0" fontId="6" fillId="0" borderId="25" xfId="0" applyFont="1" applyFill="1" applyBorder="1" applyAlignment="1">
      <alignment horizontal="center" vertical="center" shrinkToFit="1"/>
    </xf>
    <xf numFmtId="181" fontId="6" fillId="0" borderId="13" xfId="0" applyNumberFormat="1" applyFont="1" applyFill="1" applyBorder="1" applyAlignment="1">
      <alignment vertical="center"/>
    </xf>
    <xf numFmtId="181" fontId="6" fillId="0" borderId="7" xfId="0" applyNumberFormat="1" applyFont="1" applyFill="1" applyBorder="1" applyAlignment="1">
      <alignment vertical="center"/>
    </xf>
    <xf numFmtId="181" fontId="6" fillId="0" borderId="25" xfId="0" applyNumberFormat="1" applyFont="1" applyFill="1" applyBorder="1" applyAlignment="1">
      <alignment vertical="center"/>
    </xf>
    <xf numFmtId="0" fontId="6" fillId="0" borderId="27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Continuous" vertical="center"/>
    </xf>
    <xf numFmtId="0" fontId="6" fillId="0" borderId="32" xfId="0" applyFont="1" applyFill="1" applyBorder="1" applyAlignment="1">
      <alignment vertical="center"/>
    </xf>
    <xf numFmtId="0" fontId="6" fillId="0" borderId="27" xfId="0" applyFont="1" applyFill="1" applyBorder="1" applyAlignment="1">
      <alignment vertical="center"/>
    </xf>
    <xf numFmtId="0" fontId="8" fillId="0" borderId="18" xfId="0" applyFont="1" applyFill="1" applyBorder="1" applyAlignment="1">
      <alignment horizontal="centerContinuous" vertical="center"/>
    </xf>
    <xf numFmtId="0" fontId="8" fillId="0" borderId="14" xfId="0" applyFont="1" applyFill="1" applyBorder="1" applyAlignment="1">
      <alignment horizontal="centerContinuous" vertical="center"/>
    </xf>
    <xf numFmtId="0" fontId="6" fillId="0" borderId="33" xfId="0" applyFont="1" applyFill="1" applyBorder="1" applyAlignment="1">
      <alignment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distributed" vertical="center"/>
    </xf>
    <xf numFmtId="0" fontId="8" fillId="0" borderId="18" xfId="0" applyFont="1" applyFill="1" applyBorder="1" applyAlignment="1">
      <alignment horizontal="distributed" vertical="center"/>
    </xf>
    <xf numFmtId="0" fontId="8" fillId="0" borderId="14" xfId="0" applyFont="1" applyFill="1" applyBorder="1" applyAlignment="1">
      <alignment horizontal="distributed" vertical="center"/>
    </xf>
    <xf numFmtId="0" fontId="6" fillId="0" borderId="27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distributed" vertical="center"/>
    </xf>
    <xf numFmtId="181" fontId="6" fillId="0" borderId="15" xfId="0" applyNumberFormat="1" applyFont="1" applyFill="1" applyBorder="1" applyAlignment="1">
      <alignment horizontal="right" vertical="center"/>
    </xf>
    <xf numFmtId="181" fontId="6" fillId="0" borderId="0" xfId="0" applyNumberFormat="1" applyFont="1" applyFill="1" applyAlignment="1">
      <alignment horizontal="right"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vertical="center"/>
    </xf>
    <xf numFmtId="181" fontId="6" fillId="0" borderId="0" xfId="1" applyNumberFormat="1" applyFont="1" applyFill="1" applyBorder="1" applyAlignment="1">
      <alignment vertical="center"/>
    </xf>
    <xf numFmtId="0" fontId="6" fillId="0" borderId="16" xfId="0" applyFont="1" applyFill="1" applyBorder="1" applyAlignment="1">
      <alignment horizontal="center" vertical="top"/>
    </xf>
    <xf numFmtId="0" fontId="6" fillId="0" borderId="28" xfId="0" applyFont="1" applyFill="1" applyBorder="1" applyAlignment="1">
      <alignment horizontal="center" vertical="top"/>
    </xf>
    <xf numFmtId="0" fontId="6" fillId="0" borderId="22" xfId="0" applyFont="1" applyFill="1" applyBorder="1" applyAlignment="1">
      <alignment horizontal="centerContinuous" vertical="center"/>
    </xf>
    <xf numFmtId="181" fontId="6" fillId="0" borderId="23" xfId="0" applyNumberFormat="1" applyFont="1" applyFill="1" applyBorder="1" applyAlignment="1">
      <alignment horizontal="right" vertical="center"/>
    </xf>
    <xf numFmtId="38" fontId="6" fillId="0" borderId="21" xfId="0" applyNumberFormat="1" applyFont="1" applyFill="1" applyBorder="1" applyAlignment="1">
      <alignment horizontal="right" vertical="center"/>
    </xf>
    <xf numFmtId="178" fontId="6" fillId="0" borderId="21" xfId="0" applyNumberFormat="1" applyFont="1" applyFill="1" applyBorder="1" applyAlignment="1">
      <alignment horizontal="right" vertical="center"/>
    </xf>
    <xf numFmtId="0" fontId="6" fillId="0" borderId="21" xfId="0" applyFont="1" applyFill="1" applyBorder="1" applyAlignment="1">
      <alignment vertical="center"/>
    </xf>
    <xf numFmtId="41" fontId="5" fillId="0" borderId="0" xfId="0" applyNumberFormat="1" applyFont="1" applyFill="1" applyAlignment="1">
      <alignment vertical="center"/>
    </xf>
    <xf numFmtId="41" fontId="6" fillId="0" borderId="21" xfId="0" applyNumberFormat="1" applyFont="1" applyFill="1" applyBorder="1" applyAlignment="1">
      <alignment vertical="center"/>
    </xf>
    <xf numFmtId="0" fontId="6" fillId="0" borderId="37" xfId="0" applyFont="1" applyFill="1" applyBorder="1" applyAlignment="1">
      <alignment vertical="center"/>
    </xf>
    <xf numFmtId="41" fontId="6" fillId="0" borderId="1" xfId="0" applyNumberFormat="1" applyFont="1" applyFill="1" applyBorder="1" applyAlignment="1">
      <alignment horizontal="centerContinuous" vertical="center"/>
    </xf>
    <xf numFmtId="41" fontId="6" fillId="0" borderId="2" xfId="0" applyNumberFormat="1" applyFont="1" applyFill="1" applyBorder="1" applyAlignment="1">
      <alignment horizontal="centerContinuous" vertical="center"/>
    </xf>
    <xf numFmtId="0" fontId="6" fillId="0" borderId="15" xfId="0" applyFont="1" applyFill="1" applyBorder="1" applyAlignment="1">
      <alignment vertical="center"/>
    </xf>
    <xf numFmtId="41" fontId="6" fillId="0" borderId="15" xfId="0" applyNumberFormat="1" applyFont="1" applyFill="1" applyBorder="1" applyAlignment="1">
      <alignment horizontal="center" justifyLastLine="1"/>
    </xf>
    <xf numFmtId="41" fontId="6" fillId="0" borderId="31" xfId="0" applyNumberFormat="1" applyFont="1" applyFill="1" applyBorder="1" applyAlignment="1">
      <alignment horizontal="center" justifyLastLine="1"/>
    </xf>
    <xf numFmtId="41" fontId="6" fillId="0" borderId="15" xfId="0" applyNumberFormat="1" applyFont="1" applyFill="1" applyBorder="1" applyAlignment="1">
      <alignment horizontal="center"/>
    </xf>
    <xf numFmtId="41" fontId="6" fillId="0" borderId="15" xfId="0" applyNumberFormat="1" applyFont="1" applyFill="1" applyBorder="1" applyAlignment="1">
      <alignment horizontal="center" vertical="top" justifyLastLine="1"/>
    </xf>
    <xf numFmtId="41" fontId="6" fillId="0" borderId="14" xfId="0" applyNumberFormat="1" applyFont="1" applyFill="1" applyBorder="1" applyAlignment="1">
      <alignment horizontal="center" vertical="top" justifyLastLine="1"/>
    </xf>
    <xf numFmtId="41" fontId="6" fillId="0" borderId="15" xfId="0" applyNumberFormat="1" applyFont="1" applyFill="1" applyBorder="1" applyAlignment="1">
      <alignment horizontal="center" vertical="top" wrapText="1"/>
    </xf>
    <xf numFmtId="41" fontId="6" fillId="0" borderId="15" xfId="0" applyNumberFormat="1" applyFont="1" applyFill="1" applyBorder="1" applyAlignment="1">
      <alignment horizontal="center" vertical="top"/>
    </xf>
    <xf numFmtId="41" fontId="6" fillId="0" borderId="24" xfId="0" applyNumberFormat="1" applyFont="1" applyFill="1" applyBorder="1" applyAlignment="1">
      <alignment horizontal="center" vertical="center"/>
    </xf>
    <xf numFmtId="41" fontId="6" fillId="0" borderId="7" xfId="0" applyNumberFormat="1" applyFont="1" applyFill="1" applyBorder="1" applyAlignment="1">
      <alignment horizontal="center" vertical="center"/>
    </xf>
    <xf numFmtId="41" fontId="6" fillId="0" borderId="25" xfId="0" applyNumberFormat="1" applyFont="1" applyFill="1" applyBorder="1" applyAlignment="1">
      <alignment horizontal="center" vertical="center"/>
    </xf>
    <xf numFmtId="41" fontId="6" fillId="0" borderId="13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Continuous" vertical="center"/>
    </xf>
    <xf numFmtId="0" fontId="10" fillId="0" borderId="0" xfId="0" applyFont="1" applyFill="1" applyBorder="1" applyAlignment="1">
      <alignment horizontal="centerContinuous" vertical="top"/>
    </xf>
    <xf numFmtId="0" fontId="10" fillId="0" borderId="38" xfId="0" applyFont="1" applyFill="1" applyBorder="1" applyAlignment="1">
      <alignment horizontal="centerContinuous" vertical="center"/>
    </xf>
    <xf numFmtId="0" fontId="10" fillId="0" borderId="4" xfId="0" applyFont="1" applyFill="1" applyBorder="1" applyAlignment="1">
      <alignment horizontal="distributed" vertical="center"/>
    </xf>
    <xf numFmtId="0" fontId="11" fillId="0" borderId="5" xfId="0" applyFont="1" applyFill="1" applyBorder="1" applyAlignment="1">
      <alignment horizontal="centerContinuous" vertical="center"/>
    </xf>
    <xf numFmtId="41" fontId="11" fillId="0" borderId="14" xfId="0" applyNumberFormat="1" applyFont="1" applyFill="1" applyBorder="1" applyAlignment="1">
      <alignment vertical="center"/>
    </xf>
    <xf numFmtId="41" fontId="11" fillId="0" borderId="0" xfId="0" applyNumberFormat="1" applyFont="1" applyFill="1" applyBorder="1" applyAlignment="1">
      <alignment vertical="center"/>
    </xf>
    <xf numFmtId="41" fontId="11" fillId="0" borderId="15" xfId="0" applyNumberFormat="1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13" xfId="0" applyFont="1" applyFill="1" applyBorder="1" applyAlignment="1">
      <alignment horizontal="centerContinuous" vertical="top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centerContinuous" vertical="center"/>
    </xf>
    <xf numFmtId="0" fontId="8" fillId="0" borderId="38" xfId="0" applyFont="1" applyFill="1" applyBorder="1" applyAlignment="1">
      <alignment horizontal="centerContinuous" vertical="center"/>
    </xf>
    <xf numFmtId="0" fontId="10" fillId="0" borderId="13" xfId="0" applyFont="1" applyFill="1" applyBorder="1" applyAlignment="1">
      <alignment horizontal="right" vertical="center"/>
    </xf>
    <xf numFmtId="0" fontId="10" fillId="0" borderId="13" xfId="0" applyFont="1" applyFill="1" applyBorder="1" applyAlignment="1">
      <alignment horizontal="centerContinuous" vertical="center"/>
    </xf>
    <xf numFmtId="0" fontId="11" fillId="0" borderId="0" xfId="0" applyFont="1" applyFill="1" applyAlignment="1">
      <alignment vertical="center"/>
    </xf>
    <xf numFmtId="0" fontId="10" fillId="0" borderId="7" xfId="0" applyFont="1" applyFill="1" applyBorder="1" applyAlignment="1">
      <alignment horizontal="centerContinuous" vertical="top"/>
    </xf>
    <xf numFmtId="0" fontId="6" fillId="0" borderId="0" xfId="0" applyFont="1" applyFill="1" applyBorder="1" applyAlignment="1">
      <alignment vertical="center" wrapText="1"/>
    </xf>
    <xf numFmtId="0" fontId="10" fillId="0" borderId="21" xfId="0" applyFont="1" applyFill="1" applyBorder="1" applyAlignment="1">
      <alignment horizontal="right" vertical="center"/>
    </xf>
    <xf numFmtId="0" fontId="10" fillId="0" borderId="21" xfId="0" applyFont="1" applyFill="1" applyBorder="1" applyAlignment="1">
      <alignment horizontal="centerContinuous" vertical="center"/>
    </xf>
    <xf numFmtId="0" fontId="10" fillId="0" borderId="39" xfId="0" applyFont="1" applyFill="1" applyBorder="1" applyAlignment="1">
      <alignment horizontal="centerContinuous" vertical="center"/>
    </xf>
    <xf numFmtId="0" fontId="10" fillId="0" borderId="8" xfId="0" applyFont="1" applyFill="1" applyBorder="1" applyAlignment="1">
      <alignment horizontal="distributed" vertical="center"/>
    </xf>
    <xf numFmtId="0" fontId="11" fillId="0" borderId="9" xfId="0" applyFont="1" applyFill="1" applyBorder="1" applyAlignment="1">
      <alignment horizontal="centerContinuous" vertical="center"/>
    </xf>
    <xf numFmtId="41" fontId="11" fillId="0" borderId="22" xfId="0" applyNumberFormat="1" applyFont="1" applyFill="1" applyBorder="1" applyAlignment="1">
      <alignment vertical="center"/>
    </xf>
    <xf numFmtId="41" fontId="11" fillId="0" borderId="21" xfId="0" applyNumberFormat="1" applyFont="1" applyFill="1" applyBorder="1" applyAlignment="1">
      <alignment vertical="center"/>
    </xf>
    <xf numFmtId="41" fontId="11" fillId="0" borderId="23" xfId="0" applyNumberFormat="1" applyFont="1" applyFill="1" applyBorder="1" applyAlignment="1">
      <alignment vertical="center"/>
    </xf>
    <xf numFmtId="41" fontId="6" fillId="0" borderId="40" xfId="0" applyNumberFormat="1" applyFont="1" applyFill="1" applyBorder="1" applyAlignment="1">
      <alignment horizontal="center" vertical="center"/>
    </xf>
    <xf numFmtId="41" fontId="6" fillId="0" borderId="15" xfId="0" applyNumberFormat="1" applyFont="1" applyFill="1" applyBorder="1" applyAlignment="1">
      <alignment horizontal="center" vertical="center"/>
    </xf>
    <xf numFmtId="41" fontId="6" fillId="0" borderId="14" xfId="0" applyNumberFormat="1" applyFont="1" applyFill="1" applyBorder="1" applyAlignment="1">
      <alignment horizontal="center" vertical="center"/>
    </xf>
    <xf numFmtId="41" fontId="6" fillId="0" borderId="0" xfId="0" applyNumberFormat="1" applyFont="1" applyFill="1" applyAlignment="1">
      <alignment horizontal="center" vertical="center"/>
    </xf>
    <xf numFmtId="38" fontId="6" fillId="0" borderId="0" xfId="1" applyFont="1" applyFill="1" applyAlignment="1">
      <alignment vertical="center"/>
    </xf>
    <xf numFmtId="41" fontId="6" fillId="0" borderId="25" xfId="0" applyNumberFormat="1" applyFont="1" applyFill="1" applyBorder="1" applyAlignment="1">
      <alignment vertical="center"/>
    </xf>
    <xf numFmtId="41" fontId="6" fillId="0" borderId="13" xfId="0" applyNumberFormat="1" applyFont="1" applyFill="1" applyBorder="1" applyAlignment="1">
      <alignment vertical="center"/>
    </xf>
    <xf numFmtId="41" fontId="6" fillId="0" borderId="7" xfId="0" applyNumberFormat="1" applyFont="1" applyFill="1" applyBorder="1" applyAlignment="1">
      <alignment vertical="center"/>
    </xf>
    <xf numFmtId="0" fontId="6" fillId="0" borderId="36" xfId="0" applyFont="1" applyFill="1" applyBorder="1" applyAlignment="1">
      <alignment vertical="center"/>
    </xf>
    <xf numFmtId="0" fontId="6" fillId="0" borderId="17" xfId="0" applyFont="1" applyFill="1" applyBorder="1" applyAlignment="1">
      <alignment horizontal="distributed" vertical="center"/>
    </xf>
    <xf numFmtId="0" fontId="6" fillId="0" borderId="19" xfId="0" applyFont="1" applyFill="1" applyBorder="1" applyAlignment="1">
      <alignment horizontal="center" vertical="center" textRotation="255"/>
    </xf>
    <xf numFmtId="0" fontId="6" fillId="0" borderId="19" xfId="0" applyFont="1" applyFill="1" applyBorder="1" applyAlignment="1">
      <alignment horizontal="distributed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41" fontId="6" fillId="0" borderId="0" xfId="0" applyNumberFormat="1" applyFont="1" applyFill="1" applyBorder="1" applyAlignment="1">
      <alignment horizontal="right" vertical="center"/>
    </xf>
    <xf numFmtId="0" fontId="10" fillId="0" borderId="32" xfId="0" applyFont="1" applyFill="1" applyBorder="1" applyAlignment="1">
      <alignment vertical="center"/>
    </xf>
    <xf numFmtId="0" fontId="10" fillId="0" borderId="19" xfId="0" applyFont="1" applyFill="1" applyBorder="1" applyAlignment="1">
      <alignment vertical="center"/>
    </xf>
    <xf numFmtId="0" fontId="10" fillId="0" borderId="17" xfId="0" applyFont="1" applyFill="1" applyBorder="1" applyAlignment="1">
      <alignment horizontal="distributed" vertical="center"/>
    </xf>
    <xf numFmtId="0" fontId="10" fillId="0" borderId="41" xfId="0" applyFont="1" applyFill="1" applyBorder="1" applyAlignment="1">
      <alignment vertical="center"/>
    </xf>
    <xf numFmtId="0" fontId="10" fillId="0" borderId="20" xfId="0" applyFont="1" applyFill="1" applyBorder="1" applyAlignment="1">
      <alignment vertical="center"/>
    </xf>
    <xf numFmtId="0" fontId="10" fillId="0" borderId="42" xfId="0" applyFont="1" applyFill="1" applyBorder="1" applyAlignment="1">
      <alignment horizontal="distributed" vertical="center"/>
    </xf>
    <xf numFmtId="0" fontId="6" fillId="0" borderId="15" xfId="0" applyFont="1" applyFill="1" applyBorder="1" applyAlignment="1">
      <alignment horizontal="distributed" justifyLastLine="1"/>
    </xf>
    <xf numFmtId="0" fontId="6" fillId="0" borderId="0" xfId="0" applyFont="1" applyFill="1" applyBorder="1" applyAlignment="1">
      <alignment horizontal="distributed" justifyLastLine="1"/>
    </xf>
    <xf numFmtId="0" fontId="6" fillId="0" borderId="31" xfId="0" applyFont="1" applyFill="1" applyBorder="1" applyAlignment="1">
      <alignment horizontal="distributed" justifyLastLine="1"/>
    </xf>
    <xf numFmtId="0" fontId="6" fillId="0" borderId="15" xfId="0" applyFont="1" applyFill="1" applyBorder="1" applyAlignment="1">
      <alignment horizontal="distributed" vertical="top" justifyLastLine="1"/>
    </xf>
    <xf numFmtId="0" fontId="6" fillId="0" borderId="0" xfId="0" applyFont="1" applyFill="1" applyBorder="1" applyAlignment="1">
      <alignment horizontal="distributed" vertical="top" justifyLastLine="1"/>
    </xf>
    <xf numFmtId="0" fontId="6" fillId="0" borderId="14" xfId="0" applyFont="1" applyFill="1" applyBorder="1" applyAlignment="1">
      <alignment horizontal="distributed" vertical="top" justifyLastLine="1"/>
    </xf>
    <xf numFmtId="0" fontId="6" fillId="0" borderId="40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Continuous" vertical="center"/>
    </xf>
    <xf numFmtId="178" fontId="6" fillId="0" borderId="14" xfId="0" applyNumberFormat="1" applyFont="1" applyFill="1" applyBorder="1" applyAlignment="1">
      <alignment vertical="center"/>
    </xf>
    <xf numFmtId="179" fontId="6" fillId="0" borderId="31" xfId="1" applyNumberFormat="1" applyFont="1" applyFill="1" applyBorder="1" applyAlignment="1">
      <alignment vertical="center"/>
    </xf>
    <xf numFmtId="179" fontId="6" fillId="0" borderId="0" xfId="1" applyNumberFormat="1" applyFont="1" applyFill="1" applyAlignment="1">
      <alignment vertical="center"/>
    </xf>
    <xf numFmtId="179" fontId="6" fillId="0" borderId="14" xfId="1" applyNumberFormat="1" applyFont="1" applyFill="1" applyBorder="1" applyAlignment="1">
      <alignment vertical="center"/>
    </xf>
    <xf numFmtId="0" fontId="10" fillId="0" borderId="25" xfId="0" applyFont="1" applyFill="1" applyBorder="1" applyAlignment="1">
      <alignment horizontal="centerContinuous" vertical="center"/>
    </xf>
    <xf numFmtId="0" fontId="11" fillId="0" borderId="13" xfId="0" applyFont="1" applyFill="1" applyBorder="1" applyAlignment="1">
      <alignment horizontal="centerContinuous" vertical="center"/>
    </xf>
    <xf numFmtId="178" fontId="11" fillId="0" borderId="14" xfId="0" applyNumberFormat="1" applyFont="1" applyFill="1" applyBorder="1" applyAlignment="1">
      <alignment vertical="center"/>
    </xf>
    <xf numFmtId="178" fontId="11" fillId="0" borderId="0" xfId="0" applyNumberFormat="1" applyFont="1" applyFill="1" applyBorder="1" applyAlignment="1">
      <alignment vertical="center"/>
    </xf>
    <xf numFmtId="178" fontId="11" fillId="0" borderId="0" xfId="0" applyNumberFormat="1" applyFont="1" applyFill="1" applyBorder="1" applyAlignment="1">
      <alignment horizontal="right" vertical="center"/>
    </xf>
    <xf numFmtId="179" fontId="11" fillId="0" borderId="14" xfId="1" applyNumberFormat="1" applyFont="1" applyFill="1" applyBorder="1" applyAlignment="1">
      <alignment vertical="center"/>
    </xf>
    <xf numFmtId="179" fontId="11" fillId="0" borderId="0" xfId="1" applyNumberFormat="1" applyFont="1" applyFill="1" applyAlignment="1">
      <alignment vertical="center"/>
    </xf>
    <xf numFmtId="0" fontId="6" fillId="0" borderId="14" xfId="0" applyFont="1" applyFill="1" applyBorder="1" applyAlignment="1">
      <alignment horizontal="centerContinuous" vertical="top"/>
    </xf>
    <xf numFmtId="0" fontId="6" fillId="0" borderId="15" xfId="0" applyFont="1" applyFill="1" applyBorder="1" applyAlignment="1">
      <alignment horizontal="centerContinuous" vertical="center"/>
    </xf>
    <xf numFmtId="0" fontId="10" fillId="0" borderId="25" xfId="0" applyFont="1" applyFill="1" applyBorder="1" applyAlignment="1">
      <alignment horizontal="centerContinuous" vertical="top"/>
    </xf>
    <xf numFmtId="0" fontId="10" fillId="0" borderId="7" xfId="0" applyFont="1" applyFill="1" applyBorder="1" applyAlignment="1">
      <alignment horizontal="centerContinuous" vertical="center"/>
    </xf>
    <xf numFmtId="0" fontId="6" fillId="0" borderId="13" xfId="0" applyFont="1" applyFill="1" applyBorder="1" applyAlignment="1">
      <alignment horizontal="distributed" vertical="center"/>
    </xf>
    <xf numFmtId="0" fontId="8" fillId="0" borderId="25" xfId="0" applyFont="1" applyFill="1" applyBorder="1" applyAlignment="1">
      <alignment horizontal="centerContinuous" vertical="center"/>
    </xf>
    <xf numFmtId="0" fontId="6" fillId="0" borderId="30" xfId="0" applyFont="1" applyFill="1" applyBorder="1" applyAlignment="1">
      <alignment horizontal="centerContinuous" vertical="center"/>
    </xf>
    <xf numFmtId="0" fontId="10" fillId="0" borderId="15" xfId="0" applyFont="1" applyFill="1" applyBorder="1" applyAlignment="1">
      <alignment horizontal="centerContinuous" vertical="top"/>
    </xf>
    <xf numFmtId="0" fontId="11" fillId="0" borderId="7" xfId="0" applyFont="1" applyFill="1" applyBorder="1" applyAlignment="1">
      <alignment horizontal="centerContinuous" vertical="center"/>
    </xf>
    <xf numFmtId="0" fontId="10" fillId="0" borderId="13" xfId="0" applyFont="1" applyFill="1" applyBorder="1" applyAlignment="1">
      <alignment horizontal="distributed" vertical="center"/>
    </xf>
    <xf numFmtId="0" fontId="10" fillId="0" borderId="22" xfId="0" applyFont="1" applyFill="1" applyBorder="1" applyAlignment="1">
      <alignment horizontal="centerContinuous" vertical="center"/>
    </xf>
    <xf numFmtId="0" fontId="10" fillId="0" borderId="21" xfId="0" applyFont="1" applyFill="1" applyBorder="1" applyAlignment="1">
      <alignment horizontal="distributed" vertical="center"/>
    </xf>
    <xf numFmtId="0" fontId="11" fillId="0" borderId="23" xfId="0" applyFont="1" applyFill="1" applyBorder="1" applyAlignment="1">
      <alignment horizontal="centerContinuous" vertical="center"/>
    </xf>
    <xf numFmtId="178" fontId="11" fillId="0" borderId="22" xfId="0" applyNumberFormat="1" applyFont="1" applyFill="1" applyBorder="1" applyAlignment="1">
      <alignment vertical="center"/>
    </xf>
    <xf numFmtId="178" fontId="11" fillId="0" borderId="21" xfId="0" applyNumberFormat="1" applyFont="1" applyFill="1" applyBorder="1" applyAlignment="1">
      <alignment vertical="center"/>
    </xf>
    <xf numFmtId="178" fontId="11" fillId="0" borderId="21" xfId="0" applyNumberFormat="1" applyFont="1" applyFill="1" applyBorder="1" applyAlignment="1">
      <alignment horizontal="right" vertical="center"/>
    </xf>
    <xf numFmtId="179" fontId="11" fillId="0" borderId="22" xfId="1" applyNumberFormat="1" applyFont="1" applyFill="1" applyBorder="1" applyAlignment="1">
      <alignment vertical="center"/>
    </xf>
    <xf numFmtId="179" fontId="11" fillId="0" borderId="21" xfId="1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41" fontId="6" fillId="0" borderId="3" xfId="0" applyNumberFormat="1" applyFont="1" applyFill="1" applyBorder="1" applyAlignment="1">
      <alignment horizontal="center" vertical="center" justifyLastLine="1"/>
    </xf>
    <xf numFmtId="41" fontId="6" fillId="0" borderId="1" xfId="0" applyNumberFormat="1" applyFont="1" applyFill="1" applyBorder="1" applyAlignment="1">
      <alignment horizontal="center" vertical="center" justifyLastLine="1"/>
    </xf>
    <xf numFmtId="0" fontId="6" fillId="0" borderId="24" xfId="0" applyFont="1" applyFill="1" applyBorder="1" applyAlignment="1">
      <alignment horizontal="centerContinuous" vertical="center"/>
    </xf>
    <xf numFmtId="0" fontId="6" fillId="0" borderId="36" xfId="0" applyFont="1" applyFill="1" applyBorder="1" applyAlignment="1">
      <alignment horizontal="center" vertical="center" textRotation="255"/>
    </xf>
    <xf numFmtId="0" fontId="6" fillId="0" borderId="27" xfId="0" applyFont="1" applyFill="1" applyBorder="1" applyAlignment="1">
      <alignment horizontal="center" vertical="center" textRotation="255"/>
    </xf>
    <xf numFmtId="0" fontId="6" fillId="0" borderId="16" xfId="0" applyFont="1" applyFill="1" applyBorder="1" applyAlignment="1">
      <alignment horizontal="distributed" vertical="center"/>
    </xf>
    <xf numFmtId="0" fontId="6" fillId="0" borderId="28" xfId="0" applyFont="1" applyFill="1" applyBorder="1" applyAlignment="1">
      <alignment horizontal="center" vertical="center" textRotation="255"/>
    </xf>
    <xf numFmtId="0" fontId="6" fillId="0" borderId="32" xfId="0" applyFont="1" applyFill="1" applyBorder="1" applyAlignment="1">
      <alignment horizontal="center" vertical="center" textRotation="255"/>
    </xf>
    <xf numFmtId="0" fontId="6" fillId="0" borderId="35" xfId="0" applyFont="1" applyFill="1" applyBorder="1" applyAlignment="1">
      <alignment horizontal="center" vertical="center" textRotation="255"/>
    </xf>
    <xf numFmtId="0" fontId="11" fillId="0" borderId="19" xfId="0" applyFont="1" applyFill="1" applyBorder="1" applyAlignment="1">
      <alignment vertical="center"/>
    </xf>
    <xf numFmtId="0" fontId="11" fillId="0" borderId="17" xfId="0" applyFont="1" applyFill="1" applyBorder="1" applyAlignment="1">
      <alignment horizontal="centerContinuous" vertical="center"/>
    </xf>
    <xf numFmtId="0" fontId="6" fillId="0" borderId="34" xfId="0" applyFont="1" applyFill="1" applyBorder="1" applyAlignment="1">
      <alignment vertical="center"/>
    </xf>
    <xf numFmtId="0" fontId="6" fillId="0" borderId="28" xfId="0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distributed" vertical="center"/>
    </xf>
    <xf numFmtId="0" fontId="9" fillId="0" borderId="0" xfId="0" applyFont="1" applyFill="1" applyAlignment="1">
      <alignment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 textRotation="255"/>
    </xf>
    <xf numFmtId="0" fontId="6" fillId="0" borderId="13" xfId="0" applyFont="1" applyFill="1" applyBorder="1" applyAlignment="1">
      <alignment horizontal="center" vertical="center" textRotation="255"/>
    </xf>
    <xf numFmtId="49" fontId="6" fillId="0" borderId="0" xfId="0" applyNumberFormat="1" applyFont="1" applyFill="1" applyBorder="1" applyAlignment="1">
      <alignment horizontal="left" vertical="center"/>
    </xf>
    <xf numFmtId="49" fontId="6" fillId="0" borderId="13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53" xfId="0" applyFont="1" applyFill="1" applyBorder="1" applyAlignment="1">
      <alignment horizontal="center" vertical="center" textRotation="255"/>
    </xf>
    <xf numFmtId="0" fontId="6" fillId="0" borderId="53" xfId="0" applyFont="1" applyFill="1" applyBorder="1" applyAlignment="1">
      <alignment horizontal="distributed" vertical="center"/>
    </xf>
    <xf numFmtId="0" fontId="6" fillId="0" borderId="15" xfId="0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vertical="center"/>
    </xf>
    <xf numFmtId="49" fontId="6" fillId="0" borderId="13" xfId="0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center"/>
    </xf>
    <xf numFmtId="0" fontId="8" fillId="0" borderId="15" xfId="0" applyFont="1" applyFill="1" applyBorder="1" applyAlignment="1">
      <alignment horizontal="left" vertical="center"/>
    </xf>
    <xf numFmtId="49" fontId="6" fillId="0" borderId="29" xfId="0" applyNumberFormat="1" applyFont="1" applyFill="1" applyBorder="1" applyAlignment="1">
      <alignment vertical="center"/>
    </xf>
    <xf numFmtId="49" fontId="6" fillId="0" borderId="15" xfId="0" applyNumberFormat="1" applyFont="1" applyFill="1" applyBorder="1" applyAlignment="1">
      <alignment horizontal="center" vertical="center"/>
    </xf>
    <xf numFmtId="49" fontId="6" fillId="0" borderId="14" xfId="0" applyNumberFormat="1" applyFont="1" applyFill="1" applyBorder="1" applyAlignment="1">
      <alignment vertical="center"/>
    </xf>
    <xf numFmtId="49" fontId="6" fillId="0" borderId="15" xfId="0" applyNumberFormat="1" applyFont="1" applyFill="1" applyBorder="1" applyAlignment="1">
      <alignment vertical="center"/>
    </xf>
    <xf numFmtId="0" fontId="6" fillId="0" borderId="53" xfId="0" applyFont="1" applyFill="1" applyBorder="1" applyAlignment="1">
      <alignment vertical="center"/>
    </xf>
    <xf numFmtId="183" fontId="6" fillId="0" borderId="0" xfId="0" applyNumberFormat="1" applyFont="1" applyFill="1" applyBorder="1" applyAlignment="1">
      <alignment vertical="center"/>
    </xf>
    <xf numFmtId="49" fontId="6" fillId="0" borderId="11" xfId="0" applyNumberFormat="1" applyFont="1" applyFill="1" applyBorder="1" applyAlignment="1">
      <alignment vertical="center"/>
    </xf>
    <xf numFmtId="0" fontId="6" fillId="0" borderId="11" xfId="0" applyFont="1" applyFill="1" applyBorder="1" applyAlignment="1">
      <alignment horizontal="center" vertical="center" textRotation="255"/>
    </xf>
    <xf numFmtId="0" fontId="6" fillId="0" borderId="11" xfId="0" applyFont="1" applyFill="1" applyBorder="1" applyAlignment="1">
      <alignment horizontal="distributed" vertical="center"/>
    </xf>
    <xf numFmtId="49" fontId="6" fillId="0" borderId="21" xfId="0" applyNumberFormat="1" applyFont="1" applyFill="1" applyBorder="1" applyAlignment="1">
      <alignment vertical="center"/>
    </xf>
    <xf numFmtId="0" fontId="6" fillId="0" borderId="21" xfId="0" applyFont="1" applyFill="1" applyBorder="1" applyAlignment="1">
      <alignment horizontal="center" vertical="center" textRotation="255"/>
    </xf>
    <xf numFmtId="0" fontId="6" fillId="0" borderId="21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center" vertical="center" textRotation="255"/>
    </xf>
    <xf numFmtId="0" fontId="10" fillId="0" borderId="0" xfId="0" applyFont="1" applyFill="1" applyBorder="1" applyAlignment="1">
      <alignment vertical="center"/>
    </xf>
    <xf numFmtId="0" fontId="10" fillId="0" borderId="38" xfId="0" applyFont="1" applyFill="1" applyBorder="1" applyAlignment="1">
      <alignment vertical="center"/>
    </xf>
    <xf numFmtId="0" fontId="10" fillId="0" borderId="38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vertical="center"/>
    </xf>
    <xf numFmtId="0" fontId="10" fillId="0" borderId="22" xfId="0" applyFont="1" applyFill="1" applyBorder="1" applyAlignment="1">
      <alignment vertical="center"/>
    </xf>
    <xf numFmtId="0" fontId="6" fillId="0" borderId="11" xfId="0" applyFont="1" applyFill="1" applyBorder="1" applyAlignment="1">
      <alignment horizontal="distributed" vertical="center" justifyLastLine="1"/>
    </xf>
    <xf numFmtId="0" fontId="6" fillId="0" borderId="21" xfId="0" applyFont="1" applyFill="1" applyBorder="1" applyAlignment="1">
      <alignment horizontal="distributed" vertical="center" justifyLastLine="1"/>
    </xf>
    <xf numFmtId="0" fontId="6" fillId="0" borderId="1" xfId="0" applyFont="1" applyFill="1" applyBorder="1" applyAlignment="1">
      <alignment horizontal="distributed" vertical="center"/>
    </xf>
    <xf numFmtId="0" fontId="6" fillId="0" borderId="38" xfId="0" applyFont="1" applyFill="1" applyBorder="1" applyAlignment="1">
      <alignment vertical="center"/>
    </xf>
    <xf numFmtId="184" fontId="6" fillId="0" borderId="15" xfId="0" applyNumberFormat="1" applyFont="1" applyFill="1" applyBorder="1" applyAlignment="1">
      <alignment vertical="center"/>
    </xf>
    <xf numFmtId="0" fontId="10" fillId="0" borderId="21" xfId="0" applyFont="1" applyFill="1" applyBorder="1" applyAlignment="1">
      <alignment horizontal="center" vertical="center"/>
    </xf>
    <xf numFmtId="176" fontId="11" fillId="0" borderId="40" xfId="0" applyNumberFormat="1" applyFont="1" applyFill="1" applyBorder="1" applyAlignment="1">
      <alignment vertical="center"/>
    </xf>
    <xf numFmtId="176" fontId="11" fillId="0" borderId="0" xfId="0" applyNumberFormat="1" applyFont="1" applyFill="1" applyBorder="1" applyAlignment="1">
      <alignment vertical="center"/>
    </xf>
    <xf numFmtId="176" fontId="11" fillId="0" borderId="45" xfId="0" applyNumberFormat="1" applyFont="1" applyFill="1" applyBorder="1" applyAlignment="1">
      <alignment vertical="center"/>
    </xf>
    <xf numFmtId="176" fontId="11" fillId="0" borderId="23" xfId="0" applyNumberFormat="1" applyFont="1" applyFill="1" applyBorder="1" applyAlignment="1">
      <alignment vertical="center"/>
    </xf>
    <xf numFmtId="0" fontId="6" fillId="0" borderId="13" xfId="0" applyFont="1" applyFill="1" applyBorder="1" applyAlignment="1">
      <alignment horizontal="distributed" vertical="center" justifyLastLine="1" readingOrder="1"/>
    </xf>
    <xf numFmtId="0" fontId="6" fillId="0" borderId="20" xfId="0" applyFont="1" applyFill="1" applyBorder="1" applyAlignment="1">
      <alignment horizontal="distributed" vertical="center"/>
    </xf>
    <xf numFmtId="0" fontId="6" fillId="0" borderId="19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distributed" vertical="center"/>
    </xf>
    <xf numFmtId="0" fontId="6" fillId="0" borderId="34" xfId="0" applyFont="1" applyFill="1" applyBorder="1" applyAlignment="1">
      <alignment horizontal="distributed" vertical="center"/>
    </xf>
    <xf numFmtId="0" fontId="6" fillId="0" borderId="26" xfId="0" applyFont="1" applyFill="1" applyBorder="1" applyAlignment="1">
      <alignment horizontal="distributed" vertical="center"/>
    </xf>
    <xf numFmtId="0" fontId="6" fillId="0" borderId="12" xfId="0" applyFont="1" applyFill="1" applyBorder="1" applyAlignment="1">
      <alignment horizontal="distributed" vertical="center" justifyLastLine="1"/>
    </xf>
    <xf numFmtId="0" fontId="6" fillId="0" borderId="1" xfId="0" applyFont="1" applyFill="1" applyBorder="1" applyAlignment="1">
      <alignment horizontal="distributed" vertical="center" justifyLastLine="1"/>
    </xf>
    <xf numFmtId="0" fontId="6" fillId="0" borderId="2" xfId="0" applyFont="1" applyFill="1" applyBorder="1" applyAlignment="1">
      <alignment horizontal="distributed" vertical="center" justifyLastLine="1"/>
    </xf>
    <xf numFmtId="0" fontId="6" fillId="0" borderId="47" xfId="0" applyFont="1" applyFill="1" applyBorder="1" applyAlignment="1">
      <alignment horizontal="center" vertical="distributed" textRotation="255" justifyLastLine="1"/>
    </xf>
    <xf numFmtId="0" fontId="6" fillId="0" borderId="48" xfId="0" applyFont="1" applyFill="1" applyBorder="1" applyAlignment="1">
      <alignment horizontal="center" vertical="distributed" textRotation="255" justifyLastLine="1"/>
    </xf>
    <xf numFmtId="0" fontId="6" fillId="0" borderId="49" xfId="0" applyFont="1" applyFill="1" applyBorder="1" applyAlignment="1">
      <alignment horizontal="center" vertical="distributed" textRotation="255" justifyLastLine="1"/>
    </xf>
    <xf numFmtId="0" fontId="6" fillId="0" borderId="19" xfId="0" applyFont="1" applyFill="1" applyBorder="1" applyAlignment="1">
      <alignment horizontal="distributed" vertical="center" justifyLastLine="1"/>
    </xf>
    <xf numFmtId="0" fontId="6" fillId="0" borderId="16" xfId="0" applyFont="1" applyFill="1" applyBorder="1" applyAlignment="1">
      <alignment horizontal="distributed" vertical="center"/>
    </xf>
    <xf numFmtId="0" fontId="6" fillId="0" borderId="34" xfId="0" applyFont="1" applyFill="1" applyBorder="1" applyAlignment="1">
      <alignment horizontal="center" vertical="distributed" textRotation="255" justifyLastLine="1"/>
    </xf>
    <xf numFmtId="0" fontId="6" fillId="0" borderId="0" xfId="0" applyFont="1" applyFill="1" applyBorder="1" applyAlignment="1">
      <alignment horizontal="center" vertical="distributed" textRotation="255" justifyLastLine="1"/>
    </xf>
    <xf numFmtId="0" fontId="6" fillId="0" borderId="16" xfId="0" applyFont="1" applyFill="1" applyBorder="1" applyAlignment="1">
      <alignment horizontal="center" vertical="distributed" textRotation="255" justifyLastLine="1"/>
    </xf>
    <xf numFmtId="0" fontId="6" fillId="0" borderId="33" xfId="0" applyFont="1" applyFill="1" applyBorder="1" applyAlignment="1">
      <alignment horizontal="center" vertical="distributed" textRotation="255" justifyLastLine="1"/>
    </xf>
    <xf numFmtId="0" fontId="6" fillId="0" borderId="35" xfId="0" applyFont="1" applyFill="1" applyBorder="1" applyAlignment="1">
      <alignment horizontal="center" vertical="distributed" textRotation="255" justifyLastLine="1"/>
    </xf>
    <xf numFmtId="0" fontId="6" fillId="0" borderId="50" xfId="0" applyFont="1" applyFill="1" applyBorder="1" applyAlignment="1">
      <alignment horizontal="center" vertical="distributed" textRotation="255" justifyLastLine="1"/>
    </xf>
    <xf numFmtId="0" fontId="6" fillId="0" borderId="36" xfId="0" applyFont="1" applyFill="1" applyBorder="1" applyAlignment="1">
      <alignment horizontal="center" vertical="distributed" textRotation="255" justifyLastLine="1"/>
    </xf>
    <xf numFmtId="0" fontId="6" fillId="0" borderId="27" xfId="0" applyFont="1" applyFill="1" applyBorder="1" applyAlignment="1">
      <alignment horizontal="center" vertical="distributed" textRotation="255" justifyLastLine="1"/>
    </xf>
    <xf numFmtId="0" fontId="6" fillId="0" borderId="32" xfId="0" applyFont="1" applyFill="1" applyBorder="1" applyAlignment="1">
      <alignment horizontal="center" vertical="distributed" textRotation="255" justifyLastLine="1"/>
    </xf>
    <xf numFmtId="0" fontId="6" fillId="0" borderId="28" xfId="0" applyFont="1" applyFill="1" applyBorder="1" applyAlignment="1">
      <alignment horizontal="distributed" vertical="center" justifyLastLine="1"/>
    </xf>
    <xf numFmtId="0" fontId="8" fillId="0" borderId="16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left" vertical="distributed" wrapText="1"/>
    </xf>
    <xf numFmtId="0" fontId="6" fillId="0" borderId="0" xfId="0" applyFont="1" applyFill="1" applyBorder="1" applyAlignment="1">
      <alignment horizontal="left" vertical="distributed"/>
    </xf>
    <xf numFmtId="0" fontId="6" fillId="0" borderId="1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distributed" vertical="center"/>
    </xf>
    <xf numFmtId="0" fontId="6" fillId="0" borderId="2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distributed"/>
    </xf>
    <xf numFmtId="0" fontId="6" fillId="0" borderId="30" xfId="0" applyFont="1" applyFill="1" applyBorder="1" applyAlignment="1">
      <alignment horizontal="center" vertical="distributed"/>
    </xf>
    <xf numFmtId="0" fontId="6" fillId="0" borderId="29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top"/>
    </xf>
    <xf numFmtId="0" fontId="6" fillId="0" borderId="13" xfId="0" applyFont="1" applyFill="1" applyBorder="1" applyAlignment="1">
      <alignment horizontal="center" vertical="top"/>
    </xf>
    <xf numFmtId="0" fontId="6" fillId="0" borderId="30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right" vertical="center" wrapText="1"/>
    </xf>
    <xf numFmtId="0" fontId="6" fillId="0" borderId="14" xfId="0" applyFont="1" applyFill="1" applyBorder="1" applyAlignment="1">
      <alignment horizontal="right" vertical="center"/>
    </xf>
    <xf numFmtId="0" fontId="6" fillId="0" borderId="25" xfId="0" applyFont="1" applyFill="1" applyBorder="1" applyAlignment="1">
      <alignment horizontal="right" vertical="center"/>
    </xf>
    <xf numFmtId="41" fontId="6" fillId="0" borderId="31" xfId="0" applyNumberFormat="1" applyFont="1" applyFill="1" applyBorder="1" applyAlignment="1">
      <alignment horizontal="center" vertical="center" justifyLastLine="1"/>
    </xf>
    <xf numFmtId="41" fontId="6" fillId="0" borderId="14" xfId="0" applyNumberFormat="1" applyFont="1" applyFill="1" applyBorder="1" applyAlignment="1">
      <alignment horizontal="center" vertical="center" justifyLastLine="1"/>
    </xf>
    <xf numFmtId="41" fontId="6" fillId="0" borderId="12" xfId="0" applyNumberFormat="1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2" xfId="0" applyNumberFormat="1" applyFont="1" applyFill="1" applyBorder="1" applyAlignment="1">
      <alignment horizontal="center" vertical="center"/>
    </xf>
    <xf numFmtId="41" fontId="6" fillId="0" borderId="44" xfId="0" applyNumberFormat="1" applyFont="1" applyFill="1" applyBorder="1" applyAlignment="1">
      <alignment horizontal="center" vertical="center" justifyLastLine="1"/>
    </xf>
    <xf numFmtId="41" fontId="6" fillId="0" borderId="40" xfId="0" applyNumberFormat="1" applyFont="1" applyFill="1" applyBorder="1" applyAlignment="1">
      <alignment horizontal="center" vertical="center" justifyLastLine="1"/>
    </xf>
    <xf numFmtId="0" fontId="6" fillId="0" borderId="36" xfId="0" applyFont="1" applyFill="1" applyBorder="1" applyAlignment="1">
      <alignment horizontal="center" vertical="distributed" wrapText="1"/>
    </xf>
    <xf numFmtId="41" fontId="6" fillId="0" borderId="44" xfId="0" applyNumberFormat="1" applyFont="1" applyFill="1" applyBorder="1" applyAlignment="1">
      <alignment horizontal="center" vertical="center"/>
    </xf>
    <xf numFmtId="41" fontId="6" fillId="0" borderId="40" xfId="0" applyNumberFormat="1" applyFont="1" applyFill="1" applyBorder="1" applyAlignment="1">
      <alignment horizontal="center" vertical="center"/>
    </xf>
    <xf numFmtId="41" fontId="6" fillId="0" borderId="30" xfId="0" applyNumberFormat="1" applyFont="1" applyFill="1" applyBorder="1" applyAlignment="1">
      <alignment horizontal="center" vertical="center"/>
    </xf>
    <xf numFmtId="41" fontId="6" fillId="0" borderId="15" xfId="0" applyNumberFormat="1" applyFont="1" applyFill="1" applyBorder="1" applyAlignment="1">
      <alignment horizontal="center" vertical="center"/>
    </xf>
    <xf numFmtId="41" fontId="6" fillId="0" borderId="31" xfId="0" applyNumberFormat="1" applyFont="1" applyFill="1" applyBorder="1" applyAlignment="1">
      <alignment horizontal="center" vertical="center"/>
    </xf>
    <xf numFmtId="41" fontId="6" fillId="0" borderId="14" xfId="0" applyNumberFormat="1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distributed" vertical="center" justifyLastLine="1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 textRotation="255"/>
    </xf>
    <xf numFmtId="0" fontId="6" fillId="0" borderId="34" xfId="0" applyFont="1" applyFill="1" applyBorder="1" applyAlignment="1">
      <alignment horizontal="center" vertical="center" textRotation="255"/>
    </xf>
    <xf numFmtId="0" fontId="6" fillId="0" borderId="35" xfId="0" applyFont="1" applyFill="1" applyBorder="1" applyAlignment="1">
      <alignment horizontal="center" vertical="center" textRotation="255"/>
    </xf>
    <xf numFmtId="0" fontId="6" fillId="0" borderId="50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center" vertical="center" textRotation="255"/>
    </xf>
    <xf numFmtId="0" fontId="6" fillId="0" borderId="36" xfId="0" applyFont="1" applyFill="1" applyBorder="1" applyAlignment="1">
      <alignment horizontal="center" vertical="center" textRotation="255"/>
    </xf>
    <xf numFmtId="0" fontId="6" fillId="0" borderId="27" xfId="0" applyFont="1" applyFill="1" applyBorder="1" applyAlignment="1">
      <alignment horizontal="center" vertical="center" textRotation="255"/>
    </xf>
    <xf numFmtId="0" fontId="6" fillId="0" borderId="16" xfId="0" applyFont="1" applyFill="1" applyBorder="1" applyAlignment="1">
      <alignment horizontal="center" vertical="center" textRotation="255"/>
    </xf>
    <xf numFmtId="0" fontId="6" fillId="0" borderId="32" xfId="0" applyFont="1" applyFill="1" applyBorder="1" applyAlignment="1">
      <alignment horizontal="center" vertical="center" textRotation="255"/>
    </xf>
    <xf numFmtId="0" fontId="10" fillId="0" borderId="20" xfId="0" applyFont="1" applyFill="1" applyBorder="1" applyAlignment="1">
      <alignment horizontal="distributed" vertical="center" justifyLastLine="1"/>
    </xf>
    <xf numFmtId="0" fontId="6" fillId="0" borderId="31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distributed" vertical="center" justifyLastLine="1"/>
    </xf>
    <xf numFmtId="0" fontId="6" fillId="0" borderId="40" xfId="0" applyFont="1" applyFill="1" applyBorder="1" applyAlignment="1">
      <alignment horizontal="distributed" vertical="center" justifyLastLine="1"/>
    </xf>
    <xf numFmtId="0" fontId="6" fillId="0" borderId="30" xfId="0" applyFont="1" applyFill="1" applyBorder="1" applyAlignment="1">
      <alignment horizontal="distributed" vertical="center" justifyLastLine="1"/>
    </xf>
    <xf numFmtId="0" fontId="6" fillId="0" borderId="15" xfId="0" applyFont="1" applyFill="1" applyBorder="1" applyAlignment="1">
      <alignment horizontal="distributed" vertical="center" justifyLastLine="1"/>
    </xf>
    <xf numFmtId="0" fontId="6" fillId="0" borderId="44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left" vertical="center" wrapText="1"/>
    </xf>
    <xf numFmtId="0" fontId="6" fillId="0" borderId="35" xfId="0" applyFont="1" applyFill="1" applyBorder="1" applyAlignment="1">
      <alignment horizontal="left" vertical="center" wrapText="1"/>
    </xf>
    <xf numFmtId="0" fontId="6" fillId="0" borderId="21" xfId="0" applyFont="1" applyFill="1" applyBorder="1" applyAlignment="1">
      <alignment horizontal="left" vertical="center" wrapText="1"/>
    </xf>
    <xf numFmtId="0" fontId="6" fillId="0" borderId="4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textRotation="255"/>
    </xf>
    <xf numFmtId="0" fontId="7" fillId="0" borderId="0" xfId="0" applyFont="1" applyFill="1" applyAlignment="1">
      <alignment horizontal="left"/>
    </xf>
    <xf numFmtId="0" fontId="7" fillId="0" borderId="16" xfId="0" applyFont="1" applyFill="1" applyBorder="1" applyAlignment="1">
      <alignment horizontal="left"/>
    </xf>
    <xf numFmtId="0" fontId="6" fillId="0" borderId="34" xfId="0" applyFont="1" applyFill="1" applyBorder="1" applyAlignment="1">
      <alignment horizontal="left" vertical="center" textRotation="255"/>
    </xf>
    <xf numFmtId="0" fontId="6" fillId="0" borderId="16" xfId="0" applyFont="1" applyFill="1" applyBorder="1" applyAlignment="1">
      <alignment horizontal="left" vertical="center" textRotation="255"/>
    </xf>
    <xf numFmtId="0" fontId="0" fillId="0" borderId="19" xfId="0" applyFont="1" applyFill="1" applyBorder="1" applyAlignment="1">
      <alignment vertical="center"/>
    </xf>
    <xf numFmtId="0" fontId="0" fillId="0" borderId="17" xfId="0" applyFont="1" applyFill="1" applyBorder="1" applyAlignment="1">
      <alignment vertical="center"/>
    </xf>
    <xf numFmtId="0" fontId="6" fillId="0" borderId="30" xfId="2" applyFont="1" applyBorder="1" applyAlignment="1">
      <alignment vertical="distributed" textRotation="255" indent="1"/>
    </xf>
    <xf numFmtId="0" fontId="6" fillId="0" borderId="15" xfId="2" applyFont="1" applyBorder="1" applyAlignment="1">
      <alignment vertical="distributed" textRotation="255" indent="1"/>
    </xf>
    <xf numFmtId="0" fontId="2" fillId="0" borderId="7" xfId="2" applyBorder="1" applyAlignment="1">
      <alignment vertical="distributed" textRotation="255" indent="1"/>
    </xf>
    <xf numFmtId="0" fontId="6" fillId="0" borderId="4" xfId="2" applyFont="1" applyBorder="1" applyAlignment="1">
      <alignment horizontal="distributed" vertical="center" wrapText="1" indent="1"/>
    </xf>
    <xf numFmtId="0" fontId="6" fillId="0" borderId="5" xfId="2" applyFont="1" applyBorder="1" applyAlignment="1">
      <alignment horizontal="distributed" vertical="center" indent="1"/>
    </xf>
    <xf numFmtId="0" fontId="12" fillId="2" borderId="8" xfId="2" applyFont="1" applyFill="1" applyBorder="1" applyAlignment="1">
      <alignment horizontal="distributed" vertical="center" wrapText="1" indent="1"/>
    </xf>
    <xf numFmtId="0" fontId="12" fillId="2" borderId="9" xfId="2" applyFont="1" applyFill="1" applyBorder="1" applyAlignment="1">
      <alignment horizontal="distributed" vertical="center" indent="1"/>
    </xf>
    <xf numFmtId="0" fontId="6" fillId="0" borderId="15" xfId="0" applyFont="1" applyFill="1" applyBorder="1" applyAlignment="1">
      <alignment horizontal="left" vertical="top" wrapText="1"/>
    </xf>
    <xf numFmtId="0" fontId="6" fillId="0" borderId="44" xfId="0" applyFont="1" applyFill="1" applyBorder="1" applyAlignment="1">
      <alignment horizontal="center" vertical="center" textRotation="255"/>
    </xf>
    <xf numFmtId="0" fontId="6" fillId="0" borderId="40" xfId="0" applyFont="1" applyFill="1" applyBorder="1" applyAlignment="1">
      <alignment horizontal="center" vertical="center" textRotation="255"/>
    </xf>
    <xf numFmtId="0" fontId="6" fillId="0" borderId="52" xfId="0" applyFont="1" applyFill="1" applyBorder="1" applyAlignment="1">
      <alignment horizontal="center" vertical="center" textRotation="255"/>
    </xf>
    <xf numFmtId="0" fontId="6" fillId="0" borderId="24" xfId="0" applyFont="1" applyFill="1" applyBorder="1" applyAlignment="1">
      <alignment horizontal="center" vertical="center" textRotation="255"/>
    </xf>
    <xf numFmtId="0" fontId="7" fillId="0" borderId="15" xfId="0" applyFont="1" applyFill="1" applyBorder="1" applyAlignment="1">
      <alignment horizontal="left" wrapText="1"/>
    </xf>
    <xf numFmtId="0" fontId="6" fillId="0" borderId="46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left" vertical="top" wrapText="1"/>
    </xf>
    <xf numFmtId="0" fontId="6" fillId="0" borderId="3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top" wrapText="1"/>
    </xf>
    <xf numFmtId="49" fontId="6" fillId="0" borderId="46" xfId="0" applyNumberFormat="1" applyFont="1" applyFill="1" applyBorder="1" applyAlignment="1">
      <alignment horizontal="center" vertical="center" wrapText="1"/>
    </xf>
    <xf numFmtId="49" fontId="6" fillId="0" borderId="11" xfId="0" applyNumberFormat="1" applyFont="1" applyFill="1" applyBorder="1" applyAlignment="1">
      <alignment horizontal="center" vertical="center" wrapText="1"/>
    </xf>
    <xf numFmtId="49" fontId="6" fillId="0" borderId="37" xfId="0" applyNumberFormat="1" applyFont="1" applyFill="1" applyBorder="1" applyAlignment="1">
      <alignment horizontal="center" vertical="center" wrapText="1"/>
    </xf>
    <xf numFmtId="49" fontId="6" fillId="0" borderId="25" xfId="0" applyNumberFormat="1" applyFont="1" applyFill="1" applyBorder="1" applyAlignment="1">
      <alignment horizontal="center" vertical="center" wrapText="1"/>
    </xf>
    <xf numFmtId="49" fontId="6" fillId="0" borderId="13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textRotation="255"/>
    </xf>
    <xf numFmtId="0" fontId="6" fillId="0" borderId="1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 textRotation="255"/>
    </xf>
    <xf numFmtId="0" fontId="6" fillId="0" borderId="37" xfId="0" applyFont="1" applyFill="1" applyBorder="1" applyAlignment="1">
      <alignment horizontal="center" vertical="center" textRotation="255"/>
    </xf>
    <xf numFmtId="0" fontId="6" fillId="0" borderId="25" xfId="0" applyFont="1" applyFill="1" applyBorder="1" applyAlignment="1">
      <alignment horizontal="center" vertical="center" textRotation="255"/>
    </xf>
    <xf numFmtId="0" fontId="6" fillId="0" borderId="7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center" vertical="center" wrapText="1"/>
    </xf>
    <xf numFmtId="0" fontId="6" fillId="0" borderId="51" xfId="0" applyFont="1" applyFill="1" applyBorder="1" applyAlignment="1">
      <alignment horizontal="center" vertical="center" justifyLastLine="1"/>
    </xf>
    <xf numFmtId="0" fontId="6" fillId="0" borderId="45" xfId="0" applyFont="1" applyFill="1" applyBorder="1" applyAlignment="1">
      <alignment horizontal="center" vertical="center" justifyLastLine="1"/>
    </xf>
    <xf numFmtId="0" fontId="6" fillId="0" borderId="11" xfId="0" applyFont="1" applyFill="1" applyBorder="1" applyAlignment="1">
      <alignment horizontal="distributed" vertical="center" justifyLastLine="1"/>
    </xf>
    <xf numFmtId="0" fontId="6" fillId="0" borderId="21" xfId="0" applyFont="1" applyFill="1" applyBorder="1" applyAlignment="1">
      <alignment horizontal="distributed" vertical="center" justifyLastLine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税務統計P63　イ(1).平成25年度各区別評価状況（当初）　償却修正版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  <color rgb="FF0000FF"/>
      <color rgb="FFFF99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352425</xdr:colOff>
      <xdr:row>4</xdr:row>
      <xdr:rowOff>152400</xdr:rowOff>
    </xdr:from>
    <xdr:to>
      <xdr:col>28</xdr:col>
      <xdr:colOff>704850</xdr:colOff>
      <xdr:row>5</xdr:row>
      <xdr:rowOff>104775</xdr:rowOff>
    </xdr:to>
    <xdr:sp macro="" textlink="">
      <xdr:nvSpPr>
        <xdr:cNvPr id="8194" name="Text Box 2"/>
        <xdr:cNvSpPr txBox="1">
          <a:spLocks noChangeArrowheads="1"/>
        </xdr:cNvSpPr>
      </xdr:nvSpPr>
      <xdr:spPr bwMode="auto">
        <a:xfrm>
          <a:off x="8343900" y="1200150"/>
          <a:ext cx="3524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(ｱ)</a:t>
          </a:r>
        </a:p>
      </xdr:txBody>
    </xdr:sp>
    <xdr:clientData/>
  </xdr:twoCellAnchor>
  <xdr:twoCellAnchor>
    <xdr:from>
      <xdr:col>28</xdr:col>
      <xdr:colOff>352425</xdr:colOff>
      <xdr:row>4</xdr:row>
      <xdr:rowOff>152400</xdr:rowOff>
    </xdr:from>
    <xdr:to>
      <xdr:col>28</xdr:col>
      <xdr:colOff>704850</xdr:colOff>
      <xdr:row>5</xdr:row>
      <xdr:rowOff>104775</xdr:rowOff>
    </xdr:to>
    <xdr:sp macro="" textlink="">
      <xdr:nvSpPr>
        <xdr:cNvPr id="8199" name="Text Box 7"/>
        <xdr:cNvSpPr txBox="1">
          <a:spLocks noChangeArrowheads="1"/>
        </xdr:cNvSpPr>
      </xdr:nvSpPr>
      <xdr:spPr bwMode="auto">
        <a:xfrm>
          <a:off x="8343900" y="1200150"/>
          <a:ext cx="3524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(ｱ)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12</xdr:row>
      <xdr:rowOff>76200</xdr:rowOff>
    </xdr:from>
    <xdr:to>
      <xdr:col>2</xdr:col>
      <xdr:colOff>76200</xdr:colOff>
      <xdr:row>14</xdr:row>
      <xdr:rowOff>238125</xdr:rowOff>
    </xdr:to>
    <xdr:sp macro="" textlink="">
      <xdr:nvSpPr>
        <xdr:cNvPr id="22529" name="Text Box 1"/>
        <xdr:cNvSpPr txBox="1">
          <a:spLocks noChangeArrowheads="1"/>
        </xdr:cNvSpPr>
      </xdr:nvSpPr>
      <xdr:spPr bwMode="auto">
        <a:xfrm>
          <a:off x="180975" y="3438525"/>
          <a:ext cx="314325" cy="771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宮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城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野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</a:t>
          </a:r>
        </a:p>
      </xdr:txBody>
    </xdr:sp>
    <xdr:clientData/>
  </xdr:twoCellAnchor>
  <xdr:twoCellAnchor>
    <xdr:from>
      <xdr:col>1</xdr:col>
      <xdr:colOff>0</xdr:colOff>
      <xdr:row>9</xdr:row>
      <xdr:rowOff>47625</xdr:rowOff>
    </xdr:from>
    <xdr:to>
      <xdr:col>3</xdr:col>
      <xdr:colOff>9525</xdr:colOff>
      <xdr:row>11</xdr:row>
      <xdr:rowOff>228600</xdr:rowOff>
    </xdr:to>
    <xdr:sp macro="" textlink="">
      <xdr:nvSpPr>
        <xdr:cNvPr id="22530" name="Text Box 2"/>
        <xdr:cNvSpPr txBox="1">
          <a:spLocks noChangeArrowheads="1"/>
        </xdr:cNvSpPr>
      </xdr:nvSpPr>
      <xdr:spPr bwMode="auto">
        <a:xfrm>
          <a:off x="238125" y="2495550"/>
          <a:ext cx="371475" cy="7905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宮城</a:t>
          </a:r>
          <a:endParaRPr lang="en-US" altLang="ja-JP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dist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総合支所</a:t>
          </a:r>
        </a:p>
      </xdr:txBody>
    </xdr:sp>
    <xdr:clientData/>
  </xdr:twoCellAnchor>
  <xdr:twoCellAnchor>
    <xdr:from>
      <xdr:col>0</xdr:col>
      <xdr:colOff>171450</xdr:colOff>
      <xdr:row>15</xdr:row>
      <xdr:rowOff>85725</xdr:rowOff>
    </xdr:from>
    <xdr:to>
      <xdr:col>2</xdr:col>
      <xdr:colOff>66675</xdr:colOff>
      <xdr:row>17</xdr:row>
      <xdr:rowOff>247650</xdr:rowOff>
    </xdr:to>
    <xdr:sp macro="" textlink="">
      <xdr:nvSpPr>
        <xdr:cNvPr id="22531" name="Text Box 3"/>
        <xdr:cNvSpPr txBox="1">
          <a:spLocks noChangeArrowheads="1"/>
        </xdr:cNvSpPr>
      </xdr:nvSpPr>
      <xdr:spPr bwMode="auto">
        <a:xfrm>
          <a:off x="171450" y="4362450"/>
          <a:ext cx="314325" cy="771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若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林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</a:t>
          </a:r>
        </a:p>
      </xdr:txBody>
    </xdr:sp>
    <xdr:clientData/>
  </xdr:twoCellAnchor>
  <xdr:twoCellAnchor>
    <xdr:from>
      <xdr:col>1</xdr:col>
      <xdr:colOff>9525</xdr:colOff>
      <xdr:row>21</xdr:row>
      <xdr:rowOff>66675</xdr:rowOff>
    </xdr:from>
    <xdr:to>
      <xdr:col>3</xdr:col>
      <xdr:colOff>19050</xdr:colOff>
      <xdr:row>23</xdr:row>
      <xdr:rowOff>247650</xdr:rowOff>
    </xdr:to>
    <xdr:sp macro="" textlink="">
      <xdr:nvSpPr>
        <xdr:cNvPr id="22532" name="Text Box 4"/>
        <xdr:cNvSpPr txBox="1">
          <a:spLocks noChangeArrowheads="1"/>
        </xdr:cNvSpPr>
      </xdr:nvSpPr>
      <xdr:spPr bwMode="auto">
        <a:xfrm>
          <a:off x="247650" y="6172200"/>
          <a:ext cx="371475" cy="7905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秋保</a:t>
          </a:r>
          <a:endParaRPr lang="en-US" altLang="ja-JP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dist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総合支所</a:t>
          </a:r>
        </a:p>
      </xdr:txBody>
    </xdr:sp>
    <xdr:clientData/>
  </xdr:twoCellAnchor>
  <xdr:twoCellAnchor>
    <xdr:from>
      <xdr:col>0</xdr:col>
      <xdr:colOff>28575</xdr:colOff>
      <xdr:row>18</xdr:row>
      <xdr:rowOff>285750</xdr:rowOff>
    </xdr:from>
    <xdr:to>
      <xdr:col>1</xdr:col>
      <xdr:colOff>104775</xdr:colOff>
      <xdr:row>23</xdr:row>
      <xdr:rowOff>28575</xdr:rowOff>
    </xdr:to>
    <xdr:sp macro="" textlink="">
      <xdr:nvSpPr>
        <xdr:cNvPr id="22533" name="Text Box 5"/>
        <xdr:cNvSpPr txBox="1">
          <a:spLocks noChangeArrowheads="1"/>
        </xdr:cNvSpPr>
      </xdr:nvSpPr>
      <xdr:spPr bwMode="auto">
        <a:xfrm>
          <a:off x="28575" y="5476875"/>
          <a:ext cx="314325" cy="1266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太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白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</a:t>
          </a:r>
        </a:p>
      </xdr:txBody>
    </xdr:sp>
    <xdr:clientData/>
  </xdr:twoCellAnchor>
  <xdr:twoCellAnchor>
    <xdr:from>
      <xdr:col>0</xdr:col>
      <xdr:colOff>161925</xdr:colOff>
      <xdr:row>24</xdr:row>
      <xdr:rowOff>85725</xdr:rowOff>
    </xdr:from>
    <xdr:to>
      <xdr:col>2</xdr:col>
      <xdr:colOff>57150</xdr:colOff>
      <xdr:row>26</xdr:row>
      <xdr:rowOff>247650</xdr:rowOff>
    </xdr:to>
    <xdr:sp macro="" textlink="">
      <xdr:nvSpPr>
        <xdr:cNvPr id="22534" name="Text Box 6"/>
        <xdr:cNvSpPr txBox="1">
          <a:spLocks noChangeArrowheads="1"/>
        </xdr:cNvSpPr>
      </xdr:nvSpPr>
      <xdr:spPr bwMode="auto">
        <a:xfrm>
          <a:off x="161925" y="7105650"/>
          <a:ext cx="314325" cy="771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泉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</a:t>
          </a:r>
        </a:p>
      </xdr:txBody>
    </xdr:sp>
    <xdr:clientData/>
  </xdr:twoCellAnchor>
  <xdr:twoCellAnchor>
    <xdr:from>
      <xdr:col>0</xdr:col>
      <xdr:colOff>171450</xdr:colOff>
      <xdr:row>27</xdr:row>
      <xdr:rowOff>228600</xdr:rowOff>
    </xdr:from>
    <xdr:to>
      <xdr:col>2</xdr:col>
      <xdr:colOff>66675</xdr:colOff>
      <xdr:row>29</xdr:row>
      <xdr:rowOff>95250</xdr:rowOff>
    </xdr:to>
    <xdr:sp macro="" textlink="">
      <xdr:nvSpPr>
        <xdr:cNvPr id="22535" name="Text Box 7"/>
        <xdr:cNvSpPr txBox="1">
          <a:spLocks noChangeArrowheads="1"/>
        </xdr:cNvSpPr>
      </xdr:nvSpPr>
      <xdr:spPr bwMode="auto">
        <a:xfrm>
          <a:off x="171450" y="8162925"/>
          <a:ext cx="314325" cy="476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0</xdr:col>
      <xdr:colOff>28575</xdr:colOff>
      <xdr:row>6</xdr:row>
      <xdr:rowOff>295275</xdr:rowOff>
    </xdr:from>
    <xdr:to>
      <xdr:col>1</xdr:col>
      <xdr:colOff>104775</xdr:colOff>
      <xdr:row>11</xdr:row>
      <xdr:rowOff>38100</xdr:rowOff>
    </xdr:to>
    <xdr:sp macro="" textlink="">
      <xdr:nvSpPr>
        <xdr:cNvPr id="22536" name="Text Box 8"/>
        <xdr:cNvSpPr txBox="1">
          <a:spLocks noChangeArrowheads="1"/>
        </xdr:cNvSpPr>
      </xdr:nvSpPr>
      <xdr:spPr bwMode="auto">
        <a:xfrm>
          <a:off x="28575" y="1828800"/>
          <a:ext cx="314325" cy="1266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青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葉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</a:t>
          </a:r>
        </a:p>
      </xdr:txBody>
    </xdr:sp>
    <xdr:clientData/>
  </xdr:twoCellAnchor>
  <xdr:twoCellAnchor>
    <xdr:from>
      <xdr:col>12</xdr:col>
      <xdr:colOff>56696</xdr:colOff>
      <xdr:row>4</xdr:row>
      <xdr:rowOff>142874</xdr:rowOff>
    </xdr:from>
    <xdr:to>
      <xdr:col>12</xdr:col>
      <xdr:colOff>1201964</xdr:colOff>
      <xdr:row>5</xdr:row>
      <xdr:rowOff>147410</xdr:rowOff>
    </xdr:to>
    <xdr:sp macro="" textlink="">
      <xdr:nvSpPr>
        <xdr:cNvPr id="22537" name="Text Box 9"/>
        <xdr:cNvSpPr txBox="1">
          <a:spLocks noChangeArrowheads="1"/>
        </xdr:cNvSpPr>
      </xdr:nvSpPr>
      <xdr:spPr bwMode="auto">
        <a:xfrm>
          <a:off x="7540625" y="1231445"/>
          <a:ext cx="1145268" cy="254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(ｱ)</a:t>
          </a:r>
        </a:p>
      </xdr:txBody>
    </xdr:sp>
    <xdr:clientData/>
  </xdr:twoCellAnchor>
  <xdr:twoCellAnchor>
    <xdr:from>
      <xdr:col>0</xdr:col>
      <xdr:colOff>180975</xdr:colOff>
      <xdr:row>12</xdr:row>
      <xdr:rowOff>76200</xdr:rowOff>
    </xdr:from>
    <xdr:to>
      <xdr:col>2</xdr:col>
      <xdr:colOff>76200</xdr:colOff>
      <xdr:row>14</xdr:row>
      <xdr:rowOff>238125</xdr:rowOff>
    </xdr:to>
    <xdr:sp macro="" textlink="">
      <xdr:nvSpPr>
        <xdr:cNvPr id="22540" name="Text Box 12"/>
        <xdr:cNvSpPr txBox="1">
          <a:spLocks noChangeArrowheads="1"/>
        </xdr:cNvSpPr>
      </xdr:nvSpPr>
      <xdr:spPr bwMode="auto">
        <a:xfrm>
          <a:off x="180975" y="3438525"/>
          <a:ext cx="314325" cy="771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宮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城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野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</a:t>
          </a:r>
        </a:p>
      </xdr:txBody>
    </xdr:sp>
    <xdr:clientData/>
  </xdr:twoCellAnchor>
  <xdr:twoCellAnchor>
    <xdr:from>
      <xdr:col>0</xdr:col>
      <xdr:colOff>171450</xdr:colOff>
      <xdr:row>15</xdr:row>
      <xdr:rowOff>85725</xdr:rowOff>
    </xdr:from>
    <xdr:to>
      <xdr:col>2</xdr:col>
      <xdr:colOff>66675</xdr:colOff>
      <xdr:row>17</xdr:row>
      <xdr:rowOff>247650</xdr:rowOff>
    </xdr:to>
    <xdr:sp macro="" textlink="">
      <xdr:nvSpPr>
        <xdr:cNvPr id="22542" name="Text Box 14"/>
        <xdr:cNvSpPr txBox="1">
          <a:spLocks noChangeArrowheads="1"/>
        </xdr:cNvSpPr>
      </xdr:nvSpPr>
      <xdr:spPr bwMode="auto">
        <a:xfrm>
          <a:off x="171450" y="4362450"/>
          <a:ext cx="314325" cy="771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若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林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</a:t>
          </a:r>
        </a:p>
      </xdr:txBody>
    </xdr:sp>
    <xdr:clientData/>
  </xdr:twoCellAnchor>
  <xdr:twoCellAnchor>
    <xdr:from>
      <xdr:col>0</xdr:col>
      <xdr:colOff>28575</xdr:colOff>
      <xdr:row>18</xdr:row>
      <xdr:rowOff>285750</xdr:rowOff>
    </xdr:from>
    <xdr:to>
      <xdr:col>1</xdr:col>
      <xdr:colOff>104775</xdr:colOff>
      <xdr:row>23</xdr:row>
      <xdr:rowOff>28575</xdr:rowOff>
    </xdr:to>
    <xdr:sp macro="" textlink="">
      <xdr:nvSpPr>
        <xdr:cNvPr id="22544" name="Text Box 16"/>
        <xdr:cNvSpPr txBox="1">
          <a:spLocks noChangeArrowheads="1"/>
        </xdr:cNvSpPr>
      </xdr:nvSpPr>
      <xdr:spPr bwMode="auto">
        <a:xfrm>
          <a:off x="28575" y="5476875"/>
          <a:ext cx="314325" cy="1266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太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白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</a:t>
          </a:r>
        </a:p>
      </xdr:txBody>
    </xdr:sp>
    <xdr:clientData/>
  </xdr:twoCellAnchor>
  <xdr:twoCellAnchor>
    <xdr:from>
      <xdr:col>0</xdr:col>
      <xdr:colOff>161925</xdr:colOff>
      <xdr:row>24</xdr:row>
      <xdr:rowOff>85725</xdr:rowOff>
    </xdr:from>
    <xdr:to>
      <xdr:col>2</xdr:col>
      <xdr:colOff>57150</xdr:colOff>
      <xdr:row>26</xdr:row>
      <xdr:rowOff>247650</xdr:rowOff>
    </xdr:to>
    <xdr:sp macro="" textlink="">
      <xdr:nvSpPr>
        <xdr:cNvPr id="22545" name="Text Box 17"/>
        <xdr:cNvSpPr txBox="1">
          <a:spLocks noChangeArrowheads="1"/>
        </xdr:cNvSpPr>
      </xdr:nvSpPr>
      <xdr:spPr bwMode="auto">
        <a:xfrm>
          <a:off x="161925" y="7105650"/>
          <a:ext cx="314325" cy="771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泉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</a:t>
          </a:r>
        </a:p>
      </xdr:txBody>
    </xdr:sp>
    <xdr:clientData/>
  </xdr:twoCellAnchor>
  <xdr:twoCellAnchor>
    <xdr:from>
      <xdr:col>0</xdr:col>
      <xdr:colOff>171450</xdr:colOff>
      <xdr:row>27</xdr:row>
      <xdr:rowOff>228600</xdr:rowOff>
    </xdr:from>
    <xdr:to>
      <xdr:col>2</xdr:col>
      <xdr:colOff>66675</xdr:colOff>
      <xdr:row>29</xdr:row>
      <xdr:rowOff>95250</xdr:rowOff>
    </xdr:to>
    <xdr:sp macro="" textlink="">
      <xdr:nvSpPr>
        <xdr:cNvPr id="22546" name="Text Box 18"/>
        <xdr:cNvSpPr txBox="1">
          <a:spLocks noChangeArrowheads="1"/>
        </xdr:cNvSpPr>
      </xdr:nvSpPr>
      <xdr:spPr bwMode="auto">
        <a:xfrm>
          <a:off x="171450" y="8162925"/>
          <a:ext cx="314325" cy="476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0</xdr:col>
      <xdr:colOff>28575</xdr:colOff>
      <xdr:row>6</xdr:row>
      <xdr:rowOff>295275</xdr:rowOff>
    </xdr:from>
    <xdr:to>
      <xdr:col>1</xdr:col>
      <xdr:colOff>104775</xdr:colOff>
      <xdr:row>11</xdr:row>
      <xdr:rowOff>38100</xdr:rowOff>
    </xdr:to>
    <xdr:sp macro="" textlink="">
      <xdr:nvSpPr>
        <xdr:cNvPr id="22547" name="Text Box 19"/>
        <xdr:cNvSpPr txBox="1">
          <a:spLocks noChangeArrowheads="1"/>
        </xdr:cNvSpPr>
      </xdr:nvSpPr>
      <xdr:spPr bwMode="auto">
        <a:xfrm>
          <a:off x="28575" y="1828800"/>
          <a:ext cx="314325" cy="1266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青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葉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219075</xdr:colOff>
      <xdr:row>4</xdr:row>
      <xdr:rowOff>142875</xdr:rowOff>
    </xdr:from>
    <xdr:to>
      <xdr:col>19</xdr:col>
      <xdr:colOff>371475</xdr:colOff>
      <xdr:row>4</xdr:row>
      <xdr:rowOff>142875</xdr:rowOff>
    </xdr:to>
    <xdr:sp macro="" textlink="">
      <xdr:nvSpPr>
        <xdr:cNvPr id="10241" name="Line 1"/>
        <xdr:cNvSpPr>
          <a:spLocks noChangeShapeType="1"/>
        </xdr:cNvSpPr>
      </xdr:nvSpPr>
      <xdr:spPr bwMode="auto">
        <a:xfrm>
          <a:off x="12906375" y="1152525"/>
          <a:ext cx="1524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219075</xdr:colOff>
      <xdr:row>4</xdr:row>
      <xdr:rowOff>152400</xdr:rowOff>
    </xdr:from>
    <xdr:to>
      <xdr:col>20</xdr:col>
      <xdr:colOff>381000</xdr:colOff>
      <xdr:row>4</xdr:row>
      <xdr:rowOff>152400</xdr:rowOff>
    </xdr:to>
    <xdr:sp macro="" textlink="">
      <xdr:nvSpPr>
        <xdr:cNvPr id="10243" name="Line 3"/>
        <xdr:cNvSpPr>
          <a:spLocks noChangeShapeType="1"/>
        </xdr:cNvSpPr>
      </xdr:nvSpPr>
      <xdr:spPr bwMode="auto">
        <a:xfrm>
          <a:off x="13487400" y="1162050"/>
          <a:ext cx="16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21</xdr:col>
      <xdr:colOff>209550</xdr:colOff>
      <xdr:row>4</xdr:row>
      <xdr:rowOff>152400</xdr:rowOff>
    </xdr:from>
    <xdr:to>
      <xdr:col>21</xdr:col>
      <xdr:colOff>381000</xdr:colOff>
      <xdr:row>4</xdr:row>
      <xdr:rowOff>152400</xdr:rowOff>
    </xdr:to>
    <xdr:sp macro="" textlink="">
      <xdr:nvSpPr>
        <xdr:cNvPr id="10244" name="Line 4"/>
        <xdr:cNvSpPr>
          <a:spLocks noChangeShapeType="1"/>
        </xdr:cNvSpPr>
      </xdr:nvSpPr>
      <xdr:spPr bwMode="auto">
        <a:xfrm flipV="1">
          <a:off x="14058900" y="1162050"/>
          <a:ext cx="171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219075</xdr:colOff>
      <xdr:row>4</xdr:row>
      <xdr:rowOff>142875</xdr:rowOff>
    </xdr:from>
    <xdr:to>
      <xdr:col>19</xdr:col>
      <xdr:colOff>371475</xdr:colOff>
      <xdr:row>4</xdr:row>
      <xdr:rowOff>142875</xdr:rowOff>
    </xdr:to>
    <xdr:sp macro="" textlink="">
      <xdr:nvSpPr>
        <xdr:cNvPr id="10245" name="Line 5"/>
        <xdr:cNvSpPr>
          <a:spLocks noChangeShapeType="1"/>
        </xdr:cNvSpPr>
      </xdr:nvSpPr>
      <xdr:spPr bwMode="auto">
        <a:xfrm>
          <a:off x="12906375" y="1152525"/>
          <a:ext cx="1524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219075</xdr:colOff>
      <xdr:row>4</xdr:row>
      <xdr:rowOff>152400</xdr:rowOff>
    </xdr:from>
    <xdr:to>
      <xdr:col>20</xdr:col>
      <xdr:colOff>381000</xdr:colOff>
      <xdr:row>4</xdr:row>
      <xdr:rowOff>152400</xdr:rowOff>
    </xdr:to>
    <xdr:sp macro="" textlink="">
      <xdr:nvSpPr>
        <xdr:cNvPr id="10246" name="Line 6"/>
        <xdr:cNvSpPr>
          <a:spLocks noChangeShapeType="1"/>
        </xdr:cNvSpPr>
      </xdr:nvSpPr>
      <xdr:spPr bwMode="auto">
        <a:xfrm>
          <a:off x="13487400" y="1162050"/>
          <a:ext cx="16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21</xdr:col>
      <xdr:colOff>209550</xdr:colOff>
      <xdr:row>4</xdr:row>
      <xdr:rowOff>152400</xdr:rowOff>
    </xdr:from>
    <xdr:to>
      <xdr:col>21</xdr:col>
      <xdr:colOff>381000</xdr:colOff>
      <xdr:row>4</xdr:row>
      <xdr:rowOff>152400</xdr:rowOff>
    </xdr:to>
    <xdr:sp macro="" textlink="">
      <xdr:nvSpPr>
        <xdr:cNvPr id="10247" name="Line 7"/>
        <xdr:cNvSpPr>
          <a:spLocks noChangeShapeType="1"/>
        </xdr:cNvSpPr>
      </xdr:nvSpPr>
      <xdr:spPr bwMode="auto">
        <a:xfrm flipV="1">
          <a:off x="14058900" y="1162050"/>
          <a:ext cx="171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428625</xdr:colOff>
      <xdr:row>4</xdr:row>
      <xdr:rowOff>142875</xdr:rowOff>
    </xdr:from>
    <xdr:to>
      <xdr:col>15</xdr:col>
      <xdr:colOff>609600</xdr:colOff>
      <xdr:row>4</xdr:row>
      <xdr:rowOff>142875</xdr:rowOff>
    </xdr:to>
    <xdr:sp macro="" textlink="">
      <xdr:nvSpPr>
        <xdr:cNvPr id="6146" name="Line 2"/>
        <xdr:cNvSpPr>
          <a:spLocks noChangeShapeType="1"/>
        </xdr:cNvSpPr>
      </xdr:nvSpPr>
      <xdr:spPr bwMode="auto">
        <a:xfrm>
          <a:off x="11172825" y="1181100"/>
          <a:ext cx="180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428625</xdr:colOff>
      <xdr:row>4</xdr:row>
      <xdr:rowOff>142875</xdr:rowOff>
    </xdr:from>
    <xdr:to>
      <xdr:col>16</xdr:col>
      <xdr:colOff>609600</xdr:colOff>
      <xdr:row>4</xdr:row>
      <xdr:rowOff>142875</xdr:rowOff>
    </xdr:to>
    <xdr:sp macro="" textlink="">
      <xdr:nvSpPr>
        <xdr:cNvPr id="6147" name="Line 3"/>
        <xdr:cNvSpPr>
          <a:spLocks noChangeShapeType="1"/>
        </xdr:cNvSpPr>
      </xdr:nvSpPr>
      <xdr:spPr bwMode="auto">
        <a:xfrm>
          <a:off x="12172950" y="1181100"/>
          <a:ext cx="180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419100</xdr:colOff>
      <xdr:row>4</xdr:row>
      <xdr:rowOff>142875</xdr:rowOff>
    </xdr:from>
    <xdr:to>
      <xdr:col>17</xdr:col>
      <xdr:colOff>609600</xdr:colOff>
      <xdr:row>4</xdr:row>
      <xdr:rowOff>142875</xdr:rowOff>
    </xdr:to>
    <xdr:sp macro="" textlink="">
      <xdr:nvSpPr>
        <xdr:cNvPr id="6148" name="Line 4"/>
        <xdr:cNvSpPr>
          <a:spLocks noChangeShapeType="1"/>
        </xdr:cNvSpPr>
      </xdr:nvSpPr>
      <xdr:spPr bwMode="auto">
        <a:xfrm>
          <a:off x="13163550" y="118110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180975</xdr:colOff>
      <xdr:row>13</xdr:row>
      <xdr:rowOff>76200</xdr:rowOff>
    </xdr:from>
    <xdr:to>
      <xdr:col>2</xdr:col>
      <xdr:colOff>76200</xdr:colOff>
      <xdr:row>15</xdr:row>
      <xdr:rowOff>238125</xdr:rowOff>
    </xdr:to>
    <xdr:sp macro="" textlink="">
      <xdr:nvSpPr>
        <xdr:cNvPr id="6150" name="Text Box 6"/>
        <xdr:cNvSpPr txBox="1">
          <a:spLocks noChangeArrowheads="1"/>
        </xdr:cNvSpPr>
      </xdr:nvSpPr>
      <xdr:spPr bwMode="auto">
        <a:xfrm>
          <a:off x="180975" y="3486150"/>
          <a:ext cx="314325" cy="771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宮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城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野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区</a:t>
          </a:r>
        </a:p>
      </xdr:txBody>
    </xdr:sp>
    <xdr:clientData/>
  </xdr:twoCellAnchor>
  <xdr:twoCellAnchor>
    <xdr:from>
      <xdr:col>0</xdr:col>
      <xdr:colOff>171450</xdr:colOff>
      <xdr:row>16</xdr:row>
      <xdr:rowOff>76200</xdr:rowOff>
    </xdr:from>
    <xdr:to>
      <xdr:col>2</xdr:col>
      <xdr:colOff>66675</xdr:colOff>
      <xdr:row>18</xdr:row>
      <xdr:rowOff>238125</xdr:rowOff>
    </xdr:to>
    <xdr:sp macro="" textlink="">
      <xdr:nvSpPr>
        <xdr:cNvPr id="6151" name="Text Box 7"/>
        <xdr:cNvSpPr txBox="1">
          <a:spLocks noChangeArrowheads="1"/>
        </xdr:cNvSpPr>
      </xdr:nvSpPr>
      <xdr:spPr bwMode="auto">
        <a:xfrm>
          <a:off x="171450" y="4400550"/>
          <a:ext cx="314325" cy="771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若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林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区</a:t>
          </a:r>
        </a:p>
      </xdr:txBody>
    </xdr:sp>
    <xdr:clientData/>
  </xdr:twoCellAnchor>
  <xdr:twoCellAnchor>
    <xdr:from>
      <xdr:col>0</xdr:col>
      <xdr:colOff>28575</xdr:colOff>
      <xdr:row>19</xdr:row>
      <xdr:rowOff>247650</xdr:rowOff>
    </xdr:from>
    <xdr:to>
      <xdr:col>1</xdr:col>
      <xdr:colOff>104775</xdr:colOff>
      <xdr:row>23</xdr:row>
      <xdr:rowOff>295275</xdr:rowOff>
    </xdr:to>
    <xdr:sp macro="" textlink="">
      <xdr:nvSpPr>
        <xdr:cNvPr id="6152" name="Text Box 8"/>
        <xdr:cNvSpPr txBox="1">
          <a:spLocks noChangeArrowheads="1"/>
        </xdr:cNvSpPr>
      </xdr:nvSpPr>
      <xdr:spPr bwMode="auto">
        <a:xfrm>
          <a:off x="28575" y="5486400"/>
          <a:ext cx="314325" cy="1266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太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白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区</a:t>
          </a:r>
        </a:p>
      </xdr:txBody>
    </xdr:sp>
    <xdr:clientData/>
  </xdr:twoCellAnchor>
  <xdr:twoCellAnchor>
    <xdr:from>
      <xdr:col>0</xdr:col>
      <xdr:colOff>171450</xdr:colOff>
      <xdr:row>25</xdr:row>
      <xdr:rowOff>66675</xdr:rowOff>
    </xdr:from>
    <xdr:to>
      <xdr:col>2</xdr:col>
      <xdr:colOff>66675</xdr:colOff>
      <xdr:row>27</xdr:row>
      <xdr:rowOff>228600</xdr:rowOff>
    </xdr:to>
    <xdr:sp macro="" textlink="">
      <xdr:nvSpPr>
        <xdr:cNvPr id="6154" name="Text Box 10"/>
        <xdr:cNvSpPr txBox="1">
          <a:spLocks noChangeArrowheads="1"/>
        </xdr:cNvSpPr>
      </xdr:nvSpPr>
      <xdr:spPr bwMode="auto">
        <a:xfrm>
          <a:off x="171450" y="7134225"/>
          <a:ext cx="314325" cy="771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泉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区</a:t>
          </a:r>
        </a:p>
      </xdr:txBody>
    </xdr:sp>
    <xdr:clientData/>
  </xdr:twoCellAnchor>
  <xdr:twoCellAnchor>
    <xdr:from>
      <xdr:col>0</xdr:col>
      <xdr:colOff>171450</xdr:colOff>
      <xdr:row>28</xdr:row>
      <xdr:rowOff>228600</xdr:rowOff>
    </xdr:from>
    <xdr:to>
      <xdr:col>2</xdr:col>
      <xdr:colOff>66675</xdr:colOff>
      <xdr:row>30</xdr:row>
      <xdr:rowOff>95250</xdr:rowOff>
    </xdr:to>
    <xdr:sp macro="" textlink="">
      <xdr:nvSpPr>
        <xdr:cNvPr id="6155" name="Text Box 11"/>
        <xdr:cNvSpPr txBox="1">
          <a:spLocks noChangeArrowheads="1"/>
        </xdr:cNvSpPr>
      </xdr:nvSpPr>
      <xdr:spPr bwMode="auto">
        <a:xfrm>
          <a:off x="171450" y="8210550"/>
          <a:ext cx="314325" cy="476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0</xdr:col>
      <xdr:colOff>38100</xdr:colOff>
      <xdr:row>7</xdr:row>
      <xdr:rowOff>295275</xdr:rowOff>
    </xdr:from>
    <xdr:to>
      <xdr:col>1</xdr:col>
      <xdr:colOff>114300</xdr:colOff>
      <xdr:row>12</xdr:row>
      <xdr:rowOff>38100</xdr:rowOff>
    </xdr:to>
    <xdr:sp macro="" textlink="">
      <xdr:nvSpPr>
        <xdr:cNvPr id="6156" name="Text Box 12"/>
        <xdr:cNvSpPr txBox="1">
          <a:spLocks noChangeArrowheads="1"/>
        </xdr:cNvSpPr>
      </xdr:nvSpPr>
      <xdr:spPr bwMode="auto">
        <a:xfrm>
          <a:off x="38100" y="1876425"/>
          <a:ext cx="314325" cy="1266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青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葉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区</a:t>
          </a:r>
        </a:p>
      </xdr:txBody>
    </xdr:sp>
    <xdr:clientData/>
  </xdr:twoCellAnchor>
  <xdr:twoCellAnchor>
    <xdr:from>
      <xdr:col>15</xdr:col>
      <xdr:colOff>428625</xdr:colOff>
      <xdr:row>4</xdr:row>
      <xdr:rowOff>142875</xdr:rowOff>
    </xdr:from>
    <xdr:to>
      <xdr:col>15</xdr:col>
      <xdr:colOff>609600</xdr:colOff>
      <xdr:row>4</xdr:row>
      <xdr:rowOff>142875</xdr:rowOff>
    </xdr:to>
    <xdr:sp macro="" textlink="">
      <xdr:nvSpPr>
        <xdr:cNvPr id="6159" name="Line 15"/>
        <xdr:cNvSpPr>
          <a:spLocks noChangeShapeType="1"/>
        </xdr:cNvSpPr>
      </xdr:nvSpPr>
      <xdr:spPr bwMode="auto">
        <a:xfrm>
          <a:off x="11172825" y="1181100"/>
          <a:ext cx="180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428625</xdr:colOff>
      <xdr:row>4</xdr:row>
      <xdr:rowOff>142875</xdr:rowOff>
    </xdr:from>
    <xdr:to>
      <xdr:col>16</xdr:col>
      <xdr:colOff>609600</xdr:colOff>
      <xdr:row>4</xdr:row>
      <xdr:rowOff>142875</xdr:rowOff>
    </xdr:to>
    <xdr:sp macro="" textlink="">
      <xdr:nvSpPr>
        <xdr:cNvPr id="6160" name="Line 16"/>
        <xdr:cNvSpPr>
          <a:spLocks noChangeShapeType="1"/>
        </xdr:cNvSpPr>
      </xdr:nvSpPr>
      <xdr:spPr bwMode="auto">
        <a:xfrm>
          <a:off x="12172950" y="1181100"/>
          <a:ext cx="180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419100</xdr:colOff>
      <xdr:row>4</xdr:row>
      <xdr:rowOff>142875</xdr:rowOff>
    </xdr:from>
    <xdr:to>
      <xdr:col>17</xdr:col>
      <xdr:colOff>609600</xdr:colOff>
      <xdr:row>4</xdr:row>
      <xdr:rowOff>142875</xdr:rowOff>
    </xdr:to>
    <xdr:sp macro="" textlink="">
      <xdr:nvSpPr>
        <xdr:cNvPr id="6161" name="Line 17"/>
        <xdr:cNvSpPr>
          <a:spLocks noChangeShapeType="1"/>
        </xdr:cNvSpPr>
      </xdr:nvSpPr>
      <xdr:spPr bwMode="auto">
        <a:xfrm>
          <a:off x="13163550" y="118110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180975</xdr:colOff>
      <xdr:row>13</xdr:row>
      <xdr:rowOff>76200</xdr:rowOff>
    </xdr:from>
    <xdr:to>
      <xdr:col>2</xdr:col>
      <xdr:colOff>76200</xdr:colOff>
      <xdr:row>15</xdr:row>
      <xdr:rowOff>238125</xdr:rowOff>
    </xdr:to>
    <xdr:sp macro="" textlink="">
      <xdr:nvSpPr>
        <xdr:cNvPr id="6163" name="Text Box 19"/>
        <xdr:cNvSpPr txBox="1">
          <a:spLocks noChangeArrowheads="1"/>
        </xdr:cNvSpPr>
      </xdr:nvSpPr>
      <xdr:spPr bwMode="auto">
        <a:xfrm>
          <a:off x="180975" y="3486150"/>
          <a:ext cx="314325" cy="771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宮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城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野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</a:t>
          </a:r>
        </a:p>
      </xdr:txBody>
    </xdr:sp>
    <xdr:clientData/>
  </xdr:twoCellAnchor>
  <xdr:twoCellAnchor>
    <xdr:from>
      <xdr:col>0</xdr:col>
      <xdr:colOff>171450</xdr:colOff>
      <xdr:row>16</xdr:row>
      <xdr:rowOff>76200</xdr:rowOff>
    </xdr:from>
    <xdr:to>
      <xdr:col>2</xdr:col>
      <xdr:colOff>66675</xdr:colOff>
      <xdr:row>18</xdr:row>
      <xdr:rowOff>238125</xdr:rowOff>
    </xdr:to>
    <xdr:sp macro="" textlink="">
      <xdr:nvSpPr>
        <xdr:cNvPr id="6164" name="Text Box 20"/>
        <xdr:cNvSpPr txBox="1">
          <a:spLocks noChangeArrowheads="1"/>
        </xdr:cNvSpPr>
      </xdr:nvSpPr>
      <xdr:spPr bwMode="auto">
        <a:xfrm>
          <a:off x="171450" y="4400550"/>
          <a:ext cx="314325" cy="771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若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林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</a:t>
          </a:r>
        </a:p>
      </xdr:txBody>
    </xdr:sp>
    <xdr:clientData/>
  </xdr:twoCellAnchor>
  <xdr:twoCellAnchor>
    <xdr:from>
      <xdr:col>0</xdr:col>
      <xdr:colOff>28575</xdr:colOff>
      <xdr:row>19</xdr:row>
      <xdr:rowOff>247650</xdr:rowOff>
    </xdr:from>
    <xdr:to>
      <xdr:col>1</xdr:col>
      <xdr:colOff>104775</xdr:colOff>
      <xdr:row>23</xdr:row>
      <xdr:rowOff>295275</xdr:rowOff>
    </xdr:to>
    <xdr:sp macro="" textlink="">
      <xdr:nvSpPr>
        <xdr:cNvPr id="6165" name="Text Box 21"/>
        <xdr:cNvSpPr txBox="1">
          <a:spLocks noChangeArrowheads="1"/>
        </xdr:cNvSpPr>
      </xdr:nvSpPr>
      <xdr:spPr bwMode="auto">
        <a:xfrm>
          <a:off x="28575" y="5486400"/>
          <a:ext cx="314325" cy="1266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太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白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</a:t>
          </a:r>
        </a:p>
      </xdr:txBody>
    </xdr:sp>
    <xdr:clientData/>
  </xdr:twoCellAnchor>
  <xdr:twoCellAnchor>
    <xdr:from>
      <xdr:col>0</xdr:col>
      <xdr:colOff>171450</xdr:colOff>
      <xdr:row>25</xdr:row>
      <xdr:rowOff>66675</xdr:rowOff>
    </xdr:from>
    <xdr:to>
      <xdr:col>2</xdr:col>
      <xdr:colOff>66675</xdr:colOff>
      <xdr:row>27</xdr:row>
      <xdr:rowOff>228600</xdr:rowOff>
    </xdr:to>
    <xdr:sp macro="" textlink="">
      <xdr:nvSpPr>
        <xdr:cNvPr id="6167" name="Text Box 23"/>
        <xdr:cNvSpPr txBox="1">
          <a:spLocks noChangeArrowheads="1"/>
        </xdr:cNvSpPr>
      </xdr:nvSpPr>
      <xdr:spPr bwMode="auto">
        <a:xfrm>
          <a:off x="171450" y="7134225"/>
          <a:ext cx="314325" cy="771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泉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</a:t>
          </a:r>
        </a:p>
      </xdr:txBody>
    </xdr:sp>
    <xdr:clientData/>
  </xdr:twoCellAnchor>
  <xdr:twoCellAnchor>
    <xdr:from>
      <xdr:col>0</xdr:col>
      <xdr:colOff>171450</xdr:colOff>
      <xdr:row>28</xdr:row>
      <xdr:rowOff>228600</xdr:rowOff>
    </xdr:from>
    <xdr:to>
      <xdr:col>2</xdr:col>
      <xdr:colOff>66675</xdr:colOff>
      <xdr:row>30</xdr:row>
      <xdr:rowOff>95250</xdr:rowOff>
    </xdr:to>
    <xdr:sp macro="" textlink="">
      <xdr:nvSpPr>
        <xdr:cNvPr id="6168" name="Text Box 24"/>
        <xdr:cNvSpPr txBox="1">
          <a:spLocks noChangeArrowheads="1"/>
        </xdr:cNvSpPr>
      </xdr:nvSpPr>
      <xdr:spPr bwMode="auto">
        <a:xfrm>
          <a:off x="171450" y="8210550"/>
          <a:ext cx="314325" cy="476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0</xdr:col>
      <xdr:colOff>38100</xdr:colOff>
      <xdr:row>7</xdr:row>
      <xdr:rowOff>295275</xdr:rowOff>
    </xdr:from>
    <xdr:to>
      <xdr:col>1</xdr:col>
      <xdr:colOff>114300</xdr:colOff>
      <xdr:row>12</xdr:row>
      <xdr:rowOff>38100</xdr:rowOff>
    </xdr:to>
    <xdr:sp macro="" textlink="">
      <xdr:nvSpPr>
        <xdr:cNvPr id="6169" name="Text Box 25"/>
        <xdr:cNvSpPr txBox="1">
          <a:spLocks noChangeArrowheads="1"/>
        </xdr:cNvSpPr>
      </xdr:nvSpPr>
      <xdr:spPr bwMode="auto">
        <a:xfrm>
          <a:off x="38100" y="1876425"/>
          <a:ext cx="314325" cy="1266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青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葉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</a:t>
          </a:r>
        </a:p>
      </xdr:txBody>
    </xdr:sp>
    <xdr:clientData/>
  </xdr:twoCellAnchor>
  <xdr:twoCellAnchor>
    <xdr:from>
      <xdr:col>0</xdr:col>
      <xdr:colOff>228602</xdr:colOff>
      <xdr:row>10</xdr:row>
      <xdr:rowOff>72281</xdr:rowOff>
    </xdr:from>
    <xdr:to>
      <xdr:col>3</xdr:col>
      <xdr:colOff>6165</xdr:colOff>
      <xdr:row>12</xdr:row>
      <xdr:rowOff>257738</xdr:rowOff>
    </xdr:to>
    <xdr:sp macro="" textlink="">
      <xdr:nvSpPr>
        <xdr:cNvPr id="24" name="Text Box 2"/>
        <xdr:cNvSpPr txBox="1">
          <a:spLocks noChangeArrowheads="1"/>
        </xdr:cNvSpPr>
      </xdr:nvSpPr>
      <xdr:spPr bwMode="auto">
        <a:xfrm>
          <a:off x="228602" y="2559987"/>
          <a:ext cx="371475" cy="7905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宮城</a:t>
          </a:r>
          <a:endParaRPr lang="en-US" altLang="ja-JP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dist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総合支所</a:t>
          </a:r>
        </a:p>
      </xdr:txBody>
    </xdr:sp>
    <xdr:clientData/>
  </xdr:twoCellAnchor>
  <xdr:twoCellAnchor>
    <xdr:from>
      <xdr:col>0</xdr:col>
      <xdr:colOff>230281</xdr:colOff>
      <xdr:row>22</xdr:row>
      <xdr:rowOff>51546</xdr:rowOff>
    </xdr:from>
    <xdr:to>
      <xdr:col>3</xdr:col>
      <xdr:colOff>7844</xdr:colOff>
      <xdr:row>24</xdr:row>
      <xdr:rowOff>237004</xdr:rowOff>
    </xdr:to>
    <xdr:sp macro="" textlink="">
      <xdr:nvSpPr>
        <xdr:cNvPr id="26" name="Text Box 4"/>
        <xdr:cNvSpPr txBox="1">
          <a:spLocks noChangeArrowheads="1"/>
        </xdr:cNvSpPr>
      </xdr:nvSpPr>
      <xdr:spPr bwMode="auto">
        <a:xfrm>
          <a:off x="230281" y="6169958"/>
          <a:ext cx="371475" cy="7905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秋保</a:t>
          </a:r>
          <a:endParaRPr lang="en-US" altLang="ja-JP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dist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総合支所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257175</xdr:rowOff>
    </xdr:from>
    <xdr:to>
      <xdr:col>3</xdr:col>
      <xdr:colOff>38100</xdr:colOff>
      <xdr:row>18</xdr:row>
      <xdr:rowOff>95250</xdr:rowOff>
    </xdr:to>
    <xdr:sp macro="" textlink="">
      <xdr:nvSpPr>
        <xdr:cNvPr id="4100" name="Text Box 4"/>
        <xdr:cNvSpPr txBox="1">
          <a:spLocks noChangeArrowheads="1"/>
        </xdr:cNvSpPr>
      </xdr:nvSpPr>
      <xdr:spPr bwMode="auto">
        <a:xfrm>
          <a:off x="66675" y="57054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389</a:t>
          </a:r>
        </a:p>
      </xdr:txBody>
    </xdr:sp>
    <xdr:clientData/>
  </xdr:twoCellAnchor>
  <xdr:twoCellAnchor>
    <xdr:from>
      <xdr:col>1</xdr:col>
      <xdr:colOff>0</xdr:colOff>
      <xdr:row>17</xdr:row>
      <xdr:rowOff>257175</xdr:rowOff>
    </xdr:from>
    <xdr:to>
      <xdr:col>3</xdr:col>
      <xdr:colOff>38100</xdr:colOff>
      <xdr:row>18</xdr:row>
      <xdr:rowOff>95250</xdr:rowOff>
    </xdr:to>
    <xdr:sp macro="" textlink="">
      <xdr:nvSpPr>
        <xdr:cNvPr id="4101" name="Text Box 5"/>
        <xdr:cNvSpPr txBox="1">
          <a:spLocks noChangeArrowheads="1"/>
        </xdr:cNvSpPr>
      </xdr:nvSpPr>
      <xdr:spPr bwMode="auto">
        <a:xfrm>
          <a:off x="66675" y="57054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389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view="pageBreakPreview" zoomScale="85" zoomScaleNormal="100" zoomScaleSheetLayoutView="85" workbookViewId="0">
      <selection activeCell="J7" sqref="J7"/>
    </sheetView>
  </sheetViews>
  <sheetFormatPr defaultRowHeight="30" customHeight="1"/>
  <cols>
    <col min="1" max="1" width="0.875" style="16" customWidth="1"/>
    <col min="2" max="2" width="3.375" style="16" customWidth="1"/>
    <col min="3" max="3" width="0.875" style="16" customWidth="1"/>
    <col min="4" max="4" width="10.625" style="16" customWidth="1"/>
    <col min="5" max="5" width="0.875" style="16" customWidth="1"/>
    <col min="6" max="6" width="10.125" style="16" customWidth="1"/>
    <col min="7" max="7" width="7.75" style="16" customWidth="1"/>
    <col min="8" max="8" width="10.125" style="16" customWidth="1"/>
    <col min="9" max="9" width="7.75" style="16" customWidth="1"/>
    <col min="10" max="10" width="10.125" style="16" customWidth="1"/>
    <col min="11" max="11" width="7.75" style="16" customWidth="1"/>
    <col min="12" max="12" width="10.125" style="16" customWidth="1"/>
    <col min="13" max="13" width="7.75" style="16" customWidth="1"/>
    <col min="14" max="16384" width="9" style="16"/>
  </cols>
  <sheetData>
    <row r="1" spans="1:13" ht="27" customHeight="1">
      <c r="B1" s="36" t="s">
        <v>167</v>
      </c>
      <c r="C1" s="36"/>
      <c r="D1" s="36"/>
      <c r="E1" s="36"/>
    </row>
    <row r="2" spans="1:13" ht="21" customHeight="1" thickBot="1">
      <c r="B2" s="36" t="s">
        <v>168</v>
      </c>
      <c r="C2" s="36"/>
      <c r="M2" s="43" t="s">
        <v>169</v>
      </c>
    </row>
    <row r="3" spans="1:13" ht="33.75" customHeight="1">
      <c r="A3" s="115"/>
      <c r="B3" s="115"/>
      <c r="C3" s="115"/>
      <c r="D3" s="115"/>
      <c r="E3" s="115"/>
      <c r="F3" s="106" t="s">
        <v>0</v>
      </c>
      <c r="G3" s="108"/>
      <c r="H3" s="107" t="s">
        <v>1</v>
      </c>
      <c r="I3" s="108"/>
      <c r="J3" s="107" t="s">
        <v>2</v>
      </c>
      <c r="K3" s="108"/>
      <c r="L3" s="107" t="s">
        <v>3</v>
      </c>
      <c r="M3" s="107"/>
    </row>
    <row r="4" spans="1:13" ht="33.75" customHeight="1">
      <c r="B4" s="44"/>
      <c r="C4" s="44"/>
      <c r="D4" s="44"/>
      <c r="E4" s="116"/>
      <c r="F4" s="117" t="s">
        <v>4</v>
      </c>
      <c r="G4" s="117" t="s">
        <v>5</v>
      </c>
      <c r="H4" s="117" t="s">
        <v>4</v>
      </c>
      <c r="I4" s="117" t="s">
        <v>5</v>
      </c>
      <c r="J4" s="117" t="s">
        <v>4</v>
      </c>
      <c r="K4" s="117" t="s">
        <v>5</v>
      </c>
      <c r="L4" s="117" t="s">
        <v>4</v>
      </c>
      <c r="M4" s="118" t="s">
        <v>5</v>
      </c>
    </row>
    <row r="5" spans="1:13" ht="33.75" customHeight="1">
      <c r="A5" s="119"/>
      <c r="B5" s="383" t="s">
        <v>205</v>
      </c>
      <c r="C5" s="383"/>
      <c r="D5" s="383"/>
      <c r="E5" s="112"/>
      <c r="F5" s="4">
        <v>301541</v>
      </c>
      <c r="G5" s="1">
        <v>100.77298915876855</v>
      </c>
      <c r="H5" s="3">
        <v>286816</v>
      </c>
      <c r="I5" s="1">
        <v>100.94889483316909</v>
      </c>
      <c r="J5" s="3">
        <v>18716</v>
      </c>
      <c r="K5" s="1">
        <v>101.88905220752356</v>
      </c>
      <c r="L5" s="3">
        <v>364144</v>
      </c>
      <c r="M5" s="2">
        <v>100.61255446540325</v>
      </c>
    </row>
    <row r="6" spans="1:13" ht="33.75" customHeight="1">
      <c r="A6" s="22"/>
      <c r="B6" s="383" t="s">
        <v>207</v>
      </c>
      <c r="C6" s="383"/>
      <c r="D6" s="383"/>
      <c r="E6" s="113"/>
      <c r="F6" s="4">
        <v>305065</v>
      </c>
      <c r="G6" s="1">
        <v>101.16866363114801</v>
      </c>
      <c r="H6" s="3">
        <v>290634</v>
      </c>
      <c r="I6" s="1">
        <v>101.33116701997101</v>
      </c>
      <c r="J6" s="3">
        <v>18935</v>
      </c>
      <c r="K6" s="1">
        <v>101.1701218209019</v>
      </c>
      <c r="L6" s="3">
        <v>367600</v>
      </c>
      <c r="M6" s="2">
        <v>100.94907509117273</v>
      </c>
    </row>
    <row r="7" spans="1:13" ht="33.75" customHeight="1">
      <c r="A7" s="119"/>
      <c r="B7" s="383" t="s">
        <v>226</v>
      </c>
      <c r="C7" s="383"/>
      <c r="D7" s="383"/>
      <c r="E7" s="112"/>
      <c r="F7" s="4">
        <v>307712</v>
      </c>
      <c r="G7" s="1">
        <v>100.86768393621031</v>
      </c>
      <c r="H7" s="3">
        <v>293482</v>
      </c>
      <c r="I7" s="1">
        <v>100.97992664313192</v>
      </c>
      <c r="J7" s="3">
        <v>19310</v>
      </c>
      <c r="K7" s="1">
        <v>101.98045946659624</v>
      </c>
      <c r="L7" s="3">
        <v>370103</v>
      </c>
      <c r="M7" s="2">
        <v>100.68090315560391</v>
      </c>
    </row>
    <row r="8" spans="1:13" ht="33.75" customHeight="1">
      <c r="A8" s="119"/>
      <c r="B8" s="383" t="s">
        <v>230</v>
      </c>
      <c r="C8" s="383"/>
      <c r="D8" s="383"/>
      <c r="E8" s="112"/>
      <c r="F8" s="4">
        <v>310559</v>
      </c>
      <c r="G8" s="1">
        <v>100.9252157861897</v>
      </c>
      <c r="H8" s="3">
        <v>296538</v>
      </c>
      <c r="I8" s="1">
        <v>101.04129043689221</v>
      </c>
      <c r="J8" s="3">
        <v>19398</v>
      </c>
      <c r="K8" s="1">
        <v>100.45572242361472</v>
      </c>
      <c r="L8" s="3">
        <v>372572</v>
      </c>
      <c r="M8" s="2">
        <v>100.66711158785526</v>
      </c>
    </row>
    <row r="9" spans="1:13" ht="33.75" customHeight="1">
      <c r="A9" s="22"/>
      <c r="B9" s="383" t="s">
        <v>237</v>
      </c>
      <c r="C9" s="383"/>
      <c r="D9" s="383"/>
      <c r="E9" s="5"/>
      <c r="F9" s="120">
        <f>SUM(F10:F14)</f>
        <v>313761</v>
      </c>
      <c r="G9" s="121">
        <f>F9/F8*100</f>
        <v>101.03104402062088</v>
      </c>
      <c r="H9" s="120">
        <f>SUM(H10:H14)</f>
        <v>299062</v>
      </c>
      <c r="I9" s="121">
        <f>H9/H8*100</f>
        <v>100.85115566976239</v>
      </c>
      <c r="J9" s="120">
        <f>SUM(J10:J14)</f>
        <v>17822</v>
      </c>
      <c r="K9" s="121">
        <f>J9/J8*100</f>
        <v>91.875451077430654</v>
      </c>
      <c r="L9" s="120">
        <f>SUM(L10:L14)</f>
        <v>373632</v>
      </c>
      <c r="M9" s="122">
        <f>L9/L8*100</f>
        <v>100.28450876609085</v>
      </c>
    </row>
    <row r="10" spans="1:13" ht="33.75" customHeight="1">
      <c r="A10" s="123"/>
      <c r="B10" s="382" t="s">
        <v>119</v>
      </c>
      <c r="C10" s="382"/>
      <c r="D10" s="382"/>
      <c r="E10" s="124"/>
      <c r="F10" s="4">
        <v>94617</v>
      </c>
      <c r="G10" s="1">
        <v>101.00991769064065</v>
      </c>
      <c r="H10" s="3">
        <v>90039</v>
      </c>
      <c r="I10" s="1">
        <v>100.85013440860216</v>
      </c>
      <c r="J10" s="3">
        <v>6321</v>
      </c>
      <c r="K10" s="1">
        <v>88.765622805785711</v>
      </c>
      <c r="L10" s="3">
        <v>112467</v>
      </c>
      <c r="M10" s="2">
        <v>99.96444665665247</v>
      </c>
    </row>
    <row r="11" spans="1:13" ht="33.75" customHeight="1">
      <c r="A11" s="125"/>
      <c r="B11" s="381" t="s">
        <v>170</v>
      </c>
      <c r="C11" s="381"/>
      <c r="D11" s="381"/>
      <c r="E11" s="126"/>
      <c r="F11" s="4">
        <v>46719</v>
      </c>
      <c r="G11" s="1">
        <v>100.92240559923962</v>
      </c>
      <c r="H11" s="3">
        <v>44552</v>
      </c>
      <c r="I11" s="1">
        <v>100.52573388388728</v>
      </c>
      <c r="J11" s="3">
        <v>3790</v>
      </c>
      <c r="K11" s="1">
        <v>93.14327844679282</v>
      </c>
      <c r="L11" s="3">
        <v>57569</v>
      </c>
      <c r="M11" s="2">
        <v>100.06605134623072</v>
      </c>
    </row>
    <row r="12" spans="1:13" ht="33.75" customHeight="1">
      <c r="A12" s="127"/>
      <c r="B12" s="381" t="s">
        <v>171</v>
      </c>
      <c r="C12" s="381"/>
      <c r="D12" s="381"/>
      <c r="E12" s="128"/>
      <c r="F12" s="4">
        <v>37649</v>
      </c>
      <c r="G12" s="1">
        <v>101.25870740431941</v>
      </c>
      <c r="H12" s="3">
        <v>35298</v>
      </c>
      <c r="I12" s="1">
        <v>101.04196484799908</v>
      </c>
      <c r="J12" s="3">
        <v>2691</v>
      </c>
      <c r="K12" s="1">
        <v>96.107142857142861</v>
      </c>
      <c r="L12" s="3">
        <v>46742</v>
      </c>
      <c r="M12" s="2">
        <v>100.58315938972693</v>
      </c>
    </row>
    <row r="13" spans="1:13" ht="33.75" customHeight="1">
      <c r="B13" s="381" t="s">
        <v>120</v>
      </c>
      <c r="C13" s="381"/>
      <c r="D13" s="381"/>
      <c r="E13" s="129"/>
      <c r="F13" s="4">
        <v>68493</v>
      </c>
      <c r="G13" s="1">
        <v>101.35849056603774</v>
      </c>
      <c r="H13" s="3">
        <v>64741</v>
      </c>
      <c r="I13" s="1">
        <v>101.22424090809594</v>
      </c>
      <c r="J13" s="3">
        <v>2566</v>
      </c>
      <c r="K13" s="1">
        <v>92.103374012921762</v>
      </c>
      <c r="L13" s="3">
        <v>80228</v>
      </c>
      <c r="M13" s="2">
        <v>100.74970802828045</v>
      </c>
    </row>
    <row r="14" spans="1:13" ht="33.75" customHeight="1" thickBot="1">
      <c r="A14" s="130"/>
      <c r="B14" s="380" t="s">
        <v>172</v>
      </c>
      <c r="C14" s="380"/>
      <c r="D14" s="380"/>
      <c r="E14" s="131"/>
      <c r="F14" s="132">
        <v>66283</v>
      </c>
      <c r="G14" s="133">
        <v>100.67284325637911</v>
      </c>
      <c r="H14" s="132">
        <v>64432</v>
      </c>
      <c r="I14" s="133">
        <v>100.60112105172763</v>
      </c>
      <c r="J14" s="134">
        <v>2454</v>
      </c>
      <c r="K14" s="133">
        <v>93.592677345537751</v>
      </c>
      <c r="L14" s="134">
        <v>76626</v>
      </c>
      <c r="M14" s="47">
        <v>100.2538203893657</v>
      </c>
    </row>
    <row r="15" spans="1:13" ht="33.75" customHeight="1"/>
    <row r="16" spans="1:13" ht="33.75" customHeight="1">
      <c r="G16" s="2"/>
      <c r="I16" s="135"/>
    </row>
    <row r="17" ht="25.5" customHeight="1"/>
    <row r="18" ht="25.5" customHeight="1"/>
    <row r="19" ht="25.5" customHeight="1"/>
    <row r="20" ht="25.5" customHeight="1"/>
    <row r="21" ht="25.5" customHeight="1"/>
    <row r="22" ht="25.5" customHeight="1"/>
    <row r="23" ht="25.5" customHeight="1"/>
    <row r="24" ht="25.5" customHeight="1"/>
    <row r="25" ht="25.5" customHeight="1"/>
  </sheetData>
  <mergeCells count="10">
    <mergeCell ref="B14:D14"/>
    <mergeCell ref="B13:D13"/>
    <mergeCell ref="B10:D10"/>
    <mergeCell ref="B6:D6"/>
    <mergeCell ref="B5:D5"/>
    <mergeCell ref="B12:D12"/>
    <mergeCell ref="B11:D11"/>
    <mergeCell ref="B7:D7"/>
    <mergeCell ref="B8:D8"/>
    <mergeCell ref="B9:D9"/>
  </mergeCells>
  <phoneticPr fontId="3"/>
  <printOptions gridLinesSet="0"/>
  <pageMargins left="0.59055118110236227" right="0.59055118110236227" top="0.74803149606299213" bottom="0.62992125984251968" header="0.51181102362204722" footer="0.31496062992125984"/>
  <pageSetup paperSize="9" firstPageNumber="63" orientation="portrait" blackAndWhite="1" useFirstPageNumber="1" r:id="rId1"/>
  <headerFooter scaleWithDoc="0" alignWithMargins="0">
    <oddFooter>&amp;C&amp;"游明朝,標準"&amp;10&amp;P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view="pageBreakPreview" topLeftCell="A22" zoomScaleNormal="100" zoomScaleSheetLayoutView="100" workbookViewId="0">
      <selection activeCell="K10" sqref="K10"/>
    </sheetView>
  </sheetViews>
  <sheetFormatPr defaultRowHeight="27" customHeight="1"/>
  <cols>
    <col min="1" max="1" width="3.375" style="16" customWidth="1"/>
    <col min="2" max="2" width="0.875" style="16" customWidth="1"/>
    <col min="3" max="3" width="2.5" style="16" customWidth="1"/>
    <col min="4" max="4" width="0.875" style="16" customWidth="1"/>
    <col min="5" max="5" width="6.875" style="16" customWidth="1"/>
    <col min="6" max="6" width="0.875" style="16" customWidth="1"/>
    <col min="7" max="7" width="11.125" style="16" customWidth="1"/>
    <col min="8" max="9" width="11.25" style="16" bestFit="1" customWidth="1"/>
    <col min="10" max="10" width="10.625" style="16" customWidth="1"/>
    <col min="11" max="12" width="11.25" style="16" bestFit="1" customWidth="1"/>
    <col min="13" max="13" width="9.625" style="16" customWidth="1"/>
    <col min="14" max="14" width="10.5" style="16" bestFit="1" customWidth="1"/>
    <col min="15" max="16384" width="9" style="16"/>
  </cols>
  <sheetData>
    <row r="1" spans="1:18" ht="27" customHeight="1" thickBot="1">
      <c r="A1" s="36" t="s">
        <v>274</v>
      </c>
      <c r="B1" s="36"/>
      <c r="M1" s="43" t="s">
        <v>113</v>
      </c>
    </row>
    <row r="2" spans="1:18" ht="23.25" customHeight="1">
      <c r="A2" s="523" t="s">
        <v>199</v>
      </c>
      <c r="B2" s="523"/>
      <c r="C2" s="523"/>
      <c r="D2" s="523"/>
      <c r="E2" s="523"/>
      <c r="F2" s="369"/>
      <c r="G2" s="106" t="s">
        <v>114</v>
      </c>
      <c r="H2" s="107"/>
      <c r="I2" s="107"/>
      <c r="J2" s="107"/>
      <c r="K2" s="108"/>
      <c r="L2" s="521" t="s">
        <v>115</v>
      </c>
      <c r="M2" s="492" t="s">
        <v>217</v>
      </c>
      <c r="O2" s="22"/>
      <c r="P2" s="22"/>
      <c r="Q2" s="22"/>
      <c r="R2" s="22"/>
    </row>
    <row r="3" spans="1:18" ht="23.25" customHeight="1" thickBot="1">
      <c r="A3" s="524"/>
      <c r="B3" s="524"/>
      <c r="C3" s="524"/>
      <c r="D3" s="524"/>
      <c r="E3" s="524"/>
      <c r="F3" s="370"/>
      <c r="G3" s="67" t="s">
        <v>116</v>
      </c>
      <c r="H3" s="21" t="s">
        <v>200</v>
      </c>
      <c r="I3" s="21" t="s">
        <v>201</v>
      </c>
      <c r="J3" s="21" t="s">
        <v>112</v>
      </c>
      <c r="K3" s="68" t="s">
        <v>43</v>
      </c>
      <c r="L3" s="522"/>
      <c r="M3" s="514"/>
      <c r="O3" s="22"/>
      <c r="P3" s="22"/>
      <c r="Q3" s="22"/>
      <c r="R3" s="22"/>
    </row>
    <row r="4" spans="1:18" ht="27" customHeight="1">
      <c r="A4" s="510" t="s">
        <v>209</v>
      </c>
      <c r="B4" s="516" t="s">
        <v>128</v>
      </c>
      <c r="C4" s="517"/>
      <c r="D4" s="371"/>
      <c r="E4" s="178" t="s">
        <v>117</v>
      </c>
      <c r="F4" s="154"/>
      <c r="G4" s="101">
        <v>0</v>
      </c>
      <c r="H4" s="58">
        <v>13892175</v>
      </c>
      <c r="I4" s="3">
        <v>8537711</v>
      </c>
      <c r="J4" s="58">
        <v>313224</v>
      </c>
      <c r="K4" s="3">
        <v>22743110</v>
      </c>
      <c r="L4" s="58">
        <v>7702165</v>
      </c>
      <c r="M4" s="3">
        <v>107829</v>
      </c>
    </row>
    <row r="5" spans="1:18" ht="27" customHeight="1">
      <c r="A5" s="525"/>
      <c r="B5" s="518"/>
      <c r="C5" s="519"/>
      <c r="D5" s="170"/>
      <c r="E5" s="111" t="s">
        <v>118</v>
      </c>
      <c r="F5" s="113"/>
      <c r="G5" s="101">
        <v>0</v>
      </c>
      <c r="H5" s="59">
        <v>27114721</v>
      </c>
      <c r="I5" s="3">
        <v>14763105</v>
      </c>
      <c r="J5" s="101">
        <v>0</v>
      </c>
      <c r="K5" s="3">
        <v>41877826</v>
      </c>
      <c r="L5" s="59">
        <v>14976204</v>
      </c>
      <c r="M5" s="3">
        <v>209667</v>
      </c>
    </row>
    <row r="6" spans="1:18" ht="27" customHeight="1">
      <c r="A6" s="525"/>
      <c r="B6" s="372"/>
      <c r="C6" s="448" t="s">
        <v>133</v>
      </c>
      <c r="D6" s="448"/>
      <c r="E6" s="448"/>
      <c r="F6" s="111"/>
      <c r="G6" s="101">
        <v>0</v>
      </c>
      <c r="H6" s="59">
        <v>41006896</v>
      </c>
      <c r="I6" s="3">
        <v>23300816</v>
      </c>
      <c r="J6" s="59">
        <v>313224</v>
      </c>
      <c r="K6" s="3">
        <v>64620936</v>
      </c>
      <c r="L6" s="59">
        <v>22678369</v>
      </c>
      <c r="M6" s="3">
        <v>317496</v>
      </c>
    </row>
    <row r="7" spans="1:18" ht="27" customHeight="1">
      <c r="A7" s="525"/>
      <c r="B7" s="372"/>
      <c r="C7" s="448" t="s">
        <v>132</v>
      </c>
      <c r="D7" s="448"/>
      <c r="E7" s="448"/>
      <c r="F7" s="111"/>
      <c r="G7" s="101">
        <v>0</v>
      </c>
      <c r="H7" s="101">
        <v>0</v>
      </c>
      <c r="I7" s="101">
        <v>0</v>
      </c>
      <c r="J7" s="101">
        <v>0</v>
      </c>
      <c r="K7" s="373">
        <v>0</v>
      </c>
      <c r="L7" s="101">
        <v>0</v>
      </c>
      <c r="M7" s="102">
        <v>0</v>
      </c>
      <c r="N7" s="113"/>
    </row>
    <row r="8" spans="1:18" ht="27" customHeight="1" thickBot="1">
      <c r="A8" s="526"/>
      <c r="B8" s="213"/>
      <c r="C8" s="515" t="s">
        <v>134</v>
      </c>
      <c r="D8" s="515"/>
      <c r="E8" s="515"/>
      <c r="F8" s="374"/>
      <c r="G8" s="103">
        <v>0</v>
      </c>
      <c r="H8" s="375">
        <v>41006896</v>
      </c>
      <c r="I8" s="376">
        <v>23300816</v>
      </c>
      <c r="J8" s="375">
        <v>313224</v>
      </c>
      <c r="K8" s="376">
        <v>64620936</v>
      </c>
      <c r="L8" s="375">
        <v>22678369</v>
      </c>
      <c r="M8" s="376">
        <v>317496</v>
      </c>
      <c r="N8" s="17"/>
    </row>
    <row r="9" spans="1:18" ht="27" customHeight="1">
      <c r="A9" s="510" t="s">
        <v>221</v>
      </c>
      <c r="B9" s="516" t="s">
        <v>128</v>
      </c>
      <c r="C9" s="517"/>
      <c r="D9" s="371"/>
      <c r="E9" s="178" t="s">
        <v>117</v>
      </c>
      <c r="F9" s="154"/>
      <c r="G9" s="101">
        <v>0</v>
      </c>
      <c r="H9" s="58">
        <v>13908566</v>
      </c>
      <c r="I9" s="65">
        <v>8205599</v>
      </c>
      <c r="J9" s="58">
        <v>276147</v>
      </c>
      <c r="K9" s="65">
        <v>22390312</v>
      </c>
      <c r="L9" s="58">
        <v>7535096</v>
      </c>
      <c r="M9" s="65">
        <v>105490</v>
      </c>
    </row>
    <row r="10" spans="1:18" ht="27" customHeight="1">
      <c r="A10" s="525"/>
      <c r="B10" s="518"/>
      <c r="C10" s="519"/>
      <c r="D10" s="170"/>
      <c r="E10" s="111" t="s">
        <v>118</v>
      </c>
      <c r="F10" s="113"/>
      <c r="G10" s="101">
        <v>0</v>
      </c>
      <c r="H10" s="59">
        <v>27349498</v>
      </c>
      <c r="I10" s="3">
        <v>15199005</v>
      </c>
      <c r="J10" s="101">
        <v>0</v>
      </c>
      <c r="K10" s="3">
        <v>42548503</v>
      </c>
      <c r="L10" s="59">
        <v>15289528</v>
      </c>
      <c r="M10" s="3">
        <v>214053</v>
      </c>
    </row>
    <row r="11" spans="1:18" ht="27" customHeight="1">
      <c r="A11" s="525"/>
      <c r="B11" s="372"/>
      <c r="C11" s="448" t="s">
        <v>133</v>
      </c>
      <c r="D11" s="448"/>
      <c r="E11" s="448"/>
      <c r="F11" s="111"/>
      <c r="G11" s="101">
        <v>0</v>
      </c>
      <c r="H11" s="59">
        <v>41258064</v>
      </c>
      <c r="I11" s="3">
        <v>23404604</v>
      </c>
      <c r="J11" s="59">
        <v>276147</v>
      </c>
      <c r="K11" s="3">
        <v>64938815</v>
      </c>
      <c r="L11" s="59">
        <v>22824624</v>
      </c>
      <c r="M11" s="3">
        <v>319543</v>
      </c>
    </row>
    <row r="12" spans="1:18" ht="27" customHeight="1">
      <c r="A12" s="525"/>
      <c r="B12" s="372"/>
      <c r="C12" s="448" t="s">
        <v>132</v>
      </c>
      <c r="D12" s="448"/>
      <c r="E12" s="448"/>
      <c r="F12" s="111"/>
      <c r="G12" s="101">
        <v>0</v>
      </c>
      <c r="H12" s="101">
        <v>0</v>
      </c>
      <c r="I12" s="101">
        <v>0</v>
      </c>
      <c r="J12" s="101">
        <v>0</v>
      </c>
      <c r="K12" s="373">
        <v>0</v>
      </c>
      <c r="L12" s="101">
        <v>0</v>
      </c>
      <c r="M12" s="102">
        <v>0</v>
      </c>
      <c r="N12" s="113"/>
    </row>
    <row r="13" spans="1:18" ht="27" customHeight="1" thickBot="1">
      <c r="A13" s="526"/>
      <c r="B13" s="213"/>
      <c r="C13" s="515" t="s">
        <v>134</v>
      </c>
      <c r="D13" s="515"/>
      <c r="E13" s="515"/>
      <c r="F13" s="374"/>
      <c r="G13" s="103">
        <v>0</v>
      </c>
      <c r="H13" s="377">
        <v>41258064</v>
      </c>
      <c r="I13" s="100">
        <v>23404604</v>
      </c>
      <c r="J13" s="377">
        <v>276147</v>
      </c>
      <c r="K13" s="100">
        <v>64938815</v>
      </c>
      <c r="L13" s="377">
        <v>22824624</v>
      </c>
      <c r="M13" s="100">
        <v>319543</v>
      </c>
      <c r="N13" s="17"/>
    </row>
    <row r="14" spans="1:18" ht="27" customHeight="1">
      <c r="A14" s="510" t="s">
        <v>235</v>
      </c>
      <c r="B14" s="516" t="s">
        <v>128</v>
      </c>
      <c r="C14" s="517"/>
      <c r="D14" s="371"/>
      <c r="E14" s="178" t="s">
        <v>117</v>
      </c>
      <c r="F14" s="154"/>
      <c r="G14" s="101">
        <v>0</v>
      </c>
      <c r="H14" s="64">
        <v>14498826</v>
      </c>
      <c r="I14" s="64">
        <v>7619221</v>
      </c>
      <c r="J14" s="64">
        <v>242095</v>
      </c>
      <c r="K14" s="64">
        <v>22360142</v>
      </c>
      <c r="L14" s="64">
        <v>7402354</v>
      </c>
      <c r="M14" s="65">
        <v>103632</v>
      </c>
      <c r="N14" s="17"/>
    </row>
    <row r="15" spans="1:18" ht="27" customHeight="1">
      <c r="A15" s="525"/>
      <c r="B15" s="518"/>
      <c r="C15" s="519"/>
      <c r="D15" s="170"/>
      <c r="E15" s="111" t="s">
        <v>118</v>
      </c>
      <c r="F15" s="113"/>
      <c r="G15" s="101">
        <v>0</v>
      </c>
      <c r="H15" s="38">
        <v>33052049</v>
      </c>
      <c r="I15" s="38">
        <v>15214718</v>
      </c>
      <c r="J15" s="101">
        <v>0</v>
      </c>
      <c r="K15" s="38">
        <v>48266767</v>
      </c>
      <c r="L15" s="38">
        <v>20375429</v>
      </c>
      <c r="M15" s="3">
        <v>285256</v>
      </c>
      <c r="N15" s="17"/>
    </row>
    <row r="16" spans="1:18" ht="27" customHeight="1">
      <c r="A16" s="525"/>
      <c r="B16" s="372"/>
      <c r="C16" s="448" t="s">
        <v>133</v>
      </c>
      <c r="D16" s="448"/>
      <c r="E16" s="448"/>
      <c r="F16" s="111"/>
      <c r="G16" s="101">
        <v>0</v>
      </c>
      <c r="H16" s="38">
        <v>47550875</v>
      </c>
      <c r="I16" s="38">
        <v>22833939</v>
      </c>
      <c r="J16" s="38">
        <v>242095</v>
      </c>
      <c r="K16" s="38">
        <v>70626909</v>
      </c>
      <c r="L16" s="38">
        <v>27777783</v>
      </c>
      <c r="M16" s="4">
        <v>388888</v>
      </c>
      <c r="N16" s="17"/>
    </row>
    <row r="17" spans="1:14" ht="27" customHeight="1">
      <c r="A17" s="525"/>
      <c r="B17" s="372"/>
      <c r="C17" s="448" t="s">
        <v>132</v>
      </c>
      <c r="D17" s="448"/>
      <c r="E17" s="448"/>
      <c r="F17" s="111"/>
      <c r="G17" s="101">
        <v>0</v>
      </c>
      <c r="H17" s="101">
        <v>0</v>
      </c>
      <c r="I17" s="101">
        <v>0</v>
      </c>
      <c r="J17" s="101">
        <v>0</v>
      </c>
      <c r="K17" s="373">
        <v>0</v>
      </c>
      <c r="L17" s="101">
        <v>0</v>
      </c>
      <c r="M17" s="102">
        <v>0</v>
      </c>
      <c r="N17" s="17"/>
    </row>
    <row r="18" spans="1:14" ht="27" customHeight="1" thickBot="1">
      <c r="A18" s="526"/>
      <c r="B18" s="213"/>
      <c r="C18" s="515" t="s">
        <v>134</v>
      </c>
      <c r="D18" s="515"/>
      <c r="E18" s="515"/>
      <c r="F18" s="374"/>
      <c r="G18" s="103">
        <v>0</v>
      </c>
      <c r="H18" s="378">
        <v>47550875</v>
      </c>
      <c r="I18" s="378">
        <v>22833939</v>
      </c>
      <c r="J18" s="378">
        <v>242095</v>
      </c>
      <c r="K18" s="378">
        <v>70626909</v>
      </c>
      <c r="L18" s="378">
        <v>27777783</v>
      </c>
      <c r="M18" s="100">
        <v>388888</v>
      </c>
      <c r="N18" s="17"/>
    </row>
    <row r="19" spans="1:14" ht="27" customHeight="1">
      <c r="A19" s="510" t="s">
        <v>236</v>
      </c>
      <c r="B19" s="516" t="s">
        <v>128</v>
      </c>
      <c r="C19" s="517"/>
      <c r="D19" s="371"/>
      <c r="E19" s="154" t="s">
        <v>117</v>
      </c>
      <c r="F19" s="154"/>
      <c r="G19" s="101">
        <v>0</v>
      </c>
      <c r="H19" s="64">
        <v>15146671</v>
      </c>
      <c r="I19" s="64">
        <v>7110502</v>
      </c>
      <c r="J19" s="64">
        <v>210285</v>
      </c>
      <c r="K19" s="64">
        <f>SUM(H19:J19)</f>
        <v>22467458</v>
      </c>
      <c r="L19" s="64">
        <v>7337219</v>
      </c>
      <c r="M19" s="65">
        <v>102721</v>
      </c>
      <c r="N19" s="17"/>
    </row>
    <row r="20" spans="1:14" ht="27" customHeight="1">
      <c r="A20" s="525"/>
      <c r="B20" s="518"/>
      <c r="C20" s="519"/>
      <c r="D20" s="170"/>
      <c r="E20" s="111" t="s">
        <v>118</v>
      </c>
      <c r="F20" s="111"/>
      <c r="G20" s="101">
        <v>0</v>
      </c>
      <c r="H20" s="38">
        <v>34650509</v>
      </c>
      <c r="I20" s="38">
        <v>15194409</v>
      </c>
      <c r="J20" s="101">
        <v>0</v>
      </c>
      <c r="K20" s="38">
        <f>SUM(H20:I20)</f>
        <v>49844918</v>
      </c>
      <c r="L20" s="38">
        <v>20853845</v>
      </c>
      <c r="M20" s="3">
        <v>291953</v>
      </c>
      <c r="N20" s="17"/>
    </row>
    <row r="21" spans="1:14" ht="27" customHeight="1">
      <c r="A21" s="525"/>
      <c r="B21" s="372"/>
      <c r="C21" s="448" t="s">
        <v>133</v>
      </c>
      <c r="D21" s="448"/>
      <c r="E21" s="448"/>
      <c r="F21" s="379"/>
      <c r="G21" s="101">
        <v>0</v>
      </c>
      <c r="H21" s="38">
        <f>SUM(H19:H20)</f>
        <v>49797180</v>
      </c>
      <c r="I21" s="38">
        <f>SUM(I19:I20)</f>
        <v>22304911</v>
      </c>
      <c r="J21" s="38">
        <f>SUM(J19)</f>
        <v>210285</v>
      </c>
      <c r="K21" s="38">
        <f>SUM(K19:K20)</f>
        <v>72312376</v>
      </c>
      <c r="L21" s="38">
        <f>SUM(L19:L20)</f>
        <v>28191064</v>
      </c>
      <c r="M21" s="4">
        <f>SUM(M19:M20)</f>
        <v>394674</v>
      </c>
      <c r="N21" s="17"/>
    </row>
    <row r="22" spans="1:14" ht="27" customHeight="1">
      <c r="A22" s="525"/>
      <c r="B22" s="372"/>
      <c r="C22" s="448" t="s">
        <v>132</v>
      </c>
      <c r="D22" s="448"/>
      <c r="E22" s="448"/>
      <c r="F22" s="379"/>
      <c r="G22" s="101">
        <v>0</v>
      </c>
      <c r="H22" s="101">
        <v>0</v>
      </c>
      <c r="I22" s="101">
        <v>0</v>
      </c>
      <c r="J22" s="101">
        <v>0</v>
      </c>
      <c r="K22" s="373">
        <v>0</v>
      </c>
      <c r="L22" s="101">
        <v>0</v>
      </c>
      <c r="M22" s="102">
        <v>0</v>
      </c>
      <c r="N22" s="3"/>
    </row>
    <row r="23" spans="1:14" ht="27" customHeight="1" thickBot="1">
      <c r="A23" s="526"/>
      <c r="B23" s="213"/>
      <c r="C23" s="515" t="s">
        <v>134</v>
      </c>
      <c r="D23" s="515"/>
      <c r="E23" s="515"/>
      <c r="F23" s="374"/>
      <c r="G23" s="103">
        <v>0</v>
      </c>
      <c r="H23" s="378">
        <f t="shared" ref="H23:L23" si="0">SUM(H21)</f>
        <v>49797180</v>
      </c>
      <c r="I23" s="378">
        <f t="shared" si="0"/>
        <v>22304911</v>
      </c>
      <c r="J23" s="378">
        <f t="shared" si="0"/>
        <v>210285</v>
      </c>
      <c r="K23" s="378">
        <f t="shared" si="0"/>
        <v>72312376</v>
      </c>
      <c r="L23" s="378">
        <f t="shared" si="0"/>
        <v>28191064</v>
      </c>
      <c r="M23" s="100">
        <f>SUM(M21)</f>
        <v>394674</v>
      </c>
      <c r="N23" s="17"/>
    </row>
    <row r="24" spans="1:14" ht="27" customHeight="1">
      <c r="A24" s="510" t="s">
        <v>246</v>
      </c>
      <c r="B24" s="516" t="s">
        <v>128</v>
      </c>
      <c r="C24" s="517"/>
      <c r="D24" s="371"/>
      <c r="E24" s="154" t="s">
        <v>117</v>
      </c>
      <c r="F24" s="154"/>
      <c r="G24" s="101">
        <v>0</v>
      </c>
      <c r="H24" s="64">
        <v>15970062</v>
      </c>
      <c r="I24" s="64">
        <v>6817721</v>
      </c>
      <c r="J24" s="64">
        <v>178655</v>
      </c>
      <c r="K24" s="64">
        <f>SUM(H24:J24)</f>
        <v>22966438</v>
      </c>
      <c r="L24" s="64">
        <v>7364872</v>
      </c>
      <c r="M24" s="65">
        <v>103108</v>
      </c>
    </row>
    <row r="25" spans="1:14" ht="27" customHeight="1">
      <c r="A25" s="525"/>
      <c r="B25" s="518"/>
      <c r="C25" s="519"/>
      <c r="D25" s="170"/>
      <c r="E25" s="111" t="s">
        <v>118</v>
      </c>
      <c r="F25" s="111"/>
      <c r="G25" s="101">
        <v>0</v>
      </c>
      <c r="H25" s="38">
        <v>34805160</v>
      </c>
      <c r="I25" s="38">
        <v>15141134</v>
      </c>
      <c r="J25" s="101">
        <v>0</v>
      </c>
      <c r="K25" s="38">
        <f>SUM(H25:I25)</f>
        <v>49946294</v>
      </c>
      <c r="L25" s="38">
        <v>20822348</v>
      </c>
      <c r="M25" s="3">
        <v>291512</v>
      </c>
    </row>
    <row r="26" spans="1:14" ht="27" customHeight="1">
      <c r="A26" s="525"/>
      <c r="B26" s="372"/>
      <c r="C26" s="448" t="s">
        <v>133</v>
      </c>
      <c r="D26" s="448"/>
      <c r="E26" s="448"/>
      <c r="F26" s="379"/>
      <c r="G26" s="101">
        <v>0</v>
      </c>
      <c r="H26" s="38">
        <f>SUM(H24:H25)</f>
        <v>50775222</v>
      </c>
      <c r="I26" s="38">
        <f>SUM(I24:I25)</f>
        <v>21958855</v>
      </c>
      <c r="J26" s="38">
        <f>SUM(J24)</f>
        <v>178655</v>
      </c>
      <c r="K26" s="38">
        <f>SUM(K24:K25)</f>
        <v>72912732</v>
      </c>
      <c r="L26" s="38">
        <f>SUM(L24:L25)</f>
        <v>28187220</v>
      </c>
      <c r="M26" s="3">
        <f>SUM(M24:M25)</f>
        <v>394620</v>
      </c>
      <c r="N26" s="22"/>
    </row>
    <row r="27" spans="1:14" ht="27" customHeight="1">
      <c r="A27" s="525"/>
      <c r="B27" s="372"/>
      <c r="C27" s="448" t="s">
        <v>132</v>
      </c>
      <c r="D27" s="448"/>
      <c r="E27" s="448"/>
      <c r="F27" s="379"/>
      <c r="G27" s="101">
        <v>0</v>
      </c>
      <c r="H27" s="101">
        <v>0</v>
      </c>
      <c r="I27" s="101">
        <v>0</v>
      </c>
      <c r="J27" s="101">
        <v>0</v>
      </c>
      <c r="K27" s="373">
        <v>0</v>
      </c>
      <c r="L27" s="101">
        <v>0</v>
      </c>
      <c r="M27" s="102">
        <v>0</v>
      </c>
      <c r="N27" s="113"/>
    </row>
    <row r="28" spans="1:14" ht="27" customHeight="1" thickBot="1">
      <c r="A28" s="526"/>
      <c r="B28" s="213"/>
      <c r="C28" s="515" t="s">
        <v>134</v>
      </c>
      <c r="D28" s="515"/>
      <c r="E28" s="515"/>
      <c r="F28" s="374"/>
      <c r="G28" s="103">
        <v>0</v>
      </c>
      <c r="H28" s="378">
        <f t="shared" ref="H28:L28" si="1">SUM(H26)</f>
        <v>50775222</v>
      </c>
      <c r="I28" s="378">
        <f t="shared" si="1"/>
        <v>21958855</v>
      </c>
      <c r="J28" s="378">
        <f t="shared" si="1"/>
        <v>178655</v>
      </c>
      <c r="K28" s="378">
        <f t="shared" si="1"/>
        <v>72912732</v>
      </c>
      <c r="L28" s="378">
        <f t="shared" si="1"/>
        <v>28187220</v>
      </c>
      <c r="M28" s="100">
        <f>SUM(M26)</f>
        <v>394620</v>
      </c>
      <c r="N28" s="17"/>
    </row>
    <row r="29" spans="1:14" ht="27" customHeight="1">
      <c r="G29" s="520"/>
      <c r="H29" s="509"/>
      <c r="I29" s="509"/>
      <c r="J29" s="509"/>
      <c r="K29" s="509"/>
      <c r="L29" s="509"/>
      <c r="M29" s="509"/>
    </row>
  </sheetData>
  <mergeCells count="29">
    <mergeCell ref="A19:A23"/>
    <mergeCell ref="A24:A28"/>
    <mergeCell ref="B24:C25"/>
    <mergeCell ref="C26:E26"/>
    <mergeCell ref="C27:E27"/>
    <mergeCell ref="C28:E28"/>
    <mergeCell ref="B19:C20"/>
    <mergeCell ref="G29:M29"/>
    <mergeCell ref="L2:L3"/>
    <mergeCell ref="A2:E3"/>
    <mergeCell ref="C17:E17"/>
    <mergeCell ref="C11:E11"/>
    <mergeCell ref="C6:E6"/>
    <mergeCell ref="B4:C5"/>
    <mergeCell ref="A4:A8"/>
    <mergeCell ref="A9:A13"/>
    <mergeCell ref="A14:A18"/>
    <mergeCell ref="C21:E21"/>
    <mergeCell ref="C22:E22"/>
    <mergeCell ref="C23:E23"/>
    <mergeCell ref="C7:E7"/>
    <mergeCell ref="C8:E8"/>
    <mergeCell ref="B9:C10"/>
    <mergeCell ref="M2:M3"/>
    <mergeCell ref="C18:E18"/>
    <mergeCell ref="C16:E16"/>
    <mergeCell ref="C12:E12"/>
    <mergeCell ref="C13:E13"/>
    <mergeCell ref="B14:C15"/>
  </mergeCells>
  <phoneticPr fontId="3"/>
  <printOptions gridLinesSet="0"/>
  <pageMargins left="0.59055118110236227" right="0.59055118110236227" top="0.74803149606299213" bottom="0.62992125984251968" header="0.51181102362204722" footer="0.31496062992125984"/>
  <pageSetup paperSize="9" firstPageNumber="78" orientation="portrait" blackAndWhite="1" useFirstPageNumber="1" r:id="rId1"/>
  <headerFooter scaleWithDoc="0" alignWithMargins="0">
    <oddFooter>&amp;C&amp;"游明朝,標準"&amp;10&amp;P</oddFooter>
  </headerFooter>
  <rowBreaks count="1" manualBreakCount="1">
    <brk id="29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view="pageBreakPreview" zoomScale="86" zoomScaleNormal="100" zoomScaleSheetLayoutView="86" workbookViewId="0">
      <selection activeCell="G5" sqref="G5"/>
    </sheetView>
  </sheetViews>
  <sheetFormatPr defaultRowHeight="30" customHeight="1"/>
  <cols>
    <col min="1" max="1" width="0.875" style="136" customWidth="1"/>
    <col min="2" max="2" width="3.375" style="136" customWidth="1"/>
    <col min="3" max="3" width="0.875" style="136" customWidth="1"/>
    <col min="4" max="4" width="11.625" style="136" customWidth="1"/>
    <col min="5" max="5" width="0.75" style="136" customWidth="1"/>
    <col min="6" max="6" width="15.625" style="136" customWidth="1"/>
    <col min="7" max="8" width="10" style="136" customWidth="1"/>
    <col min="9" max="9" width="15.625" style="136" customWidth="1"/>
    <col min="10" max="11" width="10" style="136" customWidth="1"/>
    <col min="12" max="12" width="15.625" style="136" customWidth="1"/>
    <col min="13" max="14" width="10" style="136" customWidth="1"/>
    <col min="15" max="15" width="15.625" style="136" customWidth="1"/>
    <col min="16" max="17" width="10" style="136" customWidth="1"/>
    <col min="18" max="18" width="16.125" style="136" customWidth="1"/>
    <col min="19" max="16384" width="9" style="136"/>
  </cols>
  <sheetData>
    <row r="1" spans="1:18" ht="27" customHeight="1">
      <c r="B1" s="137" t="s">
        <v>173</v>
      </c>
      <c r="C1" s="137"/>
      <c r="D1" s="137"/>
      <c r="E1" s="137"/>
    </row>
    <row r="2" spans="1:18" ht="21" customHeight="1" thickBot="1">
      <c r="B2" s="137" t="s">
        <v>174</v>
      </c>
      <c r="C2" s="137"/>
      <c r="D2" s="137"/>
      <c r="E2" s="137"/>
      <c r="Q2" s="138" t="s">
        <v>8</v>
      </c>
    </row>
    <row r="3" spans="1:18" ht="33.75" customHeight="1">
      <c r="A3" s="139"/>
      <c r="B3" s="115"/>
      <c r="C3" s="115"/>
      <c r="D3" s="115"/>
      <c r="E3" s="115"/>
      <c r="F3" s="386" t="s">
        <v>175</v>
      </c>
      <c r="G3" s="387"/>
      <c r="H3" s="388"/>
      <c r="I3" s="386" t="s">
        <v>1</v>
      </c>
      <c r="J3" s="387"/>
      <c r="K3" s="387"/>
      <c r="L3" s="387" t="s">
        <v>2</v>
      </c>
      <c r="M3" s="387"/>
      <c r="N3" s="388"/>
      <c r="O3" s="386" t="s">
        <v>3</v>
      </c>
      <c r="P3" s="387"/>
      <c r="Q3" s="387"/>
    </row>
    <row r="4" spans="1:18" ht="33.75" customHeight="1">
      <c r="A4" s="140"/>
      <c r="B4" s="44"/>
      <c r="C4" s="44"/>
      <c r="D4" s="44"/>
      <c r="E4" s="44"/>
      <c r="F4" s="141" t="s">
        <v>6</v>
      </c>
      <c r="G4" s="117" t="s">
        <v>5</v>
      </c>
      <c r="H4" s="117" t="s">
        <v>9</v>
      </c>
      <c r="I4" s="117" t="s">
        <v>6</v>
      </c>
      <c r="J4" s="117" t="s">
        <v>5</v>
      </c>
      <c r="K4" s="118" t="s">
        <v>9</v>
      </c>
      <c r="L4" s="117" t="s">
        <v>6</v>
      </c>
      <c r="M4" s="117" t="s">
        <v>5</v>
      </c>
      <c r="N4" s="117" t="s">
        <v>9</v>
      </c>
      <c r="O4" s="117" t="s">
        <v>6</v>
      </c>
      <c r="P4" s="118" t="s">
        <v>5</v>
      </c>
      <c r="Q4" s="142" t="s">
        <v>9</v>
      </c>
    </row>
    <row r="5" spans="1:18" ht="33.75" customHeight="1">
      <c r="A5" s="143"/>
      <c r="B5" s="385" t="str">
        <f>'(1)ｱ納税義務者推移'!B5:D5</f>
        <v>平成29年度</v>
      </c>
      <c r="C5" s="385"/>
      <c r="D5" s="385"/>
      <c r="E5" s="129"/>
      <c r="F5" s="4">
        <v>23474430</v>
      </c>
      <c r="G5" s="2">
        <v>100.95546399075221</v>
      </c>
      <c r="H5" s="1">
        <v>33.388809648298846</v>
      </c>
      <c r="I5" s="3">
        <v>35101869</v>
      </c>
      <c r="J5" s="2">
        <v>102.64675928537446</v>
      </c>
      <c r="K5" s="2">
        <v>49.927074793318603</v>
      </c>
      <c r="L5" s="3">
        <v>11729981</v>
      </c>
      <c r="M5" s="2">
        <v>105.78252592487716</v>
      </c>
      <c r="N5" s="1">
        <v>16.684115558382551</v>
      </c>
      <c r="O5" s="3">
        <v>70306280</v>
      </c>
      <c r="P5" s="2">
        <v>102.58030474163482</v>
      </c>
      <c r="Q5" s="2">
        <v>100</v>
      </c>
    </row>
    <row r="6" spans="1:18" ht="33.75" customHeight="1">
      <c r="A6" s="144"/>
      <c r="B6" s="385" t="str">
        <f>'(1)ｱ納税義務者推移'!B6:D6</f>
        <v>平成30年度</v>
      </c>
      <c r="C6" s="385"/>
      <c r="D6" s="385"/>
      <c r="E6" s="124"/>
      <c r="F6" s="4">
        <v>25085448</v>
      </c>
      <c r="G6" s="2">
        <v>106.86286312383304</v>
      </c>
      <c r="H6" s="1">
        <v>34.796751621380373</v>
      </c>
      <c r="I6" s="3">
        <v>35251440</v>
      </c>
      <c r="J6" s="2">
        <v>100.42610551591997</v>
      </c>
      <c r="K6" s="2">
        <v>48.89829362329877</v>
      </c>
      <c r="L6" s="3">
        <v>11754462</v>
      </c>
      <c r="M6" s="2">
        <v>100.20870451537816</v>
      </c>
      <c r="N6" s="1">
        <v>16.304954755320853</v>
      </c>
      <c r="O6" s="3">
        <v>72091350</v>
      </c>
      <c r="P6" s="2">
        <v>102.53899082699299</v>
      </c>
      <c r="Q6" s="2">
        <v>100</v>
      </c>
    </row>
    <row r="7" spans="1:18" ht="33.75" customHeight="1">
      <c r="A7" s="145"/>
      <c r="B7" s="385" t="str">
        <f>'(1)ｱ納税義務者推移'!B7:D7</f>
        <v>令和元年度</v>
      </c>
      <c r="C7" s="385"/>
      <c r="D7" s="385"/>
      <c r="E7" s="146"/>
      <c r="F7" s="4">
        <v>26306639</v>
      </c>
      <c r="G7" s="2">
        <v>104.86812513772925</v>
      </c>
      <c r="H7" s="1">
        <v>35.145228524540521</v>
      </c>
      <c r="I7" s="3">
        <v>36332653</v>
      </c>
      <c r="J7" s="2">
        <v>103.06714562582408</v>
      </c>
      <c r="K7" s="2">
        <v>48.539815085759635</v>
      </c>
      <c r="L7" s="3">
        <v>12211947</v>
      </c>
      <c r="M7" s="2">
        <v>103.89201139107855</v>
      </c>
      <c r="N7" s="1">
        <v>16.314956389699841</v>
      </c>
      <c r="O7" s="4">
        <v>74851239</v>
      </c>
      <c r="P7" s="2">
        <v>103.82832198315054</v>
      </c>
      <c r="Q7" s="2">
        <v>100</v>
      </c>
    </row>
    <row r="8" spans="1:18" ht="33.75" customHeight="1">
      <c r="A8" s="145"/>
      <c r="B8" s="385" t="str">
        <f>'(1)ｱ納税義務者推移'!B8:D8</f>
        <v>令和２年度</v>
      </c>
      <c r="C8" s="385"/>
      <c r="D8" s="385"/>
      <c r="E8" s="146"/>
      <c r="F8" s="4">
        <v>26758858</v>
      </c>
      <c r="G8" s="2">
        <v>101.71902993765185</v>
      </c>
      <c r="H8" s="1">
        <v>35.205485996097998</v>
      </c>
      <c r="I8" s="3">
        <v>37483485</v>
      </c>
      <c r="J8" s="2">
        <v>103.16748683340025</v>
      </c>
      <c r="K8" s="2">
        <v>49.315419449232451</v>
      </c>
      <c r="L8" s="3">
        <v>11765294</v>
      </c>
      <c r="M8" s="2">
        <v>96.342491496237244</v>
      </c>
      <c r="N8" s="1">
        <v>15.479094554669553</v>
      </c>
      <c r="O8" s="3">
        <v>76007637</v>
      </c>
      <c r="P8" s="2">
        <v>101.54492833445281</v>
      </c>
      <c r="Q8" s="2">
        <v>100</v>
      </c>
    </row>
    <row r="9" spans="1:18" ht="33.75" customHeight="1">
      <c r="A9" s="145"/>
      <c r="B9" s="385" t="str">
        <f>'(1)ｱ納税義務者推移'!B9:D9</f>
        <v>令和３年度</v>
      </c>
      <c r="C9" s="385"/>
      <c r="D9" s="385"/>
      <c r="E9" s="146"/>
      <c r="F9" s="120">
        <f>SUM(F10:F14)</f>
        <v>26726812</v>
      </c>
      <c r="G9" s="122">
        <f>F9/F8*100</f>
        <v>99.880241526002351</v>
      </c>
      <c r="H9" s="121">
        <f>F9/O9*100</f>
        <v>36.136099890525522</v>
      </c>
      <c r="I9" s="147">
        <f>SUM(I10:I14)</f>
        <v>35961632</v>
      </c>
      <c r="J9" s="122">
        <f>I9/I8*100</f>
        <v>95.93993728171219</v>
      </c>
      <c r="K9" s="122">
        <f t="shared" ref="K9" si="0">I9/O9*100</f>
        <v>48.622077566838833</v>
      </c>
      <c r="L9" s="147">
        <f>SUM(L10:L14)</f>
        <v>11273085</v>
      </c>
      <c r="M9" s="122">
        <f>L9/L8*100</f>
        <v>95.816432636532497</v>
      </c>
      <c r="N9" s="121">
        <f>L9/O9*100</f>
        <v>15.241822542635644</v>
      </c>
      <c r="O9" s="147">
        <f>SUM(O10:O14)</f>
        <v>73961529</v>
      </c>
      <c r="P9" s="122">
        <f>O9/O8*100</f>
        <v>97.308023139832642</v>
      </c>
      <c r="Q9" s="122">
        <f>O9/O9*100</f>
        <v>100</v>
      </c>
    </row>
    <row r="10" spans="1:18" ht="33.75" customHeight="1">
      <c r="B10" s="385" t="s">
        <v>119</v>
      </c>
      <c r="C10" s="385"/>
      <c r="D10" s="385"/>
      <c r="E10" s="129"/>
      <c r="F10" s="4">
        <v>9785087</v>
      </c>
      <c r="G10" s="45">
        <v>101.32406648332196</v>
      </c>
      <c r="H10" s="1">
        <v>32.808225339573852</v>
      </c>
      <c r="I10" s="3">
        <v>13226657</v>
      </c>
      <c r="J10" s="2">
        <v>97.450735522734675</v>
      </c>
      <c r="K10" s="2">
        <v>44.347397559699964</v>
      </c>
      <c r="L10" s="3">
        <v>6813359</v>
      </c>
      <c r="M10" s="2">
        <v>93.716510457787834</v>
      </c>
      <c r="N10" s="1">
        <v>22.844377100726192</v>
      </c>
      <c r="O10" s="3">
        <v>29825103</v>
      </c>
      <c r="P10" s="2">
        <v>97.787033789016604</v>
      </c>
      <c r="Q10" s="2">
        <v>100</v>
      </c>
      <c r="R10" s="3"/>
    </row>
    <row r="11" spans="1:18" ht="33.75" customHeight="1">
      <c r="A11" s="148"/>
      <c r="B11" s="381" t="s">
        <v>10</v>
      </c>
      <c r="C11" s="381"/>
      <c r="D11" s="381"/>
      <c r="E11" s="129"/>
      <c r="F11" s="4">
        <v>5284027</v>
      </c>
      <c r="G11" s="45">
        <v>103.44290446771616</v>
      </c>
      <c r="H11" s="1">
        <v>37.037257440147002</v>
      </c>
      <c r="I11" s="3">
        <v>7020811</v>
      </c>
      <c r="J11" s="2">
        <v>101.65653500721939</v>
      </c>
      <c r="K11" s="2">
        <v>49.210873533692379</v>
      </c>
      <c r="L11" s="3">
        <v>1961950</v>
      </c>
      <c r="M11" s="2">
        <v>83.58355074698845</v>
      </c>
      <c r="N11" s="1">
        <v>13.751869026160618</v>
      </c>
      <c r="O11" s="3">
        <v>14266788</v>
      </c>
      <c r="P11" s="2">
        <v>99.338065962792825</v>
      </c>
      <c r="Q11" s="2">
        <v>100</v>
      </c>
      <c r="R11" s="3"/>
    </row>
    <row r="12" spans="1:18" ht="33.75" customHeight="1">
      <c r="A12" s="148"/>
      <c r="B12" s="381" t="s">
        <v>11</v>
      </c>
      <c r="C12" s="384"/>
      <c r="D12" s="381"/>
      <c r="E12" s="129"/>
      <c r="F12" s="4">
        <v>3683633</v>
      </c>
      <c r="G12" s="45">
        <v>102.08151760790641</v>
      </c>
      <c r="H12" s="1">
        <v>42.434174110570467</v>
      </c>
      <c r="I12" s="3">
        <v>4343943</v>
      </c>
      <c r="J12" s="2">
        <v>99.799571159475335</v>
      </c>
      <c r="K12" s="2">
        <v>50.040716213692789</v>
      </c>
      <c r="L12" s="3">
        <v>653241</v>
      </c>
      <c r="M12" s="2">
        <v>85.726265341046286</v>
      </c>
      <c r="N12" s="1">
        <v>7.5251096757367426</v>
      </c>
      <c r="O12" s="3">
        <v>8680817</v>
      </c>
      <c r="P12" s="2">
        <v>99.514180353164136</v>
      </c>
      <c r="Q12" s="2">
        <v>100</v>
      </c>
      <c r="R12" s="3"/>
    </row>
    <row r="13" spans="1:18" ht="33.75" customHeight="1">
      <c r="B13" s="384" t="s">
        <v>120</v>
      </c>
      <c r="C13" s="384"/>
      <c r="D13" s="384"/>
      <c r="E13" s="124"/>
      <c r="F13" s="4">
        <v>3911771</v>
      </c>
      <c r="G13" s="45">
        <v>100.67509277989674</v>
      </c>
      <c r="H13" s="1">
        <v>36.849262057865396</v>
      </c>
      <c r="I13" s="3">
        <v>5820298</v>
      </c>
      <c r="J13" s="2">
        <v>99.392252616896471</v>
      </c>
      <c r="K13" s="2">
        <v>54.827771425492401</v>
      </c>
      <c r="L13" s="3">
        <v>883533</v>
      </c>
      <c r="M13" s="2">
        <v>115.66157652556961</v>
      </c>
      <c r="N13" s="1">
        <v>8.322966516642202</v>
      </c>
      <c r="O13" s="3">
        <v>10615602</v>
      </c>
      <c r="P13" s="2">
        <v>101.04975363915547</v>
      </c>
      <c r="Q13" s="2">
        <v>100</v>
      </c>
      <c r="R13" s="3"/>
    </row>
    <row r="14" spans="1:18" ht="33.75" customHeight="1" thickBot="1">
      <c r="A14" s="149"/>
      <c r="B14" s="380" t="s">
        <v>12</v>
      </c>
      <c r="C14" s="380"/>
      <c r="D14" s="380"/>
      <c r="E14" s="150"/>
      <c r="F14" s="132">
        <v>4062294</v>
      </c>
      <c r="G14" s="46">
        <v>100.37292439886232</v>
      </c>
      <c r="H14" s="133">
        <v>38.420598305965285</v>
      </c>
      <c r="I14" s="134">
        <v>5549923</v>
      </c>
      <c r="J14" s="47">
        <v>98.315138580210501</v>
      </c>
      <c r="K14" s="47">
        <v>52.490381595236038</v>
      </c>
      <c r="L14" s="134">
        <v>961002</v>
      </c>
      <c r="M14" s="47">
        <v>89.933294153318627</v>
      </c>
      <c r="N14" s="133">
        <v>9.089020098798672</v>
      </c>
      <c r="O14" s="132">
        <v>10573219</v>
      </c>
      <c r="P14" s="47">
        <v>98.256747844283424</v>
      </c>
      <c r="Q14" s="47">
        <v>100</v>
      </c>
      <c r="R14" s="3"/>
    </row>
    <row r="15" spans="1:18" ht="33.75" customHeight="1">
      <c r="B15" s="151" t="s">
        <v>249</v>
      </c>
      <c r="Q15" s="152"/>
      <c r="R15" s="2"/>
    </row>
    <row r="16" spans="1:18" ht="33.75" customHeight="1">
      <c r="R16" s="2"/>
    </row>
    <row r="17" spans="16:16" ht="30" customHeight="1">
      <c r="P17" s="153"/>
    </row>
  </sheetData>
  <mergeCells count="14">
    <mergeCell ref="O3:Q3"/>
    <mergeCell ref="L3:N3"/>
    <mergeCell ref="I3:K3"/>
    <mergeCell ref="B12:D12"/>
    <mergeCell ref="B7:D7"/>
    <mergeCell ref="F3:H3"/>
    <mergeCell ref="B13:D13"/>
    <mergeCell ref="B14:D14"/>
    <mergeCell ref="B5:D5"/>
    <mergeCell ref="B6:D6"/>
    <mergeCell ref="B9:D9"/>
    <mergeCell ref="B10:D10"/>
    <mergeCell ref="B11:D11"/>
    <mergeCell ref="B8:D8"/>
  </mergeCells>
  <phoneticPr fontId="3"/>
  <printOptions gridLinesSet="0"/>
  <pageMargins left="0.59055118110236227" right="0.59055118110236227" top="0.74803149606299213" bottom="0.62992125984251968" header="0.51181102362204722" footer="0.31496062992125984"/>
  <pageSetup paperSize="9" firstPageNumber="64" fitToWidth="2" orientation="portrait" blackAndWhite="1" useFirstPageNumber="1" r:id="rId1"/>
  <headerFooter scaleWithDoc="0" alignWithMargins="0">
    <oddFooter>&amp;C&amp;"游明朝,標準"&amp;10&amp;P</oddFooter>
  </headerFooter>
  <colBreaks count="1" manualBreakCount="1">
    <brk id="11" max="1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37"/>
  <sheetViews>
    <sheetView view="pageBreakPreview" zoomScale="85" zoomScaleNormal="85" zoomScaleSheetLayoutView="85" workbookViewId="0">
      <selection activeCell="W14" sqref="W14"/>
    </sheetView>
  </sheetViews>
  <sheetFormatPr defaultRowHeight="23.1" customHeight="1"/>
  <cols>
    <col min="1" max="1" width="0.875" style="16" customWidth="1"/>
    <col min="2" max="2" width="2" style="16" customWidth="1"/>
    <col min="3" max="3" width="0.75" style="16" customWidth="1"/>
    <col min="4" max="4" width="0.875" style="16" customWidth="1"/>
    <col min="5" max="6" width="2.25" style="16" customWidth="1"/>
    <col min="7" max="7" width="0.5" style="16" customWidth="1"/>
    <col min="8" max="8" width="11.875" style="16" customWidth="1"/>
    <col min="9" max="10" width="0.5" style="16" customWidth="1"/>
    <col min="11" max="11" width="12.25" style="16" customWidth="1"/>
    <col min="12" max="13" width="0.5" style="16" customWidth="1"/>
    <col min="14" max="14" width="12.25" style="16" customWidth="1"/>
    <col min="15" max="16" width="0.5" style="16" customWidth="1"/>
    <col min="17" max="17" width="12.25" style="16" customWidth="1"/>
    <col min="18" max="19" width="0.5" style="16" customWidth="1"/>
    <col min="20" max="20" width="12.25" style="16" customWidth="1"/>
    <col min="21" max="22" width="0.5" style="16" customWidth="1"/>
    <col min="23" max="23" width="12.25" style="16" customWidth="1"/>
    <col min="24" max="25" width="0.5" style="16" customWidth="1"/>
    <col min="26" max="26" width="9.625" style="16" customWidth="1"/>
    <col min="27" max="28" width="0.5" style="16" customWidth="1"/>
    <col min="29" max="29" width="11.875" style="16" customWidth="1"/>
    <col min="30" max="31" width="0.5" style="16" customWidth="1"/>
    <col min="32" max="32" width="11.625" style="16" customWidth="1"/>
    <col min="33" max="34" width="0.5" style="16" customWidth="1"/>
    <col min="35" max="35" width="7.125" style="16" customWidth="1"/>
    <col min="36" max="37" width="0.5" style="16" customWidth="1"/>
    <col min="38" max="38" width="7.125" style="16" customWidth="1"/>
    <col min="39" max="40" width="0.5" style="16" customWidth="1"/>
    <col min="41" max="41" width="11.625" style="16" customWidth="1"/>
    <col min="42" max="43" width="0.5" style="16" customWidth="1"/>
    <col min="44" max="44" width="11.625" style="16" customWidth="1"/>
    <col min="45" max="46" width="0.5" style="16" customWidth="1"/>
    <col min="47" max="47" width="6.875" style="16" customWidth="1"/>
    <col min="48" max="49" width="0.5" style="16" customWidth="1"/>
    <col min="50" max="50" width="8.25" style="16" customWidth="1"/>
    <col min="51" max="51" width="0.5" style="16" customWidth="1"/>
    <col min="52" max="16384" width="9" style="16"/>
  </cols>
  <sheetData>
    <row r="1" spans="1:51" ht="20.25" customHeight="1">
      <c r="B1" s="36" t="s">
        <v>141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51" ht="23.1" customHeight="1" thickBot="1">
      <c r="B2" s="36" t="s">
        <v>142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Q2" s="10"/>
    </row>
    <row r="3" spans="1:51" ht="23.1" customHeight="1">
      <c r="A3" s="115"/>
      <c r="B3" s="115"/>
      <c r="C3" s="115"/>
      <c r="D3" s="115"/>
      <c r="E3" s="115"/>
      <c r="F3" s="115"/>
      <c r="G3" s="115"/>
      <c r="H3" s="115"/>
      <c r="I3" s="115"/>
      <c r="J3" s="407" t="s">
        <v>129</v>
      </c>
      <c r="K3" s="408"/>
      <c r="L3" s="408"/>
      <c r="M3" s="408"/>
      <c r="N3" s="408"/>
      <c r="O3" s="408"/>
      <c r="P3" s="408"/>
      <c r="Q3" s="408"/>
      <c r="R3" s="408"/>
      <c r="S3" s="408"/>
      <c r="T3" s="408"/>
      <c r="U3" s="409"/>
      <c r="V3" s="154"/>
      <c r="W3" s="107" t="s">
        <v>14</v>
      </c>
      <c r="X3" s="107"/>
      <c r="Y3" s="107"/>
      <c r="Z3" s="107"/>
      <c r="AA3" s="107"/>
      <c r="AB3" s="107"/>
      <c r="AC3" s="107"/>
      <c r="AD3" s="107"/>
      <c r="AE3" s="107"/>
      <c r="AF3" s="108"/>
      <c r="AG3" s="107"/>
      <c r="AH3" s="407" t="s">
        <v>15</v>
      </c>
      <c r="AI3" s="408"/>
      <c r="AJ3" s="408"/>
      <c r="AK3" s="408"/>
      <c r="AL3" s="408"/>
      <c r="AM3" s="408"/>
      <c r="AN3" s="408"/>
      <c r="AO3" s="408"/>
      <c r="AP3" s="408"/>
      <c r="AQ3" s="408"/>
      <c r="AR3" s="408"/>
      <c r="AS3" s="408"/>
      <c r="AT3" s="407" t="s">
        <v>16</v>
      </c>
      <c r="AU3" s="408"/>
      <c r="AV3" s="408"/>
      <c r="AW3" s="408"/>
      <c r="AX3" s="408"/>
      <c r="AY3" s="408"/>
    </row>
    <row r="4" spans="1:51" ht="17.25" customHeight="1">
      <c r="H4" s="22"/>
      <c r="I4" s="22"/>
      <c r="J4" s="155"/>
      <c r="K4" s="414" t="s">
        <v>263</v>
      </c>
      <c r="L4" s="156"/>
      <c r="M4" s="157"/>
      <c r="N4" s="414" t="s">
        <v>264</v>
      </c>
      <c r="O4" s="114"/>
      <c r="P4" s="113"/>
      <c r="Q4" s="158" t="s">
        <v>266</v>
      </c>
      <c r="R4" s="159"/>
      <c r="S4" s="160"/>
      <c r="T4" s="158" t="s">
        <v>19</v>
      </c>
      <c r="U4" s="159"/>
      <c r="V4" s="160"/>
      <c r="W4" s="414" t="s">
        <v>268</v>
      </c>
      <c r="X4" s="161"/>
      <c r="Y4" s="161"/>
      <c r="Z4" s="158" t="s">
        <v>19</v>
      </c>
      <c r="AA4" s="162"/>
      <c r="AB4" s="158"/>
      <c r="AC4" s="158" t="s">
        <v>130</v>
      </c>
      <c r="AD4" s="163"/>
      <c r="AE4" s="164"/>
      <c r="AF4" s="158" t="s">
        <v>143</v>
      </c>
      <c r="AG4" s="164"/>
      <c r="AH4" s="165"/>
      <c r="AI4" s="158" t="s">
        <v>21</v>
      </c>
      <c r="AJ4" s="162"/>
      <c r="AK4" s="158"/>
      <c r="AL4" s="158" t="s">
        <v>22</v>
      </c>
      <c r="AM4" s="163"/>
      <c r="AN4" s="164"/>
      <c r="AO4" s="158" t="s">
        <v>23</v>
      </c>
      <c r="AP4" s="163"/>
      <c r="AQ4" s="164"/>
      <c r="AR4" s="158" t="s">
        <v>23</v>
      </c>
      <c r="AS4" s="163"/>
      <c r="AT4" s="164"/>
      <c r="AU4" s="160" t="s">
        <v>270</v>
      </c>
      <c r="AV4" s="160"/>
      <c r="AW4" s="166"/>
      <c r="AX4" s="160" t="s">
        <v>272</v>
      </c>
    </row>
    <row r="5" spans="1:51" ht="22.5" customHeight="1">
      <c r="H5" s="22"/>
      <c r="I5" s="22"/>
      <c r="J5" s="155"/>
      <c r="K5" s="382"/>
      <c r="L5" s="114"/>
      <c r="M5" s="113"/>
      <c r="N5" s="382"/>
      <c r="O5" s="114"/>
      <c r="P5" s="113"/>
      <c r="Q5" s="167" t="s">
        <v>265</v>
      </c>
      <c r="R5" s="168"/>
      <c r="S5" s="169"/>
      <c r="T5" s="167" t="s">
        <v>267</v>
      </c>
      <c r="U5" s="168"/>
      <c r="V5" s="169"/>
      <c r="W5" s="382"/>
      <c r="X5" s="170"/>
      <c r="Y5" s="170"/>
      <c r="Z5" s="167" t="s">
        <v>24</v>
      </c>
      <c r="AA5" s="171"/>
      <c r="AB5" s="172"/>
      <c r="AC5" s="173" t="s">
        <v>144</v>
      </c>
      <c r="AD5" s="174"/>
      <c r="AE5" s="173"/>
      <c r="AF5" s="167" t="s">
        <v>145</v>
      </c>
      <c r="AG5" s="172"/>
      <c r="AH5" s="175"/>
      <c r="AI5" s="167" t="s">
        <v>26</v>
      </c>
      <c r="AJ5" s="171"/>
      <c r="AK5" s="172"/>
      <c r="AL5" s="167" t="s">
        <v>27</v>
      </c>
      <c r="AM5" s="171"/>
      <c r="AN5" s="172"/>
      <c r="AO5" s="167" t="s">
        <v>261</v>
      </c>
      <c r="AP5" s="171"/>
      <c r="AQ5" s="172"/>
      <c r="AR5" s="167" t="s">
        <v>262</v>
      </c>
      <c r="AS5" s="171"/>
      <c r="AT5" s="172"/>
      <c r="AU5" s="169" t="s">
        <v>269</v>
      </c>
      <c r="AV5" s="169"/>
      <c r="AW5" s="176"/>
      <c r="AX5" s="169" t="s">
        <v>271</v>
      </c>
    </row>
    <row r="6" spans="1:51" ht="15.75" customHeight="1">
      <c r="A6" s="44"/>
      <c r="B6" s="44"/>
      <c r="C6" s="44"/>
      <c r="D6" s="44"/>
      <c r="E6" s="44"/>
      <c r="F6" s="44"/>
      <c r="G6" s="44"/>
      <c r="H6" s="44"/>
      <c r="I6" s="44"/>
      <c r="J6" s="177"/>
      <c r="K6" s="178" t="s">
        <v>28</v>
      </c>
      <c r="L6" s="179"/>
      <c r="M6" s="178"/>
      <c r="N6" s="178" t="s">
        <v>28</v>
      </c>
      <c r="O6" s="179"/>
      <c r="P6" s="178"/>
      <c r="Q6" s="178" t="s">
        <v>28</v>
      </c>
      <c r="R6" s="179"/>
      <c r="S6" s="178"/>
      <c r="T6" s="178" t="s">
        <v>28</v>
      </c>
      <c r="U6" s="179"/>
      <c r="V6" s="178"/>
      <c r="W6" s="178" t="s">
        <v>29</v>
      </c>
      <c r="X6" s="178"/>
      <c r="Y6" s="178"/>
      <c r="Z6" s="178" t="s">
        <v>29</v>
      </c>
      <c r="AA6" s="179"/>
      <c r="AB6" s="178"/>
      <c r="AC6" s="178" t="s">
        <v>29</v>
      </c>
      <c r="AD6" s="179"/>
      <c r="AE6" s="178"/>
      <c r="AF6" s="178" t="s">
        <v>29</v>
      </c>
      <c r="AG6" s="178"/>
      <c r="AH6" s="180"/>
      <c r="AI6" s="178" t="s">
        <v>30</v>
      </c>
      <c r="AJ6" s="179"/>
      <c r="AK6" s="178"/>
      <c r="AL6" s="178" t="s">
        <v>30</v>
      </c>
      <c r="AM6" s="179"/>
      <c r="AN6" s="178"/>
      <c r="AO6" s="178" t="s">
        <v>146</v>
      </c>
      <c r="AP6" s="179"/>
      <c r="AQ6" s="178"/>
      <c r="AR6" s="178" t="s">
        <v>146</v>
      </c>
      <c r="AS6" s="179"/>
      <c r="AT6" s="178"/>
      <c r="AU6" s="181" t="s">
        <v>31</v>
      </c>
      <c r="AV6" s="181"/>
      <c r="AW6" s="182"/>
      <c r="AX6" s="178" t="s">
        <v>31</v>
      </c>
      <c r="AY6" s="44"/>
    </row>
    <row r="7" spans="1:51" ht="23.1" customHeight="1">
      <c r="A7" s="44"/>
      <c r="B7" s="383" t="str">
        <f>'(1)ｲ調定額推移'!B5:D5</f>
        <v>平成29年度</v>
      </c>
      <c r="C7" s="383"/>
      <c r="D7" s="383"/>
      <c r="E7" s="383"/>
      <c r="F7" s="383"/>
      <c r="G7" s="383"/>
      <c r="H7" s="383"/>
      <c r="I7" s="5"/>
      <c r="J7" s="6"/>
      <c r="K7" s="7">
        <v>469137389</v>
      </c>
      <c r="L7" s="7"/>
      <c r="M7" s="7"/>
      <c r="N7" s="7">
        <v>317162611</v>
      </c>
      <c r="O7" s="7"/>
      <c r="P7" s="7"/>
      <c r="Q7" s="7">
        <v>11127084</v>
      </c>
      <c r="R7" s="7"/>
      <c r="S7" s="7"/>
      <c r="T7" s="7">
        <v>306035527</v>
      </c>
      <c r="U7" s="8"/>
      <c r="V7" s="7"/>
      <c r="W7" s="7">
        <v>4633734736</v>
      </c>
      <c r="X7" s="7"/>
      <c r="Y7" s="7"/>
      <c r="Z7" s="7">
        <v>5022763</v>
      </c>
      <c r="AA7" s="7"/>
      <c r="AB7" s="7"/>
      <c r="AC7" s="7">
        <v>4628711973</v>
      </c>
      <c r="AD7" s="7"/>
      <c r="AE7" s="7"/>
      <c r="AF7" s="7">
        <v>1688356814</v>
      </c>
      <c r="AG7" s="7"/>
      <c r="AH7" s="9"/>
      <c r="AI7" s="7">
        <v>172308</v>
      </c>
      <c r="AJ7" s="7"/>
      <c r="AK7" s="7"/>
      <c r="AL7" s="7">
        <v>635841</v>
      </c>
      <c r="AM7" s="7"/>
      <c r="AN7" s="7"/>
      <c r="AO7" s="10">
        <v>21610</v>
      </c>
      <c r="AP7" s="10"/>
      <c r="AQ7" s="10"/>
      <c r="AR7" s="7">
        <v>614231</v>
      </c>
      <c r="AS7" s="7"/>
      <c r="AT7" s="9"/>
      <c r="AU7" s="7">
        <v>14610</v>
      </c>
      <c r="AV7" s="7"/>
      <c r="AW7" s="7"/>
      <c r="AX7" s="11">
        <v>0</v>
      </c>
    </row>
    <row r="8" spans="1:51" ht="23.1" customHeight="1">
      <c r="A8" s="44"/>
      <c r="B8" s="383" t="str">
        <f>'(1)ｲ調定額推移'!B6:D6</f>
        <v>平成30年度</v>
      </c>
      <c r="C8" s="383"/>
      <c r="D8" s="383"/>
      <c r="E8" s="383"/>
      <c r="F8" s="383"/>
      <c r="G8" s="383"/>
      <c r="H8" s="383"/>
      <c r="I8" s="5"/>
      <c r="J8" s="6"/>
      <c r="K8" s="7">
        <v>469101796</v>
      </c>
      <c r="L8" s="7"/>
      <c r="M8" s="7"/>
      <c r="N8" s="7">
        <v>317198204</v>
      </c>
      <c r="O8" s="7"/>
      <c r="P8" s="7"/>
      <c r="Q8" s="7">
        <v>10901860</v>
      </c>
      <c r="R8" s="7"/>
      <c r="S8" s="7"/>
      <c r="T8" s="7">
        <v>306296344</v>
      </c>
      <c r="U8" s="8"/>
      <c r="V8" s="7"/>
      <c r="W8" s="7">
        <v>5436342715</v>
      </c>
      <c r="X8" s="7"/>
      <c r="Y8" s="7"/>
      <c r="Z8" s="7">
        <v>4636453</v>
      </c>
      <c r="AA8" s="7"/>
      <c r="AB8" s="7"/>
      <c r="AC8" s="7">
        <v>5431706262</v>
      </c>
      <c r="AD8" s="7"/>
      <c r="AE8" s="7"/>
      <c r="AF8" s="7">
        <v>1799138147</v>
      </c>
      <c r="AG8" s="7"/>
      <c r="AH8" s="9"/>
      <c r="AI8" s="7">
        <v>172498</v>
      </c>
      <c r="AJ8" s="7"/>
      <c r="AK8" s="7"/>
      <c r="AL8" s="7">
        <v>637571</v>
      </c>
      <c r="AM8" s="7"/>
      <c r="AN8" s="7"/>
      <c r="AO8" s="10">
        <v>20849</v>
      </c>
      <c r="AP8" s="10"/>
      <c r="AQ8" s="10"/>
      <c r="AR8" s="7">
        <v>616722</v>
      </c>
      <c r="AS8" s="7"/>
      <c r="AT8" s="9"/>
      <c r="AU8" s="7">
        <v>17139</v>
      </c>
      <c r="AV8" s="7"/>
      <c r="AW8" s="7"/>
      <c r="AX8" s="11">
        <v>0</v>
      </c>
    </row>
    <row r="9" spans="1:51" ht="23.1" customHeight="1">
      <c r="A9" s="44"/>
      <c r="B9" s="383" t="str">
        <f>'(1)ｲ調定額推移'!B7:D7</f>
        <v>令和元年度</v>
      </c>
      <c r="C9" s="383"/>
      <c r="D9" s="383"/>
      <c r="E9" s="383"/>
      <c r="F9" s="383"/>
      <c r="G9" s="383"/>
      <c r="H9" s="383"/>
      <c r="I9" s="5"/>
      <c r="J9" s="6"/>
      <c r="K9" s="7">
        <v>468278311</v>
      </c>
      <c r="L9" s="7"/>
      <c r="M9" s="7"/>
      <c r="N9" s="7">
        <v>318021689</v>
      </c>
      <c r="O9" s="7"/>
      <c r="P9" s="7"/>
      <c r="Q9" s="7">
        <v>10703654</v>
      </c>
      <c r="R9" s="7"/>
      <c r="S9" s="7"/>
      <c r="T9" s="7">
        <v>307318035</v>
      </c>
      <c r="U9" s="8"/>
      <c r="V9" s="7"/>
      <c r="W9" s="7">
        <v>5466013218</v>
      </c>
      <c r="X9" s="7"/>
      <c r="Y9" s="7"/>
      <c r="Z9" s="7">
        <v>3904142</v>
      </c>
      <c r="AA9" s="7"/>
      <c r="AB9" s="7"/>
      <c r="AC9" s="7">
        <v>5462109076</v>
      </c>
      <c r="AD9" s="7"/>
      <c r="AE9" s="7"/>
      <c r="AF9" s="7">
        <v>1890818713</v>
      </c>
      <c r="AG9" s="7"/>
      <c r="AH9" s="9"/>
      <c r="AI9" s="7">
        <v>173005</v>
      </c>
      <c r="AJ9" s="7"/>
      <c r="AK9" s="7"/>
      <c r="AL9" s="7">
        <v>639515</v>
      </c>
      <c r="AM9" s="7"/>
      <c r="AN9" s="7"/>
      <c r="AO9" s="10">
        <v>20468</v>
      </c>
      <c r="AP9" s="10"/>
      <c r="AQ9" s="10"/>
      <c r="AR9" s="7">
        <v>619047</v>
      </c>
      <c r="AS9" s="7"/>
      <c r="AT9" s="9"/>
      <c r="AU9" s="7">
        <v>17187.548544841546</v>
      </c>
      <c r="AV9" s="7"/>
      <c r="AW9" s="7"/>
      <c r="AX9" s="11">
        <v>0</v>
      </c>
    </row>
    <row r="10" spans="1:51" ht="23.1" customHeight="1">
      <c r="A10" s="119"/>
      <c r="B10" s="383" t="str">
        <f>'(1)ｲ調定額推移'!B8:D8</f>
        <v>令和２年度</v>
      </c>
      <c r="C10" s="383"/>
      <c r="D10" s="383"/>
      <c r="E10" s="383"/>
      <c r="F10" s="383"/>
      <c r="G10" s="383"/>
      <c r="H10" s="383"/>
      <c r="I10" s="15"/>
      <c r="J10" s="6"/>
      <c r="K10" s="7">
        <v>467868045</v>
      </c>
      <c r="L10" s="7"/>
      <c r="M10" s="7"/>
      <c r="N10" s="7">
        <v>318481955</v>
      </c>
      <c r="O10" s="7"/>
      <c r="P10" s="7"/>
      <c r="Q10" s="7">
        <v>10532261</v>
      </c>
      <c r="R10" s="7"/>
      <c r="S10" s="7"/>
      <c r="T10" s="7">
        <v>307949694</v>
      </c>
      <c r="U10" s="8"/>
      <c r="V10" s="7"/>
      <c r="W10" s="7">
        <v>5477377568</v>
      </c>
      <c r="X10" s="7"/>
      <c r="Y10" s="7"/>
      <c r="Z10" s="7">
        <v>3692280</v>
      </c>
      <c r="AA10" s="7"/>
      <c r="AB10" s="7"/>
      <c r="AC10" s="7">
        <v>5473685288</v>
      </c>
      <c r="AD10" s="7"/>
      <c r="AE10" s="7"/>
      <c r="AF10" s="7">
        <v>1923918747</v>
      </c>
      <c r="AG10" s="7"/>
      <c r="AH10" s="9"/>
      <c r="AI10" s="7">
        <v>173096</v>
      </c>
      <c r="AJ10" s="7"/>
      <c r="AK10" s="7"/>
      <c r="AL10" s="7">
        <v>641741</v>
      </c>
      <c r="AM10" s="7"/>
      <c r="AN10" s="7"/>
      <c r="AO10" s="7">
        <v>20383</v>
      </c>
      <c r="AP10" s="7"/>
      <c r="AQ10" s="7"/>
      <c r="AR10" s="7">
        <v>621358</v>
      </c>
      <c r="AS10" s="7"/>
      <c r="AT10" s="9"/>
      <c r="AU10" s="7">
        <v>17198.392191482246</v>
      </c>
      <c r="AV10" s="7"/>
      <c r="AW10" s="7"/>
      <c r="AX10" s="11">
        <v>0</v>
      </c>
      <c r="AY10" s="22"/>
    </row>
    <row r="11" spans="1:51" ht="23.1" customHeight="1">
      <c r="A11" s="119"/>
      <c r="B11" s="383" t="str">
        <f>'(1)ｲ調定額推移'!B9:D9</f>
        <v>令和３年度</v>
      </c>
      <c r="C11" s="383"/>
      <c r="D11" s="383"/>
      <c r="E11" s="383"/>
      <c r="F11" s="383"/>
      <c r="G11" s="383"/>
      <c r="H11" s="383"/>
      <c r="I11" s="15"/>
      <c r="J11" s="6"/>
      <c r="K11" s="7">
        <v>468333872</v>
      </c>
      <c r="L11" s="7"/>
      <c r="M11" s="7"/>
      <c r="N11" s="7">
        <v>318016128</v>
      </c>
      <c r="O11" s="7"/>
      <c r="P11" s="7"/>
      <c r="Q11" s="7">
        <v>10506358</v>
      </c>
      <c r="R11" s="7"/>
      <c r="S11" s="7"/>
      <c r="T11" s="7">
        <v>307509770</v>
      </c>
      <c r="U11" s="8"/>
      <c r="V11" s="7"/>
      <c r="W11" s="7">
        <v>6835566866</v>
      </c>
      <c r="X11" s="7"/>
      <c r="Y11" s="7"/>
      <c r="Z11" s="7">
        <v>4376612</v>
      </c>
      <c r="AA11" s="7"/>
      <c r="AB11" s="7"/>
      <c r="AC11" s="7">
        <v>6831190254</v>
      </c>
      <c r="AD11" s="7"/>
      <c r="AE11" s="7"/>
      <c r="AF11" s="7">
        <v>1921223415</v>
      </c>
      <c r="AG11" s="7"/>
      <c r="AH11" s="9"/>
      <c r="AI11" s="7">
        <v>172789</v>
      </c>
      <c r="AJ11" s="7"/>
      <c r="AK11" s="7"/>
      <c r="AL11" s="7">
        <v>643761</v>
      </c>
      <c r="AM11" s="7"/>
      <c r="AN11" s="7"/>
      <c r="AO11" s="7">
        <v>20491</v>
      </c>
      <c r="AP11" s="7"/>
      <c r="AQ11" s="7"/>
      <c r="AR11" s="7">
        <v>623270</v>
      </c>
      <c r="AS11" s="7"/>
      <c r="AT11" s="9"/>
      <c r="AU11" s="7">
        <v>21494.403158068762</v>
      </c>
      <c r="AV11" s="7"/>
      <c r="AW11" s="7"/>
      <c r="AX11" s="11">
        <v>0</v>
      </c>
      <c r="AY11" s="22"/>
    </row>
    <row r="12" spans="1:51" ht="23.1" customHeight="1">
      <c r="A12" s="119"/>
      <c r="B12" s="383" t="s">
        <v>238</v>
      </c>
      <c r="C12" s="383"/>
      <c r="D12" s="383"/>
      <c r="E12" s="383"/>
      <c r="F12" s="383"/>
      <c r="G12" s="383"/>
      <c r="H12" s="383"/>
      <c r="I12" s="15"/>
      <c r="J12" s="19"/>
      <c r="K12" s="183">
        <f>SUM(K13:K16,K20,K21:K27,K36,K37)</f>
        <v>468201489</v>
      </c>
      <c r="L12" s="183"/>
      <c r="M12" s="183"/>
      <c r="N12" s="183">
        <f>SUM(N13:N16,N20,N21:N27,N36,N37)</f>
        <v>318148511</v>
      </c>
      <c r="O12" s="183"/>
      <c r="P12" s="183"/>
      <c r="Q12" s="183">
        <f>SUM(Q13:Q16,Q20,Q21:Q27,Q36,Q37)</f>
        <v>10225693</v>
      </c>
      <c r="R12" s="183"/>
      <c r="S12" s="183"/>
      <c r="T12" s="183">
        <f>SUM(T13:T16,T20,T21:T27,T36,T37)</f>
        <v>307922818</v>
      </c>
      <c r="U12" s="184"/>
      <c r="V12" s="183"/>
      <c r="W12" s="183">
        <f>SUM(W13:W16,W20,W21:W27,W36,W37)</f>
        <v>6835818904</v>
      </c>
      <c r="X12" s="183"/>
      <c r="Y12" s="183"/>
      <c r="Z12" s="183">
        <f>SUM(Z13:Z16,Z20,Z21:Z27,Z36,Z37)</f>
        <v>3935656</v>
      </c>
      <c r="AA12" s="183"/>
      <c r="AB12" s="183"/>
      <c r="AC12" s="183">
        <f>SUM(AC13:AC16,AC20,AC21:AC27,AC36,AC37)</f>
        <v>6831883248</v>
      </c>
      <c r="AD12" s="183"/>
      <c r="AE12" s="183"/>
      <c r="AF12" s="183">
        <f>SUM(AF13:AF16,AF20,AF21:AF27,AF36,AF37)</f>
        <v>2026501136</v>
      </c>
      <c r="AG12" s="183"/>
      <c r="AH12" s="185"/>
      <c r="AI12" s="183">
        <f>SUM(AI13:AI16,AI20,AI21:AI27,AI36,AI37)</f>
        <v>171259</v>
      </c>
      <c r="AJ12" s="183"/>
      <c r="AK12" s="183"/>
      <c r="AL12" s="183">
        <f>SUM(AL13:AL16,AL20,AL21:AL27,AL36,AL37)</f>
        <v>635198</v>
      </c>
      <c r="AM12" s="183"/>
      <c r="AN12" s="183"/>
      <c r="AO12" s="183">
        <f>SUM(AO13:AO16,AO20,AO21:AO27,AO36,AO37)</f>
        <v>19659</v>
      </c>
      <c r="AP12" s="183"/>
      <c r="AQ12" s="183"/>
      <c r="AR12" s="183">
        <f>SUM(AR13:AR16,AR20,AR21:AR27,AR36,AR37)</f>
        <v>615539</v>
      </c>
      <c r="AS12" s="183"/>
      <c r="AT12" s="185"/>
      <c r="AU12" s="183">
        <f>W12/N12*1000</f>
        <v>21486.251444376554</v>
      </c>
      <c r="AV12" s="183"/>
      <c r="AW12" s="183"/>
      <c r="AX12" s="33">
        <v>0</v>
      </c>
      <c r="AY12" s="44"/>
    </row>
    <row r="13" spans="1:51" ht="23.1" customHeight="1">
      <c r="B13" s="160" t="s">
        <v>32</v>
      </c>
      <c r="C13" s="160"/>
      <c r="D13" s="186"/>
      <c r="E13" s="393" t="s">
        <v>33</v>
      </c>
      <c r="F13" s="393"/>
      <c r="G13" s="393"/>
      <c r="H13" s="393"/>
      <c r="I13" s="187"/>
      <c r="J13" s="6"/>
      <c r="K13" s="7">
        <v>178292</v>
      </c>
      <c r="L13" s="7"/>
      <c r="M13" s="7"/>
      <c r="N13" s="7">
        <f>Q13+T13</f>
        <v>48120185</v>
      </c>
      <c r="O13" s="7"/>
      <c r="P13" s="7"/>
      <c r="Q13" s="7">
        <v>1115024</v>
      </c>
      <c r="R13" s="7"/>
      <c r="S13" s="7"/>
      <c r="T13" s="7">
        <v>47005161</v>
      </c>
      <c r="U13" s="8"/>
      <c r="V13" s="7"/>
      <c r="W13" s="7">
        <f>SUM(Z13+AC13)</f>
        <v>5209322</v>
      </c>
      <c r="X13" s="7"/>
      <c r="Y13" s="7"/>
      <c r="Z13" s="7">
        <v>119897</v>
      </c>
      <c r="AA13" s="7"/>
      <c r="AB13" s="7"/>
      <c r="AC13" s="7">
        <v>5089425</v>
      </c>
      <c r="AD13" s="7"/>
      <c r="AE13" s="7"/>
      <c r="AF13" s="7">
        <v>4980669</v>
      </c>
      <c r="AG13" s="7"/>
      <c r="AH13" s="9"/>
      <c r="AI13" s="7">
        <v>477</v>
      </c>
      <c r="AJ13" s="7"/>
      <c r="AK13" s="7"/>
      <c r="AL13" s="7">
        <f>AO13+AR13</f>
        <v>30934</v>
      </c>
      <c r="AM13" s="7"/>
      <c r="AN13" s="7"/>
      <c r="AO13" s="10">
        <v>1382</v>
      </c>
      <c r="AP13" s="10"/>
      <c r="AQ13" s="10"/>
      <c r="AR13" s="7">
        <v>29552</v>
      </c>
      <c r="AS13" s="7"/>
      <c r="AT13" s="9"/>
      <c r="AU13" s="7">
        <f>W13/N13*1000</f>
        <v>108.25648322008736</v>
      </c>
      <c r="AV13" s="7"/>
      <c r="AW13" s="7"/>
      <c r="AX13" s="7">
        <v>130</v>
      </c>
    </row>
    <row r="14" spans="1:51" ht="23.1" customHeight="1">
      <c r="A14" s="127"/>
      <c r="B14" s="127"/>
      <c r="C14" s="188"/>
      <c r="D14" s="189"/>
      <c r="E14" s="404" t="s">
        <v>34</v>
      </c>
      <c r="F14" s="404"/>
      <c r="G14" s="404"/>
      <c r="H14" s="404"/>
      <c r="I14" s="190"/>
      <c r="J14" s="191"/>
      <c r="K14" s="11">
        <v>0</v>
      </c>
      <c r="L14" s="11"/>
      <c r="M14" s="11"/>
      <c r="N14" s="7">
        <f t="shared" ref="N14:N37" si="0">Q14+T14</f>
        <v>869225</v>
      </c>
      <c r="O14" s="7"/>
      <c r="P14" s="7"/>
      <c r="Q14" s="7">
        <v>30342</v>
      </c>
      <c r="R14" s="7"/>
      <c r="S14" s="7"/>
      <c r="T14" s="7">
        <v>838883</v>
      </c>
      <c r="U14" s="8"/>
      <c r="V14" s="7"/>
      <c r="W14" s="7">
        <f t="shared" ref="W14:W20" si="1">SUM(Z14+AC14)</f>
        <v>10564605</v>
      </c>
      <c r="X14" s="7"/>
      <c r="Y14" s="7"/>
      <c r="Z14" s="7">
        <v>186779</v>
      </c>
      <c r="AA14" s="7"/>
      <c r="AB14" s="7"/>
      <c r="AC14" s="7">
        <v>10377826</v>
      </c>
      <c r="AD14" s="7"/>
      <c r="AE14" s="7"/>
      <c r="AF14" s="7">
        <v>2115015</v>
      </c>
      <c r="AG14" s="7"/>
      <c r="AH14" s="9"/>
      <c r="AI14" s="11">
        <v>0</v>
      </c>
      <c r="AJ14" s="11"/>
      <c r="AK14" s="11"/>
      <c r="AL14" s="7">
        <f t="shared" ref="AL14:AL36" si="2">AO14+AR14</f>
        <v>1150</v>
      </c>
      <c r="AM14" s="7"/>
      <c r="AN14" s="7"/>
      <c r="AO14" s="10">
        <v>43</v>
      </c>
      <c r="AP14" s="10"/>
      <c r="AQ14" s="10"/>
      <c r="AR14" s="7">
        <v>1107</v>
      </c>
      <c r="AS14" s="7"/>
      <c r="AT14" s="9"/>
      <c r="AU14" s="7">
        <f>W14/N14*1000</f>
        <v>12154.05102246254</v>
      </c>
      <c r="AV14" s="7"/>
      <c r="AW14" s="7"/>
      <c r="AX14" s="7">
        <v>202219</v>
      </c>
    </row>
    <row r="15" spans="1:51" ht="23.1" customHeight="1">
      <c r="B15" s="160" t="s">
        <v>35</v>
      </c>
      <c r="C15" s="160"/>
      <c r="D15" s="186"/>
      <c r="E15" s="393" t="s">
        <v>36</v>
      </c>
      <c r="F15" s="393"/>
      <c r="G15" s="393"/>
      <c r="H15" s="393"/>
      <c r="I15" s="187"/>
      <c r="J15" s="6"/>
      <c r="K15" s="7">
        <v>113766</v>
      </c>
      <c r="L15" s="7"/>
      <c r="M15" s="7"/>
      <c r="N15" s="7">
        <f t="shared" si="0"/>
        <v>11776291</v>
      </c>
      <c r="O15" s="7"/>
      <c r="P15" s="7"/>
      <c r="Q15" s="7">
        <v>787038</v>
      </c>
      <c r="R15" s="7"/>
      <c r="S15" s="7"/>
      <c r="T15" s="7">
        <v>10989253</v>
      </c>
      <c r="U15" s="8"/>
      <c r="V15" s="7"/>
      <c r="W15" s="7">
        <f t="shared" si="1"/>
        <v>516836</v>
      </c>
      <c r="X15" s="7"/>
      <c r="Y15" s="7"/>
      <c r="Z15" s="7">
        <v>37454</v>
      </c>
      <c r="AA15" s="7"/>
      <c r="AB15" s="7"/>
      <c r="AC15" s="7">
        <v>479382</v>
      </c>
      <c r="AD15" s="7"/>
      <c r="AE15" s="7"/>
      <c r="AF15" s="7">
        <v>474905</v>
      </c>
      <c r="AG15" s="7"/>
      <c r="AH15" s="9"/>
      <c r="AI15" s="7">
        <v>284</v>
      </c>
      <c r="AJ15" s="7"/>
      <c r="AK15" s="7"/>
      <c r="AL15" s="7">
        <f t="shared" si="2"/>
        <v>15328</v>
      </c>
      <c r="AM15" s="7"/>
      <c r="AN15" s="7"/>
      <c r="AO15" s="10">
        <v>1378</v>
      </c>
      <c r="AP15" s="10"/>
      <c r="AQ15" s="10"/>
      <c r="AR15" s="7">
        <v>13950</v>
      </c>
      <c r="AS15" s="7"/>
      <c r="AT15" s="9"/>
      <c r="AU15" s="7">
        <f>W15/N15*1000</f>
        <v>43.887842105803941</v>
      </c>
      <c r="AV15" s="7"/>
      <c r="AW15" s="7"/>
      <c r="AX15" s="7">
        <v>73</v>
      </c>
    </row>
    <row r="16" spans="1:51" ht="23.1" customHeight="1">
      <c r="A16" s="127"/>
      <c r="B16" s="127"/>
      <c r="C16" s="127"/>
      <c r="D16" s="189"/>
      <c r="E16" s="404" t="s">
        <v>37</v>
      </c>
      <c r="F16" s="404"/>
      <c r="G16" s="404"/>
      <c r="H16" s="404"/>
      <c r="I16" s="190"/>
      <c r="J16" s="191"/>
      <c r="K16" s="11">
        <v>0</v>
      </c>
      <c r="L16" s="11"/>
      <c r="M16" s="11"/>
      <c r="N16" s="7">
        <f t="shared" si="0"/>
        <v>1620266</v>
      </c>
      <c r="O16" s="7"/>
      <c r="P16" s="7"/>
      <c r="Q16" s="7">
        <v>5148</v>
      </c>
      <c r="R16" s="7"/>
      <c r="S16" s="7"/>
      <c r="T16" s="7">
        <v>1615118</v>
      </c>
      <c r="U16" s="8"/>
      <c r="V16" s="7"/>
      <c r="W16" s="7">
        <f t="shared" si="1"/>
        <v>51651080</v>
      </c>
      <c r="X16" s="7"/>
      <c r="Y16" s="7"/>
      <c r="Z16" s="7">
        <v>88642</v>
      </c>
      <c r="AA16" s="7"/>
      <c r="AB16" s="7"/>
      <c r="AC16" s="7">
        <v>51562438</v>
      </c>
      <c r="AD16" s="7"/>
      <c r="AE16" s="7"/>
      <c r="AF16" s="7">
        <v>10902033</v>
      </c>
      <c r="AG16" s="7"/>
      <c r="AH16" s="9"/>
      <c r="AI16" s="11">
        <v>0</v>
      </c>
      <c r="AJ16" s="11"/>
      <c r="AK16" s="11"/>
      <c r="AL16" s="7">
        <f t="shared" si="2"/>
        <v>3730</v>
      </c>
      <c r="AM16" s="7"/>
      <c r="AN16" s="7"/>
      <c r="AO16" s="10">
        <v>34</v>
      </c>
      <c r="AP16" s="10"/>
      <c r="AQ16" s="10"/>
      <c r="AR16" s="7">
        <v>3696</v>
      </c>
      <c r="AS16" s="7"/>
      <c r="AT16" s="9"/>
      <c r="AU16" s="7">
        <f>W16/N16*1000</f>
        <v>31878.148402793122</v>
      </c>
      <c r="AV16" s="7"/>
      <c r="AW16" s="7"/>
      <c r="AX16" s="7">
        <v>202770</v>
      </c>
    </row>
    <row r="17" spans="1:50" ht="23.1" customHeight="1">
      <c r="B17" s="22"/>
      <c r="C17" s="22"/>
      <c r="D17" s="192"/>
      <c r="E17" s="410" t="s">
        <v>38</v>
      </c>
      <c r="F17" s="411"/>
      <c r="G17" s="193"/>
      <c r="H17" s="194" t="s">
        <v>39</v>
      </c>
      <c r="I17" s="195"/>
      <c r="J17" s="196"/>
      <c r="K17" s="11">
        <v>0</v>
      </c>
      <c r="L17" s="11"/>
      <c r="M17" s="11"/>
      <c r="N17" s="7">
        <f t="shared" si="0"/>
        <v>55788464</v>
      </c>
      <c r="O17" s="7"/>
      <c r="P17" s="7"/>
      <c r="Q17" s="7">
        <v>153430</v>
      </c>
      <c r="R17" s="7"/>
      <c r="S17" s="7"/>
      <c r="T17" s="7">
        <v>55635034</v>
      </c>
      <c r="U17" s="8"/>
      <c r="V17" s="7"/>
      <c r="W17" s="7">
        <f t="shared" si="1"/>
        <v>3378944608</v>
      </c>
      <c r="X17" s="7"/>
      <c r="Y17" s="7"/>
      <c r="Z17" s="7">
        <v>1606856</v>
      </c>
      <c r="AA17" s="7"/>
      <c r="AB17" s="7"/>
      <c r="AC17" s="7">
        <v>3377337752</v>
      </c>
      <c r="AD17" s="7"/>
      <c r="AE17" s="7"/>
      <c r="AF17" s="7">
        <v>480337426</v>
      </c>
      <c r="AG17" s="7"/>
      <c r="AH17" s="9"/>
      <c r="AI17" s="11">
        <v>0</v>
      </c>
      <c r="AJ17" s="11"/>
      <c r="AK17" s="11"/>
      <c r="AL17" s="7">
        <f t="shared" si="2"/>
        <v>289663</v>
      </c>
      <c r="AM17" s="7"/>
      <c r="AN17" s="7"/>
      <c r="AO17" s="10">
        <v>2283</v>
      </c>
      <c r="AP17" s="10"/>
      <c r="AQ17" s="10"/>
      <c r="AR17" s="7">
        <v>287380</v>
      </c>
      <c r="AS17" s="7"/>
      <c r="AT17" s="9"/>
      <c r="AU17" s="7">
        <f t="shared" ref="AU17:AU34" si="3">W17/N17*1000</f>
        <v>60567.084406554015</v>
      </c>
      <c r="AV17" s="7"/>
      <c r="AW17" s="7"/>
      <c r="AX17" s="7">
        <v>2044296</v>
      </c>
    </row>
    <row r="18" spans="1:50" ht="23.1" customHeight="1">
      <c r="B18" s="405" t="s">
        <v>147</v>
      </c>
      <c r="C18" s="113"/>
      <c r="D18" s="197"/>
      <c r="E18" s="412" t="s">
        <v>40</v>
      </c>
      <c r="F18" s="413"/>
      <c r="G18" s="198"/>
      <c r="H18" s="199" t="s">
        <v>41</v>
      </c>
      <c r="I18" s="195"/>
      <c r="J18" s="196"/>
      <c r="K18" s="11">
        <v>0</v>
      </c>
      <c r="L18" s="11"/>
      <c r="M18" s="11"/>
      <c r="N18" s="7">
        <f t="shared" si="0"/>
        <v>16292570</v>
      </c>
      <c r="O18" s="7"/>
      <c r="P18" s="7"/>
      <c r="Q18" s="7">
        <v>49590</v>
      </c>
      <c r="R18" s="7"/>
      <c r="S18" s="7"/>
      <c r="T18" s="7">
        <v>16242980</v>
      </c>
      <c r="U18" s="8"/>
      <c r="V18" s="7"/>
      <c r="W18" s="7">
        <f t="shared" si="1"/>
        <v>605041803</v>
      </c>
      <c r="X18" s="7"/>
      <c r="Y18" s="7"/>
      <c r="Z18" s="7">
        <v>230705</v>
      </c>
      <c r="AA18" s="7"/>
      <c r="AB18" s="7"/>
      <c r="AC18" s="7">
        <v>604811098</v>
      </c>
      <c r="AD18" s="7"/>
      <c r="AE18" s="7"/>
      <c r="AF18" s="7">
        <v>178663333</v>
      </c>
      <c r="AG18" s="7"/>
      <c r="AH18" s="9"/>
      <c r="AI18" s="11">
        <v>0</v>
      </c>
      <c r="AJ18" s="11"/>
      <c r="AK18" s="11"/>
      <c r="AL18" s="7">
        <f t="shared" si="2"/>
        <v>158465</v>
      </c>
      <c r="AM18" s="7"/>
      <c r="AN18" s="7"/>
      <c r="AO18" s="10">
        <v>1115</v>
      </c>
      <c r="AP18" s="10"/>
      <c r="AQ18" s="10"/>
      <c r="AR18" s="7">
        <v>157350</v>
      </c>
      <c r="AS18" s="7"/>
      <c r="AT18" s="9"/>
      <c r="AU18" s="7">
        <f t="shared" si="3"/>
        <v>37136.056681051552</v>
      </c>
      <c r="AV18" s="7"/>
      <c r="AW18" s="7"/>
      <c r="AX18" s="7">
        <v>1600104</v>
      </c>
    </row>
    <row r="19" spans="1:50" ht="23.1" customHeight="1">
      <c r="B19" s="406"/>
      <c r="C19" s="113"/>
      <c r="D19" s="197"/>
      <c r="E19" s="404" t="s">
        <v>42</v>
      </c>
      <c r="F19" s="404"/>
      <c r="G19" s="404"/>
      <c r="H19" s="404"/>
      <c r="I19" s="190"/>
      <c r="J19" s="191"/>
      <c r="K19" s="11">
        <v>0</v>
      </c>
      <c r="L19" s="11"/>
      <c r="M19" s="11"/>
      <c r="N19" s="7">
        <f t="shared" si="0"/>
        <v>31261496</v>
      </c>
      <c r="O19" s="7"/>
      <c r="P19" s="7"/>
      <c r="Q19" s="7">
        <v>5463</v>
      </c>
      <c r="R19" s="7"/>
      <c r="S19" s="7"/>
      <c r="T19" s="7">
        <v>31256033</v>
      </c>
      <c r="U19" s="8"/>
      <c r="V19" s="7"/>
      <c r="W19" s="7">
        <f t="shared" si="1"/>
        <v>2357764040</v>
      </c>
      <c r="X19" s="7"/>
      <c r="Y19" s="7"/>
      <c r="Z19" s="7">
        <v>29437</v>
      </c>
      <c r="AA19" s="7"/>
      <c r="AB19" s="7"/>
      <c r="AC19" s="7">
        <v>2357734603</v>
      </c>
      <c r="AD19" s="7"/>
      <c r="AE19" s="7"/>
      <c r="AF19" s="7">
        <v>1138393504</v>
      </c>
      <c r="AG19" s="7"/>
      <c r="AH19" s="9"/>
      <c r="AI19" s="11">
        <v>0</v>
      </c>
      <c r="AJ19" s="11"/>
      <c r="AK19" s="11"/>
      <c r="AL19" s="7">
        <f t="shared" si="2"/>
        <v>49199</v>
      </c>
      <c r="AM19" s="7"/>
      <c r="AN19" s="7"/>
      <c r="AO19" s="10">
        <v>128</v>
      </c>
      <c r="AP19" s="10"/>
      <c r="AQ19" s="10"/>
      <c r="AR19" s="7">
        <v>49071</v>
      </c>
      <c r="AS19" s="7"/>
      <c r="AT19" s="9"/>
      <c r="AU19" s="7">
        <f t="shared" si="3"/>
        <v>75420.704114735898</v>
      </c>
      <c r="AV19" s="7"/>
      <c r="AW19" s="7"/>
      <c r="AX19" s="7">
        <v>2897280</v>
      </c>
    </row>
    <row r="20" spans="1:50" ht="23.1" customHeight="1">
      <c r="A20" s="127"/>
      <c r="B20" s="127"/>
      <c r="C20" s="22"/>
      <c r="D20" s="189"/>
      <c r="E20" s="393" t="s">
        <v>43</v>
      </c>
      <c r="F20" s="393"/>
      <c r="G20" s="393"/>
      <c r="H20" s="393"/>
      <c r="I20" s="187"/>
      <c r="J20" s="7">
        <f t="shared" ref="J20:P20" si="4">SUM(J17:J19)</f>
        <v>0</v>
      </c>
      <c r="K20" s="7">
        <v>22207366</v>
      </c>
      <c r="L20" s="7">
        <f t="shared" si="4"/>
        <v>0</v>
      </c>
      <c r="M20" s="7">
        <f t="shared" si="4"/>
        <v>0</v>
      </c>
      <c r="N20" s="7">
        <f>Q20+T20</f>
        <v>103342530</v>
      </c>
      <c r="O20" s="7">
        <f t="shared" si="4"/>
        <v>0</v>
      </c>
      <c r="P20" s="7">
        <f t="shared" si="4"/>
        <v>0</v>
      </c>
      <c r="Q20" s="7">
        <f>SUM(Q17:Q19)</f>
        <v>208483</v>
      </c>
      <c r="R20" s="7"/>
      <c r="S20" s="7"/>
      <c r="T20" s="7">
        <f>SUM(T17:T19)</f>
        <v>103134047</v>
      </c>
      <c r="U20" s="8"/>
      <c r="V20" s="7"/>
      <c r="W20" s="7">
        <f t="shared" si="1"/>
        <v>6341750451</v>
      </c>
      <c r="X20" s="7"/>
      <c r="Y20" s="7"/>
      <c r="Z20" s="7">
        <f>SUM(Z17:Z19)</f>
        <v>1866998</v>
      </c>
      <c r="AA20" s="7"/>
      <c r="AB20" s="7"/>
      <c r="AC20" s="7">
        <f>SUM(AC17:AC19)</f>
        <v>6339883453</v>
      </c>
      <c r="AD20" s="7"/>
      <c r="AE20" s="7"/>
      <c r="AF20" s="7">
        <f>SUM(AF17:AF19)</f>
        <v>1797394263</v>
      </c>
      <c r="AG20" s="7">
        <f t="shared" ref="AG20:AH20" si="5">SUM(AG17:AG19)</f>
        <v>0</v>
      </c>
      <c r="AH20" s="9">
        <f t="shared" si="5"/>
        <v>0</v>
      </c>
      <c r="AI20" s="7">
        <v>8239</v>
      </c>
      <c r="AJ20" s="7"/>
      <c r="AK20" s="7"/>
      <c r="AL20" s="7">
        <f t="shared" si="2"/>
        <v>497327</v>
      </c>
      <c r="AM20" s="7"/>
      <c r="AN20" s="7"/>
      <c r="AO20" s="7">
        <f>SUM(AO17:AO19)</f>
        <v>3526</v>
      </c>
      <c r="AP20" s="7"/>
      <c r="AQ20" s="7"/>
      <c r="AR20" s="7">
        <f>SUM(AR17:AR19)</f>
        <v>493801</v>
      </c>
      <c r="AS20" s="7"/>
      <c r="AT20" s="9"/>
      <c r="AU20" s="7">
        <f t="shared" si="3"/>
        <v>61366.316955855444</v>
      </c>
      <c r="AV20" s="7"/>
      <c r="AW20" s="7"/>
      <c r="AX20" s="7">
        <v>2897280</v>
      </c>
    </row>
    <row r="21" spans="1:50" ht="23.1" customHeight="1">
      <c r="A21" s="127"/>
      <c r="B21" s="381" t="s">
        <v>44</v>
      </c>
      <c r="C21" s="381"/>
      <c r="D21" s="381"/>
      <c r="E21" s="381"/>
      <c r="F21" s="381"/>
      <c r="G21" s="381"/>
      <c r="H21" s="381"/>
      <c r="I21" s="187"/>
      <c r="J21" s="6"/>
      <c r="K21" s="11">
        <v>0</v>
      </c>
      <c r="L21" s="11"/>
      <c r="M21" s="11"/>
      <c r="N21" s="7">
        <f t="shared" si="0"/>
        <v>0</v>
      </c>
      <c r="O21" s="11"/>
      <c r="P21" s="11"/>
      <c r="Q21" s="11">
        <v>0</v>
      </c>
      <c r="R21" s="11"/>
      <c r="S21" s="11"/>
      <c r="T21" s="11">
        <v>0</v>
      </c>
      <c r="U21" s="200"/>
      <c r="V21" s="11"/>
      <c r="W21" s="11">
        <v>0</v>
      </c>
      <c r="X21" s="11"/>
      <c r="Y21" s="11"/>
      <c r="Z21" s="11">
        <v>0</v>
      </c>
      <c r="AA21" s="11"/>
      <c r="AB21" s="11"/>
      <c r="AC21" s="11">
        <v>0</v>
      </c>
      <c r="AD21" s="11"/>
      <c r="AE21" s="11"/>
      <c r="AF21" s="11">
        <v>0</v>
      </c>
      <c r="AG21" s="11"/>
      <c r="AH21" s="34"/>
      <c r="AI21" s="11">
        <v>0</v>
      </c>
      <c r="AJ21" s="11"/>
      <c r="AK21" s="11"/>
      <c r="AL21" s="7">
        <f t="shared" si="2"/>
        <v>0</v>
      </c>
      <c r="AM21" s="11"/>
      <c r="AN21" s="11"/>
      <c r="AO21" s="11">
        <v>0</v>
      </c>
      <c r="AP21" s="201"/>
      <c r="AQ21" s="201"/>
      <c r="AR21" s="11">
        <v>0</v>
      </c>
      <c r="AS21" s="11"/>
      <c r="AT21" s="34"/>
      <c r="AU21" s="11">
        <v>0</v>
      </c>
      <c r="AV21" s="11"/>
      <c r="AW21" s="11"/>
      <c r="AX21" s="11">
        <v>0</v>
      </c>
    </row>
    <row r="22" spans="1:50" ht="23.1" customHeight="1">
      <c r="A22" s="127"/>
      <c r="B22" s="381" t="s">
        <v>45</v>
      </c>
      <c r="C22" s="381"/>
      <c r="D22" s="381"/>
      <c r="E22" s="381"/>
      <c r="F22" s="381"/>
      <c r="G22" s="381"/>
      <c r="H22" s="381"/>
      <c r="I22" s="187"/>
      <c r="J22" s="6"/>
      <c r="K22" s="11">
        <v>0</v>
      </c>
      <c r="L22" s="11"/>
      <c r="M22" s="11"/>
      <c r="N22" s="7">
        <f t="shared" si="0"/>
        <v>812</v>
      </c>
      <c r="O22" s="7"/>
      <c r="P22" s="7"/>
      <c r="Q22" s="11">
        <v>18</v>
      </c>
      <c r="R22" s="11"/>
      <c r="S22" s="11"/>
      <c r="T22" s="7">
        <v>794</v>
      </c>
      <c r="U22" s="8"/>
      <c r="V22" s="7"/>
      <c r="W22" s="7">
        <f t="shared" ref="W22:W35" si="6">SUM(Z22+AC22)</f>
        <v>54026</v>
      </c>
      <c r="X22" s="7"/>
      <c r="Y22" s="7"/>
      <c r="Z22" s="11">
        <v>118</v>
      </c>
      <c r="AA22" s="11"/>
      <c r="AB22" s="11"/>
      <c r="AC22" s="7">
        <v>53908</v>
      </c>
      <c r="AD22" s="7"/>
      <c r="AE22" s="7"/>
      <c r="AF22" s="7">
        <v>53031</v>
      </c>
      <c r="AG22" s="7"/>
      <c r="AH22" s="9"/>
      <c r="AI22" s="11">
        <v>0</v>
      </c>
      <c r="AJ22" s="11"/>
      <c r="AK22" s="11"/>
      <c r="AL22" s="7">
        <f t="shared" si="2"/>
        <v>56</v>
      </c>
      <c r="AM22" s="7"/>
      <c r="AN22" s="7"/>
      <c r="AO22" s="201">
        <v>1</v>
      </c>
      <c r="AP22" s="201"/>
      <c r="AQ22" s="201"/>
      <c r="AR22" s="7">
        <v>55</v>
      </c>
      <c r="AS22" s="7"/>
      <c r="AT22" s="9"/>
      <c r="AU22" s="7">
        <f t="shared" si="3"/>
        <v>66534.482758620681</v>
      </c>
      <c r="AV22" s="7"/>
      <c r="AW22" s="7"/>
      <c r="AX22" s="7">
        <v>2151333</v>
      </c>
    </row>
    <row r="23" spans="1:50" ht="23.1" customHeight="1">
      <c r="A23" s="127"/>
      <c r="B23" s="381" t="s">
        <v>46</v>
      </c>
      <c r="C23" s="381"/>
      <c r="D23" s="381"/>
      <c r="E23" s="381"/>
      <c r="F23" s="381"/>
      <c r="G23" s="381"/>
      <c r="H23" s="381"/>
      <c r="I23" s="187"/>
      <c r="J23" s="6"/>
      <c r="K23" s="7">
        <v>1654165</v>
      </c>
      <c r="L23" s="7"/>
      <c r="M23" s="7"/>
      <c r="N23" s="7">
        <f t="shared" si="0"/>
        <v>91498</v>
      </c>
      <c r="O23" s="7"/>
      <c r="P23" s="7"/>
      <c r="Q23" s="7">
        <v>1881</v>
      </c>
      <c r="R23" s="7"/>
      <c r="S23" s="7"/>
      <c r="T23" s="7">
        <v>89617</v>
      </c>
      <c r="U23" s="8"/>
      <c r="V23" s="7"/>
      <c r="W23" s="7">
        <f t="shared" si="6"/>
        <v>103627</v>
      </c>
      <c r="X23" s="7"/>
      <c r="Y23" s="7"/>
      <c r="Z23" s="7">
        <v>52</v>
      </c>
      <c r="AA23" s="7"/>
      <c r="AB23" s="7"/>
      <c r="AC23" s="7">
        <v>103575</v>
      </c>
      <c r="AD23" s="7"/>
      <c r="AE23" s="7"/>
      <c r="AF23" s="7">
        <v>56627</v>
      </c>
      <c r="AG23" s="7"/>
      <c r="AH23" s="9"/>
      <c r="AI23" s="7">
        <v>503</v>
      </c>
      <c r="AJ23" s="7"/>
      <c r="AK23" s="7"/>
      <c r="AL23" s="7">
        <f t="shared" si="2"/>
        <v>51</v>
      </c>
      <c r="AM23" s="7"/>
      <c r="AN23" s="7"/>
      <c r="AO23" s="10">
        <v>5</v>
      </c>
      <c r="AP23" s="10"/>
      <c r="AQ23" s="10"/>
      <c r="AR23" s="7">
        <v>46</v>
      </c>
      <c r="AS23" s="7"/>
      <c r="AT23" s="9"/>
      <c r="AU23" s="7">
        <f t="shared" si="3"/>
        <v>1132.5602745415199</v>
      </c>
      <c r="AV23" s="7"/>
      <c r="AW23" s="7"/>
      <c r="AX23" s="7">
        <v>6170</v>
      </c>
    </row>
    <row r="24" spans="1:50" ht="23.1" customHeight="1">
      <c r="B24" s="202" t="s">
        <v>47</v>
      </c>
      <c r="C24" s="202"/>
      <c r="D24" s="203"/>
      <c r="E24" s="381" t="s">
        <v>48</v>
      </c>
      <c r="F24" s="381"/>
      <c r="G24" s="381"/>
      <c r="H24" s="381"/>
      <c r="I24" s="187"/>
      <c r="J24" s="6"/>
      <c r="K24" s="7">
        <v>32832778</v>
      </c>
      <c r="L24" s="7"/>
      <c r="M24" s="7"/>
      <c r="N24" s="7">
        <f>Q24+T24</f>
        <v>117734033</v>
      </c>
      <c r="O24" s="7"/>
      <c r="P24" s="7"/>
      <c r="Q24" s="7">
        <v>6576766</v>
      </c>
      <c r="R24" s="7"/>
      <c r="S24" s="7"/>
      <c r="T24" s="7">
        <v>111157267</v>
      </c>
      <c r="U24" s="8"/>
      <c r="V24" s="7"/>
      <c r="W24" s="7">
        <f t="shared" si="6"/>
        <v>2113125</v>
      </c>
      <c r="X24" s="7"/>
      <c r="Y24" s="7"/>
      <c r="Z24" s="7">
        <v>110673</v>
      </c>
      <c r="AA24" s="7"/>
      <c r="AB24" s="7"/>
      <c r="AC24" s="7">
        <v>2002452</v>
      </c>
      <c r="AD24" s="7"/>
      <c r="AE24" s="7"/>
      <c r="AF24" s="7">
        <v>2002452</v>
      </c>
      <c r="AG24" s="7"/>
      <c r="AH24" s="9"/>
      <c r="AI24" s="7">
        <v>2107</v>
      </c>
      <c r="AJ24" s="7"/>
      <c r="AK24" s="7"/>
      <c r="AL24" s="7">
        <f t="shared" si="2"/>
        <v>21066</v>
      </c>
      <c r="AM24" s="7"/>
      <c r="AN24" s="7"/>
      <c r="AO24" s="10">
        <v>3628</v>
      </c>
      <c r="AP24" s="10"/>
      <c r="AQ24" s="10"/>
      <c r="AR24" s="7">
        <v>17438</v>
      </c>
      <c r="AS24" s="7"/>
      <c r="AT24" s="9"/>
      <c r="AU24" s="7">
        <f t="shared" si="3"/>
        <v>17.948293676476709</v>
      </c>
      <c r="AV24" s="7"/>
      <c r="AW24" s="7"/>
      <c r="AX24" s="7">
        <v>36</v>
      </c>
    </row>
    <row r="25" spans="1:50" ht="23.1" customHeight="1">
      <c r="A25" s="127"/>
      <c r="B25" s="204" t="s">
        <v>49</v>
      </c>
      <c r="C25" s="204"/>
      <c r="D25" s="197"/>
      <c r="E25" s="381" t="s">
        <v>50</v>
      </c>
      <c r="F25" s="381"/>
      <c r="G25" s="381"/>
      <c r="H25" s="381"/>
      <c r="I25" s="187"/>
      <c r="J25" s="6"/>
      <c r="K25" s="11">
        <v>0</v>
      </c>
      <c r="L25" s="11"/>
      <c r="M25" s="11"/>
      <c r="N25" s="7">
        <f t="shared" si="0"/>
        <v>1865748</v>
      </c>
      <c r="O25" s="7"/>
      <c r="P25" s="7"/>
      <c r="Q25" s="7">
        <v>40187</v>
      </c>
      <c r="R25" s="7"/>
      <c r="S25" s="7"/>
      <c r="T25" s="7">
        <v>1825561</v>
      </c>
      <c r="U25" s="8"/>
      <c r="V25" s="7"/>
      <c r="W25" s="7">
        <f t="shared" si="6"/>
        <v>1990145</v>
      </c>
      <c r="X25" s="7"/>
      <c r="Y25" s="7"/>
      <c r="Z25" s="7">
        <v>16126</v>
      </c>
      <c r="AA25" s="7"/>
      <c r="AB25" s="7"/>
      <c r="AC25" s="7">
        <v>1974019</v>
      </c>
      <c r="AD25" s="7"/>
      <c r="AE25" s="7"/>
      <c r="AF25" s="7">
        <v>1152142</v>
      </c>
      <c r="AG25" s="7"/>
      <c r="AH25" s="9"/>
      <c r="AI25" s="11">
        <v>0</v>
      </c>
      <c r="AJ25" s="11"/>
      <c r="AK25" s="11"/>
      <c r="AL25" s="7">
        <f t="shared" si="2"/>
        <v>1395</v>
      </c>
      <c r="AM25" s="7"/>
      <c r="AN25" s="7"/>
      <c r="AO25" s="10">
        <v>120</v>
      </c>
      <c r="AP25" s="10"/>
      <c r="AQ25" s="10"/>
      <c r="AR25" s="7">
        <v>1275</v>
      </c>
      <c r="AS25" s="7"/>
      <c r="AT25" s="9"/>
      <c r="AU25" s="7">
        <f t="shared" si="3"/>
        <v>1066.6740631639429</v>
      </c>
      <c r="AV25" s="7"/>
      <c r="AW25" s="7"/>
      <c r="AX25" s="7">
        <v>32562</v>
      </c>
    </row>
    <row r="26" spans="1:50" ht="23.1" customHeight="1">
      <c r="A26" s="127"/>
      <c r="B26" s="381" t="s">
        <v>51</v>
      </c>
      <c r="C26" s="381"/>
      <c r="D26" s="381"/>
      <c r="E26" s="381"/>
      <c r="F26" s="381"/>
      <c r="G26" s="381"/>
      <c r="H26" s="381"/>
      <c r="I26" s="187"/>
      <c r="J26" s="6"/>
      <c r="K26" s="11">
        <v>0</v>
      </c>
      <c r="L26" s="11"/>
      <c r="M26" s="11"/>
      <c r="N26" s="7">
        <f t="shared" si="0"/>
        <v>58393</v>
      </c>
      <c r="O26" s="7"/>
      <c r="P26" s="7"/>
      <c r="Q26" s="11">
        <v>0</v>
      </c>
      <c r="R26" s="11"/>
      <c r="S26" s="11"/>
      <c r="T26" s="7">
        <v>58393</v>
      </c>
      <c r="U26" s="8"/>
      <c r="V26" s="7"/>
      <c r="W26" s="7">
        <f>SUM(AC26)</f>
        <v>1596</v>
      </c>
      <c r="X26" s="7"/>
      <c r="Y26" s="7"/>
      <c r="Z26" s="11">
        <v>0</v>
      </c>
      <c r="AA26" s="11"/>
      <c r="AB26" s="11"/>
      <c r="AC26" s="7">
        <v>1596</v>
      </c>
      <c r="AD26" s="7"/>
      <c r="AE26" s="7"/>
      <c r="AF26" s="7">
        <v>1469</v>
      </c>
      <c r="AG26" s="7"/>
      <c r="AH26" s="9"/>
      <c r="AI26" s="11">
        <v>0</v>
      </c>
      <c r="AJ26" s="11"/>
      <c r="AK26" s="11"/>
      <c r="AL26" s="7">
        <f t="shared" si="2"/>
        <v>8</v>
      </c>
      <c r="AM26" s="7"/>
      <c r="AN26" s="7"/>
      <c r="AO26" s="11">
        <v>0</v>
      </c>
      <c r="AP26" s="201"/>
      <c r="AQ26" s="201"/>
      <c r="AR26" s="7">
        <v>8</v>
      </c>
      <c r="AS26" s="7"/>
      <c r="AT26" s="9"/>
      <c r="AU26" s="7">
        <f t="shared" si="3"/>
        <v>27.332043224359083</v>
      </c>
      <c r="AV26" s="7"/>
      <c r="AW26" s="7"/>
      <c r="AX26" s="7">
        <v>1520</v>
      </c>
    </row>
    <row r="27" spans="1:50" ht="23.1" customHeight="1">
      <c r="A27" s="127"/>
      <c r="B27" s="381" t="s">
        <v>52</v>
      </c>
      <c r="C27" s="381"/>
      <c r="D27" s="381"/>
      <c r="E27" s="381"/>
      <c r="F27" s="381"/>
      <c r="G27" s="381"/>
      <c r="H27" s="381"/>
      <c r="I27" s="187"/>
      <c r="J27" s="6"/>
      <c r="K27" s="7">
        <v>1912851</v>
      </c>
      <c r="L27" s="7"/>
      <c r="M27" s="7"/>
      <c r="N27" s="7">
        <f t="shared" si="0"/>
        <v>1286139</v>
      </c>
      <c r="O27" s="7"/>
      <c r="P27" s="7"/>
      <c r="Q27" s="7">
        <v>278759</v>
      </c>
      <c r="R27" s="7"/>
      <c r="S27" s="7"/>
      <c r="T27" s="7">
        <v>1007380</v>
      </c>
      <c r="U27" s="8"/>
      <c r="V27" s="7"/>
      <c r="W27" s="7">
        <f t="shared" si="6"/>
        <v>42740</v>
      </c>
      <c r="X27" s="7"/>
      <c r="Y27" s="7"/>
      <c r="Z27" s="7">
        <v>7687</v>
      </c>
      <c r="AA27" s="7"/>
      <c r="AB27" s="7"/>
      <c r="AC27" s="7">
        <v>35053</v>
      </c>
      <c r="AD27" s="7"/>
      <c r="AE27" s="7"/>
      <c r="AF27" s="7">
        <v>34924</v>
      </c>
      <c r="AG27" s="7"/>
      <c r="AH27" s="9"/>
      <c r="AI27" s="7">
        <v>355</v>
      </c>
      <c r="AJ27" s="7"/>
      <c r="AK27" s="7"/>
      <c r="AL27" s="7">
        <f t="shared" si="2"/>
        <v>2324</v>
      </c>
      <c r="AM27" s="7"/>
      <c r="AN27" s="7"/>
      <c r="AO27" s="10">
        <v>568</v>
      </c>
      <c r="AP27" s="10"/>
      <c r="AQ27" s="10"/>
      <c r="AR27" s="7">
        <v>1756</v>
      </c>
      <c r="AS27" s="7"/>
      <c r="AT27" s="9"/>
      <c r="AU27" s="7">
        <f t="shared" si="3"/>
        <v>33.231244834345276</v>
      </c>
      <c r="AV27" s="7"/>
      <c r="AW27" s="7"/>
      <c r="AX27" s="7">
        <v>114</v>
      </c>
    </row>
    <row r="28" spans="1:50" ht="23.1" customHeight="1">
      <c r="B28" s="394" t="s">
        <v>135</v>
      </c>
      <c r="C28" s="160"/>
      <c r="D28" s="186"/>
      <c r="E28" s="393" t="s">
        <v>53</v>
      </c>
      <c r="F28" s="393"/>
      <c r="G28" s="393"/>
      <c r="H28" s="393"/>
      <c r="I28" s="187"/>
      <c r="J28" s="6"/>
      <c r="K28" s="11">
        <v>0</v>
      </c>
      <c r="L28" s="11"/>
      <c r="M28" s="11"/>
      <c r="N28" s="7">
        <f t="shared" si="0"/>
        <v>4159467</v>
      </c>
      <c r="O28" s="7"/>
      <c r="P28" s="7"/>
      <c r="Q28" s="11">
        <v>0</v>
      </c>
      <c r="R28" s="11"/>
      <c r="S28" s="11"/>
      <c r="T28" s="7">
        <v>4159467</v>
      </c>
      <c r="U28" s="8"/>
      <c r="V28" s="7"/>
      <c r="W28" s="7">
        <f>SUM(AC28)</f>
        <v>3779830</v>
      </c>
      <c r="X28" s="7"/>
      <c r="Y28" s="7"/>
      <c r="Z28" s="11">
        <v>0</v>
      </c>
      <c r="AA28" s="11"/>
      <c r="AB28" s="11"/>
      <c r="AC28" s="7">
        <v>3779830</v>
      </c>
      <c r="AD28" s="7"/>
      <c r="AE28" s="7"/>
      <c r="AF28" s="7">
        <v>3195992</v>
      </c>
      <c r="AG28" s="7"/>
      <c r="AH28" s="9"/>
      <c r="AI28" s="11">
        <v>0</v>
      </c>
      <c r="AJ28" s="11"/>
      <c r="AK28" s="11"/>
      <c r="AL28" s="7">
        <f t="shared" si="2"/>
        <v>297</v>
      </c>
      <c r="AM28" s="7"/>
      <c r="AN28" s="7"/>
      <c r="AO28" s="11">
        <v>0</v>
      </c>
      <c r="AP28" s="201"/>
      <c r="AQ28" s="201"/>
      <c r="AR28" s="7">
        <v>297</v>
      </c>
      <c r="AS28" s="7"/>
      <c r="AT28" s="9"/>
      <c r="AU28" s="7">
        <f t="shared" si="3"/>
        <v>908.72941172510798</v>
      </c>
      <c r="AV28" s="7"/>
      <c r="AW28" s="7"/>
      <c r="AX28" s="7">
        <v>2000</v>
      </c>
    </row>
    <row r="29" spans="1:50" ht="23.1" customHeight="1">
      <c r="B29" s="395"/>
      <c r="C29" s="113"/>
      <c r="D29" s="203"/>
      <c r="E29" s="381" t="s">
        <v>54</v>
      </c>
      <c r="F29" s="381"/>
      <c r="G29" s="381"/>
      <c r="H29" s="381"/>
      <c r="I29" s="187"/>
      <c r="J29" s="6"/>
      <c r="K29" s="7">
        <v>727428</v>
      </c>
      <c r="L29" s="7"/>
      <c r="M29" s="7"/>
      <c r="N29" s="7">
        <f t="shared" si="0"/>
        <v>249274</v>
      </c>
      <c r="O29" s="7"/>
      <c r="P29" s="7"/>
      <c r="Q29" s="11">
        <v>0</v>
      </c>
      <c r="R29" s="11"/>
      <c r="S29" s="11"/>
      <c r="T29" s="7">
        <v>249274</v>
      </c>
      <c r="U29" s="8"/>
      <c r="V29" s="7"/>
      <c r="W29" s="7">
        <f>SUM(AC29)</f>
        <v>872067</v>
      </c>
      <c r="X29" s="7"/>
      <c r="Y29" s="7"/>
      <c r="Z29" s="11">
        <v>0</v>
      </c>
      <c r="AA29" s="11"/>
      <c r="AB29" s="11"/>
      <c r="AC29" s="7">
        <v>872067</v>
      </c>
      <c r="AD29" s="7"/>
      <c r="AE29" s="7"/>
      <c r="AF29" s="7">
        <v>554767</v>
      </c>
      <c r="AG29" s="7"/>
      <c r="AH29" s="9"/>
      <c r="AI29" s="7">
        <v>51</v>
      </c>
      <c r="AJ29" s="7"/>
      <c r="AK29" s="7"/>
      <c r="AL29" s="7">
        <f t="shared" si="2"/>
        <v>15</v>
      </c>
      <c r="AM29" s="7"/>
      <c r="AN29" s="7"/>
      <c r="AO29" s="11">
        <v>0</v>
      </c>
      <c r="AP29" s="201"/>
      <c r="AQ29" s="201"/>
      <c r="AR29" s="7">
        <v>15</v>
      </c>
      <c r="AS29" s="7"/>
      <c r="AT29" s="9"/>
      <c r="AU29" s="7">
        <f t="shared" si="3"/>
        <v>3498.4274332662053</v>
      </c>
      <c r="AV29" s="7"/>
      <c r="AW29" s="7"/>
      <c r="AX29" s="7">
        <v>15700</v>
      </c>
    </row>
    <row r="30" spans="1:50" ht="23.1" customHeight="1">
      <c r="B30" s="395"/>
      <c r="C30" s="113"/>
      <c r="D30" s="397" t="s">
        <v>55</v>
      </c>
      <c r="E30" s="398"/>
      <c r="F30" s="403" t="s">
        <v>136</v>
      </c>
      <c r="G30" s="392"/>
      <c r="H30" s="392"/>
      <c r="I30" s="187"/>
      <c r="J30" s="6"/>
      <c r="K30" s="7">
        <v>466547</v>
      </c>
      <c r="L30" s="7"/>
      <c r="M30" s="7"/>
      <c r="N30" s="7">
        <f t="shared" si="0"/>
        <v>1425031</v>
      </c>
      <c r="O30" s="7"/>
      <c r="P30" s="7"/>
      <c r="Q30" s="11">
        <v>63</v>
      </c>
      <c r="R30" s="11"/>
      <c r="S30" s="11"/>
      <c r="T30" s="7">
        <v>1424968</v>
      </c>
      <c r="U30" s="8"/>
      <c r="V30" s="7"/>
      <c r="W30" s="7">
        <f>SUM(Z30:AC30)</f>
        <v>29410994</v>
      </c>
      <c r="X30" s="7"/>
      <c r="Y30" s="7"/>
      <c r="Z30" s="11">
        <v>1255</v>
      </c>
      <c r="AA30" s="11"/>
      <c r="AB30" s="11"/>
      <c r="AC30" s="7">
        <v>29409739</v>
      </c>
      <c r="AD30" s="7"/>
      <c r="AE30" s="7"/>
      <c r="AF30" s="7">
        <v>14249386</v>
      </c>
      <c r="AG30" s="7"/>
      <c r="AH30" s="9"/>
      <c r="AI30" s="7">
        <v>479</v>
      </c>
      <c r="AJ30" s="7"/>
      <c r="AK30" s="7"/>
      <c r="AL30" s="7">
        <f t="shared" si="2"/>
        <v>3208</v>
      </c>
      <c r="AM30" s="7"/>
      <c r="AN30" s="7"/>
      <c r="AO30" s="11">
        <v>5</v>
      </c>
      <c r="AP30" s="201"/>
      <c r="AQ30" s="201"/>
      <c r="AR30" s="7">
        <v>3203</v>
      </c>
      <c r="AS30" s="7"/>
      <c r="AT30" s="9"/>
      <c r="AU30" s="7">
        <f t="shared" si="3"/>
        <v>20638.845049686635</v>
      </c>
      <c r="AV30" s="7"/>
      <c r="AW30" s="7"/>
      <c r="AX30" s="7">
        <v>370304</v>
      </c>
    </row>
    <row r="31" spans="1:50" ht="23.1" customHeight="1">
      <c r="B31" s="395"/>
      <c r="C31" s="113"/>
      <c r="D31" s="399"/>
      <c r="E31" s="400"/>
      <c r="F31" s="389" t="s">
        <v>137</v>
      </c>
      <c r="G31" s="392" t="s">
        <v>138</v>
      </c>
      <c r="H31" s="392"/>
      <c r="I31" s="187"/>
      <c r="J31" s="6"/>
      <c r="K31" s="11">
        <v>0</v>
      </c>
      <c r="L31" s="7"/>
      <c r="M31" s="7"/>
      <c r="N31" s="7">
        <f t="shared" si="0"/>
        <v>0</v>
      </c>
      <c r="O31" s="7"/>
      <c r="P31" s="7"/>
      <c r="Q31" s="11">
        <v>0</v>
      </c>
      <c r="R31" s="11"/>
      <c r="S31" s="11"/>
      <c r="T31" s="7">
        <v>0</v>
      </c>
      <c r="U31" s="8"/>
      <c r="V31" s="7"/>
      <c r="W31" s="7">
        <f>SUM(Z31:AC31)</f>
        <v>0</v>
      </c>
      <c r="X31" s="7"/>
      <c r="Y31" s="7"/>
      <c r="Z31" s="11">
        <v>0</v>
      </c>
      <c r="AA31" s="11"/>
      <c r="AB31" s="11"/>
      <c r="AC31" s="7">
        <v>0</v>
      </c>
      <c r="AD31" s="7"/>
      <c r="AE31" s="7"/>
      <c r="AF31" s="7">
        <v>0</v>
      </c>
      <c r="AG31" s="7"/>
      <c r="AH31" s="9"/>
      <c r="AI31" s="7">
        <v>0</v>
      </c>
      <c r="AJ31" s="7"/>
      <c r="AK31" s="7"/>
      <c r="AL31" s="7">
        <f t="shared" si="2"/>
        <v>0</v>
      </c>
      <c r="AM31" s="7"/>
      <c r="AN31" s="7"/>
      <c r="AO31" s="11">
        <v>0</v>
      </c>
      <c r="AP31" s="201"/>
      <c r="AQ31" s="201"/>
      <c r="AR31" s="7">
        <v>0</v>
      </c>
      <c r="AS31" s="7"/>
      <c r="AT31" s="9"/>
      <c r="AU31" s="7">
        <v>0</v>
      </c>
      <c r="AV31" s="7"/>
      <c r="AW31" s="7"/>
      <c r="AX31" s="7">
        <v>0</v>
      </c>
    </row>
    <row r="32" spans="1:50" ht="23.1" customHeight="1">
      <c r="B32" s="395"/>
      <c r="C32" s="113"/>
      <c r="D32" s="399"/>
      <c r="E32" s="400"/>
      <c r="F32" s="390"/>
      <c r="G32" s="392" t="s">
        <v>139</v>
      </c>
      <c r="H32" s="392"/>
      <c r="I32" s="187"/>
      <c r="J32" s="6"/>
      <c r="K32" s="11">
        <v>0</v>
      </c>
      <c r="L32" s="7"/>
      <c r="M32" s="7"/>
      <c r="N32" s="7">
        <f t="shared" si="0"/>
        <v>0</v>
      </c>
      <c r="O32" s="7"/>
      <c r="P32" s="7"/>
      <c r="Q32" s="11">
        <v>0</v>
      </c>
      <c r="R32" s="11"/>
      <c r="S32" s="11"/>
      <c r="T32" s="7">
        <v>0</v>
      </c>
      <c r="U32" s="8"/>
      <c r="V32" s="7"/>
      <c r="W32" s="7">
        <f>SUM(Z32:AC32)</f>
        <v>0</v>
      </c>
      <c r="X32" s="7"/>
      <c r="Y32" s="7"/>
      <c r="Z32" s="11">
        <v>0</v>
      </c>
      <c r="AA32" s="11"/>
      <c r="AB32" s="11"/>
      <c r="AC32" s="7">
        <v>0</v>
      </c>
      <c r="AD32" s="7"/>
      <c r="AE32" s="7"/>
      <c r="AF32" s="7">
        <v>0</v>
      </c>
      <c r="AG32" s="7"/>
      <c r="AH32" s="9"/>
      <c r="AI32" s="7">
        <v>0</v>
      </c>
      <c r="AJ32" s="7"/>
      <c r="AK32" s="7"/>
      <c r="AL32" s="7">
        <f t="shared" si="2"/>
        <v>0</v>
      </c>
      <c r="AM32" s="7"/>
      <c r="AN32" s="7"/>
      <c r="AO32" s="11">
        <v>0</v>
      </c>
      <c r="AP32" s="201"/>
      <c r="AQ32" s="201"/>
      <c r="AR32" s="7">
        <v>0</v>
      </c>
      <c r="AS32" s="7"/>
      <c r="AT32" s="9"/>
      <c r="AU32" s="7">
        <v>0</v>
      </c>
      <c r="AV32" s="7"/>
      <c r="AW32" s="7"/>
      <c r="AX32" s="7">
        <v>0</v>
      </c>
    </row>
    <row r="33" spans="1:51" ht="23.1" customHeight="1">
      <c r="B33" s="395"/>
      <c r="C33" s="113"/>
      <c r="D33" s="399"/>
      <c r="E33" s="400"/>
      <c r="F33" s="390"/>
      <c r="G33" s="392" t="s">
        <v>140</v>
      </c>
      <c r="H33" s="392"/>
      <c r="I33" s="187"/>
      <c r="J33" s="6"/>
      <c r="K33" s="11">
        <v>0</v>
      </c>
      <c r="L33" s="7"/>
      <c r="M33" s="7"/>
      <c r="N33" s="7">
        <f t="shared" si="0"/>
        <v>140477</v>
      </c>
      <c r="O33" s="7"/>
      <c r="P33" s="7"/>
      <c r="Q33" s="11">
        <v>0</v>
      </c>
      <c r="R33" s="11"/>
      <c r="S33" s="11"/>
      <c r="T33" s="7">
        <v>140477</v>
      </c>
      <c r="U33" s="8"/>
      <c r="V33" s="7"/>
      <c r="W33" s="7">
        <f>SUM(Z33:AC33)</f>
        <v>45930054</v>
      </c>
      <c r="X33" s="7"/>
      <c r="Y33" s="7"/>
      <c r="Z33" s="11">
        <v>0</v>
      </c>
      <c r="AA33" s="11"/>
      <c r="AB33" s="11"/>
      <c r="AC33" s="7">
        <v>45930054</v>
      </c>
      <c r="AD33" s="7"/>
      <c r="AE33" s="7"/>
      <c r="AF33" s="7">
        <v>17426205</v>
      </c>
      <c r="AG33" s="7"/>
      <c r="AH33" s="9"/>
      <c r="AI33" s="7">
        <v>0</v>
      </c>
      <c r="AJ33" s="7"/>
      <c r="AK33" s="7"/>
      <c r="AL33" s="7">
        <f t="shared" si="2"/>
        <v>734</v>
      </c>
      <c r="AM33" s="7"/>
      <c r="AN33" s="7"/>
      <c r="AO33" s="11">
        <v>0</v>
      </c>
      <c r="AP33" s="201"/>
      <c r="AQ33" s="201"/>
      <c r="AR33" s="7">
        <v>734</v>
      </c>
      <c r="AS33" s="7"/>
      <c r="AT33" s="9"/>
      <c r="AU33" s="7">
        <f t="shared" si="3"/>
        <v>326957.8222769564</v>
      </c>
      <c r="AV33" s="7"/>
      <c r="AW33" s="7"/>
      <c r="AX33" s="7">
        <v>1920600</v>
      </c>
    </row>
    <row r="34" spans="1:51" ht="23.1" customHeight="1">
      <c r="B34" s="395"/>
      <c r="C34" s="113"/>
      <c r="D34" s="401"/>
      <c r="E34" s="402"/>
      <c r="F34" s="391"/>
      <c r="G34" s="381" t="s">
        <v>133</v>
      </c>
      <c r="H34" s="381"/>
      <c r="I34" s="187"/>
      <c r="J34" s="6"/>
      <c r="K34" s="7">
        <f>SUM(K31:K33)</f>
        <v>0</v>
      </c>
      <c r="L34" s="7"/>
      <c r="M34" s="7"/>
      <c r="N34" s="7">
        <f t="shared" si="0"/>
        <v>140477</v>
      </c>
      <c r="O34" s="7"/>
      <c r="P34" s="7"/>
      <c r="Q34" s="11">
        <f>SUM(Q31:Q33)</f>
        <v>0</v>
      </c>
      <c r="R34" s="11"/>
      <c r="S34" s="11"/>
      <c r="T34" s="7">
        <f>SUM(T31:T33)</f>
        <v>140477</v>
      </c>
      <c r="U34" s="8"/>
      <c r="V34" s="7"/>
      <c r="W34" s="7">
        <f t="shared" si="6"/>
        <v>45930054</v>
      </c>
      <c r="X34" s="7"/>
      <c r="Y34" s="7"/>
      <c r="Z34" s="11">
        <f>SUM(Z31:Z33)</f>
        <v>0</v>
      </c>
      <c r="AA34" s="11"/>
      <c r="AB34" s="11"/>
      <c r="AC34" s="7">
        <f>SUM(AC31:AC33)</f>
        <v>45930054</v>
      </c>
      <c r="AD34" s="7"/>
      <c r="AE34" s="7"/>
      <c r="AF34" s="7">
        <f>SUM(AF31:AF33)</f>
        <v>17426205</v>
      </c>
      <c r="AG34" s="7"/>
      <c r="AH34" s="9"/>
      <c r="AI34" s="7">
        <v>0</v>
      </c>
      <c r="AJ34" s="7"/>
      <c r="AK34" s="7"/>
      <c r="AL34" s="7">
        <f t="shared" si="2"/>
        <v>734</v>
      </c>
      <c r="AM34" s="7"/>
      <c r="AN34" s="7"/>
      <c r="AO34" s="201">
        <f>SUM(AO31:AO33)</f>
        <v>0</v>
      </c>
      <c r="AP34" s="201"/>
      <c r="AQ34" s="201"/>
      <c r="AR34" s="7">
        <f>SUM(AR31:AR33)</f>
        <v>734</v>
      </c>
      <c r="AS34" s="7"/>
      <c r="AT34" s="9"/>
      <c r="AU34" s="7">
        <f t="shared" si="3"/>
        <v>326957.8222769564</v>
      </c>
      <c r="AV34" s="7"/>
      <c r="AW34" s="7"/>
      <c r="AX34" s="7">
        <v>1920600</v>
      </c>
    </row>
    <row r="35" spans="1:51" ht="23.1" customHeight="1">
      <c r="B35" s="395"/>
      <c r="C35" s="22"/>
      <c r="D35" s="205"/>
      <c r="E35" s="381" t="s">
        <v>56</v>
      </c>
      <c r="F35" s="381"/>
      <c r="G35" s="381"/>
      <c r="H35" s="381"/>
      <c r="I35" s="187"/>
      <c r="J35" s="6"/>
      <c r="K35" s="7">
        <v>7656161</v>
      </c>
      <c r="L35" s="7"/>
      <c r="M35" s="7"/>
      <c r="N35" s="7">
        <f t="shared" si="0"/>
        <v>25409142</v>
      </c>
      <c r="O35" s="7"/>
      <c r="P35" s="7"/>
      <c r="Q35" s="7">
        <v>1181984</v>
      </c>
      <c r="R35" s="7"/>
      <c r="S35" s="7"/>
      <c r="T35" s="7">
        <v>24227158</v>
      </c>
      <c r="U35" s="8"/>
      <c r="V35" s="7"/>
      <c r="W35" s="7">
        <f t="shared" si="6"/>
        <v>341828406</v>
      </c>
      <c r="X35" s="7"/>
      <c r="Y35" s="7"/>
      <c r="Z35" s="7">
        <v>1499975</v>
      </c>
      <c r="AA35" s="7"/>
      <c r="AB35" s="7"/>
      <c r="AC35" s="206">
        <v>340328431</v>
      </c>
      <c r="AD35" s="206"/>
      <c r="AE35" s="206"/>
      <c r="AF35" s="7">
        <v>171907256</v>
      </c>
      <c r="AG35" s="7"/>
      <c r="AH35" s="9"/>
      <c r="AI35" s="7">
        <v>11946</v>
      </c>
      <c r="AJ35" s="7"/>
      <c r="AK35" s="7"/>
      <c r="AL35" s="7">
        <f t="shared" si="2"/>
        <v>57575</v>
      </c>
      <c r="AM35" s="7"/>
      <c r="AN35" s="7"/>
      <c r="AO35" s="10">
        <v>8969</v>
      </c>
      <c r="AP35" s="10"/>
      <c r="AQ35" s="10"/>
      <c r="AR35" s="7">
        <v>48606</v>
      </c>
      <c r="AS35" s="7"/>
      <c r="AT35" s="9"/>
      <c r="AU35" s="7">
        <f>W35/N35*1000</f>
        <v>13452.969250201364</v>
      </c>
      <c r="AV35" s="7"/>
      <c r="AW35" s="7"/>
      <c r="AX35" s="7">
        <v>1976562</v>
      </c>
    </row>
    <row r="36" spans="1:51" ht="23.1" customHeight="1">
      <c r="A36" s="127"/>
      <c r="B36" s="396"/>
      <c r="C36" s="207"/>
      <c r="D36" s="208"/>
      <c r="E36" s="381" t="s">
        <v>43</v>
      </c>
      <c r="F36" s="381"/>
      <c r="G36" s="381"/>
      <c r="H36" s="381"/>
      <c r="I36" s="187"/>
      <c r="J36" s="6"/>
      <c r="K36" s="7">
        <f>SUM(K28:K30,K34:K35)</f>
        <v>8850136</v>
      </c>
      <c r="L36" s="7"/>
      <c r="M36" s="7"/>
      <c r="N36" s="7">
        <f t="shared" si="0"/>
        <v>31383391</v>
      </c>
      <c r="O36" s="7"/>
      <c r="P36" s="7"/>
      <c r="Q36" s="7">
        <f>SUM(Q28:Q30,Q34:Q35)</f>
        <v>1182047</v>
      </c>
      <c r="R36" s="7"/>
      <c r="S36" s="7"/>
      <c r="T36" s="7">
        <f>SUM(T28:T30,T34:T35)</f>
        <v>30201344</v>
      </c>
      <c r="U36" s="8"/>
      <c r="V36" s="7"/>
      <c r="W36" s="7">
        <f>SUM(W28:W30,W34:W35)</f>
        <v>421821351</v>
      </c>
      <c r="X36" s="7"/>
      <c r="Y36" s="7"/>
      <c r="Z36" s="7">
        <f>SUM(Z28:Z30,Z34:Z35)</f>
        <v>1501230</v>
      </c>
      <c r="AA36" s="7"/>
      <c r="AB36" s="7"/>
      <c r="AC36" s="7">
        <f>SUM(AC28:AC30,AC34:AC35)</f>
        <v>420320121</v>
      </c>
      <c r="AD36" s="7"/>
      <c r="AE36" s="7"/>
      <c r="AF36" s="7">
        <f>SUM(AF28:AF30,AF34:AF35)</f>
        <v>207333606</v>
      </c>
      <c r="AG36" s="7"/>
      <c r="AH36" s="9"/>
      <c r="AI36" s="7">
        <f>SUM(AI28:AI30,AI34:AI35)</f>
        <v>12476</v>
      </c>
      <c r="AJ36" s="7"/>
      <c r="AK36" s="7"/>
      <c r="AL36" s="7">
        <f t="shared" si="2"/>
        <v>61829</v>
      </c>
      <c r="AM36" s="7"/>
      <c r="AN36" s="7"/>
      <c r="AO36" s="10">
        <f>SUM(AO28:AO30,AO34:AO35)</f>
        <v>8974</v>
      </c>
      <c r="AP36" s="10"/>
      <c r="AQ36" s="10"/>
      <c r="AR36" s="7">
        <f>SUM(AR28:AR30,AR34:AR35)</f>
        <v>52855</v>
      </c>
      <c r="AS36" s="7"/>
      <c r="AT36" s="9"/>
      <c r="AU36" s="7">
        <f>W36/N36*1000</f>
        <v>13440.910544051789</v>
      </c>
      <c r="AV36" s="7"/>
      <c r="AW36" s="7"/>
      <c r="AX36" s="7">
        <v>1976562</v>
      </c>
    </row>
    <row r="37" spans="1:51" ht="23.1" customHeight="1" thickBot="1">
      <c r="A37" s="130"/>
      <c r="B37" s="380" t="s">
        <v>57</v>
      </c>
      <c r="C37" s="380"/>
      <c r="D37" s="380"/>
      <c r="E37" s="380"/>
      <c r="F37" s="380"/>
      <c r="G37" s="380"/>
      <c r="H37" s="380"/>
      <c r="I37" s="131"/>
      <c r="J37" s="209"/>
      <c r="K37" s="40">
        <v>400452135</v>
      </c>
      <c r="L37" s="40"/>
      <c r="M37" s="40"/>
      <c r="N37" s="12">
        <f t="shared" si="0"/>
        <v>0</v>
      </c>
      <c r="O37" s="12"/>
      <c r="P37" s="12"/>
      <c r="Q37" s="12">
        <v>0</v>
      </c>
      <c r="R37" s="12"/>
      <c r="S37" s="12"/>
      <c r="T37" s="12">
        <v>0</v>
      </c>
      <c r="U37" s="210"/>
      <c r="V37" s="12"/>
      <c r="W37" s="12">
        <v>0</v>
      </c>
      <c r="X37" s="12"/>
      <c r="Y37" s="12"/>
      <c r="Z37" s="12">
        <v>0</v>
      </c>
      <c r="AA37" s="12"/>
      <c r="AB37" s="12"/>
      <c r="AC37" s="12">
        <v>0</v>
      </c>
      <c r="AD37" s="12"/>
      <c r="AE37" s="12"/>
      <c r="AF37" s="12">
        <v>0</v>
      </c>
      <c r="AG37" s="12"/>
      <c r="AH37" s="105"/>
      <c r="AI37" s="211">
        <v>146818</v>
      </c>
      <c r="AJ37" s="212"/>
      <c r="AK37" s="212"/>
      <c r="AL37" s="12">
        <v>0</v>
      </c>
      <c r="AM37" s="12"/>
      <c r="AN37" s="12"/>
      <c r="AO37" s="12">
        <v>0</v>
      </c>
      <c r="AP37" s="12"/>
      <c r="AQ37" s="12"/>
      <c r="AR37" s="12">
        <v>0</v>
      </c>
      <c r="AS37" s="12"/>
      <c r="AT37" s="105"/>
      <c r="AU37" s="12">
        <v>0</v>
      </c>
      <c r="AV37" s="12"/>
      <c r="AW37" s="12"/>
      <c r="AX37" s="12">
        <v>0</v>
      </c>
      <c r="AY37" s="213"/>
    </row>
  </sheetData>
  <mergeCells count="41">
    <mergeCell ref="AH3:AS3"/>
    <mergeCell ref="AT3:AY3"/>
    <mergeCell ref="K4:K5"/>
    <mergeCell ref="W4:W5"/>
    <mergeCell ref="N4:N5"/>
    <mergeCell ref="E13:H13"/>
    <mergeCell ref="E19:H19"/>
    <mergeCell ref="B18:B19"/>
    <mergeCell ref="B10:H10"/>
    <mergeCell ref="J3:U3"/>
    <mergeCell ref="B12:H12"/>
    <mergeCell ref="B7:H7"/>
    <mergeCell ref="E15:H15"/>
    <mergeCell ref="E14:H14"/>
    <mergeCell ref="E16:H16"/>
    <mergeCell ref="B9:H9"/>
    <mergeCell ref="B8:H8"/>
    <mergeCell ref="E17:F17"/>
    <mergeCell ref="E18:F18"/>
    <mergeCell ref="B11:H11"/>
    <mergeCell ref="B37:H37"/>
    <mergeCell ref="B23:H23"/>
    <mergeCell ref="B22:H22"/>
    <mergeCell ref="B21:H21"/>
    <mergeCell ref="B27:H27"/>
    <mergeCell ref="B26:H26"/>
    <mergeCell ref="E28:H28"/>
    <mergeCell ref="E25:H25"/>
    <mergeCell ref="E24:H24"/>
    <mergeCell ref="E36:H36"/>
    <mergeCell ref="E35:H35"/>
    <mergeCell ref="E29:H29"/>
    <mergeCell ref="G34:H34"/>
    <mergeCell ref="B28:B36"/>
    <mergeCell ref="D30:E34"/>
    <mergeCell ref="F30:H30"/>
    <mergeCell ref="F31:F34"/>
    <mergeCell ref="G31:H31"/>
    <mergeCell ref="G33:H33"/>
    <mergeCell ref="G32:H32"/>
    <mergeCell ref="E20:H20"/>
  </mergeCells>
  <phoneticPr fontId="3"/>
  <printOptions gridLinesSet="0"/>
  <pageMargins left="0.59055118110236227" right="0.59055118110236227" top="0.74803149606299213" bottom="0.62992125984251968" header="0.51181102362204722" footer="0.31496062992125984"/>
  <pageSetup paperSize="9" scale="97" firstPageNumber="66" fitToWidth="2" fitToHeight="0" orientation="portrait" blackAndWhite="1" useFirstPageNumber="1" r:id="rId1"/>
  <headerFooter scaleWithDoc="0" alignWithMargins="0">
    <oddFooter>&amp;C&amp;"游明朝,標準"&amp;10&amp;P</oddFooter>
  </headerFooter>
  <colBreaks count="1" manualBreakCount="1">
    <brk id="25" max="36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0"/>
  <sheetViews>
    <sheetView view="pageBreakPreview" topLeftCell="D25" zoomScale="84" zoomScaleNormal="85" zoomScaleSheetLayoutView="84" workbookViewId="0">
      <selection activeCell="Q13" sqref="Q13"/>
    </sheetView>
  </sheetViews>
  <sheetFormatPr defaultRowHeight="24" customHeight="1"/>
  <cols>
    <col min="1" max="1" width="3.125" style="16" customWidth="1"/>
    <col min="2" max="3" width="2.375" style="16" customWidth="1"/>
    <col min="4" max="4" width="0.875" style="16" customWidth="1"/>
    <col min="5" max="5" width="5.625" style="16" customWidth="1"/>
    <col min="6" max="6" width="0.875" style="16" customWidth="1"/>
    <col min="7" max="8" width="14" style="70" bestFit="1" customWidth="1"/>
    <col min="9" max="9" width="12.875" style="70" bestFit="1" customWidth="1"/>
    <col min="10" max="10" width="14" style="70" bestFit="1" customWidth="1"/>
    <col min="11" max="11" width="16" style="70" bestFit="1" customWidth="1"/>
    <col min="12" max="12" width="11.875" style="70" bestFit="1" customWidth="1"/>
    <col min="13" max="14" width="16" style="70" bestFit="1" customWidth="1"/>
    <col min="15" max="16" width="9.75" style="70" bestFit="1" customWidth="1"/>
    <col min="17" max="17" width="11.75" style="70" bestFit="1" customWidth="1"/>
    <col min="18" max="18" width="12.625" style="70" bestFit="1" customWidth="1"/>
    <col min="19" max="19" width="10.125" style="70" bestFit="1" customWidth="1"/>
    <col min="20" max="20" width="11.875" style="70" bestFit="1" customWidth="1"/>
    <col min="21" max="16384" width="9" style="16"/>
  </cols>
  <sheetData>
    <row r="1" spans="1:20" ht="24" customHeight="1">
      <c r="A1" s="36" t="s">
        <v>192</v>
      </c>
      <c r="B1" s="36"/>
      <c r="C1" s="36"/>
      <c r="D1" s="36"/>
      <c r="E1" s="36"/>
      <c r="F1" s="36"/>
      <c r="G1" s="214"/>
    </row>
    <row r="2" spans="1:20" ht="24" customHeight="1" thickBot="1">
      <c r="A2" s="36" t="s">
        <v>239</v>
      </c>
      <c r="B2" s="36"/>
      <c r="C2" s="36"/>
      <c r="D2" s="36"/>
      <c r="E2" s="36"/>
      <c r="F2" s="36"/>
      <c r="G2" s="214"/>
      <c r="M2" s="215"/>
    </row>
    <row r="3" spans="1:20" ht="21" customHeight="1">
      <c r="A3" s="115"/>
      <c r="B3" s="115"/>
      <c r="C3" s="115"/>
      <c r="D3" s="115"/>
      <c r="E3" s="115"/>
      <c r="F3" s="216"/>
      <c r="G3" s="435" t="s">
        <v>13</v>
      </c>
      <c r="H3" s="436"/>
      <c r="I3" s="436"/>
      <c r="J3" s="437"/>
      <c r="K3" s="217" t="s">
        <v>14</v>
      </c>
      <c r="L3" s="217"/>
      <c r="M3" s="217"/>
      <c r="N3" s="218"/>
      <c r="O3" s="435" t="s">
        <v>15</v>
      </c>
      <c r="P3" s="436"/>
      <c r="Q3" s="436"/>
      <c r="R3" s="437"/>
      <c r="S3" s="435" t="s">
        <v>16</v>
      </c>
      <c r="T3" s="436"/>
    </row>
    <row r="4" spans="1:20" ht="16.5" customHeight="1">
      <c r="D4" s="22"/>
      <c r="E4" s="22"/>
      <c r="F4" s="219"/>
      <c r="G4" s="438" t="s">
        <v>17</v>
      </c>
      <c r="H4" s="438" t="s">
        <v>18</v>
      </c>
      <c r="I4" s="220" t="s">
        <v>19</v>
      </c>
      <c r="J4" s="220" t="s">
        <v>19</v>
      </c>
      <c r="K4" s="433" t="s">
        <v>20</v>
      </c>
      <c r="L4" s="221" t="s">
        <v>19</v>
      </c>
      <c r="M4" s="220" t="s">
        <v>19</v>
      </c>
      <c r="N4" s="220" t="s">
        <v>193</v>
      </c>
      <c r="O4" s="220" t="s">
        <v>21</v>
      </c>
      <c r="P4" s="220" t="s">
        <v>194</v>
      </c>
      <c r="Q4" s="222" t="s">
        <v>195</v>
      </c>
      <c r="R4" s="222" t="s">
        <v>195</v>
      </c>
      <c r="S4" s="160" t="s">
        <v>270</v>
      </c>
      <c r="T4" s="166" t="s">
        <v>272</v>
      </c>
    </row>
    <row r="5" spans="1:20" ht="19.5" customHeight="1">
      <c r="D5" s="22"/>
      <c r="E5" s="22"/>
      <c r="F5" s="219"/>
      <c r="G5" s="439"/>
      <c r="H5" s="439"/>
      <c r="I5" s="223" t="s">
        <v>24</v>
      </c>
      <c r="J5" s="223" t="s">
        <v>25</v>
      </c>
      <c r="K5" s="434"/>
      <c r="L5" s="224" t="s">
        <v>24</v>
      </c>
      <c r="M5" s="223" t="s">
        <v>196</v>
      </c>
      <c r="N5" s="223" t="s">
        <v>197</v>
      </c>
      <c r="O5" s="223" t="s">
        <v>26</v>
      </c>
      <c r="P5" s="223" t="s">
        <v>27</v>
      </c>
      <c r="Q5" s="225" t="s">
        <v>254</v>
      </c>
      <c r="R5" s="226" t="s">
        <v>255</v>
      </c>
      <c r="S5" s="169" t="s">
        <v>269</v>
      </c>
      <c r="T5" s="176" t="s">
        <v>271</v>
      </c>
    </row>
    <row r="6" spans="1:20" ht="15.75" customHeight="1">
      <c r="A6" s="44"/>
      <c r="B6" s="44"/>
      <c r="C6" s="44"/>
      <c r="D6" s="44"/>
      <c r="E6" s="44"/>
      <c r="F6" s="116"/>
      <c r="G6" s="227" t="s">
        <v>28</v>
      </c>
      <c r="H6" s="228" t="s">
        <v>28</v>
      </c>
      <c r="I6" s="228" t="s">
        <v>28</v>
      </c>
      <c r="J6" s="228" t="s">
        <v>28</v>
      </c>
      <c r="K6" s="229" t="s">
        <v>29</v>
      </c>
      <c r="L6" s="229" t="s">
        <v>29</v>
      </c>
      <c r="M6" s="228" t="s">
        <v>29</v>
      </c>
      <c r="N6" s="228" t="s">
        <v>29</v>
      </c>
      <c r="O6" s="228" t="s">
        <v>30</v>
      </c>
      <c r="P6" s="228" t="s">
        <v>30</v>
      </c>
      <c r="Q6" s="228" t="s">
        <v>198</v>
      </c>
      <c r="R6" s="228" t="s">
        <v>198</v>
      </c>
      <c r="S6" s="230" t="s">
        <v>31</v>
      </c>
      <c r="T6" s="229" t="s">
        <v>31</v>
      </c>
    </row>
    <row r="7" spans="1:20" ht="24" customHeight="1">
      <c r="A7" s="231"/>
      <c r="B7" s="422" t="s">
        <v>7</v>
      </c>
      <c r="C7" s="423"/>
      <c r="D7" s="14"/>
      <c r="E7" s="110" t="s">
        <v>58</v>
      </c>
      <c r="F7" s="15"/>
      <c r="G7" s="69">
        <v>5275638</v>
      </c>
      <c r="H7" s="73">
        <f>I7+J7</f>
        <v>14779941</v>
      </c>
      <c r="I7" s="70">
        <v>6760</v>
      </c>
      <c r="J7" s="75">
        <v>14773181</v>
      </c>
      <c r="K7" s="70">
        <f>L7+M7</f>
        <v>1986211954</v>
      </c>
      <c r="L7" s="70">
        <v>268886</v>
      </c>
      <c r="M7" s="70">
        <v>1985943068</v>
      </c>
      <c r="N7" s="75">
        <v>584639002</v>
      </c>
      <c r="O7" s="70">
        <v>1681</v>
      </c>
      <c r="P7" s="70">
        <f>Q7+R7</f>
        <v>84873</v>
      </c>
      <c r="Q7" s="70">
        <v>493</v>
      </c>
      <c r="R7" s="71">
        <v>84380</v>
      </c>
      <c r="S7" s="70">
        <f>ROUND(K7/H7*1000,0)</f>
        <v>134386</v>
      </c>
      <c r="T7" s="70">
        <v>2897280</v>
      </c>
    </row>
    <row r="8" spans="1:20" ht="24" customHeight="1">
      <c r="A8" s="13"/>
      <c r="B8" s="420" t="s">
        <v>59</v>
      </c>
      <c r="C8" s="421"/>
      <c r="D8" s="14"/>
      <c r="E8" s="110" t="s">
        <v>60</v>
      </c>
      <c r="F8" s="15"/>
      <c r="G8" s="69">
        <f>G9-G7</f>
        <v>16691525</v>
      </c>
      <c r="H8" s="73">
        <f t="shared" ref="H8:H27" si="0">I8+J8</f>
        <v>5492896</v>
      </c>
      <c r="I8" s="72">
        <f>I9-I7</f>
        <v>317260</v>
      </c>
      <c r="J8" s="76">
        <f>J9-J7</f>
        <v>5175636</v>
      </c>
      <c r="K8" s="70">
        <f t="shared" ref="K8:K27" si="1">L8+M8</f>
        <v>164114692</v>
      </c>
      <c r="L8" s="70">
        <f t="shared" ref="L8:N8" si="2">L9-L7</f>
        <v>272850</v>
      </c>
      <c r="M8" s="70">
        <f t="shared" si="2"/>
        <v>163841842</v>
      </c>
      <c r="N8" s="71">
        <f t="shared" si="2"/>
        <v>71198157</v>
      </c>
      <c r="O8" s="70">
        <f t="shared" ref="O8:R8" si="3">O9-O7</f>
        <v>17071</v>
      </c>
      <c r="P8" s="70">
        <f t="shared" ref="P8:P27" si="4">Q8+R8</f>
        <v>11298</v>
      </c>
      <c r="Q8" s="73">
        <f t="shared" si="3"/>
        <v>1545</v>
      </c>
      <c r="R8" s="71">
        <f t="shared" si="3"/>
        <v>9753</v>
      </c>
      <c r="S8" s="70">
        <f t="shared" ref="S8:S30" si="5">ROUND(K8/H8*1000,0)</f>
        <v>29878</v>
      </c>
      <c r="T8" s="70">
        <v>1976562</v>
      </c>
    </row>
    <row r="9" spans="1:20" s="239" customFormat="1" ht="24" customHeight="1">
      <c r="A9" s="232"/>
      <c r="B9" s="418" t="s">
        <v>61</v>
      </c>
      <c r="C9" s="419"/>
      <c r="D9" s="233"/>
      <c r="E9" s="234" t="s">
        <v>43</v>
      </c>
      <c r="F9" s="235"/>
      <c r="G9" s="236">
        <v>21967163</v>
      </c>
      <c r="H9" s="237">
        <f t="shared" si="0"/>
        <v>20272837</v>
      </c>
      <c r="I9" s="87">
        <v>324020</v>
      </c>
      <c r="J9" s="238">
        <v>19948817</v>
      </c>
      <c r="K9" s="87">
        <f t="shared" si="1"/>
        <v>2150326646</v>
      </c>
      <c r="L9" s="87">
        <v>541736</v>
      </c>
      <c r="M9" s="87">
        <v>2149784910</v>
      </c>
      <c r="N9" s="238">
        <v>655837159</v>
      </c>
      <c r="O9" s="87">
        <v>18752</v>
      </c>
      <c r="P9" s="87">
        <f t="shared" si="4"/>
        <v>96171</v>
      </c>
      <c r="Q9" s="87">
        <v>2038</v>
      </c>
      <c r="R9" s="238">
        <v>94133</v>
      </c>
      <c r="S9" s="87">
        <f t="shared" si="5"/>
        <v>106069</v>
      </c>
      <c r="T9" s="87">
        <f>MAX(T7:T8)</f>
        <v>2897280</v>
      </c>
    </row>
    <row r="10" spans="1:20" ht="24" customHeight="1">
      <c r="A10" s="13"/>
      <c r="B10" s="430"/>
      <c r="C10" s="428"/>
      <c r="D10" s="14"/>
      <c r="E10" s="110" t="s">
        <v>58</v>
      </c>
      <c r="F10" s="15"/>
      <c r="G10" s="69">
        <v>1844471</v>
      </c>
      <c r="H10" s="73">
        <f t="shared" si="0"/>
        <v>10733469</v>
      </c>
      <c r="I10" s="70">
        <v>118464</v>
      </c>
      <c r="J10" s="71">
        <v>10615005</v>
      </c>
      <c r="K10" s="70">
        <f t="shared" si="1"/>
        <v>270957267</v>
      </c>
      <c r="L10" s="70">
        <v>612074</v>
      </c>
      <c r="M10" s="70">
        <v>270345193</v>
      </c>
      <c r="N10" s="71">
        <v>72458583</v>
      </c>
      <c r="O10" s="70">
        <v>575</v>
      </c>
      <c r="P10" s="70">
        <f t="shared" si="4"/>
        <v>50707</v>
      </c>
      <c r="Q10" s="70">
        <v>1011</v>
      </c>
      <c r="R10" s="71">
        <v>49696</v>
      </c>
      <c r="S10" s="70">
        <f t="shared" si="5"/>
        <v>25244</v>
      </c>
      <c r="T10" s="70">
        <v>77235</v>
      </c>
    </row>
    <row r="11" spans="1:20" ht="24" customHeight="1">
      <c r="A11" s="13"/>
      <c r="B11" s="431"/>
      <c r="C11" s="428"/>
      <c r="D11" s="14"/>
      <c r="E11" s="110" t="s">
        <v>60</v>
      </c>
      <c r="F11" s="15"/>
      <c r="G11" s="69">
        <f>G12-G10</f>
        <v>179677115</v>
      </c>
      <c r="H11" s="73">
        <f t="shared" si="0"/>
        <v>67744945</v>
      </c>
      <c r="I11" s="70">
        <f t="shared" ref="I11:R11" si="6">I12-I10</f>
        <v>4115467</v>
      </c>
      <c r="J11" s="71">
        <f t="shared" si="6"/>
        <v>63629478</v>
      </c>
      <c r="K11" s="70">
        <f t="shared" si="1"/>
        <v>29278049</v>
      </c>
      <c r="L11" s="70">
        <f t="shared" si="6"/>
        <v>292458</v>
      </c>
      <c r="M11" s="70">
        <f t="shared" si="6"/>
        <v>28985591</v>
      </c>
      <c r="N11" s="71">
        <f t="shared" si="6"/>
        <v>15497289</v>
      </c>
      <c r="O11" s="70">
        <f t="shared" si="6"/>
        <v>20185</v>
      </c>
      <c r="P11" s="70">
        <f t="shared" si="4"/>
        <v>27276</v>
      </c>
      <c r="Q11" s="73">
        <f t="shared" si="6"/>
        <v>4262</v>
      </c>
      <c r="R11" s="71">
        <f t="shared" si="6"/>
        <v>23014</v>
      </c>
      <c r="S11" s="70">
        <f>ROUND(K11/H11*1000,0)</f>
        <v>432</v>
      </c>
      <c r="T11" s="70">
        <v>74000</v>
      </c>
    </row>
    <row r="12" spans="1:20" s="239" customFormat="1" ht="24" customHeight="1">
      <c r="A12" s="240"/>
      <c r="B12" s="432"/>
      <c r="C12" s="429"/>
      <c r="D12" s="233"/>
      <c r="E12" s="234" t="s">
        <v>43</v>
      </c>
      <c r="F12" s="235"/>
      <c r="G12" s="237">
        <v>181521586</v>
      </c>
      <c r="H12" s="237">
        <f t="shared" si="0"/>
        <v>78478414</v>
      </c>
      <c r="I12" s="87">
        <v>4233931</v>
      </c>
      <c r="J12" s="238">
        <v>74244483</v>
      </c>
      <c r="K12" s="87">
        <f t="shared" si="1"/>
        <v>300235316</v>
      </c>
      <c r="L12" s="87">
        <v>904532</v>
      </c>
      <c r="M12" s="87">
        <v>299330784</v>
      </c>
      <c r="N12" s="238">
        <v>87955872</v>
      </c>
      <c r="O12" s="87">
        <v>20760</v>
      </c>
      <c r="P12" s="87">
        <f t="shared" si="4"/>
        <v>77983</v>
      </c>
      <c r="Q12" s="87">
        <v>5273</v>
      </c>
      <c r="R12" s="238">
        <v>72710</v>
      </c>
      <c r="S12" s="87">
        <f>ROUND(K12/H12*1000,0)</f>
        <v>3826</v>
      </c>
      <c r="T12" s="87">
        <f>MAX(T10:T11)</f>
        <v>77235</v>
      </c>
    </row>
    <row r="13" spans="1:20" ht="24" customHeight="1">
      <c r="A13" s="415"/>
      <c r="B13" s="241"/>
      <c r="C13" s="231"/>
      <c r="D13" s="14"/>
      <c r="E13" s="110" t="s">
        <v>58</v>
      </c>
      <c r="F13" s="15"/>
      <c r="G13" s="69">
        <v>4488317</v>
      </c>
      <c r="H13" s="73">
        <f t="shared" si="0"/>
        <v>21073897</v>
      </c>
      <c r="I13" s="70">
        <v>11149</v>
      </c>
      <c r="J13" s="71">
        <v>21062748</v>
      </c>
      <c r="K13" s="70">
        <f t="shared" si="1"/>
        <v>1085991632</v>
      </c>
      <c r="L13" s="70">
        <v>240544</v>
      </c>
      <c r="M13" s="70">
        <v>1085751088</v>
      </c>
      <c r="N13" s="71">
        <v>349971661</v>
      </c>
      <c r="O13" s="70">
        <v>1769</v>
      </c>
      <c r="P13" s="70">
        <f t="shared" si="4"/>
        <v>71531</v>
      </c>
      <c r="Q13" s="70">
        <v>451</v>
      </c>
      <c r="R13" s="71">
        <v>71080</v>
      </c>
      <c r="S13" s="70">
        <f t="shared" si="5"/>
        <v>51533</v>
      </c>
      <c r="T13" s="70">
        <v>1291150</v>
      </c>
    </row>
    <row r="14" spans="1:20" ht="24" customHeight="1">
      <c r="A14" s="416"/>
      <c r="B14" s="242"/>
      <c r="C14" s="243"/>
      <c r="D14" s="244"/>
      <c r="E14" s="110" t="s">
        <v>60</v>
      </c>
      <c r="F14" s="15"/>
      <c r="G14" s="69">
        <f>G15-G13</f>
        <v>20359640</v>
      </c>
      <c r="H14" s="73">
        <f t="shared" si="0"/>
        <v>12328146</v>
      </c>
      <c r="I14" s="70">
        <f t="shared" ref="I14:R14" si="7">I15-I13</f>
        <v>448851</v>
      </c>
      <c r="J14" s="71">
        <f t="shared" si="7"/>
        <v>11879295</v>
      </c>
      <c r="K14" s="70">
        <f t="shared" si="1"/>
        <v>106129612</v>
      </c>
      <c r="L14" s="70">
        <f t="shared" si="7"/>
        <v>458695</v>
      </c>
      <c r="M14" s="70">
        <f t="shared" si="7"/>
        <v>105670917</v>
      </c>
      <c r="N14" s="71">
        <f t="shared" si="7"/>
        <v>50869949</v>
      </c>
      <c r="O14" s="70">
        <f>O15-O13</f>
        <v>27567</v>
      </c>
      <c r="P14" s="70">
        <f t="shared" si="4"/>
        <v>18727</v>
      </c>
      <c r="Q14" s="73">
        <f t="shared" si="7"/>
        <v>1806</v>
      </c>
      <c r="R14" s="71">
        <f t="shared" si="7"/>
        <v>16921</v>
      </c>
      <c r="S14" s="70">
        <f t="shared" si="5"/>
        <v>8609</v>
      </c>
      <c r="T14" s="70">
        <v>779310</v>
      </c>
    </row>
    <row r="15" spans="1:20" s="239" customFormat="1" ht="24" customHeight="1">
      <c r="A15" s="417"/>
      <c r="B15" s="245"/>
      <c r="C15" s="246"/>
      <c r="D15" s="233"/>
      <c r="E15" s="234" t="s">
        <v>43</v>
      </c>
      <c r="F15" s="235"/>
      <c r="G15" s="236">
        <v>24847957</v>
      </c>
      <c r="H15" s="237">
        <f t="shared" si="0"/>
        <v>33402043</v>
      </c>
      <c r="I15" s="87">
        <v>460000</v>
      </c>
      <c r="J15" s="238">
        <v>32942043</v>
      </c>
      <c r="K15" s="87">
        <f t="shared" si="1"/>
        <v>1192121244</v>
      </c>
      <c r="L15" s="87">
        <v>699239</v>
      </c>
      <c r="M15" s="87">
        <v>1191422005</v>
      </c>
      <c r="N15" s="238">
        <v>400841610</v>
      </c>
      <c r="O15" s="87">
        <v>29336</v>
      </c>
      <c r="P15" s="87">
        <f t="shared" si="4"/>
        <v>90258</v>
      </c>
      <c r="Q15" s="87">
        <v>2257</v>
      </c>
      <c r="R15" s="238">
        <v>88001</v>
      </c>
      <c r="S15" s="87">
        <f t="shared" si="5"/>
        <v>35690</v>
      </c>
      <c r="T15" s="87">
        <f>MAX(T13:T14)</f>
        <v>1291150</v>
      </c>
    </row>
    <row r="16" spans="1:20" ht="24" customHeight="1">
      <c r="A16" s="241"/>
      <c r="B16" s="241"/>
      <c r="C16" s="231"/>
      <c r="D16" s="14"/>
      <c r="E16" s="110" t="s">
        <v>58</v>
      </c>
      <c r="F16" s="15"/>
      <c r="G16" s="69">
        <v>2607013</v>
      </c>
      <c r="H16" s="73">
        <f t="shared" si="0"/>
        <v>12904889</v>
      </c>
      <c r="I16" s="70">
        <v>13415</v>
      </c>
      <c r="J16" s="71">
        <v>12891474</v>
      </c>
      <c r="K16" s="70">
        <f t="shared" si="1"/>
        <v>911921906</v>
      </c>
      <c r="L16" s="70">
        <v>237839</v>
      </c>
      <c r="M16" s="70">
        <v>911684067</v>
      </c>
      <c r="N16" s="71">
        <v>253900079</v>
      </c>
      <c r="O16" s="70">
        <v>1363</v>
      </c>
      <c r="P16" s="70">
        <f t="shared" si="4"/>
        <v>58669</v>
      </c>
      <c r="Q16" s="70">
        <v>418</v>
      </c>
      <c r="R16" s="71">
        <v>58251</v>
      </c>
      <c r="S16" s="70">
        <f t="shared" si="5"/>
        <v>70665</v>
      </c>
      <c r="T16" s="70">
        <v>471206</v>
      </c>
    </row>
    <row r="17" spans="1:21" ht="24" customHeight="1">
      <c r="A17" s="242"/>
      <c r="B17" s="242"/>
      <c r="C17" s="243"/>
      <c r="D17" s="244"/>
      <c r="E17" s="110" t="s">
        <v>60</v>
      </c>
      <c r="F17" s="15"/>
      <c r="G17" s="69">
        <f>G18-G16</f>
        <v>16401419</v>
      </c>
      <c r="H17" s="73">
        <f t="shared" si="0"/>
        <v>18946679</v>
      </c>
      <c r="I17" s="70">
        <f t="shared" ref="I17:R17" si="8">I18-I16</f>
        <v>641390</v>
      </c>
      <c r="J17" s="71">
        <f t="shared" si="8"/>
        <v>18305289</v>
      </c>
      <c r="K17" s="70">
        <f t="shared" si="1"/>
        <v>57270727</v>
      </c>
      <c r="L17" s="70">
        <f t="shared" si="8"/>
        <v>273782</v>
      </c>
      <c r="M17" s="70">
        <f>M18-M16</f>
        <v>56996945</v>
      </c>
      <c r="N17" s="71">
        <f t="shared" si="8"/>
        <v>27115691</v>
      </c>
      <c r="O17" s="70">
        <f t="shared" si="8"/>
        <v>25138</v>
      </c>
      <c r="P17" s="70">
        <f t="shared" si="4"/>
        <v>19090</v>
      </c>
      <c r="Q17" s="73">
        <f t="shared" si="8"/>
        <v>1938</v>
      </c>
      <c r="R17" s="71">
        <f t="shared" si="8"/>
        <v>17152</v>
      </c>
      <c r="S17" s="70">
        <f t="shared" si="5"/>
        <v>3023</v>
      </c>
      <c r="T17" s="70">
        <v>392040</v>
      </c>
    </row>
    <row r="18" spans="1:21" s="239" customFormat="1" ht="24" customHeight="1">
      <c r="A18" s="245"/>
      <c r="B18" s="245"/>
      <c r="C18" s="246"/>
      <c r="D18" s="233"/>
      <c r="E18" s="234" t="s">
        <v>43</v>
      </c>
      <c r="F18" s="235"/>
      <c r="G18" s="236">
        <v>19008432</v>
      </c>
      <c r="H18" s="237">
        <f t="shared" si="0"/>
        <v>31851568</v>
      </c>
      <c r="I18" s="87">
        <v>654805</v>
      </c>
      <c r="J18" s="238">
        <v>31196763</v>
      </c>
      <c r="K18" s="87">
        <f t="shared" si="1"/>
        <v>969192633</v>
      </c>
      <c r="L18" s="87">
        <v>511621</v>
      </c>
      <c r="M18" s="87">
        <v>968681012</v>
      </c>
      <c r="N18" s="238">
        <v>281015770</v>
      </c>
      <c r="O18" s="87">
        <v>26501</v>
      </c>
      <c r="P18" s="87">
        <f t="shared" si="4"/>
        <v>77759</v>
      </c>
      <c r="Q18" s="87">
        <v>2356</v>
      </c>
      <c r="R18" s="238">
        <v>75403</v>
      </c>
      <c r="S18" s="87">
        <f t="shared" si="5"/>
        <v>30428</v>
      </c>
      <c r="T18" s="87">
        <f>MAX(T16:T17)</f>
        <v>471206</v>
      </c>
    </row>
    <row r="19" spans="1:21" ht="24" customHeight="1">
      <c r="A19" s="231"/>
      <c r="B19" s="422" t="s">
        <v>7</v>
      </c>
      <c r="C19" s="423"/>
      <c r="D19" s="14"/>
      <c r="E19" s="110" t="s">
        <v>58</v>
      </c>
      <c r="F19" s="15"/>
      <c r="G19" s="69">
        <v>3529394</v>
      </c>
      <c r="H19" s="73">
        <f t="shared" si="0"/>
        <v>19113888</v>
      </c>
      <c r="I19" s="70">
        <v>13802</v>
      </c>
      <c r="J19" s="71">
        <v>19100086</v>
      </c>
      <c r="K19" s="70">
        <f t="shared" si="1"/>
        <v>1035228165</v>
      </c>
      <c r="L19" s="70">
        <v>304089</v>
      </c>
      <c r="M19" s="70">
        <v>1034924076</v>
      </c>
      <c r="N19" s="71">
        <v>256474039</v>
      </c>
      <c r="O19" s="70">
        <v>1423</v>
      </c>
      <c r="P19" s="70">
        <f t="shared" si="4"/>
        <v>104807</v>
      </c>
      <c r="Q19" s="70">
        <v>629</v>
      </c>
      <c r="R19" s="71">
        <v>104178</v>
      </c>
      <c r="S19" s="70">
        <f t="shared" si="5"/>
        <v>54161</v>
      </c>
      <c r="T19" s="70">
        <v>255618</v>
      </c>
    </row>
    <row r="20" spans="1:21" ht="24" customHeight="1">
      <c r="A20" s="13"/>
      <c r="B20" s="420" t="s">
        <v>59</v>
      </c>
      <c r="C20" s="421"/>
      <c r="D20" s="14"/>
      <c r="E20" s="110" t="s">
        <v>60</v>
      </c>
      <c r="F20" s="15"/>
      <c r="G20" s="69">
        <f>G21-G19</f>
        <v>33433019</v>
      </c>
      <c r="H20" s="73">
        <f t="shared" si="0"/>
        <v>27313699</v>
      </c>
      <c r="I20" s="70">
        <f t="shared" ref="I20:R20" si="9">I21-I19</f>
        <v>1602706</v>
      </c>
      <c r="J20" s="71">
        <f t="shared" si="9"/>
        <v>25710993</v>
      </c>
      <c r="K20" s="70">
        <f t="shared" si="1"/>
        <v>81932986</v>
      </c>
      <c r="L20" s="70">
        <f t="shared" si="9"/>
        <v>572573</v>
      </c>
      <c r="M20" s="70">
        <f t="shared" si="9"/>
        <v>81360413</v>
      </c>
      <c r="N20" s="71">
        <f t="shared" si="9"/>
        <v>33241954</v>
      </c>
      <c r="O20" s="70">
        <f t="shared" si="9"/>
        <v>33812</v>
      </c>
      <c r="P20" s="70">
        <f t="shared" si="4"/>
        <v>27051</v>
      </c>
      <c r="Q20" s="70">
        <f t="shared" si="9"/>
        <v>4027</v>
      </c>
      <c r="R20" s="71">
        <f t="shared" si="9"/>
        <v>23024</v>
      </c>
      <c r="S20" s="70">
        <f t="shared" si="5"/>
        <v>3000</v>
      </c>
      <c r="T20" s="70">
        <v>192941</v>
      </c>
    </row>
    <row r="21" spans="1:21" s="239" customFormat="1" ht="24" customHeight="1">
      <c r="A21" s="232"/>
      <c r="B21" s="418" t="s">
        <v>61</v>
      </c>
      <c r="C21" s="419"/>
      <c r="D21" s="233"/>
      <c r="E21" s="234" t="s">
        <v>43</v>
      </c>
      <c r="F21" s="235"/>
      <c r="G21" s="236">
        <v>36962413</v>
      </c>
      <c r="H21" s="237">
        <f t="shared" si="0"/>
        <v>46427587</v>
      </c>
      <c r="I21" s="87">
        <v>1616508</v>
      </c>
      <c r="J21" s="238">
        <v>44811079</v>
      </c>
      <c r="K21" s="87">
        <f t="shared" si="1"/>
        <v>1117161151</v>
      </c>
      <c r="L21" s="87">
        <v>876662</v>
      </c>
      <c r="M21" s="87">
        <v>1116284489</v>
      </c>
      <c r="N21" s="238">
        <v>289715993</v>
      </c>
      <c r="O21" s="87">
        <v>35235</v>
      </c>
      <c r="P21" s="87">
        <f t="shared" si="4"/>
        <v>131858</v>
      </c>
      <c r="Q21" s="87">
        <v>4656</v>
      </c>
      <c r="R21" s="238">
        <v>127202</v>
      </c>
      <c r="S21" s="87">
        <f t="shared" si="5"/>
        <v>24062</v>
      </c>
      <c r="T21" s="87">
        <f>MAX(T19:T20)</f>
        <v>255618</v>
      </c>
      <c r="U21" s="247"/>
    </row>
    <row r="22" spans="1:21" ht="24" customHeight="1">
      <c r="A22" s="18"/>
      <c r="B22" s="424"/>
      <c r="C22" s="427"/>
      <c r="D22" s="14"/>
      <c r="E22" s="110" t="s">
        <v>58</v>
      </c>
      <c r="F22" s="15"/>
      <c r="G22" s="69">
        <v>186171</v>
      </c>
      <c r="H22" s="73">
        <f t="shared" si="0"/>
        <v>1666800</v>
      </c>
      <c r="I22" s="70">
        <v>33566</v>
      </c>
      <c r="J22" s="71">
        <v>1633234</v>
      </c>
      <c r="K22" s="70">
        <f t="shared" si="1"/>
        <v>8781305</v>
      </c>
      <c r="L22" s="73">
        <v>91382</v>
      </c>
      <c r="M22" s="70">
        <v>8689923</v>
      </c>
      <c r="N22" s="71">
        <v>3802945</v>
      </c>
      <c r="O22" s="70">
        <v>81</v>
      </c>
      <c r="P22" s="70">
        <f t="shared" si="4"/>
        <v>4364</v>
      </c>
      <c r="Q22" s="70">
        <v>249</v>
      </c>
      <c r="R22" s="71">
        <v>4115</v>
      </c>
      <c r="S22" s="70">
        <f t="shared" si="5"/>
        <v>5268</v>
      </c>
      <c r="T22" s="70">
        <v>20680</v>
      </c>
    </row>
    <row r="23" spans="1:21" ht="24" customHeight="1">
      <c r="A23" s="18"/>
      <c r="B23" s="425"/>
      <c r="C23" s="421"/>
      <c r="D23" s="14"/>
      <c r="E23" s="110" t="s">
        <v>60</v>
      </c>
      <c r="F23" s="15"/>
      <c r="G23" s="69">
        <f>G24-G22</f>
        <v>110594964</v>
      </c>
      <c r="H23" s="73">
        <f t="shared" si="0"/>
        <v>32552065</v>
      </c>
      <c r="I23" s="70">
        <f>I24-I22</f>
        <v>1813762</v>
      </c>
      <c r="J23" s="71">
        <f t="shared" ref="J23:R23" si="10">J24-J22</f>
        <v>30738303</v>
      </c>
      <c r="K23" s="70">
        <f t="shared" si="1"/>
        <v>3855474</v>
      </c>
      <c r="L23" s="70">
        <f t="shared" si="10"/>
        <v>60078</v>
      </c>
      <c r="M23" s="70">
        <f t="shared" si="10"/>
        <v>3795396</v>
      </c>
      <c r="N23" s="71">
        <f t="shared" si="10"/>
        <v>2786719</v>
      </c>
      <c r="O23" s="70">
        <f t="shared" si="10"/>
        <v>5162</v>
      </c>
      <c r="P23" s="70">
        <f t="shared" si="4"/>
        <v>8733</v>
      </c>
      <c r="Q23" s="70">
        <f t="shared" si="10"/>
        <v>1032</v>
      </c>
      <c r="R23" s="71">
        <f t="shared" si="10"/>
        <v>7701</v>
      </c>
      <c r="S23" s="70">
        <f t="shared" si="5"/>
        <v>118</v>
      </c>
      <c r="T23" s="70">
        <v>19245</v>
      </c>
    </row>
    <row r="24" spans="1:21" s="239" customFormat="1" ht="24" customHeight="1">
      <c r="A24" s="248"/>
      <c r="B24" s="426"/>
      <c r="C24" s="419"/>
      <c r="D24" s="233"/>
      <c r="E24" s="234" t="s">
        <v>43</v>
      </c>
      <c r="F24" s="235"/>
      <c r="G24" s="236">
        <v>110781135</v>
      </c>
      <c r="H24" s="237">
        <f t="shared" si="0"/>
        <v>34218865</v>
      </c>
      <c r="I24" s="87">
        <v>1847328</v>
      </c>
      <c r="J24" s="238">
        <v>32371537</v>
      </c>
      <c r="K24" s="87">
        <f t="shared" si="1"/>
        <v>12636779</v>
      </c>
      <c r="L24" s="87">
        <v>151460</v>
      </c>
      <c r="M24" s="87">
        <v>12485319</v>
      </c>
      <c r="N24" s="238">
        <v>6589664</v>
      </c>
      <c r="O24" s="87">
        <v>5243</v>
      </c>
      <c r="P24" s="87">
        <f t="shared" si="4"/>
        <v>13097</v>
      </c>
      <c r="Q24" s="87">
        <v>1281</v>
      </c>
      <c r="R24" s="238">
        <v>11816</v>
      </c>
      <c r="S24" s="87">
        <f t="shared" si="5"/>
        <v>369</v>
      </c>
      <c r="T24" s="87">
        <f>MAX(T22:T23)</f>
        <v>20680</v>
      </c>
    </row>
    <row r="25" spans="1:21" ht="24" customHeight="1">
      <c r="A25" s="241"/>
      <c r="B25" s="241"/>
      <c r="C25" s="231"/>
      <c r="D25" s="14"/>
      <c r="E25" s="110" t="s">
        <v>58</v>
      </c>
      <c r="F25" s="15"/>
      <c r="G25" s="70">
        <v>4276361</v>
      </c>
      <c r="H25" s="73">
        <f t="shared" si="0"/>
        <v>23069644</v>
      </c>
      <c r="I25" s="73">
        <v>11324</v>
      </c>
      <c r="J25" s="71">
        <v>23058320</v>
      </c>
      <c r="K25" s="70">
        <f t="shared" si="1"/>
        <v>1042658222</v>
      </c>
      <c r="L25" s="70">
        <v>112184</v>
      </c>
      <c r="M25" s="70">
        <v>1042546038</v>
      </c>
      <c r="N25" s="71">
        <v>276147952</v>
      </c>
      <c r="O25" s="70">
        <v>1347</v>
      </c>
      <c r="P25" s="70">
        <f t="shared" si="4"/>
        <v>122376</v>
      </c>
      <c r="Q25" s="70">
        <v>275</v>
      </c>
      <c r="R25" s="71">
        <v>122101</v>
      </c>
      <c r="S25" s="70">
        <f t="shared" si="5"/>
        <v>45196</v>
      </c>
      <c r="T25" s="70">
        <v>280493</v>
      </c>
    </row>
    <row r="26" spans="1:21" ht="24" customHeight="1">
      <c r="A26" s="242"/>
      <c r="B26" s="242"/>
      <c r="C26" s="243"/>
      <c r="D26" s="244"/>
      <c r="E26" s="110" t="s">
        <v>60</v>
      </c>
      <c r="F26" s="15"/>
      <c r="G26" s="69">
        <f>G27-G25</f>
        <v>68836442</v>
      </c>
      <c r="H26" s="73">
        <f t="shared" si="0"/>
        <v>50427553</v>
      </c>
      <c r="I26" s="70">
        <f>I27-I25</f>
        <v>1077777</v>
      </c>
      <c r="J26" s="71">
        <f t="shared" ref="J26:R26" si="11">J27-J25</f>
        <v>49349776</v>
      </c>
      <c r="K26" s="70">
        <f t="shared" si="1"/>
        <v>51486913</v>
      </c>
      <c r="L26" s="70">
        <f t="shared" si="11"/>
        <v>138222</v>
      </c>
      <c r="M26" s="70">
        <f>M27-M25</f>
        <v>51348691</v>
      </c>
      <c r="N26" s="71">
        <f t="shared" si="11"/>
        <v>28397116</v>
      </c>
      <c r="O26" s="70">
        <f t="shared" si="11"/>
        <v>34085</v>
      </c>
      <c r="P26" s="70">
        <f t="shared" si="4"/>
        <v>25696</v>
      </c>
      <c r="Q26" s="73">
        <f t="shared" si="11"/>
        <v>1523</v>
      </c>
      <c r="R26" s="71">
        <f t="shared" si="11"/>
        <v>24173</v>
      </c>
      <c r="S26" s="70">
        <f t="shared" si="5"/>
        <v>1021</v>
      </c>
      <c r="T26" s="70">
        <v>255984</v>
      </c>
    </row>
    <row r="27" spans="1:21" s="239" customFormat="1" ht="24" customHeight="1">
      <c r="A27" s="245"/>
      <c r="B27" s="245"/>
      <c r="C27" s="246"/>
      <c r="D27" s="233"/>
      <c r="E27" s="234" t="s">
        <v>43</v>
      </c>
      <c r="F27" s="235"/>
      <c r="G27" s="236">
        <v>73112803</v>
      </c>
      <c r="H27" s="237">
        <f t="shared" si="0"/>
        <v>73497197</v>
      </c>
      <c r="I27" s="87">
        <v>1089101</v>
      </c>
      <c r="J27" s="238">
        <v>72408096</v>
      </c>
      <c r="K27" s="87">
        <f t="shared" si="1"/>
        <v>1094145135</v>
      </c>
      <c r="L27" s="87">
        <v>250406</v>
      </c>
      <c r="M27" s="87">
        <v>1093894729</v>
      </c>
      <c r="N27" s="238">
        <v>304545068</v>
      </c>
      <c r="O27" s="87">
        <v>35432</v>
      </c>
      <c r="P27" s="87">
        <f t="shared" si="4"/>
        <v>148072</v>
      </c>
      <c r="Q27" s="87">
        <v>1798</v>
      </c>
      <c r="R27" s="238">
        <v>146274</v>
      </c>
      <c r="S27" s="87">
        <f t="shared" si="5"/>
        <v>14887</v>
      </c>
      <c r="T27" s="87">
        <f>MAX(T25:T26)</f>
        <v>280493</v>
      </c>
    </row>
    <row r="28" spans="1:21" ht="24" customHeight="1">
      <c r="A28" s="241"/>
      <c r="B28" s="241"/>
      <c r="C28" s="231"/>
      <c r="D28" s="14"/>
      <c r="E28" s="110" t="s">
        <v>58</v>
      </c>
      <c r="F28" s="15"/>
      <c r="G28" s="69">
        <f>SUM(G7,G10,G13,G16,G19,G22,G25)</f>
        <v>22207365</v>
      </c>
      <c r="H28" s="73">
        <f t="shared" ref="H28:R28" si="12">SUM(H7,H10,H13,H16,H19,H22,H25)</f>
        <v>103342528</v>
      </c>
      <c r="I28" s="73">
        <f t="shared" si="12"/>
        <v>208480</v>
      </c>
      <c r="J28" s="71">
        <f>SUM(J7,J10,J13,J16,J19,J22,J25)</f>
        <v>103134048</v>
      </c>
      <c r="K28" s="70">
        <f t="shared" si="12"/>
        <v>6341750451</v>
      </c>
      <c r="L28" s="70">
        <f>SUM(L7,L10,L13,L16,L19,L22,L25)</f>
        <v>1866998</v>
      </c>
      <c r="M28" s="70">
        <f t="shared" si="12"/>
        <v>6339883453</v>
      </c>
      <c r="N28" s="71">
        <f t="shared" si="12"/>
        <v>1797394261</v>
      </c>
      <c r="O28" s="70">
        <f>SUM(O7,O10,O13,O16,O19,O22,O25)</f>
        <v>8239</v>
      </c>
      <c r="P28" s="70">
        <f t="shared" si="12"/>
        <v>497327</v>
      </c>
      <c r="Q28" s="70">
        <f t="shared" si="12"/>
        <v>3526</v>
      </c>
      <c r="R28" s="71">
        <f t="shared" si="12"/>
        <v>493801</v>
      </c>
      <c r="S28" s="70">
        <f t="shared" si="5"/>
        <v>61366</v>
      </c>
      <c r="T28" s="74">
        <f>MAX(T7,T10,T13,T16,T19,T22,T25)</f>
        <v>2897280</v>
      </c>
    </row>
    <row r="29" spans="1:21" ht="24" customHeight="1">
      <c r="A29" s="249"/>
      <c r="B29" s="249"/>
      <c r="C29" s="243"/>
      <c r="D29" s="244"/>
      <c r="E29" s="110" t="s">
        <v>60</v>
      </c>
      <c r="F29" s="15"/>
      <c r="G29" s="69">
        <f>SUM(G8,G11,G14,G17,G20,G23,G26)</f>
        <v>445994124</v>
      </c>
      <c r="H29" s="73">
        <f>SUM(H8,H11,H14,H17,H20,H23,H26)</f>
        <v>214805983</v>
      </c>
      <c r="I29" s="70">
        <f t="shared" ref="I29:R29" si="13">SUM(I8,I11,I14,I17,I20,I23,I26)</f>
        <v>10017213</v>
      </c>
      <c r="J29" s="71">
        <f t="shared" si="13"/>
        <v>204788770</v>
      </c>
      <c r="K29" s="70">
        <f t="shared" si="13"/>
        <v>494068453</v>
      </c>
      <c r="L29" s="70">
        <f t="shared" si="13"/>
        <v>2068658</v>
      </c>
      <c r="M29" s="70">
        <f t="shared" si="13"/>
        <v>491999795</v>
      </c>
      <c r="N29" s="71">
        <f t="shared" si="13"/>
        <v>229106875</v>
      </c>
      <c r="O29" s="70">
        <f t="shared" si="13"/>
        <v>163020</v>
      </c>
      <c r="P29" s="70">
        <f t="shared" si="13"/>
        <v>137871</v>
      </c>
      <c r="Q29" s="70">
        <f t="shared" si="13"/>
        <v>16133</v>
      </c>
      <c r="R29" s="71">
        <f t="shared" si="13"/>
        <v>121738</v>
      </c>
      <c r="S29" s="70">
        <f t="shared" si="5"/>
        <v>2300</v>
      </c>
      <c r="T29" s="74">
        <f>MAX(T8,T11,T14,T17,T20,T23,T26)</f>
        <v>1976562</v>
      </c>
    </row>
    <row r="30" spans="1:21" s="239" customFormat="1" ht="24" customHeight="1" thickBot="1">
      <c r="A30" s="250"/>
      <c r="B30" s="250"/>
      <c r="C30" s="251"/>
      <c r="D30" s="252"/>
      <c r="E30" s="253" t="s">
        <v>43</v>
      </c>
      <c r="F30" s="254"/>
      <c r="G30" s="255">
        <f>SUM(G28:G29)</f>
        <v>468201489</v>
      </c>
      <c r="H30" s="256">
        <f>SUM(H9,H12,H15,H18,H21,H24,H27)</f>
        <v>318148511</v>
      </c>
      <c r="I30" s="256">
        <f>SUM(I9,I12,I15,I18,I21,I24,I27)</f>
        <v>10225693</v>
      </c>
      <c r="J30" s="257">
        <f t="shared" ref="J30:R30" si="14">SUM(J9,J12,J15,J18,J21,J24,J27)</f>
        <v>307922818</v>
      </c>
      <c r="K30" s="256">
        <f>SUM(K9,K12,K15,K18,K21,K24,K27)</f>
        <v>6835818904</v>
      </c>
      <c r="L30" s="256">
        <f>SUM(L9,L12,L15,L18,L21,L24,L27)</f>
        <v>3935656</v>
      </c>
      <c r="M30" s="256">
        <f>SUM(M9,M12,M15,M18,M21,M24,M27)</f>
        <v>6831883248</v>
      </c>
      <c r="N30" s="257">
        <f>SUM(N9,N12,N15,N18,N21,N24,N27)</f>
        <v>2026501136</v>
      </c>
      <c r="O30" s="256">
        <f t="shared" si="14"/>
        <v>171259</v>
      </c>
      <c r="P30" s="256">
        <f t="shared" si="14"/>
        <v>635198</v>
      </c>
      <c r="Q30" s="256">
        <f>SUM(Q9,Q12,Q15,Q18,Q21,Q24,Q27)</f>
        <v>19659</v>
      </c>
      <c r="R30" s="257">
        <f t="shared" si="14"/>
        <v>615539</v>
      </c>
      <c r="S30" s="256">
        <f t="shared" si="5"/>
        <v>21486</v>
      </c>
      <c r="T30" s="88">
        <f>MAX(T28:T29)</f>
        <v>2897280</v>
      </c>
    </row>
  </sheetData>
  <mergeCells count="17">
    <mergeCell ref="S3:T3"/>
    <mergeCell ref="G4:G5"/>
    <mergeCell ref="H4:H5"/>
    <mergeCell ref="B7:C7"/>
    <mergeCell ref="B8:C8"/>
    <mergeCell ref="C10:C12"/>
    <mergeCell ref="B10:B12"/>
    <mergeCell ref="K4:K5"/>
    <mergeCell ref="G3:J3"/>
    <mergeCell ref="O3:R3"/>
    <mergeCell ref="B9:C9"/>
    <mergeCell ref="A13:A15"/>
    <mergeCell ref="B21:C21"/>
    <mergeCell ref="B20:C20"/>
    <mergeCell ref="B19:C19"/>
    <mergeCell ref="B22:B24"/>
    <mergeCell ref="C22:C24"/>
  </mergeCells>
  <phoneticPr fontId="3"/>
  <printOptions gridLinesSet="0"/>
  <pageMargins left="0.59055118110236227" right="0.59055118110236227" top="0.74803149606299213" bottom="0.62992125984251968" header="0.51181102362204722" footer="0.31496062992125984"/>
  <pageSetup paperSize="9" scale="92" firstPageNumber="68" fitToWidth="2" fitToHeight="0" orientation="portrait" blackAndWhite="1" useFirstPageNumber="1" r:id="rId1"/>
  <headerFooter scaleWithDoc="0" alignWithMargins="0">
    <oddFooter>&amp;C&amp;"游明朝,標準"&amp;10&amp;P</oddFooter>
  </headerFooter>
  <colBreaks count="1" manualBreakCount="1">
    <brk id="12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2"/>
  <sheetViews>
    <sheetView view="pageBreakPreview" zoomScale="85" zoomScaleNormal="85" zoomScaleSheetLayoutView="85" workbookViewId="0">
      <selection activeCell="J11" sqref="J11"/>
    </sheetView>
  </sheetViews>
  <sheetFormatPr defaultRowHeight="23.1" customHeight="1"/>
  <cols>
    <col min="1" max="1" width="3.125" style="16" customWidth="1"/>
    <col min="2" max="2" width="0.875" style="16" customWidth="1"/>
    <col min="3" max="3" width="2.375" style="16" customWidth="1"/>
    <col min="4" max="5" width="0.875" style="16" customWidth="1"/>
    <col min="6" max="6" width="17.625" style="16" customWidth="1"/>
    <col min="7" max="7" width="0.875" style="16" customWidth="1"/>
    <col min="8" max="8" width="9.625" style="70" customWidth="1"/>
    <col min="9" max="10" width="10.75" style="70" bestFit="1" customWidth="1"/>
    <col min="11" max="11" width="9.625" style="70" customWidth="1"/>
    <col min="12" max="13" width="10.75" style="70" bestFit="1" customWidth="1"/>
    <col min="14" max="14" width="12.75" style="70" bestFit="1" customWidth="1"/>
    <col min="15" max="15" width="9.875" style="70" customWidth="1"/>
    <col min="16" max="16" width="12.75" style="70" bestFit="1" customWidth="1"/>
    <col min="17" max="17" width="15" style="70" customWidth="1"/>
    <col min="18" max="18" width="10.75" style="70" customWidth="1"/>
    <col min="19" max="19" width="15.875" style="70" bestFit="1" customWidth="1"/>
    <col min="20" max="22" width="8.375" style="70" customWidth="1"/>
    <col min="23" max="16384" width="9" style="16"/>
  </cols>
  <sheetData>
    <row r="1" spans="1:24" ht="22.5" customHeight="1">
      <c r="A1" s="36" t="s">
        <v>148</v>
      </c>
      <c r="B1" s="135"/>
      <c r="N1" s="73"/>
    </row>
    <row r="2" spans="1:24" ht="22.5" customHeight="1" thickBot="1">
      <c r="A2" s="36" t="s">
        <v>149</v>
      </c>
    </row>
    <row r="3" spans="1:24" ht="18.75" customHeight="1">
      <c r="A3" s="115"/>
      <c r="B3" s="115"/>
      <c r="C3" s="115"/>
      <c r="D3" s="115"/>
      <c r="E3" s="115"/>
      <c r="F3" s="115"/>
      <c r="G3" s="115"/>
      <c r="H3" s="435" t="s">
        <v>62</v>
      </c>
      <c r="I3" s="436"/>
      <c r="J3" s="437"/>
      <c r="K3" s="435" t="s">
        <v>150</v>
      </c>
      <c r="L3" s="436"/>
      <c r="M3" s="436"/>
      <c r="N3" s="435" t="s">
        <v>64</v>
      </c>
      <c r="O3" s="436"/>
      <c r="P3" s="437"/>
      <c r="Q3" s="435" t="s">
        <v>65</v>
      </c>
      <c r="R3" s="436"/>
      <c r="S3" s="437"/>
      <c r="T3" s="435" t="s">
        <v>66</v>
      </c>
      <c r="U3" s="436"/>
      <c r="V3" s="436"/>
    </row>
    <row r="4" spans="1:24" ht="15.75" customHeight="1">
      <c r="C4" s="22"/>
      <c r="D4" s="22"/>
      <c r="E4" s="22"/>
      <c r="F4" s="22"/>
      <c r="G4" s="22"/>
      <c r="H4" s="441" t="s">
        <v>204</v>
      </c>
      <c r="I4" s="220" t="s">
        <v>151</v>
      </c>
      <c r="J4" s="220" t="s">
        <v>151</v>
      </c>
      <c r="K4" s="443" t="s">
        <v>204</v>
      </c>
      <c r="L4" s="220" t="s">
        <v>131</v>
      </c>
      <c r="M4" s="221" t="s">
        <v>131</v>
      </c>
      <c r="N4" s="445" t="s">
        <v>204</v>
      </c>
      <c r="O4" s="220" t="s">
        <v>131</v>
      </c>
      <c r="P4" s="220" t="s">
        <v>131</v>
      </c>
      <c r="Q4" s="443" t="s">
        <v>204</v>
      </c>
      <c r="R4" s="220" t="s">
        <v>131</v>
      </c>
      <c r="S4" s="220" t="s">
        <v>152</v>
      </c>
      <c r="T4" s="441" t="s">
        <v>69</v>
      </c>
      <c r="U4" s="441" t="s">
        <v>88</v>
      </c>
      <c r="V4" s="445" t="s">
        <v>89</v>
      </c>
    </row>
    <row r="5" spans="1:24" ht="15.75" customHeight="1">
      <c r="C5" s="22"/>
      <c r="D5" s="22"/>
      <c r="E5" s="22"/>
      <c r="F5" s="22"/>
      <c r="G5" s="22"/>
      <c r="H5" s="442"/>
      <c r="I5" s="223" t="s">
        <v>153</v>
      </c>
      <c r="J5" s="223" t="s">
        <v>154</v>
      </c>
      <c r="K5" s="444"/>
      <c r="L5" s="223" t="s">
        <v>153</v>
      </c>
      <c r="M5" s="224" t="s">
        <v>154</v>
      </c>
      <c r="N5" s="446"/>
      <c r="O5" s="223" t="s">
        <v>153</v>
      </c>
      <c r="P5" s="223" t="s">
        <v>154</v>
      </c>
      <c r="Q5" s="444"/>
      <c r="R5" s="223" t="s">
        <v>153</v>
      </c>
      <c r="S5" s="223" t="s">
        <v>154</v>
      </c>
      <c r="T5" s="442"/>
      <c r="U5" s="442"/>
      <c r="V5" s="446"/>
    </row>
    <row r="6" spans="1:24" ht="10.5" customHeight="1">
      <c r="C6" s="22"/>
      <c r="D6" s="22"/>
      <c r="E6" s="22"/>
      <c r="F6" s="22"/>
      <c r="G6" s="22"/>
      <c r="H6" s="258"/>
      <c r="I6" s="259"/>
      <c r="J6" s="259"/>
      <c r="K6" s="259"/>
      <c r="L6" s="259"/>
      <c r="M6" s="260"/>
      <c r="N6" s="260" t="s">
        <v>68</v>
      </c>
      <c r="O6" s="259" t="s">
        <v>155</v>
      </c>
      <c r="P6" s="259" t="s">
        <v>156</v>
      </c>
      <c r="Q6" s="258" t="s">
        <v>69</v>
      </c>
      <c r="R6" s="259" t="s">
        <v>157</v>
      </c>
      <c r="S6" s="259" t="s">
        <v>158</v>
      </c>
      <c r="T6" s="259" t="s">
        <v>68</v>
      </c>
      <c r="U6" s="259" t="s">
        <v>90</v>
      </c>
      <c r="V6" s="261" t="s">
        <v>91</v>
      </c>
    </row>
    <row r="7" spans="1:24" ht="15.75" customHeight="1">
      <c r="A7" s="44"/>
      <c r="B7" s="44"/>
      <c r="C7" s="44"/>
      <c r="D7" s="44"/>
      <c r="E7" s="44"/>
      <c r="F7" s="44"/>
      <c r="G7" s="44"/>
      <c r="H7" s="227" t="s">
        <v>70</v>
      </c>
      <c r="I7" s="228" t="s">
        <v>70</v>
      </c>
      <c r="J7" s="228" t="s">
        <v>70</v>
      </c>
      <c r="K7" s="228"/>
      <c r="L7" s="228"/>
      <c r="M7" s="229"/>
      <c r="N7" s="229" t="s">
        <v>71</v>
      </c>
      <c r="O7" s="228" t="s">
        <v>71</v>
      </c>
      <c r="P7" s="228" t="s">
        <v>71</v>
      </c>
      <c r="Q7" s="227" t="s">
        <v>29</v>
      </c>
      <c r="R7" s="228" t="s">
        <v>29</v>
      </c>
      <c r="S7" s="228" t="s">
        <v>29</v>
      </c>
      <c r="T7" s="228" t="s">
        <v>260</v>
      </c>
      <c r="U7" s="228" t="s">
        <v>260</v>
      </c>
      <c r="V7" s="230" t="s">
        <v>260</v>
      </c>
      <c r="W7" s="22"/>
      <c r="X7" s="22"/>
    </row>
    <row r="8" spans="1:24" ht="23.1" customHeight="1">
      <c r="A8" s="448" t="s">
        <v>206</v>
      </c>
      <c r="B8" s="448"/>
      <c r="C8" s="448"/>
      <c r="D8" s="448"/>
      <c r="E8" s="448"/>
      <c r="F8" s="448"/>
      <c r="G8" s="449"/>
      <c r="H8" s="69">
        <v>397632</v>
      </c>
      <c r="I8" s="70">
        <v>3137</v>
      </c>
      <c r="J8" s="70">
        <v>394495</v>
      </c>
      <c r="K8" s="69">
        <v>315031</v>
      </c>
      <c r="L8" s="70">
        <v>3480</v>
      </c>
      <c r="M8" s="70">
        <v>311551</v>
      </c>
      <c r="N8" s="69">
        <v>60789285</v>
      </c>
      <c r="O8" s="73">
        <v>128466</v>
      </c>
      <c r="P8" s="71">
        <v>60660819</v>
      </c>
      <c r="Q8" s="69">
        <v>2645178434</v>
      </c>
      <c r="R8" s="70">
        <v>251085</v>
      </c>
      <c r="S8" s="70">
        <v>2644927349</v>
      </c>
      <c r="T8" s="69">
        <v>43514</v>
      </c>
      <c r="U8" s="70">
        <v>1954</v>
      </c>
      <c r="V8" s="70">
        <v>43602</v>
      </c>
      <c r="W8" s="262"/>
    </row>
    <row r="9" spans="1:24" ht="23.1" customHeight="1">
      <c r="A9" s="448" t="s">
        <v>208</v>
      </c>
      <c r="B9" s="448"/>
      <c r="C9" s="448"/>
      <c r="D9" s="448"/>
      <c r="E9" s="448"/>
      <c r="F9" s="448"/>
      <c r="G9" s="449"/>
      <c r="H9" s="69">
        <v>402588</v>
      </c>
      <c r="I9" s="70">
        <v>3007</v>
      </c>
      <c r="J9" s="70">
        <v>399581</v>
      </c>
      <c r="K9" s="69">
        <v>316897</v>
      </c>
      <c r="L9" s="70">
        <v>3337</v>
      </c>
      <c r="M9" s="70">
        <v>313560</v>
      </c>
      <c r="N9" s="69">
        <v>61491781</v>
      </c>
      <c r="O9" s="73">
        <v>123621</v>
      </c>
      <c r="P9" s="71">
        <v>61368160</v>
      </c>
      <c r="Q9" s="69">
        <v>2647045306</v>
      </c>
      <c r="R9" s="70">
        <v>242902</v>
      </c>
      <c r="S9" s="70">
        <v>2646802404</v>
      </c>
      <c r="T9" s="69">
        <v>43047</v>
      </c>
      <c r="U9" s="70">
        <v>1965</v>
      </c>
      <c r="V9" s="70">
        <v>43130</v>
      </c>
    </row>
    <row r="10" spans="1:24" ht="23.1" customHeight="1">
      <c r="A10" s="448" t="s">
        <v>232</v>
      </c>
      <c r="B10" s="448"/>
      <c r="C10" s="448"/>
      <c r="D10" s="448"/>
      <c r="E10" s="448"/>
      <c r="F10" s="448"/>
      <c r="G10" s="449"/>
      <c r="H10" s="69">
        <v>551368</v>
      </c>
      <c r="I10" s="70">
        <v>3092</v>
      </c>
      <c r="J10" s="70">
        <v>548276</v>
      </c>
      <c r="K10" s="69">
        <v>317845</v>
      </c>
      <c r="L10" s="70">
        <v>3217</v>
      </c>
      <c r="M10" s="70">
        <v>314628</v>
      </c>
      <c r="N10" s="69">
        <v>62014099</v>
      </c>
      <c r="O10" s="73">
        <v>119506</v>
      </c>
      <c r="P10" s="71">
        <v>61894593</v>
      </c>
      <c r="Q10" s="69">
        <v>2724225122</v>
      </c>
      <c r="R10" s="70">
        <v>234913</v>
      </c>
      <c r="S10" s="70">
        <v>2723990209</v>
      </c>
      <c r="T10" s="69">
        <v>43929</v>
      </c>
      <c r="U10" s="70">
        <v>1966</v>
      </c>
      <c r="V10" s="70">
        <v>44010</v>
      </c>
    </row>
    <row r="11" spans="1:24" ht="23.1" customHeight="1">
      <c r="A11" s="448" t="s">
        <v>227</v>
      </c>
      <c r="B11" s="448"/>
      <c r="C11" s="448"/>
      <c r="D11" s="448"/>
      <c r="E11" s="448"/>
      <c r="F11" s="448"/>
      <c r="G11" s="449"/>
      <c r="H11" s="69">
        <v>536102</v>
      </c>
      <c r="I11" s="73">
        <v>2136</v>
      </c>
      <c r="J11" s="73">
        <v>533966</v>
      </c>
      <c r="K11" s="69">
        <v>319189</v>
      </c>
      <c r="L11" s="73">
        <v>3081</v>
      </c>
      <c r="M11" s="73">
        <v>316108</v>
      </c>
      <c r="N11" s="69">
        <v>62697328</v>
      </c>
      <c r="O11" s="73">
        <v>114746</v>
      </c>
      <c r="P11" s="71">
        <v>62582582</v>
      </c>
      <c r="Q11" s="69">
        <v>2813728149</v>
      </c>
      <c r="R11" s="73">
        <v>224284</v>
      </c>
      <c r="S11" s="73">
        <v>2813503865</v>
      </c>
      <c r="T11" s="69">
        <v>44878</v>
      </c>
      <c r="U11" s="73">
        <v>1955</v>
      </c>
      <c r="V11" s="73">
        <v>44957</v>
      </c>
    </row>
    <row r="12" spans="1:24" ht="23.1" customHeight="1">
      <c r="A12" s="448" t="s">
        <v>233</v>
      </c>
      <c r="B12" s="448"/>
      <c r="C12" s="448"/>
      <c r="D12" s="448"/>
      <c r="E12" s="448"/>
      <c r="F12" s="448"/>
      <c r="G12" s="449"/>
      <c r="H12" s="69">
        <v>542501</v>
      </c>
      <c r="I12" s="73">
        <v>4997</v>
      </c>
      <c r="J12" s="73">
        <v>537504</v>
      </c>
      <c r="K12" s="69">
        <v>320693</v>
      </c>
      <c r="L12" s="73">
        <v>5225</v>
      </c>
      <c r="M12" s="73">
        <v>315468</v>
      </c>
      <c r="N12" s="69">
        <v>63130512</v>
      </c>
      <c r="O12" s="73">
        <v>1455533</v>
      </c>
      <c r="P12" s="71">
        <v>61674979</v>
      </c>
      <c r="Q12" s="69">
        <v>2801171932</v>
      </c>
      <c r="R12" s="73">
        <v>73767185</v>
      </c>
      <c r="S12" s="73">
        <v>2727404747</v>
      </c>
      <c r="T12" s="69">
        <v>44371</v>
      </c>
      <c r="U12" s="73">
        <v>50681</v>
      </c>
      <c r="V12" s="73">
        <v>44222</v>
      </c>
    </row>
    <row r="13" spans="1:24" ht="23.1" customHeight="1">
      <c r="A13" s="448" t="s">
        <v>240</v>
      </c>
      <c r="B13" s="448"/>
      <c r="C13" s="448"/>
      <c r="D13" s="448"/>
      <c r="E13" s="448"/>
      <c r="F13" s="448"/>
      <c r="G13" s="449"/>
      <c r="H13" s="263">
        <f>SUM(I13:J13)</f>
        <v>417268</v>
      </c>
      <c r="I13" s="264">
        <f>SUM(I25,I31)</f>
        <v>2632</v>
      </c>
      <c r="J13" s="264">
        <f>SUM(J25,J31)</f>
        <v>414636</v>
      </c>
      <c r="K13" s="263">
        <f>SUM(L13:M13)</f>
        <v>321339</v>
      </c>
      <c r="L13" s="264">
        <f>SUM(L25,L31)</f>
        <v>2919</v>
      </c>
      <c r="M13" s="264">
        <f>SUM(M25,M31)</f>
        <v>318420</v>
      </c>
      <c r="N13" s="263">
        <f>SUM(N25,N31)</f>
        <v>63501835</v>
      </c>
      <c r="O13" s="264">
        <f t="shared" ref="O13:S13" si="0">SUM(O25,O31)</f>
        <v>109980</v>
      </c>
      <c r="P13" s="265">
        <f t="shared" si="0"/>
        <v>63391855</v>
      </c>
      <c r="Q13" s="263">
        <f t="shared" si="0"/>
        <v>2864552100</v>
      </c>
      <c r="R13" s="264">
        <f t="shared" si="0"/>
        <v>358935</v>
      </c>
      <c r="S13" s="264">
        <f t="shared" si="0"/>
        <v>2864193165</v>
      </c>
      <c r="T13" s="263">
        <f>ROUND(Q13*1000/N13,0)</f>
        <v>45110</v>
      </c>
      <c r="U13" s="264">
        <f>ROUND(R13*1000/O13,0)</f>
        <v>3264</v>
      </c>
      <c r="V13" s="264">
        <f>ROUND(S13*1000/P13,0)</f>
        <v>45182</v>
      </c>
    </row>
    <row r="14" spans="1:24" ht="23.1" customHeight="1">
      <c r="A14" s="266"/>
      <c r="B14" s="127"/>
      <c r="C14" s="393" t="s">
        <v>72</v>
      </c>
      <c r="D14" s="393"/>
      <c r="E14" s="393"/>
      <c r="F14" s="393"/>
      <c r="G14" s="129"/>
      <c r="H14" s="69">
        <f t="shared" ref="H14:H29" si="1">SUM(I14:J14)</f>
        <v>173139</v>
      </c>
      <c r="I14" s="70">
        <v>1139</v>
      </c>
      <c r="J14" s="70">
        <v>172000</v>
      </c>
      <c r="K14" s="69">
        <f>SUM(L14:M14)</f>
        <v>181866</v>
      </c>
      <c r="L14" s="70">
        <v>1194</v>
      </c>
      <c r="M14" s="70">
        <v>180672</v>
      </c>
      <c r="N14" s="69">
        <f>SUM(O14:P14)</f>
        <v>21430793</v>
      </c>
      <c r="O14" s="73">
        <v>67081</v>
      </c>
      <c r="P14" s="71">
        <v>21363712</v>
      </c>
      <c r="Q14" s="69">
        <f>SUM(R14:S14)</f>
        <v>561472308</v>
      </c>
      <c r="R14" s="70">
        <v>121719</v>
      </c>
      <c r="S14" s="70">
        <v>561350589</v>
      </c>
      <c r="T14" s="69">
        <f t="shared" ref="T14:T26" si="2">Q14*1000/N14</f>
        <v>26199.324868659784</v>
      </c>
      <c r="U14" s="70">
        <f t="shared" ref="U14:V26" si="3">R14*1000/O14</f>
        <v>1814.5078338128531</v>
      </c>
      <c r="V14" s="70">
        <f t="shared" si="3"/>
        <v>26275.891989182404</v>
      </c>
    </row>
    <row r="15" spans="1:24" ht="23.1" customHeight="1">
      <c r="A15" s="266"/>
      <c r="B15" s="125"/>
      <c r="C15" s="381" t="s">
        <v>73</v>
      </c>
      <c r="D15" s="381"/>
      <c r="E15" s="381"/>
      <c r="F15" s="381"/>
      <c r="G15" s="267"/>
      <c r="H15" s="69">
        <f t="shared" si="1"/>
        <v>13404</v>
      </c>
      <c r="I15" s="70">
        <v>5</v>
      </c>
      <c r="J15" s="70">
        <v>13399</v>
      </c>
      <c r="K15" s="69">
        <f t="shared" ref="K15:K31" si="4">SUM(L15:M15)</f>
        <v>16924</v>
      </c>
      <c r="L15" s="70">
        <v>5</v>
      </c>
      <c r="M15" s="70">
        <v>16919</v>
      </c>
      <c r="N15" s="69">
        <f t="shared" ref="N15:N31" si="5">SUM(O15:P15)</f>
        <v>3691612</v>
      </c>
      <c r="O15" s="73">
        <v>468</v>
      </c>
      <c r="P15" s="71">
        <v>3691144</v>
      </c>
      <c r="Q15" s="69">
        <f t="shared" ref="Q15:Q31" si="6">SUM(R15:S15)</f>
        <v>105823318</v>
      </c>
      <c r="R15" s="70">
        <v>798</v>
      </c>
      <c r="S15" s="70">
        <v>105822520</v>
      </c>
      <c r="T15" s="69">
        <f t="shared" si="2"/>
        <v>28665.883088471921</v>
      </c>
      <c r="U15" s="70">
        <f t="shared" si="3"/>
        <v>1705.1282051282051</v>
      </c>
      <c r="V15" s="70">
        <f t="shared" si="3"/>
        <v>28669.301441504314</v>
      </c>
    </row>
    <row r="16" spans="1:24" ht="23.1" customHeight="1">
      <c r="A16" s="22"/>
      <c r="B16" s="450" t="s">
        <v>121</v>
      </c>
      <c r="C16" s="451"/>
      <c r="D16" s="452"/>
      <c r="E16" s="268"/>
      <c r="F16" s="269" t="s">
        <v>74</v>
      </c>
      <c r="G16" s="267"/>
      <c r="H16" s="69">
        <f t="shared" si="1"/>
        <v>5995</v>
      </c>
      <c r="I16" s="70">
        <v>77</v>
      </c>
      <c r="J16" s="70">
        <v>5918</v>
      </c>
      <c r="K16" s="69">
        <f t="shared" si="4"/>
        <v>6169</v>
      </c>
      <c r="L16" s="70">
        <v>78</v>
      </c>
      <c r="M16" s="70">
        <v>6091</v>
      </c>
      <c r="N16" s="69">
        <f t="shared" si="5"/>
        <v>595040</v>
      </c>
      <c r="O16" s="73">
        <v>3485</v>
      </c>
      <c r="P16" s="71">
        <v>591555</v>
      </c>
      <c r="Q16" s="69">
        <f t="shared" si="6"/>
        <v>9670554</v>
      </c>
      <c r="R16" s="70">
        <v>6852</v>
      </c>
      <c r="S16" s="70">
        <v>9663702</v>
      </c>
      <c r="T16" s="69">
        <f t="shared" si="2"/>
        <v>16251.939365420812</v>
      </c>
      <c r="U16" s="70">
        <f t="shared" si="3"/>
        <v>1966.1406025824965</v>
      </c>
      <c r="V16" s="70">
        <f t="shared" si="3"/>
        <v>16336.100616172629</v>
      </c>
    </row>
    <row r="17" spans="1:22" ht="23.1" customHeight="1">
      <c r="A17" s="440" t="s">
        <v>159</v>
      </c>
      <c r="B17" s="453"/>
      <c r="C17" s="454"/>
      <c r="D17" s="455"/>
      <c r="E17" s="268"/>
      <c r="F17" s="269" t="s">
        <v>75</v>
      </c>
      <c r="G17" s="267"/>
      <c r="H17" s="69">
        <f t="shared" si="1"/>
        <v>5995</v>
      </c>
      <c r="I17" s="70">
        <v>77</v>
      </c>
      <c r="J17" s="70">
        <v>5918</v>
      </c>
      <c r="K17" s="69">
        <f t="shared" si="4"/>
        <v>6169</v>
      </c>
      <c r="L17" s="70">
        <v>78</v>
      </c>
      <c r="M17" s="70">
        <v>6091</v>
      </c>
      <c r="N17" s="69">
        <f t="shared" si="5"/>
        <v>257572</v>
      </c>
      <c r="O17" s="73">
        <v>1353</v>
      </c>
      <c r="P17" s="71">
        <v>256219</v>
      </c>
      <c r="Q17" s="69">
        <f t="shared" si="6"/>
        <v>4236055</v>
      </c>
      <c r="R17" s="70">
        <v>2885</v>
      </c>
      <c r="S17" s="70">
        <v>4233170</v>
      </c>
      <c r="T17" s="69">
        <f t="shared" si="2"/>
        <v>16446.100507819174</v>
      </c>
      <c r="U17" s="70">
        <f t="shared" si="3"/>
        <v>2132.29859571323</v>
      </c>
      <c r="V17" s="70">
        <f t="shared" si="3"/>
        <v>16521.686525979727</v>
      </c>
    </row>
    <row r="18" spans="1:22" ht="23.1" customHeight="1">
      <c r="A18" s="440"/>
      <c r="B18" s="456"/>
      <c r="C18" s="457"/>
      <c r="D18" s="458"/>
      <c r="E18" s="268"/>
      <c r="F18" s="270" t="s">
        <v>43</v>
      </c>
      <c r="G18" s="271"/>
      <c r="H18" s="69">
        <f t="shared" si="1"/>
        <v>5995</v>
      </c>
      <c r="I18" s="70">
        <v>77</v>
      </c>
      <c r="J18" s="70">
        <v>5918</v>
      </c>
      <c r="K18" s="69">
        <f t="shared" si="4"/>
        <v>6169</v>
      </c>
      <c r="L18" s="70">
        <v>78</v>
      </c>
      <c r="M18" s="70">
        <v>6091</v>
      </c>
      <c r="N18" s="69">
        <f t="shared" si="5"/>
        <v>852612</v>
      </c>
      <c r="O18" s="73">
        <f>SUM(O16:O17)</f>
        <v>4838</v>
      </c>
      <c r="P18" s="71">
        <f>SUM(P16:P17)</f>
        <v>847774</v>
      </c>
      <c r="Q18" s="69">
        <f t="shared" si="6"/>
        <v>13906609</v>
      </c>
      <c r="R18" s="70">
        <f>SUM(R16:R17)</f>
        <v>9737</v>
      </c>
      <c r="S18" s="70">
        <f>SUM(S16:S17)</f>
        <v>13896872</v>
      </c>
      <c r="T18" s="69">
        <f t="shared" si="2"/>
        <v>16310.594971687004</v>
      </c>
      <c r="U18" s="70">
        <f t="shared" si="3"/>
        <v>2012.6085159156676</v>
      </c>
      <c r="V18" s="70">
        <f t="shared" si="3"/>
        <v>16392.189427842797</v>
      </c>
    </row>
    <row r="19" spans="1:22" ht="23.1" customHeight="1">
      <c r="A19" s="440"/>
      <c r="B19" s="125"/>
      <c r="C19" s="381" t="s">
        <v>76</v>
      </c>
      <c r="D19" s="381"/>
      <c r="E19" s="381"/>
      <c r="F19" s="381"/>
      <c r="G19" s="267"/>
      <c r="H19" s="69">
        <f t="shared" si="1"/>
        <v>56</v>
      </c>
      <c r="I19" s="74" t="s">
        <v>273</v>
      </c>
      <c r="J19" s="70">
        <v>56</v>
      </c>
      <c r="K19" s="69">
        <f t="shared" si="4"/>
        <v>127</v>
      </c>
      <c r="L19" s="74" t="s">
        <v>273</v>
      </c>
      <c r="M19" s="70">
        <v>127</v>
      </c>
      <c r="N19" s="69">
        <f t="shared" si="5"/>
        <v>22518</v>
      </c>
      <c r="O19" s="272" t="s">
        <v>273</v>
      </c>
      <c r="P19" s="71">
        <v>22518</v>
      </c>
      <c r="Q19" s="69">
        <f t="shared" si="6"/>
        <v>284912</v>
      </c>
      <c r="R19" s="74" t="s">
        <v>273</v>
      </c>
      <c r="S19" s="70">
        <v>284912</v>
      </c>
      <c r="T19" s="69">
        <f t="shared" si="2"/>
        <v>12652.633448796518</v>
      </c>
      <c r="U19" s="74" t="s">
        <v>78</v>
      </c>
      <c r="V19" s="70">
        <f t="shared" si="3"/>
        <v>12652.633448796518</v>
      </c>
    </row>
    <row r="20" spans="1:22" ht="23.1" customHeight="1">
      <c r="A20" s="440"/>
      <c r="B20" s="125"/>
      <c r="C20" s="381" t="s">
        <v>77</v>
      </c>
      <c r="D20" s="381"/>
      <c r="E20" s="381"/>
      <c r="F20" s="381"/>
      <c r="G20" s="267"/>
      <c r="H20" s="69">
        <f t="shared" si="1"/>
        <v>4137</v>
      </c>
      <c r="I20" s="70">
        <v>68</v>
      </c>
      <c r="J20" s="70">
        <v>4069</v>
      </c>
      <c r="K20" s="69">
        <f t="shared" si="4"/>
        <v>4315</v>
      </c>
      <c r="L20" s="70">
        <v>69</v>
      </c>
      <c r="M20" s="70">
        <v>4246</v>
      </c>
      <c r="N20" s="69">
        <f t="shared" si="5"/>
        <v>440728</v>
      </c>
      <c r="O20" s="73">
        <v>1494</v>
      </c>
      <c r="P20" s="71">
        <v>439234</v>
      </c>
      <c r="Q20" s="69">
        <f t="shared" si="6"/>
        <v>11046943</v>
      </c>
      <c r="R20" s="70">
        <v>7614</v>
      </c>
      <c r="S20" s="70">
        <v>11039329</v>
      </c>
      <c r="T20" s="69">
        <f t="shared" si="2"/>
        <v>25065.217095351327</v>
      </c>
      <c r="U20" s="70">
        <f t="shared" ref="U20:U26" si="7">R20*1000/O20</f>
        <v>5096.3855421686749</v>
      </c>
      <c r="V20" s="70">
        <f t="shared" si="3"/>
        <v>25133.138600381575</v>
      </c>
    </row>
    <row r="21" spans="1:22" ht="23.1" customHeight="1">
      <c r="A21" s="440"/>
      <c r="B21" s="125"/>
      <c r="C21" s="381" t="s">
        <v>247</v>
      </c>
      <c r="D21" s="381"/>
      <c r="E21" s="381"/>
      <c r="F21" s="381"/>
      <c r="G21" s="267"/>
      <c r="H21" s="69">
        <f t="shared" si="1"/>
        <v>439</v>
      </c>
      <c r="I21" s="70">
        <v>1</v>
      </c>
      <c r="J21" s="70">
        <v>438</v>
      </c>
      <c r="K21" s="69">
        <f t="shared" si="4"/>
        <v>458</v>
      </c>
      <c r="L21" s="70">
        <v>1</v>
      </c>
      <c r="M21" s="70">
        <v>457</v>
      </c>
      <c r="N21" s="69">
        <f t="shared" si="5"/>
        <v>92594</v>
      </c>
      <c r="O21" s="73">
        <v>13</v>
      </c>
      <c r="P21" s="71">
        <v>92581</v>
      </c>
      <c r="Q21" s="69">
        <f t="shared" si="6"/>
        <v>3036817</v>
      </c>
      <c r="R21" s="70">
        <v>117</v>
      </c>
      <c r="S21" s="70">
        <v>3036700</v>
      </c>
      <c r="T21" s="69">
        <f t="shared" si="2"/>
        <v>32797.125083698731</v>
      </c>
      <c r="U21" s="70">
        <f t="shared" si="7"/>
        <v>9000</v>
      </c>
      <c r="V21" s="70">
        <f t="shared" si="3"/>
        <v>32800.466618420629</v>
      </c>
    </row>
    <row r="22" spans="1:22" ht="23.1" customHeight="1">
      <c r="A22" s="440"/>
      <c r="B22" s="125"/>
      <c r="C22" s="381" t="s">
        <v>210</v>
      </c>
      <c r="D22" s="381"/>
      <c r="E22" s="381"/>
      <c r="F22" s="381"/>
      <c r="G22" s="267"/>
      <c r="H22" s="69">
        <f t="shared" si="1"/>
        <v>2807</v>
      </c>
      <c r="I22" s="70">
        <v>202</v>
      </c>
      <c r="J22" s="70">
        <v>2605</v>
      </c>
      <c r="K22" s="69">
        <f t="shared" si="4"/>
        <v>3208</v>
      </c>
      <c r="L22" s="70">
        <v>221</v>
      </c>
      <c r="M22" s="70">
        <v>2987</v>
      </c>
      <c r="N22" s="69">
        <f t="shared" si="5"/>
        <v>222510</v>
      </c>
      <c r="O22" s="73">
        <v>6615</v>
      </c>
      <c r="P22" s="71">
        <v>215895</v>
      </c>
      <c r="Q22" s="69">
        <f t="shared" si="6"/>
        <v>1680573</v>
      </c>
      <c r="R22" s="70">
        <v>12885</v>
      </c>
      <c r="S22" s="70">
        <v>1667688</v>
      </c>
      <c r="T22" s="69">
        <f t="shared" si="2"/>
        <v>7552.7976270729405</v>
      </c>
      <c r="U22" s="70">
        <f t="shared" si="7"/>
        <v>1947.8458049886622</v>
      </c>
      <c r="V22" s="70">
        <f t="shared" si="3"/>
        <v>7724.53275898006</v>
      </c>
    </row>
    <row r="23" spans="1:22" ht="23.1" customHeight="1">
      <c r="A23" s="266"/>
      <c r="B23" s="125"/>
      <c r="C23" s="381" t="s">
        <v>79</v>
      </c>
      <c r="D23" s="381"/>
      <c r="E23" s="381"/>
      <c r="F23" s="381"/>
      <c r="G23" s="267"/>
      <c r="H23" s="69">
        <f t="shared" si="1"/>
        <v>110</v>
      </c>
      <c r="I23" s="70">
        <v>5</v>
      </c>
      <c r="J23" s="70">
        <v>105</v>
      </c>
      <c r="K23" s="69">
        <f t="shared" si="4"/>
        <v>115</v>
      </c>
      <c r="L23" s="70">
        <v>5</v>
      </c>
      <c r="M23" s="70">
        <v>110</v>
      </c>
      <c r="N23" s="69">
        <f t="shared" si="5"/>
        <v>4294</v>
      </c>
      <c r="O23" s="73">
        <v>191</v>
      </c>
      <c r="P23" s="71">
        <v>4103</v>
      </c>
      <c r="Q23" s="69">
        <f t="shared" si="6"/>
        <v>13948</v>
      </c>
      <c r="R23" s="70">
        <v>172</v>
      </c>
      <c r="S23" s="70">
        <v>13776</v>
      </c>
      <c r="T23" s="69">
        <f t="shared" si="2"/>
        <v>3248.2533768048438</v>
      </c>
      <c r="U23" s="70">
        <f t="shared" si="7"/>
        <v>900.52356020942409</v>
      </c>
      <c r="V23" s="70">
        <f t="shared" si="3"/>
        <v>3357.5432610285156</v>
      </c>
    </row>
    <row r="24" spans="1:22" ht="23.1" customHeight="1">
      <c r="A24" s="266"/>
      <c r="B24" s="125"/>
      <c r="C24" s="381" t="s">
        <v>80</v>
      </c>
      <c r="D24" s="381"/>
      <c r="E24" s="381"/>
      <c r="F24" s="381"/>
      <c r="G24" s="267"/>
      <c r="H24" s="69">
        <f t="shared" si="1"/>
        <v>21762</v>
      </c>
      <c r="I24" s="70">
        <v>848</v>
      </c>
      <c r="J24" s="70">
        <v>20914</v>
      </c>
      <c r="K24" s="69">
        <f t="shared" si="4"/>
        <v>25563</v>
      </c>
      <c r="L24" s="70">
        <v>1030</v>
      </c>
      <c r="M24" s="70">
        <v>24533</v>
      </c>
      <c r="N24" s="69">
        <f t="shared" si="5"/>
        <v>523976</v>
      </c>
      <c r="O24" s="73">
        <v>22094</v>
      </c>
      <c r="P24" s="71">
        <v>501882</v>
      </c>
      <c r="Q24" s="69">
        <f t="shared" si="6"/>
        <v>2656861</v>
      </c>
      <c r="R24" s="70">
        <v>33310</v>
      </c>
      <c r="S24" s="70">
        <v>2623551</v>
      </c>
      <c r="T24" s="69">
        <f t="shared" si="2"/>
        <v>5070.5776600454983</v>
      </c>
      <c r="U24" s="70">
        <f t="shared" si="7"/>
        <v>1507.6491355119038</v>
      </c>
      <c r="V24" s="70">
        <f t="shared" si="3"/>
        <v>5227.4259686539863</v>
      </c>
    </row>
    <row r="25" spans="1:22" s="239" customFormat="1" ht="22.5" customHeight="1">
      <c r="A25" s="273"/>
      <c r="B25" s="274"/>
      <c r="C25" s="447" t="s">
        <v>81</v>
      </c>
      <c r="D25" s="447"/>
      <c r="E25" s="447"/>
      <c r="F25" s="447"/>
      <c r="G25" s="275"/>
      <c r="H25" s="236">
        <f t="shared" si="1"/>
        <v>221849</v>
      </c>
      <c r="I25" s="237">
        <f>SUM(I14:I15,I18,I19:I24)</f>
        <v>2345</v>
      </c>
      <c r="J25" s="237">
        <f>SUM(J14:J15,J18,J19:J24)</f>
        <v>219504</v>
      </c>
      <c r="K25" s="236">
        <f t="shared" si="4"/>
        <v>238745</v>
      </c>
      <c r="L25" s="237">
        <f>SUM(L14:L15,L18,L19:L24)</f>
        <v>2603</v>
      </c>
      <c r="M25" s="237">
        <f>SUM(M14:M15,M18,M19:M24)</f>
        <v>236142</v>
      </c>
      <c r="N25" s="236">
        <f t="shared" si="5"/>
        <v>27281637</v>
      </c>
      <c r="O25" s="237">
        <f>SUM(O14:O15,O18,O19:O24)</f>
        <v>102794</v>
      </c>
      <c r="P25" s="238">
        <f>SUM(P14:P15,P18,P19:P24)</f>
        <v>27178843</v>
      </c>
      <c r="Q25" s="236">
        <f t="shared" si="6"/>
        <v>699922289</v>
      </c>
      <c r="R25" s="237">
        <f>SUM(R14:R15,R18,R19:R24)</f>
        <v>186352</v>
      </c>
      <c r="S25" s="237">
        <f>SUM(S14:S15,S18,S19:S24)</f>
        <v>699735937</v>
      </c>
      <c r="T25" s="236">
        <f t="shared" si="2"/>
        <v>25655.43588898276</v>
      </c>
      <c r="U25" s="87">
        <f t="shared" si="7"/>
        <v>1812.8684553573166</v>
      </c>
      <c r="V25" s="87">
        <f t="shared" si="3"/>
        <v>25745.611650944818</v>
      </c>
    </row>
    <row r="26" spans="1:22" ht="23.1" customHeight="1">
      <c r="A26" s="266"/>
      <c r="B26" s="127"/>
      <c r="C26" s="393" t="s">
        <v>82</v>
      </c>
      <c r="D26" s="393"/>
      <c r="E26" s="393"/>
      <c r="F26" s="393"/>
      <c r="G26" s="129"/>
      <c r="H26" s="69">
        <f t="shared" si="1"/>
        <v>14148</v>
      </c>
      <c r="I26" s="70">
        <v>23</v>
      </c>
      <c r="J26" s="70">
        <v>14125</v>
      </c>
      <c r="K26" s="69">
        <f t="shared" si="4"/>
        <v>10787</v>
      </c>
      <c r="L26" s="70">
        <v>23</v>
      </c>
      <c r="M26" s="70">
        <v>10764</v>
      </c>
      <c r="N26" s="69">
        <f t="shared" si="5"/>
        <v>9022924</v>
      </c>
      <c r="O26" s="272">
        <v>432</v>
      </c>
      <c r="P26" s="71">
        <v>9022492</v>
      </c>
      <c r="Q26" s="69">
        <f t="shared" si="6"/>
        <v>654899274</v>
      </c>
      <c r="R26" s="70">
        <v>2502</v>
      </c>
      <c r="S26" s="70">
        <v>654896772</v>
      </c>
      <c r="T26" s="69">
        <f t="shared" si="2"/>
        <v>72581.712314101285</v>
      </c>
      <c r="U26" s="70">
        <f t="shared" si="7"/>
        <v>5791.666666666667</v>
      </c>
      <c r="V26" s="70">
        <f t="shared" si="3"/>
        <v>72584.910244309445</v>
      </c>
    </row>
    <row r="27" spans="1:22" ht="23.1" customHeight="1">
      <c r="A27" s="440" t="s">
        <v>160</v>
      </c>
      <c r="B27" s="270"/>
      <c r="C27" s="381" t="s">
        <v>83</v>
      </c>
      <c r="D27" s="381"/>
      <c r="E27" s="381"/>
      <c r="F27" s="381"/>
      <c r="G27" s="267"/>
      <c r="H27" s="69">
        <f t="shared" si="1"/>
        <v>121531</v>
      </c>
      <c r="I27" s="70">
        <v>16</v>
      </c>
      <c r="J27" s="70">
        <v>121515</v>
      </c>
      <c r="K27" s="69">
        <f t="shared" si="4"/>
        <v>47619</v>
      </c>
      <c r="L27" s="70">
        <v>16</v>
      </c>
      <c r="M27" s="70">
        <v>47603</v>
      </c>
      <c r="N27" s="69">
        <f t="shared" si="5"/>
        <v>18869092</v>
      </c>
      <c r="O27" s="272">
        <v>1774</v>
      </c>
      <c r="P27" s="71">
        <v>18867318</v>
      </c>
      <c r="Q27" s="69">
        <f t="shared" si="6"/>
        <v>1126310342</v>
      </c>
      <c r="R27" s="70">
        <v>146449</v>
      </c>
      <c r="S27" s="70">
        <v>1126163893</v>
      </c>
      <c r="T27" s="69">
        <f t="shared" ref="T27:V31" si="8">Q27*1000/N27</f>
        <v>59690.754700862126</v>
      </c>
      <c r="U27" s="70">
        <f t="shared" si="8"/>
        <v>82552.987598647131</v>
      </c>
      <c r="V27" s="70">
        <f t="shared" si="8"/>
        <v>59688.605078898865</v>
      </c>
    </row>
    <row r="28" spans="1:22" ht="23.1" customHeight="1">
      <c r="A28" s="440"/>
      <c r="B28" s="270"/>
      <c r="C28" s="381" t="s">
        <v>84</v>
      </c>
      <c r="D28" s="381"/>
      <c r="E28" s="381"/>
      <c r="F28" s="381"/>
      <c r="G28" s="267"/>
      <c r="H28" s="69">
        <f t="shared" si="1"/>
        <v>786</v>
      </c>
      <c r="I28" s="74" t="s">
        <v>273</v>
      </c>
      <c r="J28" s="70">
        <v>786</v>
      </c>
      <c r="K28" s="69">
        <f t="shared" si="4"/>
        <v>851</v>
      </c>
      <c r="L28" s="74" t="s">
        <v>273</v>
      </c>
      <c r="M28" s="70">
        <v>851</v>
      </c>
      <c r="N28" s="69">
        <f t="shared" si="5"/>
        <v>1599365</v>
      </c>
      <c r="O28" s="272" t="s">
        <v>273</v>
      </c>
      <c r="P28" s="71">
        <v>1599365</v>
      </c>
      <c r="Q28" s="69">
        <f t="shared" si="6"/>
        <v>140571709</v>
      </c>
      <c r="R28" s="74" t="s">
        <v>273</v>
      </c>
      <c r="S28" s="70">
        <v>140571709</v>
      </c>
      <c r="T28" s="69">
        <f t="shared" si="8"/>
        <v>87892.200342010736</v>
      </c>
      <c r="U28" s="74" t="s">
        <v>78</v>
      </c>
      <c r="V28" s="70">
        <f t="shared" si="8"/>
        <v>87892.200342010736</v>
      </c>
    </row>
    <row r="29" spans="1:22" ht="23.1" customHeight="1">
      <c r="A29" s="440"/>
      <c r="B29" s="270"/>
      <c r="C29" s="381" t="s">
        <v>85</v>
      </c>
      <c r="D29" s="381"/>
      <c r="E29" s="381"/>
      <c r="F29" s="381"/>
      <c r="G29" s="267"/>
      <c r="H29" s="69">
        <f t="shared" si="1"/>
        <v>14598</v>
      </c>
      <c r="I29" s="70">
        <v>149</v>
      </c>
      <c r="J29" s="70">
        <v>14449</v>
      </c>
      <c r="K29" s="69">
        <f t="shared" si="4"/>
        <v>9314</v>
      </c>
      <c r="L29" s="70">
        <v>180</v>
      </c>
      <c r="M29" s="70">
        <v>9134</v>
      </c>
      <c r="N29" s="69">
        <f t="shared" si="5"/>
        <v>5852671</v>
      </c>
      <c r="O29" s="272">
        <v>3294</v>
      </c>
      <c r="P29" s="71">
        <v>5849377</v>
      </c>
      <c r="Q29" s="69">
        <f t="shared" si="6"/>
        <v>196395677</v>
      </c>
      <c r="R29" s="70">
        <v>14338</v>
      </c>
      <c r="S29" s="70">
        <v>196381339</v>
      </c>
      <c r="T29" s="69">
        <f t="shared" si="8"/>
        <v>33556.589290599113</v>
      </c>
      <c r="U29" s="70">
        <f t="shared" si="8"/>
        <v>4352.7625986642379</v>
      </c>
      <c r="V29" s="70">
        <f t="shared" si="8"/>
        <v>33573.035042877214</v>
      </c>
    </row>
    <row r="30" spans="1:22" ht="23.1" customHeight="1">
      <c r="A30" s="440"/>
      <c r="B30" s="125"/>
      <c r="C30" s="381" t="s">
        <v>86</v>
      </c>
      <c r="D30" s="381"/>
      <c r="E30" s="381"/>
      <c r="F30" s="381"/>
      <c r="G30" s="267"/>
      <c r="H30" s="69">
        <f>I30+J30</f>
        <v>44356</v>
      </c>
      <c r="I30" s="70">
        <v>99</v>
      </c>
      <c r="J30" s="70">
        <v>44257</v>
      </c>
      <c r="K30" s="69">
        <f t="shared" si="4"/>
        <v>14023</v>
      </c>
      <c r="L30" s="70">
        <v>97</v>
      </c>
      <c r="M30" s="70">
        <v>13926</v>
      </c>
      <c r="N30" s="69">
        <f t="shared" si="5"/>
        <v>876146</v>
      </c>
      <c r="O30" s="272">
        <v>1686</v>
      </c>
      <c r="P30" s="71">
        <v>874460</v>
      </c>
      <c r="Q30" s="69">
        <f t="shared" si="6"/>
        <v>46452809</v>
      </c>
      <c r="R30" s="70">
        <v>9294</v>
      </c>
      <c r="S30" s="70">
        <v>46443515</v>
      </c>
      <c r="T30" s="69">
        <f t="shared" si="8"/>
        <v>53019.484195556448</v>
      </c>
      <c r="U30" s="70">
        <f t="shared" si="8"/>
        <v>5512.4555160142345</v>
      </c>
      <c r="V30" s="70">
        <f t="shared" si="8"/>
        <v>53111.079980788141</v>
      </c>
    </row>
    <row r="31" spans="1:22" s="239" customFormat="1" ht="23.1" customHeight="1" thickBot="1">
      <c r="A31" s="276"/>
      <c r="B31" s="277"/>
      <c r="C31" s="459" t="s">
        <v>87</v>
      </c>
      <c r="D31" s="459"/>
      <c r="E31" s="459"/>
      <c r="F31" s="459"/>
      <c r="G31" s="278"/>
      <c r="H31" s="255">
        <f>I31+J31</f>
        <v>195419</v>
      </c>
      <c r="I31" s="256">
        <f>SUM(I26:I30)</f>
        <v>287</v>
      </c>
      <c r="J31" s="256">
        <f>SUM(J26:J30)</f>
        <v>195132</v>
      </c>
      <c r="K31" s="255">
        <f t="shared" si="4"/>
        <v>82594</v>
      </c>
      <c r="L31" s="256">
        <f>SUM(L26:L30)</f>
        <v>316</v>
      </c>
      <c r="M31" s="256">
        <f>SUM(M26:M30)</f>
        <v>82278</v>
      </c>
      <c r="N31" s="255">
        <f t="shared" si="5"/>
        <v>36220198</v>
      </c>
      <c r="O31" s="256">
        <f>SUM(O26:O30)</f>
        <v>7186</v>
      </c>
      <c r="P31" s="257">
        <f>SUM(P26:P30)</f>
        <v>36213012</v>
      </c>
      <c r="Q31" s="255">
        <f t="shared" si="6"/>
        <v>2164629811</v>
      </c>
      <c r="R31" s="256">
        <f>SUM(R26:R30)</f>
        <v>172583</v>
      </c>
      <c r="S31" s="256">
        <f>SUM(S26:S30)</f>
        <v>2164457228</v>
      </c>
      <c r="T31" s="255">
        <f t="shared" si="8"/>
        <v>59763.058473617399</v>
      </c>
      <c r="U31" s="256">
        <f t="shared" si="8"/>
        <v>24016.559977734483</v>
      </c>
      <c r="V31" s="256">
        <f t="shared" si="8"/>
        <v>59770.151900096018</v>
      </c>
    </row>
    <row r="32" spans="1:22" ht="23.1" customHeight="1">
      <c r="A32" s="16" t="s">
        <v>202</v>
      </c>
    </row>
  </sheetData>
  <mergeCells count="36">
    <mergeCell ref="C31:F31"/>
    <mergeCell ref="C26:F26"/>
    <mergeCell ref="C27:F27"/>
    <mergeCell ref="C28:F28"/>
    <mergeCell ref="C29:F29"/>
    <mergeCell ref="C30:F30"/>
    <mergeCell ref="H3:J3"/>
    <mergeCell ref="T4:T5"/>
    <mergeCell ref="U4:U5"/>
    <mergeCell ref="A11:G11"/>
    <mergeCell ref="B16:D18"/>
    <mergeCell ref="A13:G13"/>
    <mergeCell ref="Q3:S3"/>
    <mergeCell ref="T3:V3"/>
    <mergeCell ref="Q4:Q5"/>
    <mergeCell ref="N3:P3"/>
    <mergeCell ref="K3:M3"/>
    <mergeCell ref="V4:V5"/>
    <mergeCell ref="A12:G12"/>
    <mergeCell ref="A8:G8"/>
    <mergeCell ref="A9:G9"/>
    <mergeCell ref="A10:G10"/>
    <mergeCell ref="A27:A30"/>
    <mergeCell ref="A17:A22"/>
    <mergeCell ref="H4:H5"/>
    <mergeCell ref="K4:K5"/>
    <mergeCell ref="N4:N5"/>
    <mergeCell ref="C14:F14"/>
    <mergeCell ref="C15:F15"/>
    <mergeCell ref="C19:F19"/>
    <mergeCell ref="C20:F20"/>
    <mergeCell ref="C24:F24"/>
    <mergeCell ref="C25:F25"/>
    <mergeCell ref="C21:F21"/>
    <mergeCell ref="C22:F22"/>
    <mergeCell ref="C23:F23"/>
  </mergeCells>
  <phoneticPr fontId="3"/>
  <printOptions gridLinesSet="0"/>
  <pageMargins left="0.59055118110236227" right="0.59055118110236227" top="0.74803149606299213" bottom="0.62992125984251968" header="0.51181102362204722" footer="0.31496062992125984"/>
  <pageSetup paperSize="9" scale="90" firstPageNumber="70" fitToWidth="2" fitToHeight="0" orientation="portrait" blackAndWhite="1" useFirstPageNumber="1" r:id="rId1"/>
  <headerFooter scaleWithDoc="0" alignWithMargins="0">
    <oddFooter>&amp;C&amp;"游明朝,標準"&amp;10&amp;P</oddFooter>
  </headerFooter>
  <colBreaks count="1" manualBreakCount="1">
    <brk id="1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topLeftCell="A19" zoomScale="85" zoomScaleNormal="100" zoomScaleSheetLayoutView="85" workbookViewId="0">
      <selection activeCell="B7" sqref="B7:D7"/>
    </sheetView>
  </sheetViews>
  <sheetFormatPr defaultRowHeight="24" customHeight="1"/>
  <cols>
    <col min="1" max="1" width="3.125" style="16" customWidth="1"/>
    <col min="2" max="3" width="2.375" style="16" customWidth="1"/>
    <col min="4" max="4" width="0.875" style="16" customWidth="1"/>
    <col min="5" max="5" width="5.625" style="16" customWidth="1"/>
    <col min="6" max="6" width="0.875" style="16" customWidth="1"/>
    <col min="7" max="9" width="11.875" style="16" customWidth="1"/>
    <col min="10" max="10" width="13.5" style="16" customWidth="1"/>
    <col min="11" max="11" width="12.375" style="16" customWidth="1"/>
    <col min="12" max="12" width="13.625" style="16" customWidth="1"/>
    <col min="13" max="13" width="17.5" style="16" customWidth="1"/>
    <col min="14" max="14" width="15.625" style="16" customWidth="1"/>
    <col min="15" max="15" width="17.5" style="16" customWidth="1"/>
    <col min="16" max="18" width="13.125" style="16" customWidth="1"/>
    <col min="19" max="16384" width="9" style="16"/>
  </cols>
  <sheetData>
    <row r="1" spans="1:19" ht="23.25" customHeight="1">
      <c r="A1" s="36" t="s">
        <v>180</v>
      </c>
      <c r="B1" s="135"/>
    </row>
    <row r="2" spans="1:19" ht="23.25" customHeight="1" thickBot="1">
      <c r="A2" s="36" t="s">
        <v>241</v>
      </c>
      <c r="B2" s="36"/>
    </row>
    <row r="3" spans="1:19" ht="18.75" customHeight="1">
      <c r="A3" s="115"/>
      <c r="B3" s="115"/>
      <c r="C3" s="115"/>
      <c r="D3" s="115"/>
      <c r="E3" s="115"/>
      <c r="F3" s="115"/>
      <c r="G3" s="407" t="s">
        <v>63</v>
      </c>
      <c r="H3" s="408"/>
      <c r="I3" s="409"/>
      <c r="J3" s="407" t="s">
        <v>176</v>
      </c>
      <c r="K3" s="408"/>
      <c r="L3" s="408"/>
      <c r="M3" s="408" t="s">
        <v>177</v>
      </c>
      <c r="N3" s="408"/>
      <c r="O3" s="409"/>
      <c r="P3" s="407" t="s">
        <v>178</v>
      </c>
      <c r="Q3" s="408"/>
      <c r="R3" s="408"/>
    </row>
    <row r="4" spans="1:19" ht="16.5" customHeight="1">
      <c r="E4" s="22"/>
      <c r="F4" s="22"/>
      <c r="G4" s="462" t="s">
        <v>67</v>
      </c>
      <c r="H4" s="279" t="s">
        <v>19</v>
      </c>
      <c r="I4" s="280" t="s">
        <v>19</v>
      </c>
      <c r="J4" s="462" t="s">
        <v>67</v>
      </c>
      <c r="K4" s="279" t="s">
        <v>19</v>
      </c>
      <c r="L4" s="281" t="s">
        <v>19</v>
      </c>
      <c r="M4" s="464" t="s">
        <v>67</v>
      </c>
      <c r="N4" s="279" t="s">
        <v>19</v>
      </c>
      <c r="O4" s="279" t="s">
        <v>19</v>
      </c>
      <c r="P4" s="466" t="s">
        <v>69</v>
      </c>
      <c r="Q4" s="466" t="s">
        <v>88</v>
      </c>
      <c r="R4" s="460" t="s">
        <v>89</v>
      </c>
    </row>
    <row r="5" spans="1:19" ht="16.5" customHeight="1">
      <c r="E5" s="22"/>
      <c r="F5" s="22"/>
      <c r="G5" s="463"/>
      <c r="H5" s="282" t="s">
        <v>24</v>
      </c>
      <c r="I5" s="283" t="s">
        <v>25</v>
      </c>
      <c r="J5" s="463"/>
      <c r="K5" s="282" t="s">
        <v>24</v>
      </c>
      <c r="L5" s="284" t="s">
        <v>25</v>
      </c>
      <c r="M5" s="465"/>
      <c r="N5" s="282" t="s">
        <v>24</v>
      </c>
      <c r="O5" s="282" t="s">
        <v>25</v>
      </c>
      <c r="P5" s="467"/>
      <c r="Q5" s="467"/>
      <c r="R5" s="420"/>
    </row>
    <row r="6" spans="1:19" ht="10.5" customHeight="1">
      <c r="E6" s="22"/>
      <c r="F6" s="22"/>
      <c r="G6" s="285"/>
      <c r="H6" s="114"/>
      <c r="I6" s="113"/>
      <c r="J6" s="285" t="s">
        <v>68</v>
      </c>
      <c r="K6" s="114" t="s">
        <v>90</v>
      </c>
      <c r="L6" s="286" t="s">
        <v>91</v>
      </c>
      <c r="M6" s="114" t="s">
        <v>69</v>
      </c>
      <c r="N6" s="114" t="s">
        <v>88</v>
      </c>
      <c r="O6" s="114" t="s">
        <v>89</v>
      </c>
      <c r="P6" s="114" t="s">
        <v>68</v>
      </c>
      <c r="Q6" s="114" t="s">
        <v>90</v>
      </c>
      <c r="R6" s="287" t="s">
        <v>91</v>
      </c>
    </row>
    <row r="7" spans="1:19" ht="15.75" customHeight="1">
      <c r="A7" s="44"/>
      <c r="B7" s="44"/>
      <c r="C7" s="44"/>
      <c r="D7" s="44"/>
      <c r="E7" s="44"/>
      <c r="F7" s="44"/>
      <c r="G7" s="288"/>
      <c r="H7" s="179"/>
      <c r="I7" s="178"/>
      <c r="J7" s="288" t="s">
        <v>71</v>
      </c>
      <c r="K7" s="179" t="s">
        <v>71</v>
      </c>
      <c r="L7" s="180" t="s">
        <v>71</v>
      </c>
      <c r="M7" s="179" t="s">
        <v>29</v>
      </c>
      <c r="N7" s="179" t="s">
        <v>29</v>
      </c>
      <c r="O7" s="179" t="s">
        <v>29</v>
      </c>
      <c r="P7" s="228" t="s">
        <v>260</v>
      </c>
      <c r="Q7" s="228" t="s">
        <v>260</v>
      </c>
      <c r="R7" s="230" t="s">
        <v>260</v>
      </c>
      <c r="S7" s="22"/>
    </row>
    <row r="8" spans="1:19" ht="24" customHeight="1">
      <c r="A8" s="231"/>
      <c r="B8" s="460" t="s">
        <v>7</v>
      </c>
      <c r="C8" s="427"/>
      <c r="D8" s="14" t="s">
        <v>179</v>
      </c>
      <c r="E8" s="110" t="s">
        <v>92</v>
      </c>
      <c r="F8" s="289"/>
      <c r="G8" s="290">
        <f t="shared" ref="G8:G25" si="0">SUM(H8:I8)</f>
        <v>40619</v>
      </c>
      <c r="H8" s="20">
        <v>619</v>
      </c>
      <c r="I8" s="20">
        <v>40000</v>
      </c>
      <c r="J8" s="290">
        <f t="shared" ref="J8:J28" si="1">SUM(K8:L8)</f>
        <v>4558453</v>
      </c>
      <c r="K8" s="42">
        <v>22584</v>
      </c>
      <c r="L8" s="20">
        <v>4535869</v>
      </c>
      <c r="M8" s="20">
        <f t="shared" ref="M8:M28" si="2">SUM(N8:O8)</f>
        <v>112631145</v>
      </c>
      <c r="N8" s="20">
        <v>53313</v>
      </c>
      <c r="O8" s="20">
        <v>112577832</v>
      </c>
      <c r="P8" s="291">
        <f t="shared" ref="P8:P25" si="3">ROUND(M8*1000/J8,0)</f>
        <v>24708</v>
      </c>
      <c r="Q8" s="292">
        <f t="shared" ref="Q8:Q27" si="4">ROUND(N8*1000/K8,0)</f>
        <v>2361</v>
      </c>
      <c r="R8" s="292">
        <f t="shared" ref="Q8:R25" si="5">ROUND(O8*1000/L8,0)</f>
        <v>24819</v>
      </c>
    </row>
    <row r="9" spans="1:19" ht="24" customHeight="1">
      <c r="A9" s="13"/>
      <c r="B9" s="420" t="s">
        <v>59</v>
      </c>
      <c r="C9" s="421"/>
      <c r="D9" s="19" t="s">
        <v>179</v>
      </c>
      <c r="E9" s="110" t="s">
        <v>93</v>
      </c>
      <c r="F9" s="289"/>
      <c r="G9" s="290">
        <f t="shared" si="0"/>
        <v>17191</v>
      </c>
      <c r="H9" s="20">
        <v>41</v>
      </c>
      <c r="I9" s="20">
        <v>17150</v>
      </c>
      <c r="J9" s="290">
        <f t="shared" si="1"/>
        <v>10995361</v>
      </c>
      <c r="K9" s="42">
        <v>653</v>
      </c>
      <c r="L9" s="20">
        <v>10994708</v>
      </c>
      <c r="M9" s="20">
        <f t="shared" si="2"/>
        <v>791687157</v>
      </c>
      <c r="N9" s="20">
        <v>4344</v>
      </c>
      <c r="O9" s="20">
        <v>791682813</v>
      </c>
      <c r="P9" s="293">
        <f t="shared" si="3"/>
        <v>72002</v>
      </c>
      <c r="Q9" s="292">
        <f t="shared" si="5"/>
        <v>6652</v>
      </c>
      <c r="R9" s="292">
        <f t="shared" si="5"/>
        <v>72006</v>
      </c>
    </row>
    <row r="10" spans="1:19" s="239" customFormat="1" ht="24" customHeight="1">
      <c r="A10" s="232"/>
      <c r="B10" s="418" t="s">
        <v>61</v>
      </c>
      <c r="C10" s="419"/>
      <c r="D10" s="294" t="s">
        <v>179</v>
      </c>
      <c r="E10" s="234" t="s">
        <v>43</v>
      </c>
      <c r="F10" s="295"/>
      <c r="G10" s="296">
        <f t="shared" si="0"/>
        <v>57810</v>
      </c>
      <c r="H10" s="297">
        <f>SUM(H8:H9)</f>
        <v>660</v>
      </c>
      <c r="I10" s="297">
        <f>SUM(I8:I9)</f>
        <v>57150</v>
      </c>
      <c r="J10" s="296">
        <f t="shared" si="1"/>
        <v>15553814</v>
      </c>
      <c r="K10" s="298">
        <f>SUM(K8:K9)</f>
        <v>23237</v>
      </c>
      <c r="L10" s="297">
        <f>SUM(L8:L9)</f>
        <v>15530577</v>
      </c>
      <c r="M10" s="297">
        <f t="shared" si="2"/>
        <v>904318302</v>
      </c>
      <c r="N10" s="297">
        <f>SUM(N8:N9)</f>
        <v>57657</v>
      </c>
      <c r="O10" s="297">
        <f>SUM(O8:O9)</f>
        <v>904260645</v>
      </c>
      <c r="P10" s="299">
        <f t="shared" si="3"/>
        <v>58141</v>
      </c>
      <c r="Q10" s="300">
        <f t="shared" si="4"/>
        <v>2481</v>
      </c>
      <c r="R10" s="300">
        <f t="shared" si="5"/>
        <v>58225</v>
      </c>
    </row>
    <row r="11" spans="1:19" ht="24" customHeight="1">
      <c r="A11" s="13"/>
      <c r="B11" s="301" t="s">
        <v>181</v>
      </c>
      <c r="C11" s="302" t="s">
        <v>181</v>
      </c>
      <c r="D11" s="14" t="s">
        <v>179</v>
      </c>
      <c r="E11" s="110" t="s">
        <v>92</v>
      </c>
      <c r="F11" s="289"/>
      <c r="G11" s="290">
        <f t="shared" si="0"/>
        <v>24124</v>
      </c>
      <c r="H11" s="20">
        <v>309</v>
      </c>
      <c r="I11" s="20">
        <v>23815</v>
      </c>
      <c r="J11" s="290">
        <f t="shared" si="1"/>
        <v>2797867</v>
      </c>
      <c r="K11" s="42">
        <v>15549</v>
      </c>
      <c r="L11" s="20">
        <v>2782318</v>
      </c>
      <c r="M11" s="20">
        <f t="shared" si="2"/>
        <v>74240821</v>
      </c>
      <c r="N11" s="20">
        <v>20047</v>
      </c>
      <c r="O11" s="20">
        <v>74220774</v>
      </c>
      <c r="P11" s="293">
        <f t="shared" si="3"/>
        <v>26535</v>
      </c>
      <c r="Q11" s="292">
        <f t="shared" si="4"/>
        <v>1289</v>
      </c>
      <c r="R11" s="292">
        <f t="shared" si="5"/>
        <v>26676</v>
      </c>
    </row>
    <row r="12" spans="1:19" ht="24" customHeight="1">
      <c r="A12" s="13"/>
      <c r="B12" s="301" t="s">
        <v>181</v>
      </c>
      <c r="C12" s="302" t="s">
        <v>181</v>
      </c>
      <c r="D12" s="14" t="s">
        <v>179</v>
      </c>
      <c r="E12" s="110" t="s">
        <v>93</v>
      </c>
      <c r="F12" s="289"/>
      <c r="G12" s="290">
        <f t="shared" si="0"/>
        <v>6089</v>
      </c>
      <c r="H12" s="20">
        <v>49</v>
      </c>
      <c r="I12" s="20">
        <v>6040</v>
      </c>
      <c r="J12" s="290">
        <f t="shared" si="1"/>
        <v>1379026</v>
      </c>
      <c r="K12" s="42">
        <v>792</v>
      </c>
      <c r="L12" s="20">
        <v>1378234</v>
      </c>
      <c r="M12" s="20">
        <f t="shared" si="2"/>
        <v>66627865</v>
      </c>
      <c r="N12" s="20">
        <v>4101</v>
      </c>
      <c r="O12" s="20">
        <v>66623764</v>
      </c>
      <c r="P12" s="293">
        <f t="shared" si="3"/>
        <v>48315</v>
      </c>
      <c r="Q12" s="292">
        <f>ROUND(N12*1000/K12,0)</f>
        <v>5178</v>
      </c>
      <c r="R12" s="292">
        <f t="shared" si="5"/>
        <v>48340</v>
      </c>
    </row>
    <row r="13" spans="1:19" s="239" customFormat="1" ht="24" customHeight="1">
      <c r="A13" s="240"/>
      <c r="B13" s="303" t="s">
        <v>181</v>
      </c>
      <c r="C13" s="304" t="s">
        <v>181</v>
      </c>
      <c r="D13" s="233" t="s">
        <v>179</v>
      </c>
      <c r="E13" s="234" t="s">
        <v>43</v>
      </c>
      <c r="F13" s="295"/>
      <c r="G13" s="296">
        <f t="shared" si="0"/>
        <v>30213</v>
      </c>
      <c r="H13" s="297">
        <f>SUM(H11:H12)</f>
        <v>358</v>
      </c>
      <c r="I13" s="297">
        <f>SUM(I11:I12)</f>
        <v>29855</v>
      </c>
      <c r="J13" s="296">
        <f t="shared" si="1"/>
        <v>4176893</v>
      </c>
      <c r="K13" s="298">
        <f>SUM(K11:K12)</f>
        <v>16341</v>
      </c>
      <c r="L13" s="297">
        <f>SUM(L11:L12)</f>
        <v>4160552</v>
      </c>
      <c r="M13" s="297">
        <f t="shared" si="2"/>
        <v>140868686</v>
      </c>
      <c r="N13" s="297">
        <f>SUM(N11:N12)</f>
        <v>24148</v>
      </c>
      <c r="O13" s="297">
        <f>SUM(O11:O12)</f>
        <v>140844538</v>
      </c>
      <c r="P13" s="299">
        <f t="shared" si="3"/>
        <v>33726</v>
      </c>
      <c r="Q13" s="300">
        <f t="shared" si="4"/>
        <v>1478</v>
      </c>
      <c r="R13" s="300">
        <f t="shared" si="5"/>
        <v>33852</v>
      </c>
    </row>
    <row r="14" spans="1:19" ht="24" customHeight="1">
      <c r="A14" s="241"/>
      <c r="B14" s="241"/>
      <c r="C14" s="231"/>
      <c r="D14" s="19"/>
      <c r="E14" s="305" t="s">
        <v>92</v>
      </c>
      <c r="F14" s="289"/>
      <c r="G14" s="290">
        <f t="shared" si="0"/>
        <v>34224</v>
      </c>
      <c r="H14" s="20">
        <v>299</v>
      </c>
      <c r="I14" s="20">
        <v>33925</v>
      </c>
      <c r="J14" s="290">
        <f t="shared" si="1"/>
        <v>3967025</v>
      </c>
      <c r="K14" s="42">
        <v>9607</v>
      </c>
      <c r="L14" s="20">
        <v>3957418</v>
      </c>
      <c r="M14" s="20">
        <f t="shared" si="2"/>
        <v>106146788</v>
      </c>
      <c r="N14" s="20">
        <v>19962</v>
      </c>
      <c r="O14" s="20">
        <v>106126826</v>
      </c>
      <c r="P14" s="293">
        <f t="shared" si="3"/>
        <v>26757</v>
      </c>
      <c r="Q14" s="292">
        <f t="shared" si="4"/>
        <v>2078</v>
      </c>
      <c r="R14" s="292">
        <f t="shared" si="5"/>
        <v>26817</v>
      </c>
    </row>
    <row r="15" spans="1:19" ht="24" customHeight="1">
      <c r="A15" s="242"/>
      <c r="B15" s="242"/>
      <c r="C15" s="243"/>
      <c r="D15" s="306"/>
      <c r="E15" s="110" t="s">
        <v>93</v>
      </c>
      <c r="F15" s="289"/>
      <c r="G15" s="290">
        <f t="shared" si="0"/>
        <v>14941</v>
      </c>
      <c r="H15" s="20">
        <v>36</v>
      </c>
      <c r="I15" s="20">
        <v>14905</v>
      </c>
      <c r="J15" s="290">
        <f t="shared" si="1"/>
        <v>8248075</v>
      </c>
      <c r="K15" s="42">
        <v>663</v>
      </c>
      <c r="L15" s="20">
        <v>8247412</v>
      </c>
      <c r="M15" s="20">
        <f t="shared" si="2"/>
        <v>451200010</v>
      </c>
      <c r="N15" s="20">
        <v>4106</v>
      </c>
      <c r="O15" s="20">
        <v>451195904</v>
      </c>
      <c r="P15" s="293">
        <f t="shared" si="3"/>
        <v>54704</v>
      </c>
      <c r="Q15" s="292">
        <f t="shared" si="4"/>
        <v>6193</v>
      </c>
      <c r="R15" s="292">
        <f t="shared" si="5"/>
        <v>54708</v>
      </c>
    </row>
    <row r="16" spans="1:19" s="239" customFormat="1" ht="24" customHeight="1">
      <c r="A16" s="245"/>
      <c r="B16" s="245"/>
      <c r="C16" s="246"/>
      <c r="D16" s="294"/>
      <c r="E16" s="234" t="s">
        <v>43</v>
      </c>
      <c r="F16" s="295"/>
      <c r="G16" s="296">
        <f t="shared" si="0"/>
        <v>49165</v>
      </c>
      <c r="H16" s="297">
        <f>SUM(H14:H15)</f>
        <v>335</v>
      </c>
      <c r="I16" s="297">
        <f>SUM(I14:I15)</f>
        <v>48830</v>
      </c>
      <c r="J16" s="296">
        <f t="shared" si="1"/>
        <v>12215100</v>
      </c>
      <c r="K16" s="298">
        <f>SUM(K14:K15)</f>
        <v>10270</v>
      </c>
      <c r="L16" s="297">
        <f>SUM(L14:L15)</f>
        <v>12204830</v>
      </c>
      <c r="M16" s="297">
        <f t="shared" si="2"/>
        <v>557346798</v>
      </c>
      <c r="N16" s="297">
        <f>SUM(N14:N15)</f>
        <v>24068</v>
      </c>
      <c r="O16" s="297">
        <f>SUM(O14:O15)</f>
        <v>557322730</v>
      </c>
      <c r="P16" s="299">
        <f t="shared" si="3"/>
        <v>45628</v>
      </c>
      <c r="Q16" s="300">
        <f t="shared" si="4"/>
        <v>2344</v>
      </c>
      <c r="R16" s="300">
        <f t="shared" si="5"/>
        <v>45664</v>
      </c>
    </row>
    <row r="17" spans="1:18" ht="24" customHeight="1">
      <c r="A17" s="241"/>
      <c r="B17" s="241"/>
      <c r="C17" s="231"/>
      <c r="D17" s="19"/>
      <c r="E17" s="110" t="s">
        <v>92</v>
      </c>
      <c r="F17" s="289"/>
      <c r="G17" s="290">
        <f t="shared" si="0"/>
        <v>28736</v>
      </c>
      <c r="H17" s="20">
        <v>503</v>
      </c>
      <c r="I17" s="20">
        <v>28233</v>
      </c>
      <c r="J17" s="290">
        <f t="shared" si="1"/>
        <v>3220829</v>
      </c>
      <c r="K17" s="42">
        <v>17129</v>
      </c>
      <c r="L17" s="20">
        <v>3203700</v>
      </c>
      <c r="M17" s="20">
        <f t="shared" si="2"/>
        <v>88435919</v>
      </c>
      <c r="N17" s="20">
        <v>35145</v>
      </c>
      <c r="O17" s="20">
        <v>88400774</v>
      </c>
      <c r="P17" s="293">
        <f t="shared" si="3"/>
        <v>27458</v>
      </c>
      <c r="Q17" s="292">
        <f t="shared" si="4"/>
        <v>2052</v>
      </c>
      <c r="R17" s="292">
        <f t="shared" si="5"/>
        <v>27593</v>
      </c>
    </row>
    <row r="18" spans="1:18" ht="24" customHeight="1">
      <c r="A18" s="242"/>
      <c r="B18" s="242"/>
      <c r="C18" s="243"/>
      <c r="D18" s="306"/>
      <c r="E18" s="110" t="s">
        <v>93</v>
      </c>
      <c r="F18" s="289"/>
      <c r="G18" s="290">
        <f t="shared" si="0"/>
        <v>10938</v>
      </c>
      <c r="H18" s="20">
        <v>31</v>
      </c>
      <c r="I18" s="20">
        <v>10907</v>
      </c>
      <c r="J18" s="290">
        <f t="shared" si="1"/>
        <v>4998754</v>
      </c>
      <c r="K18" s="42">
        <v>850</v>
      </c>
      <c r="L18" s="20">
        <v>4997904</v>
      </c>
      <c r="M18" s="20">
        <f t="shared" si="2"/>
        <v>259994225</v>
      </c>
      <c r="N18" s="20">
        <v>3038</v>
      </c>
      <c r="O18" s="20">
        <v>259991187</v>
      </c>
      <c r="P18" s="293">
        <f t="shared" si="3"/>
        <v>52012</v>
      </c>
      <c r="Q18" s="292">
        <f t="shared" si="4"/>
        <v>3574</v>
      </c>
      <c r="R18" s="292">
        <f t="shared" si="5"/>
        <v>52020</v>
      </c>
    </row>
    <row r="19" spans="1:18" s="239" customFormat="1" ht="24" customHeight="1">
      <c r="A19" s="245"/>
      <c r="B19" s="245"/>
      <c r="C19" s="246"/>
      <c r="D19" s="294"/>
      <c r="E19" s="234" t="s">
        <v>43</v>
      </c>
      <c r="F19" s="295"/>
      <c r="G19" s="296">
        <f t="shared" si="0"/>
        <v>39674</v>
      </c>
      <c r="H19" s="297">
        <f>SUM(H17:H18)</f>
        <v>534</v>
      </c>
      <c r="I19" s="297">
        <f>SUM(I17:I18)</f>
        <v>39140</v>
      </c>
      <c r="J19" s="296">
        <f t="shared" si="1"/>
        <v>8219583</v>
      </c>
      <c r="K19" s="298">
        <f>SUM(K17:K18)</f>
        <v>17979</v>
      </c>
      <c r="L19" s="297">
        <f>SUM(L17:L18)</f>
        <v>8201604</v>
      </c>
      <c r="M19" s="297">
        <f t="shared" si="2"/>
        <v>348430144</v>
      </c>
      <c r="N19" s="297">
        <f>SUM(N17:N18)</f>
        <v>38183</v>
      </c>
      <c r="O19" s="297">
        <f>SUM(O17:O18)</f>
        <v>348391961</v>
      </c>
      <c r="P19" s="299">
        <f t="shared" si="3"/>
        <v>42390</v>
      </c>
      <c r="Q19" s="300">
        <f t="shared" si="4"/>
        <v>2124</v>
      </c>
      <c r="R19" s="300">
        <f t="shared" si="5"/>
        <v>42479</v>
      </c>
    </row>
    <row r="20" spans="1:18" ht="24" customHeight="1">
      <c r="A20" s="307"/>
      <c r="B20" s="461" t="s">
        <v>7</v>
      </c>
      <c r="C20" s="427"/>
      <c r="D20" s="14"/>
      <c r="E20" s="110" t="s">
        <v>92</v>
      </c>
      <c r="F20" s="5"/>
      <c r="G20" s="290">
        <f t="shared" si="0"/>
        <v>53614</v>
      </c>
      <c r="H20" s="20">
        <v>472</v>
      </c>
      <c r="I20" s="20">
        <v>53142</v>
      </c>
      <c r="J20" s="290">
        <f t="shared" si="1"/>
        <v>5937285</v>
      </c>
      <c r="K20" s="42">
        <v>16693</v>
      </c>
      <c r="L20" s="20">
        <v>5920592</v>
      </c>
      <c r="M20" s="20">
        <f t="shared" si="2"/>
        <v>153007003</v>
      </c>
      <c r="N20" s="20">
        <v>32242</v>
      </c>
      <c r="O20" s="20">
        <v>152974761</v>
      </c>
      <c r="P20" s="293">
        <f t="shared" si="3"/>
        <v>25771</v>
      </c>
      <c r="Q20" s="292">
        <f t="shared" si="4"/>
        <v>1931</v>
      </c>
      <c r="R20" s="292">
        <f t="shared" si="5"/>
        <v>25838</v>
      </c>
    </row>
    <row r="21" spans="1:18" ht="24" customHeight="1">
      <c r="A21" s="18"/>
      <c r="B21" s="416" t="s">
        <v>59</v>
      </c>
      <c r="C21" s="421"/>
      <c r="D21" s="19"/>
      <c r="E21" s="110" t="s">
        <v>93</v>
      </c>
      <c r="F21" s="5"/>
      <c r="G21" s="290">
        <f t="shared" si="0"/>
        <v>15808</v>
      </c>
      <c r="H21" s="20">
        <v>94</v>
      </c>
      <c r="I21" s="20">
        <v>15714</v>
      </c>
      <c r="J21" s="290">
        <f t="shared" si="1"/>
        <v>5245097</v>
      </c>
      <c r="K21" s="42">
        <v>2863</v>
      </c>
      <c r="L21" s="20">
        <v>5242234</v>
      </c>
      <c r="M21" s="20">
        <f t="shared" si="2"/>
        <v>313173577</v>
      </c>
      <c r="N21" s="20">
        <v>151157</v>
      </c>
      <c r="O21" s="20">
        <v>313022420</v>
      </c>
      <c r="P21" s="293">
        <f t="shared" si="3"/>
        <v>59708</v>
      </c>
      <c r="Q21" s="292">
        <f t="shared" si="4"/>
        <v>52797</v>
      </c>
      <c r="R21" s="292">
        <f t="shared" si="5"/>
        <v>59712</v>
      </c>
    </row>
    <row r="22" spans="1:18" s="239" customFormat="1" ht="24" customHeight="1">
      <c r="A22" s="308"/>
      <c r="B22" s="417" t="s">
        <v>61</v>
      </c>
      <c r="C22" s="419"/>
      <c r="D22" s="294"/>
      <c r="E22" s="234" t="s">
        <v>43</v>
      </c>
      <c r="F22" s="309"/>
      <c r="G22" s="296">
        <f t="shared" si="0"/>
        <v>69422</v>
      </c>
      <c r="H22" s="297">
        <f>SUM(H20:H21)</f>
        <v>566</v>
      </c>
      <c r="I22" s="297">
        <f>SUM(I20:I21)</f>
        <v>68856</v>
      </c>
      <c r="J22" s="296">
        <f t="shared" si="1"/>
        <v>11182382</v>
      </c>
      <c r="K22" s="298">
        <f>SUM(K20:K21)</f>
        <v>19556</v>
      </c>
      <c r="L22" s="297">
        <f>SUM(L20:L21)</f>
        <v>11162826</v>
      </c>
      <c r="M22" s="297">
        <f t="shared" si="2"/>
        <v>466180580</v>
      </c>
      <c r="N22" s="297">
        <f>SUM(N20:N21)</f>
        <v>183399</v>
      </c>
      <c r="O22" s="297">
        <f>SUM(O20:O21)</f>
        <v>465997181</v>
      </c>
      <c r="P22" s="299">
        <f t="shared" si="3"/>
        <v>41689</v>
      </c>
      <c r="Q22" s="300">
        <f t="shared" si="4"/>
        <v>9378</v>
      </c>
      <c r="R22" s="300">
        <f t="shared" si="5"/>
        <v>41745</v>
      </c>
    </row>
    <row r="23" spans="1:18" ht="24" customHeight="1">
      <c r="A23" s="18"/>
      <c r="B23" s="13"/>
      <c r="C23" s="302"/>
      <c r="D23" s="14"/>
      <c r="E23" s="110" t="s">
        <v>92</v>
      </c>
      <c r="F23" s="5"/>
      <c r="G23" s="290">
        <f t="shared" si="0"/>
        <v>2424</v>
      </c>
      <c r="H23" s="20">
        <v>161</v>
      </c>
      <c r="I23" s="20">
        <v>2263</v>
      </c>
      <c r="J23" s="290">
        <f t="shared" si="1"/>
        <v>253375</v>
      </c>
      <c r="K23" s="42">
        <v>9790</v>
      </c>
      <c r="L23" s="20">
        <v>243585</v>
      </c>
      <c r="M23" s="20">
        <f t="shared" si="2"/>
        <v>4100385</v>
      </c>
      <c r="N23" s="20">
        <v>10822</v>
      </c>
      <c r="O23" s="20">
        <v>4089563</v>
      </c>
      <c r="P23" s="293">
        <f t="shared" si="3"/>
        <v>16183</v>
      </c>
      <c r="Q23" s="292">
        <f t="shared" si="4"/>
        <v>1105</v>
      </c>
      <c r="R23" s="292">
        <f t="shared" si="5"/>
        <v>16789</v>
      </c>
    </row>
    <row r="24" spans="1:18" ht="24" customHeight="1">
      <c r="A24" s="18"/>
      <c r="B24" s="13"/>
      <c r="C24" s="302"/>
      <c r="D24" s="19"/>
      <c r="E24" s="110" t="s">
        <v>93</v>
      </c>
      <c r="F24" s="5"/>
      <c r="G24" s="290">
        <f t="shared" si="0"/>
        <v>561</v>
      </c>
      <c r="H24" s="20">
        <v>14</v>
      </c>
      <c r="I24" s="20">
        <v>547</v>
      </c>
      <c r="J24" s="290">
        <f t="shared" si="1"/>
        <v>304807</v>
      </c>
      <c r="K24" s="42">
        <v>486</v>
      </c>
      <c r="L24" s="20">
        <v>304321</v>
      </c>
      <c r="M24" s="20">
        <f t="shared" si="2"/>
        <v>17498145</v>
      </c>
      <c r="N24" s="20">
        <v>1731</v>
      </c>
      <c r="O24" s="20">
        <v>17496414</v>
      </c>
      <c r="P24" s="293">
        <f t="shared" si="3"/>
        <v>57407</v>
      </c>
      <c r="Q24" s="292">
        <f t="shared" si="4"/>
        <v>3562</v>
      </c>
      <c r="R24" s="292">
        <f t="shared" si="5"/>
        <v>57493</v>
      </c>
    </row>
    <row r="25" spans="1:18" s="239" customFormat="1" ht="24" customHeight="1">
      <c r="A25" s="248"/>
      <c r="B25" s="240"/>
      <c r="C25" s="304"/>
      <c r="D25" s="294"/>
      <c r="E25" s="310" t="s">
        <v>43</v>
      </c>
      <c r="F25" s="309"/>
      <c r="G25" s="296">
        <f t="shared" si="0"/>
        <v>2985</v>
      </c>
      <c r="H25" s="297">
        <f>SUM(H23:H24)</f>
        <v>175</v>
      </c>
      <c r="I25" s="297">
        <f>SUM(I23:I24)</f>
        <v>2810</v>
      </c>
      <c r="J25" s="296">
        <f t="shared" si="1"/>
        <v>558182</v>
      </c>
      <c r="K25" s="298">
        <f>SUM(K23:K24)</f>
        <v>10276</v>
      </c>
      <c r="L25" s="297">
        <f>SUM(L23:L24)</f>
        <v>547906</v>
      </c>
      <c r="M25" s="297">
        <f t="shared" si="2"/>
        <v>21598530</v>
      </c>
      <c r="N25" s="297">
        <f>SUM(N23:N24)</f>
        <v>12553</v>
      </c>
      <c r="O25" s="297">
        <f>SUM(O23:O24)</f>
        <v>21585977</v>
      </c>
      <c r="P25" s="299">
        <f t="shared" si="3"/>
        <v>38694</v>
      </c>
      <c r="Q25" s="300">
        <f t="shared" si="4"/>
        <v>1222</v>
      </c>
      <c r="R25" s="300">
        <f t="shared" si="5"/>
        <v>39397</v>
      </c>
    </row>
    <row r="26" spans="1:18" ht="24" customHeight="1">
      <c r="A26" s="241"/>
      <c r="B26" s="241"/>
      <c r="C26" s="231"/>
      <c r="D26" s="19"/>
      <c r="E26" s="110" t="s">
        <v>92</v>
      </c>
      <c r="F26" s="5"/>
      <c r="G26" s="290">
        <f>SUM(H26:I26)</f>
        <v>55004</v>
      </c>
      <c r="H26" s="20">
        <v>240</v>
      </c>
      <c r="I26" s="20">
        <v>54764</v>
      </c>
      <c r="J26" s="290">
        <f t="shared" si="1"/>
        <v>6546803</v>
      </c>
      <c r="K26" s="42">
        <v>11442</v>
      </c>
      <c r="L26" s="20">
        <v>6535361</v>
      </c>
      <c r="M26" s="20">
        <f t="shared" si="2"/>
        <v>161360228</v>
      </c>
      <c r="N26" s="20">
        <v>14821</v>
      </c>
      <c r="O26" s="20">
        <v>161345407</v>
      </c>
      <c r="P26" s="293">
        <f t="shared" ref="P26:P31" si="6">ROUND(M26*1000/J26,0)</f>
        <v>24647</v>
      </c>
      <c r="Q26" s="292">
        <f t="shared" ref="Q26:R28" si="7">ROUND(N26*1000/K26,0)</f>
        <v>1295</v>
      </c>
      <c r="R26" s="292">
        <f t="shared" si="7"/>
        <v>24688</v>
      </c>
    </row>
    <row r="27" spans="1:18" ht="24" customHeight="1">
      <c r="A27" s="242"/>
      <c r="B27" s="242"/>
      <c r="C27" s="243"/>
      <c r="D27" s="306"/>
      <c r="E27" s="110" t="s">
        <v>93</v>
      </c>
      <c r="F27" s="5"/>
      <c r="G27" s="290">
        <f>SUM(H27:I27)</f>
        <v>17066</v>
      </c>
      <c r="H27" s="20">
        <v>51</v>
      </c>
      <c r="I27" s="20">
        <v>17015</v>
      </c>
      <c r="J27" s="290">
        <f t="shared" si="1"/>
        <v>5049078</v>
      </c>
      <c r="K27" s="42">
        <v>879</v>
      </c>
      <c r="L27" s="20">
        <v>5048199</v>
      </c>
      <c r="M27" s="20">
        <f t="shared" si="2"/>
        <v>264448832</v>
      </c>
      <c r="N27" s="20">
        <v>4106</v>
      </c>
      <c r="O27" s="20">
        <v>264444726</v>
      </c>
      <c r="P27" s="293">
        <f t="shared" si="6"/>
        <v>52376</v>
      </c>
      <c r="Q27" s="292">
        <f t="shared" si="4"/>
        <v>4671</v>
      </c>
      <c r="R27" s="292">
        <f t="shared" si="7"/>
        <v>52384</v>
      </c>
    </row>
    <row r="28" spans="1:18" s="239" customFormat="1" ht="24" customHeight="1">
      <c r="A28" s="245"/>
      <c r="B28" s="245"/>
      <c r="C28" s="246"/>
      <c r="D28" s="294"/>
      <c r="E28" s="234" t="s">
        <v>43</v>
      </c>
      <c r="F28" s="309"/>
      <c r="G28" s="296">
        <f>SUM(H28:I28)</f>
        <v>72070</v>
      </c>
      <c r="H28" s="297">
        <f>SUM(H26:H27)</f>
        <v>291</v>
      </c>
      <c r="I28" s="297">
        <f>SUM(I26:I27)</f>
        <v>71779</v>
      </c>
      <c r="J28" s="296">
        <f t="shared" si="1"/>
        <v>11595881</v>
      </c>
      <c r="K28" s="298">
        <f>SUM(K26:K27)</f>
        <v>12321</v>
      </c>
      <c r="L28" s="297">
        <f>SUM(L26:L27)</f>
        <v>11583560</v>
      </c>
      <c r="M28" s="297">
        <f t="shared" si="2"/>
        <v>425809060</v>
      </c>
      <c r="N28" s="297">
        <f>SUM(N26:N27)</f>
        <v>18927</v>
      </c>
      <c r="O28" s="297">
        <f>SUM(O26:O27)</f>
        <v>425790133</v>
      </c>
      <c r="P28" s="299">
        <f t="shared" si="6"/>
        <v>36721</v>
      </c>
      <c r="Q28" s="300">
        <f t="shared" si="7"/>
        <v>1536</v>
      </c>
      <c r="R28" s="300">
        <f t="shared" si="7"/>
        <v>36758</v>
      </c>
    </row>
    <row r="29" spans="1:18" ht="24" customHeight="1">
      <c r="A29" s="241"/>
      <c r="B29" s="241"/>
      <c r="C29" s="231"/>
      <c r="D29" s="19"/>
      <c r="E29" s="305" t="s">
        <v>92</v>
      </c>
      <c r="F29" s="5"/>
      <c r="G29" s="290">
        <f>SUM(H29:I29)</f>
        <v>238745</v>
      </c>
      <c r="H29" s="20">
        <f>SUM(H8,H11,H14,H17,H20,H23,H26)</f>
        <v>2603</v>
      </c>
      <c r="I29" s="20">
        <f t="shared" ref="I29:L30" si="8">SUM(I8,I11,I14,I17,I20,I23,I26)</f>
        <v>236142</v>
      </c>
      <c r="J29" s="290">
        <f>K29+L29</f>
        <v>27281637</v>
      </c>
      <c r="K29" s="42">
        <f>SUM(K8,K11,K14,K17,K20,K23,K26)</f>
        <v>102794</v>
      </c>
      <c r="L29" s="20">
        <f t="shared" si="8"/>
        <v>27178843</v>
      </c>
      <c r="M29" s="20">
        <f>N29+O29</f>
        <v>699922289</v>
      </c>
      <c r="N29" s="20">
        <f t="shared" ref="H29:O30" si="9">SUM(N8,N11,N14,N17,N20,N23,N26)</f>
        <v>186352</v>
      </c>
      <c r="O29" s="20">
        <f t="shared" si="9"/>
        <v>699735937</v>
      </c>
      <c r="P29" s="293">
        <f t="shared" si="6"/>
        <v>25655</v>
      </c>
      <c r="Q29" s="292">
        <f t="shared" ref="Q29:R31" si="10">ROUND(N29*1000/K29,0)</f>
        <v>1813</v>
      </c>
      <c r="R29" s="292">
        <f t="shared" si="10"/>
        <v>25746</v>
      </c>
    </row>
    <row r="30" spans="1:18" ht="24" customHeight="1">
      <c r="A30" s="242"/>
      <c r="B30" s="242"/>
      <c r="C30" s="243"/>
      <c r="D30" s="306"/>
      <c r="E30" s="110" t="s">
        <v>93</v>
      </c>
      <c r="F30" s="5"/>
      <c r="G30" s="290">
        <f>SUM(H30:I30)</f>
        <v>82594</v>
      </c>
      <c r="H30" s="20">
        <f t="shared" si="9"/>
        <v>316</v>
      </c>
      <c r="I30" s="20">
        <f t="shared" si="9"/>
        <v>82278</v>
      </c>
      <c r="J30" s="290">
        <f>K30+L30</f>
        <v>36220198</v>
      </c>
      <c r="K30" s="42">
        <f t="shared" si="9"/>
        <v>7186</v>
      </c>
      <c r="L30" s="20">
        <f t="shared" si="8"/>
        <v>36213012</v>
      </c>
      <c r="M30" s="20">
        <f>N30+O30</f>
        <v>2164629811</v>
      </c>
      <c r="N30" s="20">
        <f t="shared" si="9"/>
        <v>172583</v>
      </c>
      <c r="O30" s="20">
        <f t="shared" si="9"/>
        <v>2164457228</v>
      </c>
      <c r="P30" s="293">
        <f t="shared" si="6"/>
        <v>59763</v>
      </c>
      <c r="Q30" s="292">
        <f t="shared" si="10"/>
        <v>24017</v>
      </c>
      <c r="R30" s="292">
        <f t="shared" si="10"/>
        <v>59770</v>
      </c>
    </row>
    <row r="31" spans="1:18" s="239" customFormat="1" ht="24" customHeight="1" thickBot="1">
      <c r="A31" s="250"/>
      <c r="B31" s="250"/>
      <c r="C31" s="251"/>
      <c r="D31" s="311"/>
      <c r="E31" s="312" t="s">
        <v>43</v>
      </c>
      <c r="F31" s="313"/>
      <c r="G31" s="314">
        <f>SUM(G29:G30)</f>
        <v>321339</v>
      </c>
      <c r="H31" s="315">
        <f t="shared" ref="H31:O31" si="11">SUM(H29:H30)</f>
        <v>2919</v>
      </c>
      <c r="I31" s="315">
        <f t="shared" si="11"/>
        <v>318420</v>
      </c>
      <c r="J31" s="314">
        <f t="shared" si="11"/>
        <v>63501835</v>
      </c>
      <c r="K31" s="316">
        <f t="shared" si="11"/>
        <v>109980</v>
      </c>
      <c r="L31" s="315">
        <f t="shared" si="11"/>
        <v>63391855</v>
      </c>
      <c r="M31" s="315">
        <f t="shared" si="11"/>
        <v>2864552100</v>
      </c>
      <c r="N31" s="315">
        <f t="shared" si="11"/>
        <v>358935</v>
      </c>
      <c r="O31" s="315">
        <f t="shared" si="11"/>
        <v>2864193165</v>
      </c>
      <c r="P31" s="317">
        <f t="shared" si="6"/>
        <v>45110</v>
      </c>
      <c r="Q31" s="318">
        <f t="shared" si="10"/>
        <v>3264</v>
      </c>
      <c r="R31" s="318">
        <f t="shared" si="10"/>
        <v>45182</v>
      </c>
    </row>
  </sheetData>
  <mergeCells count="16">
    <mergeCell ref="M3:O3"/>
    <mergeCell ref="P3:R3"/>
    <mergeCell ref="J3:L3"/>
    <mergeCell ref="G3:I3"/>
    <mergeCell ref="G4:G5"/>
    <mergeCell ref="J4:J5"/>
    <mergeCell ref="M4:M5"/>
    <mergeCell ref="R4:R5"/>
    <mergeCell ref="Q4:Q5"/>
    <mergeCell ref="P4:P5"/>
    <mergeCell ref="B21:C21"/>
    <mergeCell ref="B22:C22"/>
    <mergeCell ref="B8:C8"/>
    <mergeCell ref="B9:C9"/>
    <mergeCell ref="B10:C10"/>
    <mergeCell ref="B20:C20"/>
  </mergeCells>
  <phoneticPr fontId="3"/>
  <printOptions gridLinesSet="0"/>
  <pageMargins left="0.59055118110236227" right="0.59055118110236227" top="0.74803149606299213" bottom="0.62992125984251968" header="0.51181102362204722" footer="0.31496062992125984"/>
  <pageSetup paperSize="9" firstPageNumber="72" fitToWidth="0" fitToHeight="0" orientation="portrait" blackAndWhite="1" useFirstPageNumber="1" r:id="rId1"/>
  <headerFooter scaleWithDoc="0" alignWithMargins="0">
    <oddFooter>&amp;C&amp;"游明朝,標準"&amp;10&amp;P</oddFooter>
  </headerFooter>
  <colBreaks count="1" manualBreakCount="1">
    <brk id="12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view="pageBreakPreview" zoomScaleNormal="100" zoomScaleSheetLayoutView="100" workbookViewId="0">
      <selection activeCell="G9" sqref="G9"/>
    </sheetView>
  </sheetViews>
  <sheetFormatPr defaultRowHeight="27.95" customHeight="1"/>
  <cols>
    <col min="1" max="1" width="0.875" style="16" customWidth="1"/>
    <col min="2" max="2" width="2.625" style="16" customWidth="1"/>
    <col min="3" max="3" width="0.875" style="16" customWidth="1"/>
    <col min="4" max="4" width="1.25" style="16" customWidth="1"/>
    <col min="5" max="5" width="20.5" style="16" customWidth="1"/>
    <col min="6" max="6" width="1.25" style="16" customWidth="1"/>
    <col min="7" max="8" width="24.25" style="70" customWidth="1"/>
    <col min="9" max="16384" width="9" style="16"/>
  </cols>
  <sheetData>
    <row r="1" spans="1:8" ht="23.25" customHeight="1">
      <c r="B1" s="16" t="s">
        <v>161</v>
      </c>
      <c r="C1" s="135"/>
      <c r="D1" s="135"/>
      <c r="E1" s="36"/>
      <c r="F1" s="36"/>
    </row>
    <row r="2" spans="1:8" ht="23.25" customHeight="1" thickBot="1">
      <c r="B2" s="16" t="s">
        <v>162</v>
      </c>
      <c r="C2" s="36"/>
      <c r="D2" s="36"/>
      <c r="E2" s="36"/>
      <c r="F2" s="36"/>
    </row>
    <row r="3" spans="1:8" ht="25.5" customHeight="1">
      <c r="A3" s="319"/>
      <c r="B3" s="319"/>
      <c r="C3" s="319"/>
      <c r="D3" s="319"/>
      <c r="E3" s="319"/>
      <c r="F3" s="319"/>
      <c r="G3" s="320" t="s">
        <v>163</v>
      </c>
      <c r="H3" s="321" t="s">
        <v>164</v>
      </c>
    </row>
    <row r="4" spans="1:8" ht="25.5" customHeight="1">
      <c r="A4" s="119"/>
      <c r="B4" s="5" t="s">
        <v>242</v>
      </c>
      <c r="C4" s="5"/>
      <c r="D4" s="5"/>
      <c r="E4" s="5"/>
      <c r="F4" s="322"/>
      <c r="G4" s="69">
        <v>876686973</v>
      </c>
      <c r="H4" s="70">
        <v>849712934</v>
      </c>
    </row>
    <row r="5" spans="1:8" ht="25.5" customHeight="1">
      <c r="A5" s="119"/>
      <c r="B5" s="15" t="s">
        <v>243</v>
      </c>
      <c r="C5" s="15"/>
      <c r="D5" s="15"/>
      <c r="E5" s="15"/>
      <c r="F5" s="322"/>
      <c r="G5" s="69">
        <v>859448058</v>
      </c>
      <c r="H5" s="70">
        <v>834112912</v>
      </c>
    </row>
    <row r="6" spans="1:8" ht="25.5" customHeight="1">
      <c r="A6" s="119"/>
      <c r="B6" s="5" t="s">
        <v>219</v>
      </c>
      <c r="C6" s="289"/>
      <c r="D6" s="289"/>
      <c r="E6" s="289"/>
      <c r="F6" s="15"/>
      <c r="G6" s="69">
        <v>872712651</v>
      </c>
      <c r="H6" s="70">
        <v>846578755</v>
      </c>
    </row>
    <row r="7" spans="1:8" ht="25.5" customHeight="1">
      <c r="A7" s="289"/>
      <c r="B7" s="5" t="s">
        <v>228</v>
      </c>
      <c r="C7" s="289"/>
      <c r="D7" s="289"/>
      <c r="E7" s="289"/>
      <c r="F7" s="5"/>
      <c r="G7" s="69">
        <v>876346763</v>
      </c>
      <c r="H7" s="73">
        <v>851369048</v>
      </c>
    </row>
    <row r="8" spans="1:8" ht="25.5" customHeight="1">
      <c r="A8" s="289"/>
      <c r="B8" s="5" t="s">
        <v>234</v>
      </c>
      <c r="C8" s="289"/>
      <c r="D8" s="289"/>
      <c r="E8" s="289"/>
      <c r="F8" s="5"/>
      <c r="G8" s="69">
        <v>850389208</v>
      </c>
      <c r="H8" s="73">
        <v>817353734</v>
      </c>
    </row>
    <row r="9" spans="1:8" ht="25.5" customHeight="1">
      <c r="A9" s="289"/>
      <c r="B9" s="5" t="s">
        <v>244</v>
      </c>
      <c r="C9" s="289"/>
      <c r="D9" s="289"/>
      <c r="E9" s="289"/>
      <c r="F9" s="5"/>
      <c r="G9" s="263">
        <f>SUM(G17,G20)</f>
        <v>871767175</v>
      </c>
      <c r="H9" s="264">
        <f>SUM(H17,H20)</f>
        <v>852215717</v>
      </c>
    </row>
    <row r="10" spans="1:8" ht="25.5" customHeight="1">
      <c r="B10" s="472" t="s">
        <v>125</v>
      </c>
      <c r="C10" s="323"/>
      <c r="D10" s="324"/>
      <c r="E10" s="325" t="s">
        <v>94</v>
      </c>
      <c r="F10" s="129"/>
      <c r="G10" s="69">
        <v>229811235</v>
      </c>
      <c r="H10" s="70">
        <v>228041367</v>
      </c>
    </row>
    <row r="11" spans="1:8" ht="25.5" customHeight="1">
      <c r="B11" s="473"/>
      <c r="C11" s="323"/>
      <c r="D11" s="326"/>
      <c r="E11" s="269" t="s">
        <v>95</v>
      </c>
      <c r="F11" s="267"/>
      <c r="G11" s="69">
        <v>222241862</v>
      </c>
      <c r="H11" s="70">
        <v>219342012</v>
      </c>
    </row>
    <row r="12" spans="1:8" ht="25.5" customHeight="1">
      <c r="B12" s="473"/>
      <c r="C12" s="323"/>
      <c r="D12" s="326"/>
      <c r="E12" s="269" t="s">
        <v>96</v>
      </c>
      <c r="F12" s="267"/>
      <c r="G12" s="69">
        <v>39666</v>
      </c>
      <c r="H12" s="70">
        <v>35701</v>
      </c>
    </row>
    <row r="13" spans="1:8" ht="25.5" customHeight="1">
      <c r="B13" s="473"/>
      <c r="C13" s="323"/>
      <c r="D13" s="326"/>
      <c r="E13" s="269" t="s">
        <v>97</v>
      </c>
      <c r="F13" s="267"/>
      <c r="G13" s="69">
        <v>159</v>
      </c>
      <c r="H13" s="70">
        <v>159</v>
      </c>
    </row>
    <row r="14" spans="1:8" ht="25.5" customHeight="1">
      <c r="B14" s="473"/>
      <c r="C14" s="323"/>
      <c r="D14" s="326"/>
      <c r="E14" s="269" t="s">
        <v>98</v>
      </c>
      <c r="F14" s="267"/>
      <c r="G14" s="69">
        <v>6553013</v>
      </c>
      <c r="H14" s="70">
        <v>6552896</v>
      </c>
    </row>
    <row r="15" spans="1:8" ht="25.5" customHeight="1">
      <c r="B15" s="473"/>
      <c r="C15" s="323"/>
      <c r="D15" s="326"/>
      <c r="E15" s="269" t="s">
        <v>99</v>
      </c>
      <c r="F15" s="267"/>
      <c r="G15" s="69">
        <v>122806996</v>
      </c>
      <c r="H15" s="70">
        <v>122566550</v>
      </c>
    </row>
    <row r="16" spans="1:8" ht="25.5" customHeight="1">
      <c r="B16" s="473"/>
      <c r="C16" s="323"/>
      <c r="D16" s="326"/>
      <c r="E16" s="269" t="s">
        <v>100</v>
      </c>
      <c r="F16" s="267"/>
      <c r="G16" s="11">
        <v>0</v>
      </c>
      <c r="H16" s="11">
        <v>0</v>
      </c>
    </row>
    <row r="17" spans="1:18" ht="25.5" customHeight="1">
      <c r="A17" s="127"/>
      <c r="B17" s="474"/>
      <c r="C17" s="327"/>
      <c r="D17" s="326"/>
      <c r="E17" s="269" t="s">
        <v>101</v>
      </c>
      <c r="F17" s="271"/>
      <c r="G17" s="69">
        <f>SUM(G10:G16)</f>
        <v>581452931</v>
      </c>
      <c r="H17" s="70">
        <f>SUM(H10:H16)</f>
        <v>576538685</v>
      </c>
    </row>
    <row r="18" spans="1:18" ht="25.5" customHeight="1">
      <c r="B18" s="475" t="s">
        <v>126</v>
      </c>
      <c r="C18" s="328"/>
      <c r="D18" s="326"/>
      <c r="E18" s="269" t="s">
        <v>102</v>
      </c>
      <c r="F18" s="267"/>
      <c r="G18" s="69">
        <v>289201433</v>
      </c>
      <c r="H18" s="70">
        <v>274699214</v>
      </c>
    </row>
    <row r="19" spans="1:18" ht="25.5" customHeight="1">
      <c r="B19" s="472"/>
      <c r="C19" s="323"/>
      <c r="D19" s="326"/>
      <c r="E19" s="269" t="s">
        <v>103</v>
      </c>
      <c r="F19" s="267"/>
      <c r="G19" s="69">
        <v>1112811</v>
      </c>
      <c r="H19" s="70">
        <v>977818</v>
      </c>
    </row>
    <row r="20" spans="1:18" ht="25.5" customHeight="1">
      <c r="A20" s="127"/>
      <c r="B20" s="476"/>
      <c r="C20" s="327"/>
      <c r="D20" s="326"/>
      <c r="E20" s="269" t="s">
        <v>101</v>
      </c>
      <c r="F20" s="271"/>
      <c r="G20" s="69">
        <f>G18+G19</f>
        <v>290314244</v>
      </c>
      <c r="H20" s="70">
        <f>H18+H19</f>
        <v>275677032</v>
      </c>
    </row>
    <row r="21" spans="1:18" ht="25.5" customHeight="1">
      <c r="A21" s="381" t="s">
        <v>165</v>
      </c>
      <c r="B21" s="477"/>
      <c r="C21" s="477"/>
      <c r="D21" s="477"/>
      <c r="E21" s="477"/>
      <c r="F21" s="478"/>
      <c r="G21" s="11">
        <v>0</v>
      </c>
      <c r="H21" s="11">
        <v>0</v>
      </c>
    </row>
    <row r="22" spans="1:18" s="247" customFormat="1" ht="25.5" customHeight="1">
      <c r="A22" s="329"/>
      <c r="B22" s="447" t="s">
        <v>166</v>
      </c>
      <c r="C22" s="447"/>
      <c r="D22" s="447"/>
      <c r="E22" s="447"/>
      <c r="F22" s="330"/>
      <c r="G22" s="236">
        <f>G17+G20</f>
        <v>871767175</v>
      </c>
      <c r="H22" s="87">
        <f>H17+H20</f>
        <v>852215717</v>
      </c>
    </row>
    <row r="23" spans="1:18" ht="25.5" customHeight="1">
      <c r="A23" s="331"/>
      <c r="B23" s="468" t="s">
        <v>127</v>
      </c>
      <c r="C23" s="469"/>
      <c r="D23" s="332"/>
      <c r="E23" s="269" t="s">
        <v>104</v>
      </c>
      <c r="F23" s="267"/>
      <c r="G23" s="11">
        <v>0</v>
      </c>
      <c r="H23" s="70">
        <f>H22</f>
        <v>852215717</v>
      </c>
    </row>
    <row r="24" spans="1:18" ht="25.5" customHeight="1" thickBot="1">
      <c r="A24" s="213"/>
      <c r="B24" s="470"/>
      <c r="C24" s="471"/>
      <c r="D24" s="333"/>
      <c r="E24" s="334" t="s">
        <v>105</v>
      </c>
      <c r="F24" s="150"/>
      <c r="G24" s="105">
        <v>0</v>
      </c>
      <c r="H24" s="12">
        <v>0</v>
      </c>
    </row>
    <row r="25" spans="1:18" ht="25.5" customHeight="1">
      <c r="B25" s="16" t="s">
        <v>203</v>
      </c>
    </row>
    <row r="28" spans="1:18" ht="27.95" customHeight="1">
      <c r="R28" s="10"/>
    </row>
  </sheetData>
  <mergeCells count="5">
    <mergeCell ref="B23:C24"/>
    <mergeCell ref="B10:B17"/>
    <mergeCell ref="B18:B20"/>
    <mergeCell ref="B22:E22"/>
    <mergeCell ref="A21:F21"/>
  </mergeCells>
  <phoneticPr fontId="3"/>
  <printOptions gridLinesSet="0"/>
  <pageMargins left="0.59055118110236227" right="0.59055118110236227" top="0.74803149606299213" bottom="0.62992125984251968" header="0.51181102362204722" footer="0.31496062992125984"/>
  <pageSetup paperSize="9" scale="105" firstPageNumber="74" orientation="portrait" blackAndWhite="1" useFirstPageNumber="1" r:id="rId1"/>
  <headerFooter scaleWithDoc="0" alignWithMargins="0">
    <oddFooter>&amp;C&amp;"游明朝,標準"&amp;10&amp;P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view="pageBreakPreview" topLeftCell="A7" zoomScaleNormal="100" zoomScaleSheetLayoutView="100" workbookViewId="0">
      <selection activeCell="D21" sqref="D21"/>
    </sheetView>
  </sheetViews>
  <sheetFormatPr defaultRowHeight="13.5"/>
  <cols>
    <col min="1" max="1" width="9" style="48"/>
    <col min="2" max="2" width="16.625" style="48" customWidth="1"/>
    <col min="3" max="4" width="24.125" style="48" customWidth="1"/>
    <col min="5" max="16384" width="9" style="48"/>
  </cols>
  <sheetData>
    <row r="1" spans="1:8" ht="27" customHeight="1" thickBot="1">
      <c r="A1" s="55" t="s">
        <v>245</v>
      </c>
    </row>
    <row r="2" spans="1:8" ht="36.75" customHeight="1">
      <c r="A2" s="49"/>
      <c r="B2" s="50"/>
      <c r="C2" s="51" t="s">
        <v>182</v>
      </c>
      <c r="D2" s="52" t="s">
        <v>183</v>
      </c>
    </row>
    <row r="3" spans="1:8" ht="36.75" customHeight="1">
      <c r="A3" s="479" t="s">
        <v>184</v>
      </c>
      <c r="B3" s="53" t="s">
        <v>185</v>
      </c>
      <c r="C3" s="60">
        <v>204527472</v>
      </c>
      <c r="D3" s="61">
        <v>202426151</v>
      </c>
    </row>
    <row r="4" spans="1:8" ht="36.75" customHeight="1">
      <c r="A4" s="480"/>
      <c r="B4" s="54" t="s">
        <v>186</v>
      </c>
      <c r="C4" s="62">
        <v>176433763</v>
      </c>
      <c r="D4" s="63">
        <v>175069546</v>
      </c>
      <c r="H4" s="55"/>
    </row>
    <row r="5" spans="1:8" ht="36.75" customHeight="1">
      <c r="A5" s="480"/>
      <c r="B5" s="54" t="s">
        <v>187</v>
      </c>
      <c r="C5" s="62">
        <v>51824960</v>
      </c>
      <c r="D5" s="63">
        <v>51557185</v>
      </c>
    </row>
    <row r="6" spans="1:8" ht="36.75" customHeight="1">
      <c r="A6" s="480"/>
      <c r="B6" s="54" t="s">
        <v>188</v>
      </c>
      <c r="C6" s="62">
        <v>69137062</v>
      </c>
      <c r="D6" s="63">
        <v>68337546</v>
      </c>
    </row>
    <row r="7" spans="1:8" ht="36.75" customHeight="1">
      <c r="A7" s="480"/>
      <c r="B7" s="54" t="s">
        <v>189</v>
      </c>
      <c r="C7" s="62">
        <v>79529674</v>
      </c>
      <c r="D7" s="63">
        <v>79148257</v>
      </c>
    </row>
    <row r="8" spans="1:8" ht="36.75" customHeight="1">
      <c r="A8" s="481"/>
      <c r="B8" s="89" t="s">
        <v>190</v>
      </c>
      <c r="C8" s="90">
        <f>SUM(C3:C7)</f>
        <v>581452931</v>
      </c>
      <c r="D8" s="91">
        <f>SUM(D3:D7)</f>
        <v>576538685</v>
      </c>
    </row>
    <row r="9" spans="1:8" ht="36.75" customHeight="1">
      <c r="A9" s="482" t="s">
        <v>191</v>
      </c>
      <c r="B9" s="483"/>
      <c r="C9" s="56">
        <f>'(4)ｱ償却資産推移'!G20</f>
        <v>290314244</v>
      </c>
      <c r="D9" s="57">
        <f>'(4)ｱ償却資産推移'!H20</f>
        <v>275677032</v>
      </c>
    </row>
    <row r="10" spans="1:8" s="93" customFormat="1" ht="36.75" customHeight="1" thickBot="1">
      <c r="A10" s="484" t="s">
        <v>190</v>
      </c>
      <c r="B10" s="485"/>
      <c r="C10" s="92">
        <f>C8+C9</f>
        <v>871767175</v>
      </c>
      <c r="D10" s="92">
        <f>D8+D9</f>
        <v>852215717</v>
      </c>
    </row>
  </sheetData>
  <mergeCells count="3">
    <mergeCell ref="A3:A8"/>
    <mergeCell ref="A9:B9"/>
    <mergeCell ref="A10:B10"/>
  </mergeCells>
  <phoneticPr fontId="4"/>
  <pageMargins left="0.59055118110236227" right="0.59055118110236227" top="0.74803149606299213" bottom="0.62992125984251968" header="0.51181102362204722" footer="0.31496062992125984"/>
  <pageSetup paperSize="9" scale="105" firstPageNumber="75" orientation="portrait" blackAndWhite="1" useFirstPageNumber="1" r:id="rId1"/>
  <headerFooter scaleWithDoc="0" alignWithMargins="0">
    <oddFooter>&amp;C&amp;"游明朝,標準"&amp;10&amp;P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1"/>
  <sheetViews>
    <sheetView view="pageBreakPreview" topLeftCell="A79" zoomScaleNormal="85" zoomScaleSheetLayoutView="100" workbookViewId="0">
      <selection activeCell="I92" sqref="I92"/>
    </sheetView>
  </sheetViews>
  <sheetFormatPr defaultRowHeight="20.100000000000001" customHeight="1"/>
  <cols>
    <col min="1" max="1" width="15.5" style="16" customWidth="1"/>
    <col min="2" max="4" width="1.625" style="16" customWidth="1"/>
    <col min="5" max="5" width="3.625" style="16" customWidth="1"/>
    <col min="6" max="6" width="0.625" style="16" customWidth="1"/>
    <col min="7" max="7" width="9.125" style="16" customWidth="1"/>
    <col min="8" max="8" width="0.625" style="16" customWidth="1"/>
    <col min="9" max="13" width="13.125" style="16" customWidth="1"/>
    <col min="14" max="14" width="13.125" style="17" customWidth="1"/>
    <col min="15" max="15" width="9" style="22"/>
    <col min="16" max="16384" width="9" style="16"/>
  </cols>
  <sheetData>
    <row r="1" spans="1:14" ht="24" customHeight="1" thickBot="1">
      <c r="A1" s="335" t="s">
        <v>224</v>
      </c>
      <c r="B1" s="36"/>
      <c r="N1" s="17" t="s">
        <v>248</v>
      </c>
    </row>
    <row r="2" spans="1:14" ht="15.75" customHeight="1">
      <c r="A2" s="496" t="s">
        <v>106</v>
      </c>
      <c r="B2" s="508" t="s">
        <v>122</v>
      </c>
      <c r="C2" s="509"/>
      <c r="D2" s="510"/>
      <c r="E2" s="492" t="s">
        <v>107</v>
      </c>
      <c r="F2" s="505"/>
      <c r="G2" s="505"/>
      <c r="H2" s="336"/>
      <c r="I2" s="493" t="s">
        <v>205</v>
      </c>
      <c r="J2" s="493" t="s">
        <v>207</v>
      </c>
      <c r="K2" s="493" t="s">
        <v>218</v>
      </c>
      <c r="L2" s="493" t="s">
        <v>229</v>
      </c>
      <c r="M2" s="492" t="s">
        <v>231</v>
      </c>
      <c r="N2" s="492" t="s">
        <v>238</v>
      </c>
    </row>
    <row r="3" spans="1:14" ht="15" customHeight="1">
      <c r="A3" s="419"/>
      <c r="B3" s="511"/>
      <c r="C3" s="512"/>
      <c r="D3" s="513"/>
      <c r="E3" s="418"/>
      <c r="F3" s="417"/>
      <c r="G3" s="417"/>
      <c r="H3" s="178"/>
      <c r="I3" s="494"/>
      <c r="J3" s="494"/>
      <c r="K3" s="494"/>
      <c r="L3" s="494"/>
      <c r="M3" s="418"/>
      <c r="N3" s="418"/>
    </row>
    <row r="4" spans="1:14" ht="17.25" customHeight="1">
      <c r="A4" s="337"/>
      <c r="B4" s="22"/>
      <c r="C4" s="37"/>
      <c r="D4" s="22"/>
      <c r="E4" s="487" t="s">
        <v>123</v>
      </c>
      <c r="F4" s="338"/>
      <c r="G4" s="110" t="s">
        <v>108</v>
      </c>
      <c r="H4" s="110"/>
      <c r="I4" s="26">
        <v>11728</v>
      </c>
      <c r="J4" s="29">
        <v>11272</v>
      </c>
      <c r="K4" s="29">
        <v>11025</v>
      </c>
      <c r="L4" s="31">
        <v>10873</v>
      </c>
      <c r="M4" s="31">
        <v>10448</v>
      </c>
      <c r="N4" s="31">
        <v>9816</v>
      </c>
    </row>
    <row r="5" spans="1:14" ht="17.25" customHeight="1">
      <c r="A5" s="219"/>
      <c r="B5" s="22"/>
      <c r="C5" s="22"/>
      <c r="D5" s="22"/>
      <c r="E5" s="488"/>
      <c r="F5" s="339"/>
      <c r="G5" s="305" t="s">
        <v>109</v>
      </c>
      <c r="H5" s="305"/>
      <c r="I5" s="23">
        <v>1097688</v>
      </c>
      <c r="J5" s="30">
        <v>1053582</v>
      </c>
      <c r="K5" s="30">
        <v>1020520</v>
      </c>
      <c r="L5" s="30">
        <v>1003659</v>
      </c>
      <c r="M5" s="30">
        <v>962930</v>
      </c>
      <c r="N5" s="30">
        <v>910723</v>
      </c>
    </row>
    <row r="6" spans="1:14" ht="17.25" customHeight="1">
      <c r="A6" s="219" t="s">
        <v>110</v>
      </c>
      <c r="B6" s="22"/>
      <c r="C6" s="22"/>
      <c r="D6" s="219"/>
      <c r="E6" s="488"/>
      <c r="F6" s="339"/>
      <c r="G6" s="305" t="s">
        <v>111</v>
      </c>
      <c r="H6" s="305"/>
      <c r="I6" s="23">
        <v>465852</v>
      </c>
      <c r="J6" s="30">
        <v>439327</v>
      </c>
      <c r="K6" s="30">
        <v>445598</v>
      </c>
      <c r="L6" s="30">
        <v>448399</v>
      </c>
      <c r="M6" s="30">
        <v>422712</v>
      </c>
      <c r="N6" s="30">
        <v>421619</v>
      </c>
    </row>
    <row r="7" spans="1:14" ht="17.25" customHeight="1">
      <c r="A7" s="486" t="s">
        <v>211</v>
      </c>
      <c r="B7" s="340"/>
      <c r="C7" s="341" t="s">
        <v>258</v>
      </c>
      <c r="D7" s="342"/>
      <c r="E7" s="489"/>
      <c r="F7" s="343"/>
      <c r="G7" s="344" t="s">
        <v>5</v>
      </c>
      <c r="H7" s="344"/>
      <c r="I7" s="81">
        <v>95.58801199949113</v>
      </c>
      <c r="J7" s="79">
        <v>94.306131561096663</v>
      </c>
      <c r="K7" s="79">
        <v>101.42741056206425</v>
      </c>
      <c r="L7" s="79">
        <v>100.62859348560811</v>
      </c>
      <c r="M7" s="79">
        <f>M6/L6*100</f>
        <v>94.271396680188843</v>
      </c>
      <c r="N7" s="79">
        <f>N6/M6*100</f>
        <v>99.741431518386037</v>
      </c>
    </row>
    <row r="8" spans="1:14" ht="17.25" customHeight="1">
      <c r="A8" s="486"/>
      <c r="B8" s="340"/>
      <c r="C8" s="342" t="s">
        <v>256</v>
      </c>
      <c r="D8" s="342"/>
      <c r="E8" s="488" t="s">
        <v>124</v>
      </c>
      <c r="F8" s="339"/>
      <c r="G8" s="305" t="s">
        <v>108</v>
      </c>
      <c r="H8" s="305"/>
      <c r="I8" s="23">
        <v>1633</v>
      </c>
      <c r="J8" s="31">
        <v>1476</v>
      </c>
      <c r="K8" s="31">
        <v>1303</v>
      </c>
      <c r="L8" s="31">
        <v>1074</v>
      </c>
      <c r="M8" s="31">
        <v>794</v>
      </c>
      <c r="N8" s="31">
        <v>616</v>
      </c>
    </row>
    <row r="9" spans="1:14" ht="17.25" customHeight="1">
      <c r="A9" s="345"/>
      <c r="B9" s="346"/>
      <c r="C9" s="346"/>
      <c r="D9" s="346"/>
      <c r="E9" s="488"/>
      <c r="F9" s="339"/>
      <c r="G9" s="305" t="s">
        <v>109</v>
      </c>
      <c r="H9" s="305"/>
      <c r="I9" s="23">
        <v>99497</v>
      </c>
      <c r="J9" s="31">
        <v>88202</v>
      </c>
      <c r="K9" s="31">
        <v>76569</v>
      </c>
      <c r="L9" s="31">
        <v>64080</v>
      </c>
      <c r="M9" s="30">
        <v>48136</v>
      </c>
      <c r="N9" s="30">
        <v>38010</v>
      </c>
    </row>
    <row r="10" spans="1:14" ht="17.25" customHeight="1">
      <c r="A10" s="219"/>
      <c r="B10" s="346"/>
      <c r="C10" s="346"/>
      <c r="D10" s="346"/>
      <c r="E10" s="488"/>
      <c r="F10" s="339"/>
      <c r="G10" s="305" t="s">
        <v>111</v>
      </c>
      <c r="H10" s="305"/>
      <c r="I10" s="23">
        <v>57819</v>
      </c>
      <c r="J10" s="31">
        <v>51594</v>
      </c>
      <c r="K10" s="31">
        <v>47103</v>
      </c>
      <c r="L10" s="31">
        <v>40802</v>
      </c>
      <c r="M10" s="30">
        <v>30022</v>
      </c>
      <c r="N10" s="30">
        <v>24872</v>
      </c>
    </row>
    <row r="11" spans="1:14" ht="17.25" customHeight="1">
      <c r="A11" s="116"/>
      <c r="B11" s="347"/>
      <c r="C11" s="347"/>
      <c r="D11" s="347"/>
      <c r="E11" s="490"/>
      <c r="F11" s="339"/>
      <c r="G11" s="305" t="s">
        <v>5</v>
      </c>
      <c r="H11" s="305"/>
      <c r="I11" s="24">
        <v>88.508404004531116</v>
      </c>
      <c r="J11" s="32">
        <v>89.233642920147361</v>
      </c>
      <c r="K11" s="32">
        <v>91.295499476683347</v>
      </c>
      <c r="L11" s="32">
        <v>86.622932721907304</v>
      </c>
      <c r="M11" s="32">
        <f t="shared" ref="M11:N11" si="0">M10/L10*100</f>
        <v>73.579726483995884</v>
      </c>
      <c r="N11" s="32">
        <f t="shared" si="0"/>
        <v>82.845912997135429</v>
      </c>
    </row>
    <row r="12" spans="1:14" ht="17.25" customHeight="1">
      <c r="A12" s="219"/>
      <c r="B12" s="346"/>
      <c r="C12" s="346"/>
      <c r="D12" s="346"/>
      <c r="E12" s="487" t="s">
        <v>123</v>
      </c>
      <c r="F12" s="338"/>
      <c r="G12" s="110" t="s">
        <v>108</v>
      </c>
      <c r="H12" s="110"/>
      <c r="I12" s="26">
        <v>335</v>
      </c>
      <c r="J12" s="29">
        <v>347</v>
      </c>
      <c r="K12" s="29">
        <v>416</v>
      </c>
      <c r="L12" s="31">
        <v>544</v>
      </c>
      <c r="M12" s="31">
        <v>507</v>
      </c>
      <c r="N12" s="31">
        <v>537</v>
      </c>
    </row>
    <row r="13" spans="1:14" ht="17.25" customHeight="1">
      <c r="A13" s="219"/>
      <c r="B13" s="346"/>
      <c r="C13" s="346"/>
      <c r="D13" s="346"/>
      <c r="E13" s="488"/>
      <c r="F13" s="339"/>
      <c r="G13" s="305" t="s">
        <v>109</v>
      </c>
      <c r="H13" s="305"/>
      <c r="I13" s="23">
        <v>20784</v>
      </c>
      <c r="J13" s="30">
        <v>21885</v>
      </c>
      <c r="K13" s="30">
        <v>24754</v>
      </c>
      <c r="L13" s="30">
        <v>31641</v>
      </c>
      <c r="M13" s="30">
        <v>30011</v>
      </c>
      <c r="N13" s="30">
        <v>32366</v>
      </c>
    </row>
    <row r="14" spans="1:14" ht="17.25" customHeight="1">
      <c r="A14" s="219" t="s">
        <v>110</v>
      </c>
      <c r="B14" s="346"/>
      <c r="C14" s="348"/>
      <c r="D14" s="348"/>
      <c r="E14" s="488"/>
      <c r="F14" s="339"/>
      <c r="G14" s="305" t="s">
        <v>111</v>
      </c>
      <c r="H14" s="305"/>
      <c r="I14" s="23">
        <v>8261</v>
      </c>
      <c r="J14" s="30">
        <v>8313</v>
      </c>
      <c r="K14" s="30">
        <v>10073</v>
      </c>
      <c r="L14" s="30">
        <v>13211</v>
      </c>
      <c r="M14" s="30">
        <v>12166</v>
      </c>
      <c r="N14" s="30">
        <v>13714</v>
      </c>
    </row>
    <row r="15" spans="1:14" ht="17.25" customHeight="1">
      <c r="A15" s="486" t="s">
        <v>212</v>
      </c>
      <c r="B15" s="340"/>
      <c r="C15" s="341" t="s">
        <v>258</v>
      </c>
      <c r="D15" s="342"/>
      <c r="E15" s="489"/>
      <c r="F15" s="343"/>
      <c r="G15" s="344" t="s">
        <v>5</v>
      </c>
      <c r="H15" s="344"/>
      <c r="I15" s="81">
        <v>117.46054315370398</v>
      </c>
      <c r="J15" s="79">
        <v>100.62946374530928</v>
      </c>
      <c r="K15" s="79">
        <v>121.17165884758812</v>
      </c>
      <c r="L15" s="79">
        <v>131.15258612131439</v>
      </c>
      <c r="M15" s="79">
        <f t="shared" ref="M15:N15" si="1">M14/L14*100</f>
        <v>92.089925062447961</v>
      </c>
      <c r="N15" s="79">
        <f t="shared" si="1"/>
        <v>112.72398487588362</v>
      </c>
    </row>
    <row r="16" spans="1:14" ht="17.25" customHeight="1">
      <c r="A16" s="486"/>
      <c r="B16" s="340"/>
      <c r="C16" s="342" t="s">
        <v>256</v>
      </c>
      <c r="D16" s="342"/>
      <c r="E16" s="488" t="s">
        <v>124</v>
      </c>
      <c r="F16" s="339"/>
      <c r="G16" s="305" t="s">
        <v>108</v>
      </c>
      <c r="H16" s="305"/>
      <c r="I16" s="23">
        <v>8594</v>
      </c>
      <c r="J16" s="31">
        <v>9837</v>
      </c>
      <c r="K16" s="31">
        <v>10194</v>
      </c>
      <c r="L16" s="31">
        <v>10913</v>
      </c>
      <c r="M16" s="31">
        <v>11255</v>
      </c>
      <c r="N16" s="31">
        <v>10940</v>
      </c>
    </row>
    <row r="17" spans="1:14" ht="17.25" customHeight="1">
      <c r="A17" s="219"/>
      <c r="B17" s="346"/>
      <c r="C17" s="346"/>
      <c r="D17" s="346"/>
      <c r="E17" s="488"/>
      <c r="F17" s="339"/>
      <c r="G17" s="305" t="s">
        <v>109</v>
      </c>
      <c r="H17" s="305"/>
      <c r="I17" s="23">
        <v>596608</v>
      </c>
      <c r="J17" s="31">
        <v>708095</v>
      </c>
      <c r="K17" s="31">
        <v>725037</v>
      </c>
      <c r="L17" s="31">
        <v>801589</v>
      </c>
      <c r="M17" s="30">
        <v>823657</v>
      </c>
      <c r="N17" s="30">
        <v>785235</v>
      </c>
    </row>
    <row r="18" spans="1:14" ht="17.25" customHeight="1">
      <c r="A18" s="219"/>
      <c r="B18" s="346"/>
      <c r="C18" s="346"/>
      <c r="D18" s="346"/>
      <c r="E18" s="488"/>
      <c r="F18" s="339"/>
      <c r="G18" s="305" t="s">
        <v>111</v>
      </c>
      <c r="H18" s="305"/>
      <c r="I18" s="23">
        <v>435037</v>
      </c>
      <c r="J18" s="31">
        <v>523162</v>
      </c>
      <c r="K18" s="31">
        <v>551681</v>
      </c>
      <c r="L18" s="31">
        <v>627977</v>
      </c>
      <c r="M18" s="30">
        <v>638208</v>
      </c>
      <c r="N18" s="30">
        <v>626483</v>
      </c>
    </row>
    <row r="19" spans="1:14" ht="17.25" customHeight="1">
      <c r="A19" s="116"/>
      <c r="B19" s="347"/>
      <c r="C19" s="347"/>
      <c r="D19" s="347"/>
      <c r="E19" s="490"/>
      <c r="F19" s="339"/>
      <c r="G19" s="305" t="s">
        <v>5</v>
      </c>
      <c r="H19" s="305"/>
      <c r="I19" s="24">
        <v>115.16623560213581</v>
      </c>
      <c r="J19" s="32">
        <v>120.25689768916207</v>
      </c>
      <c r="K19" s="32">
        <v>105.45127513083901</v>
      </c>
      <c r="L19" s="32">
        <v>113.82973131211696</v>
      </c>
      <c r="M19" s="32">
        <f t="shared" ref="M19:N19" si="2">M18/L18*100</f>
        <v>101.62919979553391</v>
      </c>
      <c r="N19" s="32">
        <f t="shared" si="2"/>
        <v>98.162824659045327</v>
      </c>
    </row>
    <row r="20" spans="1:14" ht="17.25" customHeight="1">
      <c r="A20" s="219"/>
      <c r="B20" s="346"/>
      <c r="C20" s="346"/>
      <c r="D20" s="346"/>
      <c r="E20" s="487" t="s">
        <v>123</v>
      </c>
      <c r="F20" s="338"/>
      <c r="G20" s="110" t="s">
        <v>108</v>
      </c>
      <c r="H20" s="110"/>
      <c r="I20" s="78">
        <v>3174</v>
      </c>
      <c r="J20" s="39">
        <v>3253</v>
      </c>
      <c r="K20" s="27">
        <v>3238</v>
      </c>
      <c r="L20" s="31">
        <v>3401</v>
      </c>
      <c r="M20" s="31">
        <v>3500</v>
      </c>
      <c r="N20" s="31">
        <v>3575</v>
      </c>
    </row>
    <row r="21" spans="1:14" ht="17.25" customHeight="1">
      <c r="A21" s="219"/>
      <c r="B21" s="346"/>
      <c r="C21" s="346"/>
      <c r="D21" s="346"/>
      <c r="E21" s="488"/>
      <c r="F21" s="339"/>
      <c r="G21" s="305" t="s">
        <v>109</v>
      </c>
      <c r="H21" s="305"/>
      <c r="I21" s="34">
        <v>359083</v>
      </c>
      <c r="J21" s="11">
        <v>365709</v>
      </c>
      <c r="K21" s="28">
        <v>361889</v>
      </c>
      <c r="L21" s="28">
        <v>377886</v>
      </c>
      <c r="M21" s="30">
        <v>387181</v>
      </c>
      <c r="N21" s="30">
        <v>394339</v>
      </c>
    </row>
    <row r="22" spans="1:14" ht="17.25" customHeight="1">
      <c r="A22" s="219" t="s">
        <v>110</v>
      </c>
      <c r="B22" s="346"/>
      <c r="C22" s="348"/>
      <c r="D22" s="348"/>
      <c r="E22" s="488"/>
      <c r="F22" s="339"/>
      <c r="G22" s="305" t="s">
        <v>111</v>
      </c>
      <c r="H22" s="305"/>
      <c r="I22" s="34">
        <v>151659</v>
      </c>
      <c r="J22" s="11">
        <v>152382</v>
      </c>
      <c r="K22" s="28">
        <v>157644</v>
      </c>
      <c r="L22" s="28">
        <v>169767</v>
      </c>
      <c r="M22" s="30">
        <v>168636</v>
      </c>
      <c r="N22" s="30">
        <v>180625</v>
      </c>
    </row>
    <row r="23" spans="1:14" ht="17.25" customHeight="1">
      <c r="A23" s="486" t="s">
        <v>213</v>
      </c>
      <c r="B23" s="340"/>
      <c r="C23" s="341" t="s">
        <v>258</v>
      </c>
      <c r="D23" s="342"/>
      <c r="E23" s="489"/>
      <c r="F23" s="343"/>
      <c r="G23" s="344" t="s">
        <v>5</v>
      </c>
      <c r="H23" s="344"/>
      <c r="I23" s="82">
        <v>109.57861880608661</v>
      </c>
      <c r="J23" s="83">
        <v>100.47672739501117</v>
      </c>
      <c r="K23" s="83">
        <v>103.45316375949916</v>
      </c>
      <c r="L23" s="83">
        <v>107.69011189769353</v>
      </c>
      <c r="M23" s="79">
        <f t="shared" ref="M23:N23" si="3">M22/L22*100</f>
        <v>99.333792786583956</v>
      </c>
      <c r="N23" s="79">
        <f t="shared" si="3"/>
        <v>107.109395384141</v>
      </c>
    </row>
    <row r="24" spans="1:14" ht="17.25" customHeight="1">
      <c r="A24" s="486"/>
      <c r="B24" s="340"/>
      <c r="C24" s="342" t="s">
        <v>256</v>
      </c>
      <c r="D24" s="342"/>
      <c r="E24" s="488" t="s">
        <v>124</v>
      </c>
      <c r="F24" s="339"/>
      <c r="G24" s="305" t="s">
        <v>108</v>
      </c>
      <c r="H24" s="305"/>
      <c r="I24" s="34">
        <v>1797</v>
      </c>
      <c r="J24" s="11">
        <v>1677</v>
      </c>
      <c r="K24" s="28">
        <v>1516</v>
      </c>
      <c r="L24" s="31">
        <v>1475</v>
      </c>
      <c r="M24" s="31">
        <v>1327</v>
      </c>
      <c r="N24" s="31">
        <v>1130</v>
      </c>
    </row>
    <row r="25" spans="1:14" ht="17.25" customHeight="1">
      <c r="A25" s="491"/>
      <c r="B25" s="340"/>
      <c r="C25" s="346"/>
      <c r="D25" s="346"/>
      <c r="E25" s="488"/>
      <c r="F25" s="339"/>
      <c r="G25" s="305" t="s">
        <v>109</v>
      </c>
      <c r="H25" s="305"/>
      <c r="I25" s="34">
        <v>205987</v>
      </c>
      <c r="J25" s="11">
        <v>192198</v>
      </c>
      <c r="K25" s="28">
        <v>173441</v>
      </c>
      <c r="L25" s="28">
        <v>168024</v>
      </c>
      <c r="M25" s="30">
        <v>150249</v>
      </c>
      <c r="N25" s="30">
        <v>127350</v>
      </c>
    </row>
    <row r="26" spans="1:14" ht="17.25" customHeight="1">
      <c r="A26" s="349"/>
      <c r="B26" s="342"/>
      <c r="C26" s="346"/>
      <c r="D26" s="346"/>
      <c r="E26" s="488"/>
      <c r="F26" s="339"/>
      <c r="G26" s="305" t="s">
        <v>111</v>
      </c>
      <c r="H26" s="305"/>
      <c r="I26" s="34">
        <v>112903</v>
      </c>
      <c r="J26" s="11">
        <v>107028</v>
      </c>
      <c r="K26" s="28">
        <v>101026</v>
      </c>
      <c r="L26" s="28">
        <v>101294</v>
      </c>
      <c r="M26" s="30">
        <v>89142</v>
      </c>
      <c r="N26" s="30">
        <v>78279</v>
      </c>
    </row>
    <row r="27" spans="1:14" ht="17.25" customHeight="1">
      <c r="A27" s="116"/>
      <c r="B27" s="347"/>
      <c r="C27" s="347"/>
      <c r="D27" s="347"/>
      <c r="E27" s="490"/>
      <c r="F27" s="339"/>
      <c r="G27" s="305" t="s">
        <v>5</v>
      </c>
      <c r="H27" s="305"/>
      <c r="I27" s="82">
        <v>103.27942333376021</v>
      </c>
      <c r="J27" s="84">
        <v>94.796418164264892</v>
      </c>
      <c r="K27" s="84">
        <v>94.392121687782634</v>
      </c>
      <c r="L27" s="84">
        <v>100.26527824520421</v>
      </c>
      <c r="M27" s="32">
        <f t="shared" ref="M27:N27" si="4">M26/L26*100</f>
        <v>88.003238098998949</v>
      </c>
      <c r="N27" s="32">
        <f t="shared" si="4"/>
        <v>87.813825132933971</v>
      </c>
    </row>
    <row r="28" spans="1:14" ht="17.25" customHeight="1">
      <c r="A28" s="219"/>
      <c r="B28" s="346"/>
      <c r="C28" s="346"/>
      <c r="D28" s="346"/>
      <c r="E28" s="487" t="s">
        <v>123</v>
      </c>
      <c r="F28" s="338"/>
      <c r="G28" s="110" t="s">
        <v>108</v>
      </c>
      <c r="H28" s="110"/>
      <c r="I28" s="78">
        <v>13</v>
      </c>
      <c r="J28" s="39">
        <v>16</v>
      </c>
      <c r="K28" s="39">
        <v>18</v>
      </c>
      <c r="L28" s="31">
        <v>23</v>
      </c>
      <c r="M28" s="31">
        <v>30</v>
      </c>
      <c r="N28" s="31">
        <v>33</v>
      </c>
    </row>
    <row r="29" spans="1:14" ht="17.25" customHeight="1">
      <c r="A29" s="219"/>
      <c r="B29" s="346"/>
      <c r="C29" s="346"/>
      <c r="D29" s="346"/>
      <c r="E29" s="488"/>
      <c r="F29" s="339"/>
      <c r="G29" s="305" t="s">
        <v>109</v>
      </c>
      <c r="H29" s="305"/>
      <c r="I29" s="34">
        <v>1556</v>
      </c>
      <c r="J29" s="11">
        <v>1913</v>
      </c>
      <c r="K29" s="11">
        <v>2152</v>
      </c>
      <c r="L29" s="11">
        <v>2724</v>
      </c>
      <c r="M29" s="30">
        <v>3563</v>
      </c>
      <c r="N29" s="30">
        <v>3924</v>
      </c>
    </row>
    <row r="30" spans="1:14" ht="17.25" customHeight="1">
      <c r="A30" s="219" t="s">
        <v>110</v>
      </c>
      <c r="B30" s="346"/>
      <c r="C30" s="348"/>
      <c r="D30" s="348"/>
      <c r="E30" s="488"/>
      <c r="F30" s="339"/>
      <c r="G30" s="305" t="s">
        <v>111</v>
      </c>
      <c r="H30" s="305"/>
      <c r="I30" s="34">
        <v>630</v>
      </c>
      <c r="J30" s="11">
        <v>747</v>
      </c>
      <c r="K30" s="11">
        <v>875</v>
      </c>
      <c r="L30" s="11">
        <v>1161</v>
      </c>
      <c r="M30" s="30">
        <v>1493</v>
      </c>
      <c r="N30" s="30">
        <v>1690</v>
      </c>
    </row>
    <row r="31" spans="1:14" ht="17.25" customHeight="1">
      <c r="A31" s="486" t="s">
        <v>214</v>
      </c>
      <c r="B31" s="340"/>
      <c r="C31" s="341" t="s">
        <v>258</v>
      </c>
      <c r="D31" s="342"/>
      <c r="E31" s="489"/>
      <c r="F31" s="343"/>
      <c r="G31" s="344" t="s">
        <v>5</v>
      </c>
      <c r="H31" s="344"/>
      <c r="I31" s="82">
        <v>116.88311688311688</v>
      </c>
      <c r="J31" s="83">
        <v>118.57142857142857</v>
      </c>
      <c r="K31" s="83">
        <v>117.13520749665327</v>
      </c>
      <c r="L31" s="83">
        <v>132.68571428571428</v>
      </c>
      <c r="M31" s="79">
        <f t="shared" ref="M31:N31" si="5">M30/L30*100</f>
        <v>128.59603789836348</v>
      </c>
      <c r="N31" s="79">
        <f t="shared" si="5"/>
        <v>113.1949095780308</v>
      </c>
    </row>
    <row r="32" spans="1:14" ht="17.25" customHeight="1">
      <c r="A32" s="486"/>
      <c r="B32" s="340"/>
      <c r="C32" s="342" t="s">
        <v>256</v>
      </c>
      <c r="D32" s="342"/>
      <c r="E32" s="488" t="s">
        <v>124</v>
      </c>
      <c r="F32" s="339"/>
      <c r="G32" s="305" t="s">
        <v>108</v>
      </c>
      <c r="H32" s="305"/>
      <c r="I32" s="34">
        <v>102</v>
      </c>
      <c r="J32" s="11">
        <v>101</v>
      </c>
      <c r="K32" s="28">
        <v>93</v>
      </c>
      <c r="L32" s="31">
        <v>184</v>
      </c>
      <c r="M32" s="31">
        <v>267</v>
      </c>
      <c r="N32" s="31">
        <v>348</v>
      </c>
    </row>
    <row r="33" spans="1:14" ht="17.25" customHeight="1">
      <c r="A33" s="491"/>
      <c r="B33" s="340"/>
      <c r="C33" s="346"/>
      <c r="D33" s="346"/>
      <c r="E33" s="488"/>
      <c r="F33" s="339"/>
      <c r="G33" s="305" t="s">
        <v>109</v>
      </c>
      <c r="H33" s="305"/>
      <c r="I33" s="34">
        <v>9281</v>
      </c>
      <c r="J33" s="11">
        <v>9111</v>
      </c>
      <c r="K33" s="28">
        <v>9159</v>
      </c>
      <c r="L33" s="28">
        <v>18522</v>
      </c>
      <c r="M33" s="30">
        <v>25239</v>
      </c>
      <c r="N33" s="30">
        <v>32290</v>
      </c>
    </row>
    <row r="34" spans="1:14" ht="17.25" customHeight="1">
      <c r="A34" s="349"/>
      <c r="B34" s="342"/>
      <c r="C34" s="346"/>
      <c r="D34" s="346"/>
      <c r="E34" s="488"/>
      <c r="F34" s="339"/>
      <c r="G34" s="305" t="s">
        <v>111</v>
      </c>
      <c r="H34" s="305"/>
      <c r="I34" s="34">
        <v>6471</v>
      </c>
      <c r="J34" s="11">
        <v>6087</v>
      </c>
      <c r="K34" s="28">
        <v>6328</v>
      </c>
      <c r="L34" s="28">
        <v>15304</v>
      </c>
      <c r="M34" s="30">
        <v>22672</v>
      </c>
      <c r="N34" s="30">
        <v>29965</v>
      </c>
    </row>
    <row r="35" spans="1:14" ht="17.25" customHeight="1">
      <c r="A35" s="116"/>
      <c r="B35" s="347"/>
      <c r="C35" s="347"/>
      <c r="D35" s="347"/>
      <c r="E35" s="490"/>
      <c r="F35" s="339"/>
      <c r="G35" s="305" t="s">
        <v>5</v>
      </c>
      <c r="H35" s="305"/>
      <c r="I35" s="82">
        <v>150.59343728182452</v>
      </c>
      <c r="J35" s="84">
        <v>94.065832174316171</v>
      </c>
      <c r="K35" s="84">
        <v>103.95925743387546</v>
      </c>
      <c r="L35" s="84">
        <v>241.8457648546144</v>
      </c>
      <c r="M35" s="32">
        <f>M34/L34*100</f>
        <v>148.14427600627286</v>
      </c>
      <c r="N35" s="32">
        <f>N34/M34*100</f>
        <v>132.16743119266056</v>
      </c>
    </row>
    <row r="36" spans="1:14" ht="17.25" customHeight="1">
      <c r="A36" s="219"/>
      <c r="B36" s="346"/>
      <c r="C36" s="350"/>
      <c r="D36" s="350"/>
      <c r="E36" s="487" t="s">
        <v>123</v>
      </c>
      <c r="F36" s="119"/>
      <c r="G36" s="110" t="s">
        <v>108</v>
      </c>
      <c r="H36" s="110"/>
      <c r="I36" s="78" t="s">
        <v>252</v>
      </c>
      <c r="J36" s="39">
        <v>0</v>
      </c>
      <c r="K36" s="39">
        <v>0</v>
      </c>
      <c r="L36" s="39">
        <v>0</v>
      </c>
      <c r="M36" s="39">
        <v>0</v>
      </c>
      <c r="N36" s="39">
        <v>0</v>
      </c>
    </row>
    <row r="37" spans="1:14" ht="17.25" customHeight="1">
      <c r="A37" s="219"/>
      <c r="B37" s="346"/>
      <c r="C37" s="342"/>
      <c r="D37" s="351"/>
      <c r="E37" s="488"/>
      <c r="F37" s="44"/>
      <c r="G37" s="305" t="s">
        <v>109</v>
      </c>
      <c r="H37" s="305"/>
      <c r="I37" s="34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</row>
    <row r="38" spans="1:14" ht="17.25" customHeight="1">
      <c r="A38" s="219" t="s">
        <v>110</v>
      </c>
      <c r="B38" s="346"/>
      <c r="C38" s="342"/>
      <c r="D38" s="342"/>
      <c r="E38" s="488"/>
      <c r="F38" s="44"/>
      <c r="G38" s="305" t="s">
        <v>111</v>
      </c>
      <c r="H38" s="305"/>
      <c r="I38" s="34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</row>
    <row r="39" spans="1:14" ht="17.25" customHeight="1">
      <c r="A39" s="497" t="s">
        <v>222</v>
      </c>
      <c r="B39" s="352"/>
      <c r="C39" s="341" t="s">
        <v>258</v>
      </c>
      <c r="D39" s="353"/>
      <c r="E39" s="489"/>
      <c r="F39" s="354"/>
      <c r="G39" s="344" t="s">
        <v>5</v>
      </c>
      <c r="H39" s="344"/>
      <c r="I39" s="82" t="s">
        <v>78</v>
      </c>
      <c r="J39" s="80">
        <v>0</v>
      </c>
      <c r="K39" s="80">
        <v>0</v>
      </c>
      <c r="L39" s="80">
        <v>0</v>
      </c>
      <c r="M39" s="80">
        <v>0</v>
      </c>
      <c r="N39" s="80">
        <v>0</v>
      </c>
    </row>
    <row r="40" spans="1:14" ht="17.25" customHeight="1">
      <c r="A40" s="486"/>
      <c r="B40" s="340"/>
      <c r="C40" s="342" t="s">
        <v>259</v>
      </c>
      <c r="D40" s="346"/>
      <c r="E40" s="488" t="s">
        <v>124</v>
      </c>
      <c r="F40" s="44"/>
      <c r="G40" s="305" t="s">
        <v>108</v>
      </c>
      <c r="H40" s="305"/>
      <c r="I40" s="34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</row>
    <row r="41" spans="1:14" ht="17.25" customHeight="1">
      <c r="A41" s="491"/>
      <c r="B41" s="340"/>
      <c r="C41" s="346"/>
      <c r="D41" s="351"/>
      <c r="E41" s="504"/>
      <c r="F41" s="44"/>
      <c r="G41" s="305" t="s">
        <v>109</v>
      </c>
      <c r="H41" s="305"/>
      <c r="I41" s="34">
        <v>1553</v>
      </c>
      <c r="J41" s="11">
        <v>1553</v>
      </c>
      <c r="K41" s="11">
        <v>0</v>
      </c>
      <c r="L41" s="11">
        <v>0</v>
      </c>
      <c r="M41" s="11">
        <v>0</v>
      </c>
      <c r="N41" s="11">
        <v>0</v>
      </c>
    </row>
    <row r="42" spans="1:14" ht="17.25" customHeight="1">
      <c r="A42" s="219"/>
      <c r="B42" s="346"/>
      <c r="C42" s="346"/>
      <c r="D42" s="351"/>
      <c r="E42" s="504"/>
      <c r="F42" s="44"/>
      <c r="G42" s="305" t="s">
        <v>111</v>
      </c>
      <c r="H42" s="305"/>
      <c r="I42" s="34">
        <v>654</v>
      </c>
      <c r="J42" s="11">
        <v>631</v>
      </c>
      <c r="K42" s="11">
        <v>0</v>
      </c>
      <c r="L42" s="11">
        <v>0</v>
      </c>
      <c r="M42" s="11">
        <v>0</v>
      </c>
      <c r="N42" s="11">
        <v>0</v>
      </c>
    </row>
    <row r="43" spans="1:14" ht="17.25" customHeight="1">
      <c r="A43" s="116"/>
      <c r="B43" s="347"/>
      <c r="C43" s="347"/>
      <c r="D43" s="347"/>
      <c r="E43" s="490"/>
      <c r="F43" s="44"/>
      <c r="G43" s="305" t="s">
        <v>5</v>
      </c>
      <c r="H43" s="305"/>
      <c r="I43" s="82">
        <v>100</v>
      </c>
      <c r="J43" s="84">
        <v>96.483180428134546</v>
      </c>
      <c r="K43" s="84" t="s">
        <v>225</v>
      </c>
      <c r="L43" s="84" t="s">
        <v>78</v>
      </c>
      <c r="M43" s="33">
        <v>0</v>
      </c>
      <c r="N43" s="33">
        <v>0</v>
      </c>
    </row>
    <row r="44" spans="1:14" ht="17.25" customHeight="1">
      <c r="A44" s="219"/>
      <c r="B44" s="346"/>
      <c r="C44" s="346"/>
      <c r="D44" s="346"/>
      <c r="E44" s="487" t="s">
        <v>123</v>
      </c>
      <c r="F44" s="338"/>
      <c r="G44" s="110" t="s">
        <v>108</v>
      </c>
      <c r="H44" s="110"/>
      <c r="I44" s="78">
        <v>179</v>
      </c>
      <c r="J44" s="39">
        <v>159</v>
      </c>
      <c r="K44" s="39">
        <v>151</v>
      </c>
      <c r="L44" s="31">
        <v>121</v>
      </c>
      <c r="M44" s="31">
        <v>94</v>
      </c>
      <c r="N44" s="31">
        <v>122</v>
      </c>
    </row>
    <row r="45" spans="1:14" ht="17.25" customHeight="1">
      <c r="A45" s="219"/>
      <c r="B45" s="346"/>
      <c r="C45" s="346"/>
      <c r="D45" s="346"/>
      <c r="E45" s="488"/>
      <c r="F45" s="339"/>
      <c r="G45" s="305" t="s">
        <v>109</v>
      </c>
      <c r="H45" s="305"/>
      <c r="I45" s="34">
        <v>6738</v>
      </c>
      <c r="J45" s="11">
        <v>6006</v>
      </c>
      <c r="K45" s="11">
        <v>5358</v>
      </c>
      <c r="L45" s="11">
        <v>4116</v>
      </c>
      <c r="M45" s="30">
        <v>3152</v>
      </c>
      <c r="N45" s="30">
        <v>4092</v>
      </c>
    </row>
    <row r="46" spans="1:14" ht="17.25" customHeight="1">
      <c r="A46" s="219" t="s">
        <v>110</v>
      </c>
      <c r="B46" s="346"/>
      <c r="C46" s="348"/>
      <c r="D46" s="348"/>
      <c r="E46" s="488"/>
      <c r="F46" s="339"/>
      <c r="G46" s="305" t="s">
        <v>111</v>
      </c>
      <c r="H46" s="305"/>
      <c r="I46" s="34">
        <v>3231</v>
      </c>
      <c r="J46" s="11">
        <v>2617</v>
      </c>
      <c r="K46" s="11">
        <v>2810</v>
      </c>
      <c r="L46" s="11">
        <v>2314</v>
      </c>
      <c r="M46" s="30">
        <v>1764</v>
      </c>
      <c r="N46" s="30">
        <v>2288</v>
      </c>
    </row>
    <row r="47" spans="1:14" ht="17.25" customHeight="1">
      <c r="A47" s="486" t="s">
        <v>223</v>
      </c>
      <c r="B47" s="340"/>
      <c r="C47" s="341" t="s">
        <v>256</v>
      </c>
      <c r="D47" s="342"/>
      <c r="E47" s="489"/>
      <c r="F47" s="343"/>
      <c r="G47" s="344" t="s">
        <v>5</v>
      </c>
      <c r="H47" s="344"/>
      <c r="I47" s="82">
        <v>100</v>
      </c>
      <c r="J47" s="83">
        <v>80.996595481275151</v>
      </c>
      <c r="K47" s="83">
        <v>107.37485670615207</v>
      </c>
      <c r="L47" s="79">
        <f>L46/K46*100</f>
        <v>82.34875444839858</v>
      </c>
      <c r="M47" s="79">
        <f>M46/L46*100</f>
        <v>76.23163353500432</v>
      </c>
      <c r="N47" s="79">
        <f>N46/M46*100</f>
        <v>129.70521541950114</v>
      </c>
    </row>
    <row r="48" spans="1:14" ht="17.25" customHeight="1">
      <c r="A48" s="486"/>
      <c r="B48" s="340"/>
      <c r="C48" s="342" t="s">
        <v>257</v>
      </c>
      <c r="D48" s="342"/>
      <c r="E48" s="488" t="s">
        <v>124</v>
      </c>
      <c r="F48" s="339"/>
      <c r="G48" s="305" t="s">
        <v>108</v>
      </c>
      <c r="H48" s="305"/>
      <c r="I48" s="23">
        <v>856</v>
      </c>
      <c r="J48" s="31">
        <v>918</v>
      </c>
      <c r="K48" s="31">
        <v>685</v>
      </c>
      <c r="L48" s="31">
        <v>728</v>
      </c>
      <c r="M48" s="31">
        <v>682</v>
      </c>
      <c r="N48" s="31">
        <v>426</v>
      </c>
    </row>
    <row r="49" spans="1:14" ht="17.25" customHeight="1">
      <c r="A49" s="486"/>
      <c r="B49" s="340"/>
      <c r="C49" s="346"/>
      <c r="D49" s="346"/>
      <c r="E49" s="488"/>
      <c r="F49" s="339"/>
      <c r="G49" s="305" t="s">
        <v>109</v>
      </c>
      <c r="H49" s="305"/>
      <c r="I49" s="23">
        <v>36905</v>
      </c>
      <c r="J49" s="31">
        <v>39474</v>
      </c>
      <c r="K49" s="31">
        <v>30424</v>
      </c>
      <c r="L49" s="31">
        <v>30935</v>
      </c>
      <c r="M49" s="30">
        <v>27348</v>
      </c>
      <c r="N49" s="30">
        <v>16264</v>
      </c>
    </row>
    <row r="50" spans="1:14" ht="17.25" customHeight="1">
      <c r="A50" s="486"/>
      <c r="B50" s="342"/>
      <c r="C50" s="346"/>
      <c r="D50" s="346"/>
      <c r="E50" s="488"/>
      <c r="F50" s="339"/>
      <c r="G50" s="305" t="s">
        <v>111</v>
      </c>
      <c r="H50" s="305"/>
      <c r="I50" s="23">
        <v>31774</v>
      </c>
      <c r="J50" s="31">
        <v>34203</v>
      </c>
      <c r="K50" s="31">
        <v>27092</v>
      </c>
      <c r="L50" s="31">
        <v>27140</v>
      </c>
      <c r="M50" s="30">
        <v>22674</v>
      </c>
      <c r="N50" s="30">
        <v>14656</v>
      </c>
    </row>
    <row r="51" spans="1:14" ht="17.25" customHeight="1" thickBot="1">
      <c r="A51" s="495"/>
      <c r="B51" s="347"/>
      <c r="C51" s="347"/>
      <c r="D51" s="347"/>
      <c r="E51" s="490"/>
      <c r="F51" s="339"/>
      <c r="G51" s="305" t="s">
        <v>5</v>
      </c>
      <c r="H51" s="305"/>
      <c r="I51" s="77">
        <v>150.34541497113656</v>
      </c>
      <c r="J51" s="32">
        <v>107.64461509410211</v>
      </c>
      <c r="K51" s="32">
        <v>79.209426073736225</v>
      </c>
      <c r="L51" s="355">
        <f t="shared" ref="L51:N51" si="6">L50/K50*100</f>
        <v>100.17717407352724</v>
      </c>
      <c r="M51" s="355">
        <f t="shared" si="6"/>
        <v>83.544583640383195</v>
      </c>
      <c r="N51" s="355">
        <f t="shared" si="6"/>
        <v>64.637911264002824</v>
      </c>
    </row>
    <row r="52" spans="1:14" ht="17.25" customHeight="1">
      <c r="A52" s="115"/>
      <c r="B52" s="356"/>
      <c r="C52" s="356"/>
      <c r="D52" s="356"/>
      <c r="E52" s="357"/>
      <c r="F52" s="357"/>
      <c r="G52" s="358"/>
      <c r="H52" s="358"/>
      <c r="I52" s="41"/>
      <c r="J52" s="41"/>
      <c r="K52" s="41"/>
      <c r="L52" s="85"/>
      <c r="M52" s="85"/>
      <c r="N52" s="41"/>
    </row>
    <row r="53" spans="1:14" ht="17.25" customHeight="1" thickBot="1">
      <c r="A53" s="213"/>
      <c r="B53" s="359"/>
      <c r="C53" s="359"/>
      <c r="D53" s="359"/>
      <c r="E53" s="360"/>
      <c r="F53" s="360"/>
      <c r="G53" s="361"/>
      <c r="H53" s="361"/>
      <c r="I53" s="35"/>
      <c r="J53" s="40"/>
      <c r="K53" s="40"/>
      <c r="L53" s="43"/>
      <c r="M53" s="43"/>
      <c r="N53" s="43" t="s">
        <v>248</v>
      </c>
    </row>
    <row r="54" spans="1:14" ht="17.25" customHeight="1">
      <c r="A54" s="496" t="s">
        <v>106</v>
      </c>
      <c r="B54" s="498" t="s">
        <v>122</v>
      </c>
      <c r="C54" s="499"/>
      <c r="D54" s="500"/>
      <c r="E54" s="492" t="s">
        <v>107</v>
      </c>
      <c r="F54" s="505"/>
      <c r="G54" s="505"/>
      <c r="H54" s="336"/>
      <c r="I54" s="493" t="str">
        <f>I2</f>
        <v>平成29年度</v>
      </c>
      <c r="J54" s="493" t="str">
        <f t="shared" ref="J54:N54" si="7">J2</f>
        <v>平成30年度</v>
      </c>
      <c r="K54" s="493" t="str">
        <f t="shared" si="7"/>
        <v>令和元年度</v>
      </c>
      <c r="L54" s="493" t="str">
        <f t="shared" si="7"/>
        <v>令和２年度</v>
      </c>
      <c r="M54" s="493" t="str">
        <f t="shared" si="7"/>
        <v>令和３年度</v>
      </c>
      <c r="N54" s="492" t="str">
        <f t="shared" si="7"/>
        <v>令和４年度</v>
      </c>
    </row>
    <row r="55" spans="1:14" ht="17.25" customHeight="1">
      <c r="A55" s="419"/>
      <c r="B55" s="501"/>
      <c r="C55" s="502"/>
      <c r="D55" s="503"/>
      <c r="E55" s="418"/>
      <c r="F55" s="417"/>
      <c r="G55" s="417"/>
      <c r="H55" s="178"/>
      <c r="I55" s="494"/>
      <c r="J55" s="494"/>
      <c r="K55" s="494"/>
      <c r="L55" s="494"/>
      <c r="M55" s="494"/>
      <c r="N55" s="418"/>
    </row>
    <row r="56" spans="1:14" ht="17.25" customHeight="1">
      <c r="A56" s="337"/>
      <c r="B56" s="350"/>
      <c r="C56" s="350"/>
      <c r="D56" s="350"/>
      <c r="E56" s="487" t="s">
        <v>123</v>
      </c>
      <c r="F56" s="338"/>
      <c r="G56" s="110" t="s">
        <v>108</v>
      </c>
      <c r="H56" s="110"/>
      <c r="I56" s="78">
        <v>31</v>
      </c>
      <c r="J56" s="39">
        <v>69</v>
      </c>
      <c r="K56" s="39">
        <v>45</v>
      </c>
      <c r="L56" s="39">
        <v>24</v>
      </c>
      <c r="M56" s="39">
        <v>18</v>
      </c>
      <c r="N56" s="39">
        <v>19</v>
      </c>
    </row>
    <row r="57" spans="1:14" ht="24.75" customHeight="1">
      <c r="A57" s="219"/>
      <c r="B57" s="346"/>
      <c r="C57" s="346"/>
      <c r="D57" s="346"/>
      <c r="E57" s="488"/>
      <c r="F57" s="339"/>
      <c r="G57" s="305" t="s">
        <v>109</v>
      </c>
      <c r="H57" s="305"/>
      <c r="I57" s="34">
        <v>3245</v>
      </c>
      <c r="J57" s="11">
        <v>6699</v>
      </c>
      <c r="K57" s="11">
        <v>4531</v>
      </c>
      <c r="L57" s="11">
        <v>2584</v>
      </c>
      <c r="M57" s="11">
        <v>1905</v>
      </c>
      <c r="N57" s="11">
        <v>1984</v>
      </c>
    </row>
    <row r="58" spans="1:14" ht="15.75" customHeight="1">
      <c r="A58" s="219" t="s">
        <v>110</v>
      </c>
      <c r="B58" s="346"/>
      <c r="C58" s="348"/>
      <c r="D58" s="348"/>
      <c r="E58" s="488"/>
      <c r="F58" s="339"/>
      <c r="G58" s="305" t="s">
        <v>111</v>
      </c>
      <c r="H58" s="305"/>
      <c r="I58" s="34">
        <v>305</v>
      </c>
      <c r="J58" s="11">
        <v>582</v>
      </c>
      <c r="K58" s="11">
        <v>429</v>
      </c>
      <c r="L58" s="11">
        <v>239</v>
      </c>
      <c r="M58" s="11">
        <v>172</v>
      </c>
      <c r="N58" s="11">
        <v>193</v>
      </c>
    </row>
    <row r="59" spans="1:14" ht="15" customHeight="1">
      <c r="A59" s="486" t="s">
        <v>215</v>
      </c>
      <c r="B59" s="340"/>
      <c r="C59" s="341" t="s">
        <v>258</v>
      </c>
      <c r="D59" s="342"/>
      <c r="E59" s="489"/>
      <c r="F59" s="343"/>
      <c r="G59" s="344" t="s">
        <v>5</v>
      </c>
      <c r="H59" s="344"/>
      <c r="I59" s="82">
        <v>72.446555819477425</v>
      </c>
      <c r="J59" s="79">
        <v>190.81967213114754</v>
      </c>
      <c r="K59" s="79">
        <v>73.711340206185568</v>
      </c>
      <c r="L59" s="79">
        <v>55.710955710955709</v>
      </c>
      <c r="M59" s="83">
        <f t="shared" ref="M59" si="8">M58/L58*100</f>
        <v>71.96652719665272</v>
      </c>
      <c r="N59" s="83">
        <f>N58/M58*100</f>
        <v>112.20930232558139</v>
      </c>
    </row>
    <row r="60" spans="1:14" ht="17.25" customHeight="1">
      <c r="A60" s="486"/>
      <c r="B60" s="340"/>
      <c r="C60" s="342" t="s">
        <v>256</v>
      </c>
      <c r="D60" s="342"/>
      <c r="E60" s="488" t="s">
        <v>124</v>
      </c>
      <c r="F60" s="339"/>
      <c r="G60" s="305" t="s">
        <v>108</v>
      </c>
      <c r="H60" s="305"/>
      <c r="I60" s="34">
        <v>0</v>
      </c>
      <c r="J60" s="11">
        <v>1</v>
      </c>
      <c r="K60" s="11">
        <v>0</v>
      </c>
      <c r="L60" s="11">
        <v>0</v>
      </c>
      <c r="M60" s="11">
        <v>0</v>
      </c>
      <c r="N60" s="11">
        <v>0</v>
      </c>
    </row>
    <row r="61" spans="1:14" ht="17.25" customHeight="1">
      <c r="A61" s="349"/>
      <c r="B61" s="340"/>
      <c r="C61" s="346"/>
      <c r="D61" s="346"/>
      <c r="E61" s="488"/>
      <c r="F61" s="339"/>
      <c r="G61" s="305" t="s">
        <v>109</v>
      </c>
      <c r="H61" s="305"/>
      <c r="I61" s="34">
        <v>38844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</row>
    <row r="62" spans="1:14" ht="17.25" customHeight="1">
      <c r="A62" s="349"/>
      <c r="B62" s="342"/>
      <c r="C62" s="346"/>
      <c r="D62" s="346"/>
      <c r="E62" s="488"/>
      <c r="F62" s="339"/>
      <c r="G62" s="305" t="s">
        <v>111</v>
      </c>
      <c r="H62" s="305"/>
      <c r="I62" s="34">
        <v>14604</v>
      </c>
      <c r="J62" s="11">
        <v>20</v>
      </c>
      <c r="K62" s="11">
        <v>0</v>
      </c>
      <c r="L62" s="11">
        <v>0</v>
      </c>
      <c r="M62" s="11">
        <v>0</v>
      </c>
      <c r="N62" s="11">
        <v>0</v>
      </c>
    </row>
    <row r="63" spans="1:14" ht="17.25" customHeight="1">
      <c r="A63" s="219"/>
      <c r="B63" s="346"/>
      <c r="C63" s="346"/>
      <c r="D63" s="346"/>
      <c r="E63" s="488"/>
      <c r="F63" s="362"/>
      <c r="G63" s="170" t="s">
        <v>5</v>
      </c>
      <c r="H63" s="170"/>
      <c r="I63" s="86">
        <v>448.11291807302848</v>
      </c>
      <c r="J63" s="66">
        <v>0.13694878115584772</v>
      </c>
      <c r="K63" s="66" t="s">
        <v>225</v>
      </c>
      <c r="L63" s="33">
        <v>0</v>
      </c>
      <c r="M63" s="33">
        <v>0</v>
      </c>
      <c r="N63" s="33">
        <v>0</v>
      </c>
    </row>
    <row r="64" spans="1:14" ht="17.25" customHeight="1">
      <c r="A64" s="337"/>
      <c r="B64" s="350"/>
      <c r="C64" s="350"/>
      <c r="D64" s="350"/>
      <c r="E64" s="487" t="s">
        <v>123</v>
      </c>
      <c r="F64" s="338"/>
      <c r="G64" s="110" t="s">
        <v>108</v>
      </c>
      <c r="H64" s="110"/>
      <c r="I64" s="78">
        <v>8</v>
      </c>
      <c r="J64" s="39">
        <v>8</v>
      </c>
      <c r="K64" s="39">
        <v>6</v>
      </c>
      <c r="L64" s="11">
        <v>5</v>
      </c>
      <c r="M64" s="11">
        <v>7</v>
      </c>
      <c r="N64" s="11">
        <v>9</v>
      </c>
    </row>
    <row r="65" spans="1:14" ht="17.25" customHeight="1">
      <c r="A65" s="219"/>
      <c r="B65" s="346"/>
      <c r="C65" s="346"/>
      <c r="D65" s="346"/>
      <c r="E65" s="488"/>
      <c r="F65" s="339"/>
      <c r="G65" s="305" t="s">
        <v>109</v>
      </c>
      <c r="H65" s="305"/>
      <c r="I65" s="34">
        <v>745</v>
      </c>
      <c r="J65" s="11">
        <v>791</v>
      </c>
      <c r="K65" s="11">
        <v>600</v>
      </c>
      <c r="L65" s="11">
        <v>500</v>
      </c>
      <c r="M65" s="30">
        <v>500</v>
      </c>
      <c r="N65" s="30">
        <v>681</v>
      </c>
    </row>
    <row r="66" spans="1:14" ht="17.25" customHeight="1">
      <c r="A66" s="219" t="s">
        <v>110</v>
      </c>
      <c r="B66" s="346"/>
      <c r="C66" s="348"/>
      <c r="D66" s="348"/>
      <c r="E66" s="488"/>
      <c r="F66" s="339"/>
      <c r="G66" s="305" t="s">
        <v>111</v>
      </c>
      <c r="H66" s="305"/>
      <c r="I66" s="34">
        <v>80</v>
      </c>
      <c r="J66" s="11">
        <v>64</v>
      </c>
      <c r="K66" s="11">
        <v>53</v>
      </c>
      <c r="L66" s="11">
        <v>38</v>
      </c>
      <c r="M66" s="30">
        <v>45</v>
      </c>
      <c r="N66" s="30">
        <v>52</v>
      </c>
    </row>
    <row r="67" spans="1:14" ht="17.25" customHeight="1">
      <c r="A67" s="486" t="s">
        <v>216</v>
      </c>
      <c r="B67" s="340"/>
      <c r="C67" s="341" t="s">
        <v>258</v>
      </c>
      <c r="D67" s="342"/>
      <c r="E67" s="489"/>
      <c r="F67" s="343"/>
      <c r="G67" s="344" t="s">
        <v>5</v>
      </c>
      <c r="H67" s="344"/>
      <c r="I67" s="82">
        <v>87.912087912087912</v>
      </c>
      <c r="J67" s="83">
        <v>80</v>
      </c>
      <c r="K67" s="83">
        <v>82.8125</v>
      </c>
      <c r="L67" s="83">
        <v>71.698113207547166</v>
      </c>
      <c r="M67" s="79">
        <f t="shared" ref="M67:N67" si="9">M66/L66*100</f>
        <v>118.42105263157893</v>
      </c>
      <c r="N67" s="79">
        <f t="shared" si="9"/>
        <v>115.55555555555554</v>
      </c>
    </row>
    <row r="68" spans="1:14" ht="17.25" customHeight="1">
      <c r="A68" s="486"/>
      <c r="B68" s="340"/>
      <c r="C68" s="342" t="s">
        <v>257</v>
      </c>
      <c r="D68" s="342"/>
      <c r="E68" s="488" t="s">
        <v>124</v>
      </c>
      <c r="F68" s="339"/>
      <c r="G68" s="305" t="s">
        <v>108</v>
      </c>
      <c r="H68" s="305"/>
      <c r="I68" s="34">
        <v>11</v>
      </c>
      <c r="J68" s="11">
        <v>7</v>
      </c>
      <c r="K68" s="11">
        <v>11</v>
      </c>
      <c r="L68" s="11">
        <v>8</v>
      </c>
      <c r="M68" s="11">
        <v>4</v>
      </c>
      <c r="N68" s="11">
        <v>3</v>
      </c>
    </row>
    <row r="69" spans="1:14" ht="17.25" customHeight="1">
      <c r="A69" s="491"/>
      <c r="B69" s="340"/>
      <c r="C69" s="346"/>
      <c r="D69" s="346"/>
      <c r="E69" s="488"/>
      <c r="F69" s="339"/>
      <c r="G69" s="305" t="s">
        <v>109</v>
      </c>
      <c r="H69" s="305"/>
      <c r="I69" s="34">
        <v>1003</v>
      </c>
      <c r="J69" s="11">
        <v>567</v>
      </c>
      <c r="K69" s="11">
        <v>1087</v>
      </c>
      <c r="L69" s="11">
        <v>780</v>
      </c>
      <c r="M69" s="30">
        <v>400</v>
      </c>
      <c r="N69" s="30">
        <v>287</v>
      </c>
    </row>
    <row r="70" spans="1:14" ht="17.25" customHeight="1">
      <c r="A70" s="349"/>
      <c r="B70" s="342"/>
      <c r="C70" s="346"/>
      <c r="D70" s="346"/>
      <c r="E70" s="488"/>
      <c r="F70" s="339"/>
      <c r="G70" s="305" t="s">
        <v>111</v>
      </c>
      <c r="H70" s="305"/>
      <c r="I70" s="34">
        <v>159</v>
      </c>
      <c r="J70" s="11">
        <v>65</v>
      </c>
      <c r="K70" s="11">
        <v>127</v>
      </c>
      <c r="L70" s="11">
        <v>94</v>
      </c>
      <c r="M70" s="30">
        <v>32</v>
      </c>
      <c r="N70" s="30">
        <v>57</v>
      </c>
    </row>
    <row r="71" spans="1:14" ht="17.25" customHeight="1">
      <c r="A71" s="116"/>
      <c r="B71" s="347"/>
      <c r="C71" s="347"/>
      <c r="D71" s="347"/>
      <c r="E71" s="490"/>
      <c r="F71" s="339"/>
      <c r="G71" s="305" t="s">
        <v>5</v>
      </c>
      <c r="H71" s="305"/>
      <c r="I71" s="25">
        <v>77.184466019417471</v>
      </c>
      <c r="J71" s="84">
        <v>40.880503144654092</v>
      </c>
      <c r="K71" s="84">
        <v>195.38461538461539</v>
      </c>
      <c r="L71" s="84">
        <v>74.015748031496059</v>
      </c>
      <c r="M71" s="32">
        <f t="shared" ref="M71:N71" si="10">M70/L70*100</f>
        <v>34.042553191489361</v>
      </c>
      <c r="N71" s="32">
        <f t="shared" si="10"/>
        <v>178.125</v>
      </c>
    </row>
    <row r="72" spans="1:14" ht="17.25" customHeight="1">
      <c r="A72" s="219"/>
      <c r="B72" s="346"/>
      <c r="C72" s="346"/>
      <c r="D72" s="346"/>
      <c r="E72" s="487" t="s">
        <v>123</v>
      </c>
      <c r="F72" s="338"/>
      <c r="G72" s="110" t="s">
        <v>108</v>
      </c>
      <c r="H72" s="110"/>
      <c r="I72" s="78">
        <v>9</v>
      </c>
      <c r="J72" s="11">
        <v>9</v>
      </c>
      <c r="K72" s="39">
        <v>6</v>
      </c>
      <c r="L72" s="11">
        <v>8</v>
      </c>
      <c r="M72" s="11">
        <v>8</v>
      </c>
      <c r="N72" s="11">
        <v>5</v>
      </c>
    </row>
    <row r="73" spans="1:14" ht="17.25" customHeight="1">
      <c r="A73" s="219"/>
      <c r="B73" s="346"/>
      <c r="C73" s="346"/>
      <c r="D73" s="346"/>
      <c r="E73" s="488"/>
      <c r="F73" s="339"/>
      <c r="G73" s="305" t="s">
        <v>109</v>
      </c>
      <c r="H73" s="305"/>
      <c r="I73" s="34">
        <v>1027</v>
      </c>
      <c r="J73" s="11">
        <v>922</v>
      </c>
      <c r="K73" s="11">
        <v>673</v>
      </c>
      <c r="L73" s="11">
        <v>920</v>
      </c>
      <c r="M73" s="30">
        <v>884</v>
      </c>
      <c r="N73" s="30">
        <v>557</v>
      </c>
    </row>
    <row r="74" spans="1:14" ht="17.25" customHeight="1">
      <c r="A74" s="219" t="s">
        <v>110</v>
      </c>
      <c r="B74" s="346"/>
      <c r="C74" s="348"/>
      <c r="D74" s="348"/>
      <c r="E74" s="488"/>
      <c r="F74" s="339"/>
      <c r="G74" s="305" t="s">
        <v>111</v>
      </c>
      <c r="H74" s="305"/>
      <c r="I74" s="34">
        <v>95</v>
      </c>
      <c r="J74" s="11">
        <v>93</v>
      </c>
      <c r="K74" s="11">
        <v>64</v>
      </c>
      <c r="L74" s="11">
        <v>88</v>
      </c>
      <c r="M74" s="30">
        <v>82</v>
      </c>
      <c r="N74" s="30">
        <v>70</v>
      </c>
    </row>
    <row r="75" spans="1:14" ht="17.25" customHeight="1">
      <c r="A75" s="486" t="s">
        <v>220</v>
      </c>
      <c r="B75" s="340"/>
      <c r="C75" s="341" t="s">
        <v>258</v>
      </c>
      <c r="D75" s="342"/>
      <c r="E75" s="489"/>
      <c r="F75" s="343"/>
      <c r="G75" s="344" t="s">
        <v>5</v>
      </c>
      <c r="H75" s="344"/>
      <c r="I75" s="82">
        <v>76</v>
      </c>
      <c r="J75" s="83">
        <v>97.894736842105274</v>
      </c>
      <c r="K75" s="83">
        <v>68.817204301075279</v>
      </c>
      <c r="L75" s="79">
        <f t="shared" ref="L75:N75" si="11">L74/K74*100</f>
        <v>137.5</v>
      </c>
      <c r="M75" s="79">
        <f t="shared" si="11"/>
        <v>93.181818181818173</v>
      </c>
      <c r="N75" s="79">
        <f t="shared" si="11"/>
        <v>85.365853658536579</v>
      </c>
    </row>
    <row r="76" spans="1:14" ht="17.25" customHeight="1">
      <c r="A76" s="486"/>
      <c r="B76" s="340"/>
      <c r="C76" s="342" t="s">
        <v>257</v>
      </c>
      <c r="D76" s="342"/>
      <c r="E76" s="488" t="s">
        <v>124</v>
      </c>
      <c r="F76" s="339"/>
      <c r="G76" s="305" t="s">
        <v>108</v>
      </c>
      <c r="H76" s="305"/>
      <c r="I76" s="34">
        <v>2</v>
      </c>
      <c r="J76" s="11">
        <v>6</v>
      </c>
      <c r="K76" s="28">
        <v>1</v>
      </c>
      <c r="L76" s="11">
        <v>2</v>
      </c>
      <c r="M76" s="11">
        <v>3</v>
      </c>
      <c r="N76" s="11">
        <v>4</v>
      </c>
    </row>
    <row r="77" spans="1:14" ht="17.25" customHeight="1">
      <c r="A77" s="491"/>
      <c r="B77" s="340"/>
      <c r="C77" s="346"/>
      <c r="D77" s="346"/>
      <c r="E77" s="488"/>
      <c r="F77" s="339"/>
      <c r="G77" s="305" t="s">
        <v>109</v>
      </c>
      <c r="H77" s="305"/>
      <c r="I77" s="34">
        <v>205</v>
      </c>
      <c r="J77" s="11">
        <v>644</v>
      </c>
      <c r="K77" s="28">
        <v>108</v>
      </c>
      <c r="L77" s="11">
        <v>234</v>
      </c>
      <c r="M77" s="11">
        <v>292</v>
      </c>
      <c r="N77" s="11">
        <v>352</v>
      </c>
    </row>
    <row r="78" spans="1:14" ht="17.25" customHeight="1">
      <c r="A78" s="349"/>
      <c r="B78" s="342"/>
      <c r="C78" s="346"/>
      <c r="D78" s="346"/>
      <c r="E78" s="488"/>
      <c r="F78" s="339"/>
      <c r="G78" s="305" t="s">
        <v>111</v>
      </c>
      <c r="H78" s="305"/>
      <c r="I78" s="34">
        <v>45</v>
      </c>
      <c r="J78" s="11">
        <v>114</v>
      </c>
      <c r="K78" s="28">
        <v>11</v>
      </c>
      <c r="L78" s="28">
        <v>56</v>
      </c>
      <c r="M78" s="30">
        <v>76</v>
      </c>
      <c r="N78" s="30">
        <v>93</v>
      </c>
    </row>
    <row r="79" spans="1:14" ht="17.25" customHeight="1">
      <c r="A79" s="116"/>
      <c r="B79" s="347"/>
      <c r="C79" s="347"/>
      <c r="D79" s="347"/>
      <c r="E79" s="490"/>
      <c r="F79" s="339"/>
      <c r="G79" s="305" t="s">
        <v>5</v>
      </c>
      <c r="H79" s="305"/>
      <c r="I79" s="25">
        <v>18</v>
      </c>
      <c r="J79" s="84">
        <v>253.33333333333331</v>
      </c>
      <c r="K79" s="84">
        <v>9.6491228070175428</v>
      </c>
      <c r="L79" s="84">
        <v>509.09090909090907</v>
      </c>
      <c r="M79" s="32">
        <f>M78/L78*100</f>
        <v>135.71428571428572</v>
      </c>
      <c r="N79" s="32">
        <f t="shared" ref="N79" si="12">N78/M78*100</f>
        <v>122.36842105263158</v>
      </c>
    </row>
    <row r="80" spans="1:14" ht="17.25" customHeight="1">
      <c r="A80" s="219"/>
      <c r="B80" s="346"/>
      <c r="C80" s="346"/>
      <c r="D80" s="346"/>
      <c r="E80" s="487" t="s">
        <v>123</v>
      </c>
      <c r="F80" s="338"/>
      <c r="G80" s="110" t="s">
        <v>108</v>
      </c>
      <c r="H80" s="110"/>
      <c r="I80" s="78">
        <v>0</v>
      </c>
      <c r="J80" s="11">
        <v>0</v>
      </c>
      <c r="K80" s="39">
        <v>0</v>
      </c>
      <c r="L80" s="11">
        <v>1</v>
      </c>
      <c r="M80" s="11">
        <v>1</v>
      </c>
      <c r="N80" s="11">
        <v>0</v>
      </c>
    </row>
    <row r="81" spans="1:16" ht="17.25" customHeight="1">
      <c r="A81" s="219"/>
      <c r="B81" s="346"/>
      <c r="C81" s="346"/>
      <c r="D81" s="346"/>
      <c r="E81" s="488"/>
      <c r="F81" s="339"/>
      <c r="G81" s="305" t="s">
        <v>109</v>
      </c>
      <c r="H81" s="305"/>
      <c r="I81" s="34">
        <v>0</v>
      </c>
      <c r="J81" s="11">
        <v>0</v>
      </c>
      <c r="K81" s="11">
        <v>0</v>
      </c>
      <c r="L81" s="11">
        <v>118</v>
      </c>
      <c r="M81" s="30">
        <v>120</v>
      </c>
      <c r="N81" s="11">
        <v>0</v>
      </c>
    </row>
    <row r="82" spans="1:16" ht="17.25" customHeight="1">
      <c r="A82" s="219" t="s">
        <v>110</v>
      </c>
      <c r="B82" s="346"/>
      <c r="C82" s="348"/>
      <c r="D82" s="348"/>
      <c r="E82" s="488"/>
      <c r="F82" s="339"/>
      <c r="G82" s="305" t="s">
        <v>111</v>
      </c>
      <c r="H82" s="305"/>
      <c r="I82" s="34">
        <v>0</v>
      </c>
      <c r="J82" s="11">
        <v>0</v>
      </c>
      <c r="K82" s="11">
        <v>0</v>
      </c>
      <c r="L82" s="11">
        <v>23</v>
      </c>
      <c r="M82" s="30">
        <v>18</v>
      </c>
      <c r="N82" s="11">
        <v>0</v>
      </c>
    </row>
    <row r="83" spans="1:16" ht="17.25" customHeight="1">
      <c r="A83" s="486" t="s">
        <v>250</v>
      </c>
      <c r="B83" s="340"/>
      <c r="C83" s="341" t="s">
        <v>258</v>
      </c>
      <c r="D83" s="342"/>
      <c r="E83" s="489"/>
      <c r="F83" s="343"/>
      <c r="G83" s="344" t="s">
        <v>5</v>
      </c>
      <c r="H83" s="344"/>
      <c r="I83" s="82">
        <v>0</v>
      </c>
      <c r="J83" s="83">
        <v>0</v>
      </c>
      <c r="K83" s="83">
        <v>0</v>
      </c>
      <c r="L83" s="83" t="s">
        <v>251</v>
      </c>
      <c r="M83" s="79">
        <f>M82/L82*100</f>
        <v>78.260869565217391</v>
      </c>
      <c r="N83" s="83" t="s">
        <v>253</v>
      </c>
    </row>
    <row r="84" spans="1:16" ht="17.25" customHeight="1">
      <c r="A84" s="486"/>
      <c r="B84" s="340"/>
      <c r="C84" s="342" t="s">
        <v>257</v>
      </c>
      <c r="D84" s="342"/>
      <c r="E84" s="488" t="s">
        <v>124</v>
      </c>
      <c r="F84" s="339"/>
      <c r="G84" s="305" t="s">
        <v>108</v>
      </c>
      <c r="H84" s="305"/>
      <c r="I84" s="34">
        <v>0</v>
      </c>
      <c r="J84" s="11">
        <v>0</v>
      </c>
      <c r="K84" s="11">
        <v>0</v>
      </c>
      <c r="L84" s="11">
        <v>0</v>
      </c>
      <c r="M84" s="11">
        <v>0</v>
      </c>
      <c r="N84" s="11">
        <v>0</v>
      </c>
    </row>
    <row r="85" spans="1:16" ht="17.25" customHeight="1">
      <c r="A85" s="486"/>
      <c r="B85" s="340"/>
      <c r="C85" s="346"/>
      <c r="D85" s="346"/>
      <c r="E85" s="488"/>
      <c r="F85" s="339"/>
      <c r="G85" s="305" t="s">
        <v>109</v>
      </c>
      <c r="H85" s="305"/>
      <c r="I85" s="34">
        <v>0</v>
      </c>
      <c r="J85" s="11">
        <v>0</v>
      </c>
      <c r="K85" s="11">
        <v>0</v>
      </c>
      <c r="L85" s="11">
        <v>0</v>
      </c>
      <c r="M85" s="11">
        <v>0</v>
      </c>
      <c r="N85" s="11">
        <v>0</v>
      </c>
    </row>
    <row r="86" spans="1:16" ht="17.25" customHeight="1">
      <c r="A86" s="486"/>
      <c r="B86" s="342"/>
      <c r="C86" s="346"/>
      <c r="D86" s="346"/>
      <c r="E86" s="488"/>
      <c r="F86" s="339"/>
      <c r="G86" s="305" t="s">
        <v>111</v>
      </c>
      <c r="H86" s="305"/>
      <c r="I86" s="34">
        <v>0</v>
      </c>
      <c r="J86" s="11">
        <v>0</v>
      </c>
      <c r="K86" s="11">
        <v>0</v>
      </c>
      <c r="L86" s="11">
        <v>0</v>
      </c>
      <c r="M86" s="11">
        <v>0</v>
      </c>
      <c r="N86" s="11">
        <v>0</v>
      </c>
    </row>
    <row r="87" spans="1:16" ht="17.25" customHeight="1">
      <c r="A87" s="116"/>
      <c r="B87" s="44"/>
      <c r="C87" s="44"/>
      <c r="D87" s="44"/>
      <c r="E87" s="490"/>
      <c r="F87" s="339"/>
      <c r="G87" s="305" t="s">
        <v>5</v>
      </c>
      <c r="H87" s="305"/>
      <c r="I87" s="109">
        <v>0</v>
      </c>
      <c r="J87" s="33">
        <v>0</v>
      </c>
      <c r="K87" s="33">
        <v>0</v>
      </c>
      <c r="L87" s="33">
        <v>0</v>
      </c>
      <c r="M87" s="33">
        <v>0</v>
      </c>
      <c r="N87" s="33">
        <v>0</v>
      </c>
    </row>
    <row r="88" spans="1:16" ht="20.100000000000001" customHeight="1">
      <c r="A88" s="363"/>
      <c r="B88" s="363"/>
      <c r="C88" s="363"/>
      <c r="D88" s="363"/>
      <c r="E88" s="363"/>
      <c r="F88" s="364"/>
      <c r="G88" s="234" t="s">
        <v>108</v>
      </c>
      <c r="H88" s="310"/>
      <c r="I88" s="94">
        <v>28472</v>
      </c>
      <c r="J88" s="95">
        <v>29156</v>
      </c>
      <c r="K88" s="95">
        <v>28708</v>
      </c>
      <c r="L88" s="96">
        <f t="shared" ref="L88:M90" si="13">L80+L76+L72+L68+L64+L56+L48+L44+L40+L36+L60+L32+L28+L24+L20+L16+L12+L8+L4</f>
        <v>29384</v>
      </c>
      <c r="M88" s="96">
        <f t="shared" si="13"/>
        <v>28945</v>
      </c>
      <c r="N88" s="96">
        <f>N76+N72+N68+N64+N56+N48+N44+N40+N36+N60+N32+N28+N24+N20+N16+N12+N8+N4</f>
        <v>27583</v>
      </c>
      <c r="P88" s="262"/>
    </row>
    <row r="89" spans="1:16" ht="20.100000000000001" customHeight="1">
      <c r="A89" s="506" t="s">
        <v>43</v>
      </c>
      <c r="B89" s="506"/>
      <c r="C89" s="506"/>
      <c r="D89" s="506"/>
      <c r="E89" s="507"/>
      <c r="F89" s="365"/>
      <c r="G89" s="310" t="s">
        <v>109</v>
      </c>
      <c r="H89" s="310"/>
      <c r="I89" s="97">
        <v>2480749</v>
      </c>
      <c r="J89" s="98">
        <v>2497351</v>
      </c>
      <c r="K89" s="98">
        <v>2436302</v>
      </c>
      <c r="L89" s="96">
        <f t="shared" si="13"/>
        <v>2508312</v>
      </c>
      <c r="M89" s="96">
        <f t="shared" si="13"/>
        <v>2465567</v>
      </c>
      <c r="N89" s="98">
        <f>N77+N73+N69+N65+N61+N57+N49+N45+N41+N37+N33+N29+N25+N21+N17+N13+N9+N5</f>
        <v>2348454</v>
      </c>
      <c r="P89" s="262"/>
    </row>
    <row r="90" spans="1:16" ht="20.100000000000001" customHeight="1">
      <c r="A90" s="506"/>
      <c r="B90" s="506"/>
      <c r="C90" s="506"/>
      <c r="D90" s="506"/>
      <c r="E90" s="507"/>
      <c r="F90" s="366"/>
      <c r="G90" s="310" t="s">
        <v>111</v>
      </c>
      <c r="H90" s="310"/>
      <c r="I90" s="97">
        <v>1289579</v>
      </c>
      <c r="J90" s="98">
        <v>1327029</v>
      </c>
      <c r="K90" s="98">
        <v>1350914</v>
      </c>
      <c r="L90" s="96">
        <f t="shared" si="13"/>
        <v>1447907</v>
      </c>
      <c r="M90" s="96">
        <f t="shared" si="13"/>
        <v>1409914</v>
      </c>
      <c r="N90" s="98">
        <f>N78+N74+N70+N66+N62+N58+N50+N46+N42+N38+N34+N30+N26+N22+N18+N14+N10+N6</f>
        <v>1394656</v>
      </c>
      <c r="P90" s="262"/>
    </row>
    <row r="91" spans="1:16" ht="20.100000000000001" customHeight="1" thickBot="1">
      <c r="A91" s="367"/>
      <c r="B91" s="367"/>
      <c r="C91" s="367"/>
      <c r="D91" s="367"/>
      <c r="E91" s="367"/>
      <c r="F91" s="368"/>
      <c r="G91" s="312" t="s">
        <v>5</v>
      </c>
      <c r="H91" s="312"/>
      <c r="I91" s="99">
        <v>105.8</v>
      </c>
      <c r="J91" s="104">
        <v>102.90404853056697</v>
      </c>
      <c r="K91" s="104">
        <v>101.79988530770616</v>
      </c>
      <c r="L91" s="104">
        <f t="shared" ref="L91:N91" si="14">L90/K90*100</f>
        <v>107.17980567230778</v>
      </c>
      <c r="M91" s="104">
        <f t="shared" si="14"/>
        <v>97.376005503115877</v>
      </c>
      <c r="N91" s="104">
        <f t="shared" si="14"/>
        <v>98.91780633428705</v>
      </c>
      <c r="P91" s="262"/>
    </row>
  </sheetData>
  <mergeCells count="49">
    <mergeCell ref="A89:E90"/>
    <mergeCell ref="K2:K3"/>
    <mergeCell ref="E4:E7"/>
    <mergeCell ref="E8:E11"/>
    <mergeCell ref="I2:I3"/>
    <mergeCell ref="A2:A3"/>
    <mergeCell ref="E2:G3"/>
    <mergeCell ref="E12:E15"/>
    <mergeCell ref="E16:E19"/>
    <mergeCell ref="A15:A16"/>
    <mergeCell ref="A7:A8"/>
    <mergeCell ref="E72:E75"/>
    <mergeCell ref="A75:A77"/>
    <mergeCell ref="J2:J3"/>
    <mergeCell ref="B2:D3"/>
    <mergeCell ref="E56:E59"/>
    <mergeCell ref="N2:N3"/>
    <mergeCell ref="N54:N55"/>
    <mergeCell ref="E64:E67"/>
    <mergeCell ref="L2:L3"/>
    <mergeCell ref="L54:L55"/>
    <mergeCell ref="I54:I55"/>
    <mergeCell ref="J54:J55"/>
    <mergeCell ref="E44:E47"/>
    <mergeCell ref="E48:E51"/>
    <mergeCell ref="E36:E39"/>
    <mergeCell ref="E40:E43"/>
    <mergeCell ref="E20:E23"/>
    <mergeCell ref="E24:E27"/>
    <mergeCell ref="E28:E31"/>
    <mergeCell ref="E32:E35"/>
    <mergeCell ref="E54:G55"/>
    <mergeCell ref="M2:M3"/>
    <mergeCell ref="M54:M55"/>
    <mergeCell ref="A47:A51"/>
    <mergeCell ref="A23:A25"/>
    <mergeCell ref="A31:A33"/>
    <mergeCell ref="K54:K55"/>
    <mergeCell ref="A54:A55"/>
    <mergeCell ref="A39:A41"/>
    <mergeCell ref="B54:D55"/>
    <mergeCell ref="A83:A86"/>
    <mergeCell ref="E80:E83"/>
    <mergeCell ref="E84:E87"/>
    <mergeCell ref="A67:A69"/>
    <mergeCell ref="E60:E63"/>
    <mergeCell ref="E76:E79"/>
    <mergeCell ref="E68:E71"/>
    <mergeCell ref="A59:A60"/>
  </mergeCells>
  <phoneticPr fontId="3"/>
  <printOptions gridLinesSet="0"/>
  <pageMargins left="0.59055118110236227" right="0.59055118110236227" top="0.74803149606299213" bottom="0.62992125984251968" header="0.51181102362204722" footer="0.31496062992125984"/>
  <pageSetup paperSize="9" scale="81" firstPageNumber="76" fitToHeight="0" orientation="portrait" blackAndWhite="1" useFirstPageNumber="1" r:id="rId1"/>
  <headerFooter scaleWithDoc="0" alignWithMargins="0">
    <oddFooter>&amp;C&amp;"游明朝,標準"&amp;10&amp;P</oddFooter>
  </headerFooter>
  <rowBreaks count="1" manualBreakCount="1">
    <brk id="52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8</vt:i4>
      </vt:variant>
    </vt:vector>
  </HeadingPairs>
  <TitlesOfParts>
    <vt:vector size="18" baseType="lpstr">
      <vt:lpstr>(1)ｱ納税義務者推移</vt:lpstr>
      <vt:lpstr>(1)ｲ調定額推移</vt:lpstr>
      <vt:lpstr>(2)ｱ土地推移</vt:lpstr>
      <vt:lpstr>(2)ｲ土地各区別</vt:lpstr>
      <vt:lpstr>(3)ｱ家屋推移</vt:lpstr>
      <vt:lpstr>(3)ｲ家屋各区別</vt:lpstr>
      <vt:lpstr>(4)ｱ償却資産推移</vt:lpstr>
      <vt:lpstr>(4)ｲ償却資産各区別</vt:lpstr>
      <vt:lpstr>（5)新築住宅</vt:lpstr>
      <vt:lpstr>(6)交・納付金</vt:lpstr>
      <vt:lpstr>'(1)ｱ納税義務者推移'!Print_Area</vt:lpstr>
      <vt:lpstr>'(1)ｲ調定額推移'!Print_Area</vt:lpstr>
      <vt:lpstr>'(2)ｱ土地推移'!Print_Area</vt:lpstr>
      <vt:lpstr>'(3)ｱ家屋推移'!Print_Area</vt:lpstr>
      <vt:lpstr>'(3)ｲ家屋各区別'!Print_Area</vt:lpstr>
      <vt:lpstr>'(4)ｱ償却資産推移'!Print_Area</vt:lpstr>
      <vt:lpstr>'（5)新築住宅'!Print_Area</vt:lpstr>
      <vt:lpstr>'(6)交・納付金'!Print_Area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佐々木　滋紀</dc:creator>
  <cp:lastModifiedBy>三浦　紗樹</cp:lastModifiedBy>
  <cp:lastPrinted>2023-01-10T00:38:33Z</cp:lastPrinted>
  <dcterms:created xsi:type="dcterms:W3CDTF">1998-08-26T10:30:57Z</dcterms:created>
  <dcterms:modified xsi:type="dcterms:W3CDTF">2023-03-10T01:34:43Z</dcterms:modified>
</cp:coreProperties>
</file>