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5年度\06_製本作業・配布作業\04_HP掲載\01_項目別DL版\"/>
    </mc:Choice>
  </mc:AlternateContent>
  <bookViews>
    <workbookView xWindow="0" yWindow="0" windowWidth="20490" windowHeight="7530" tabRatio="840" firstSheet="3" activeTab="9"/>
  </bookViews>
  <sheets>
    <sheet name="(1)ｱ納税義務者推移" sheetId="18" r:id="rId1"/>
    <sheet name="(1)ｲ調定額推移" sheetId="19" r:id="rId2"/>
    <sheet name="(2)ｱ土地推移" sheetId="20" r:id="rId3"/>
    <sheet name="(2)ｲ土地各区別" sheetId="39" r:id="rId4"/>
    <sheet name="(3)ｱ家屋推移" sheetId="22" r:id="rId5"/>
    <sheet name="(3)ｲ家屋各区別" sheetId="23" r:id="rId6"/>
    <sheet name="(4)ｱ償却資産推移" sheetId="24" r:id="rId7"/>
    <sheet name="(4)ｲ償却資産各区別" sheetId="38" r:id="rId8"/>
    <sheet name="（5)新築住宅" sheetId="35" r:id="rId9"/>
    <sheet name="(6)わがまち特例" sheetId="40" r:id="rId10"/>
    <sheet name="(7)交・納付金" sheetId="37" r:id="rId11"/>
  </sheets>
  <definedNames>
    <definedName name="_xlnm.Print_Area" localSheetId="0">'(1)ｱ納税義務者推移'!$A$1:$M$14</definedName>
    <definedName name="_xlnm.Print_Area" localSheetId="1">'(1)ｲ調定額推移'!$A$1:$Q$15</definedName>
    <definedName name="_xlnm.Print_Area" localSheetId="2">'(2)ｱ土地推移'!$A$1:$AY$38</definedName>
    <definedName name="_xlnm.Print_Area" localSheetId="3">'(2)ｲ土地各区別'!$A$1:$T$31</definedName>
    <definedName name="_xlnm.Print_Area" localSheetId="4">'(3)ｱ家屋推移'!$A$1:$S$33</definedName>
    <definedName name="_xlnm.Print_Area" localSheetId="5">'(3)ｲ家屋各区別'!$A$1:$R$32</definedName>
    <definedName name="_xlnm.Print_Area" localSheetId="6">'(4)ｱ償却資産推移'!$A$1:$H$26</definedName>
    <definedName name="_xlnm.Print_Area" localSheetId="7">'(4)ｲ償却資産各区別'!$A$1:$D$12</definedName>
    <definedName name="_xlnm.Print_Area" localSheetId="8">'（5)新築住宅'!$A$1:$N$91</definedName>
    <definedName name="_xlnm.Print_Area" localSheetId="9">'(6)わがまち特例'!$A$1:$N$52</definedName>
    <definedName name="_xlnm.Print_Area" localSheetId="10">'(7)交・納付金'!$A$1:$M$29</definedName>
  </definedNames>
  <calcPr calcId="162913" calcMode="manual"/>
</workbook>
</file>

<file path=xl/calcChain.xml><?xml version="1.0" encoding="utf-8"?>
<calcChain xmlns="http://schemas.openxmlformats.org/spreadsheetml/2006/main">
  <c r="N14" i="19" l="1"/>
  <c r="N13" i="19"/>
  <c r="N12" i="19"/>
  <c r="N11" i="19"/>
  <c r="N10" i="19"/>
  <c r="Q14" i="19"/>
  <c r="Q13" i="19"/>
  <c r="Q12" i="19"/>
  <c r="Q11" i="19"/>
  <c r="Q10" i="19"/>
  <c r="H11" i="19"/>
  <c r="H13" i="19"/>
  <c r="H14" i="19"/>
  <c r="N32" i="40" l="1"/>
  <c r="J6" i="40"/>
  <c r="J23" i="40"/>
  <c r="N23" i="40"/>
  <c r="M23" i="40"/>
  <c r="L23" i="40"/>
  <c r="K23" i="40"/>
  <c r="N16" i="40"/>
  <c r="M16" i="40"/>
  <c r="L16" i="40"/>
  <c r="K16" i="40"/>
  <c r="J16" i="40"/>
  <c r="N14" i="40"/>
  <c r="M14" i="40"/>
  <c r="L14" i="40"/>
  <c r="K14" i="40"/>
  <c r="J14" i="40"/>
  <c r="M6" i="40"/>
  <c r="L6" i="40"/>
  <c r="K6" i="40"/>
  <c r="N6" i="40"/>
  <c r="K36" i="20" l="1"/>
  <c r="H29" i="39"/>
  <c r="H28" i="39"/>
  <c r="G28" i="39"/>
  <c r="G30" i="39" s="1"/>
  <c r="G29" i="39"/>
  <c r="H30" i="39"/>
  <c r="K12" i="20" l="1"/>
  <c r="K7" i="39" l="1"/>
  <c r="M9" i="19"/>
  <c r="I9" i="19"/>
  <c r="J9" i="19" s="1"/>
  <c r="F9" i="19"/>
  <c r="G9" i="19" s="1"/>
  <c r="D10" i="38" l="1"/>
  <c r="C10" i="38"/>
  <c r="L9" i="19" l="1"/>
  <c r="N8" i="39"/>
  <c r="I7" i="40" l="1"/>
  <c r="J7" i="40"/>
  <c r="K7" i="40"/>
  <c r="L7" i="40"/>
  <c r="M7" i="40"/>
  <c r="N7" i="40"/>
  <c r="I17" i="40"/>
  <c r="J17" i="40"/>
  <c r="K17" i="40"/>
  <c r="L17" i="40"/>
  <c r="M17" i="40"/>
  <c r="N17" i="40"/>
  <c r="I24" i="40"/>
  <c r="J24" i="40"/>
  <c r="J25" i="40" s="1"/>
  <c r="K24" i="40"/>
  <c r="L24" i="40"/>
  <c r="M24" i="40"/>
  <c r="N24" i="40"/>
  <c r="N25" i="40" s="1"/>
  <c r="I28" i="40"/>
  <c r="J28" i="40"/>
  <c r="K28" i="40"/>
  <c r="L28" i="40"/>
  <c r="M28" i="40"/>
  <c r="N28" i="40"/>
  <c r="J35" i="40"/>
  <c r="K35" i="40"/>
  <c r="L35" i="40"/>
  <c r="M35" i="40"/>
  <c r="N35" i="40"/>
  <c r="K38" i="40"/>
  <c r="J41" i="40"/>
  <c r="J47" i="40"/>
  <c r="K47" i="40"/>
  <c r="L47" i="40"/>
  <c r="M47" i="40"/>
  <c r="N47" i="40"/>
  <c r="I48" i="40"/>
  <c r="J48" i="40"/>
  <c r="K48" i="40"/>
  <c r="L48" i="40"/>
  <c r="M48" i="40"/>
  <c r="N48" i="40"/>
  <c r="I49" i="40"/>
  <c r="J49" i="40"/>
  <c r="K49" i="40"/>
  <c r="L49" i="40"/>
  <c r="M49" i="40"/>
  <c r="N49" i="40"/>
  <c r="L50" i="40" l="1"/>
  <c r="M18" i="40"/>
  <c r="K8" i="40"/>
  <c r="M25" i="40"/>
  <c r="L18" i="40"/>
  <c r="N8" i="40"/>
  <c r="J8" i="40"/>
  <c r="M50" i="40"/>
  <c r="L25" i="40"/>
  <c r="K18" i="40"/>
  <c r="M8" i="40"/>
  <c r="K50" i="40"/>
  <c r="J50" i="40"/>
  <c r="K25" i="40"/>
  <c r="N18" i="40"/>
  <c r="J18" i="40"/>
  <c r="L8" i="40"/>
  <c r="N50" i="40"/>
  <c r="C8" i="38" l="1"/>
  <c r="N89" i="35"/>
  <c r="N90" i="35"/>
  <c r="M91" i="35" l="1"/>
  <c r="L91" i="35"/>
  <c r="K91" i="35"/>
  <c r="N30" i="23" l="1"/>
  <c r="L30" i="23"/>
  <c r="N29" i="23"/>
  <c r="L29" i="23"/>
  <c r="R8" i="39" l="1"/>
  <c r="Q8" i="39"/>
  <c r="P8" i="39"/>
  <c r="O8" i="39"/>
  <c r="G8" i="39"/>
  <c r="N28" i="39"/>
  <c r="L28" i="39"/>
  <c r="J28" i="39"/>
  <c r="I28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P25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T18" i="39"/>
  <c r="R14" i="39"/>
  <c r="Q14" i="39"/>
  <c r="P14" i="39" s="1"/>
  <c r="O14" i="39"/>
  <c r="N14" i="39"/>
  <c r="M14" i="39"/>
  <c r="L14" i="39"/>
  <c r="K14" i="39"/>
  <c r="J14" i="39"/>
  <c r="I14" i="39"/>
  <c r="G14" i="39"/>
  <c r="R11" i="39"/>
  <c r="Q11" i="39"/>
  <c r="O11" i="39"/>
  <c r="N11" i="39"/>
  <c r="M11" i="39"/>
  <c r="L11" i="39"/>
  <c r="J11" i="39"/>
  <c r="I11" i="39"/>
  <c r="G11" i="39"/>
  <c r="H14" i="39" l="1"/>
  <c r="I54" i="35" l="1"/>
  <c r="J54" i="35"/>
  <c r="K54" i="35"/>
  <c r="L54" i="35"/>
  <c r="M54" i="35"/>
  <c r="P27" i="39"/>
  <c r="H12" i="39"/>
  <c r="I31" i="22"/>
  <c r="O18" i="22"/>
  <c r="K14" i="22"/>
  <c r="N14" i="22"/>
  <c r="R14" i="22"/>
  <c r="S14" i="22"/>
  <c r="K15" i="22"/>
  <c r="N15" i="22"/>
  <c r="R15" i="22"/>
  <c r="S15" i="22"/>
  <c r="K16" i="22"/>
  <c r="N16" i="22"/>
  <c r="R16" i="22"/>
  <c r="S16" i="22"/>
  <c r="K17" i="22"/>
  <c r="N17" i="22"/>
  <c r="R17" i="22"/>
  <c r="S17" i="22"/>
  <c r="H27" i="39" l="1"/>
  <c r="H24" i="39"/>
  <c r="H21" i="39"/>
  <c r="Q15" i="22"/>
  <c r="Q14" i="22"/>
  <c r="Q17" i="22"/>
  <c r="Q16" i="22"/>
  <c r="B5" i="19" l="1"/>
  <c r="B6" i="19"/>
  <c r="B7" i="19"/>
  <c r="B8" i="19"/>
  <c r="Q30" i="39" l="1"/>
  <c r="Q29" i="39"/>
  <c r="Q28" i="39"/>
  <c r="P11" i="39"/>
  <c r="Q12" i="23" l="1"/>
  <c r="N7" i="35" l="1"/>
  <c r="M26" i="37" l="1"/>
  <c r="K29" i="23" l="1"/>
  <c r="N59" i="35" l="1"/>
  <c r="N35" i="35"/>
  <c r="K24" i="37" l="1"/>
  <c r="K25" i="37"/>
  <c r="H26" i="37"/>
  <c r="H28" i="37" s="1"/>
  <c r="I26" i="37"/>
  <c r="I28" i="37" s="1"/>
  <c r="J26" i="37"/>
  <c r="J28" i="37" s="1"/>
  <c r="L26" i="37"/>
  <c r="L28" i="37" s="1"/>
  <c r="M28" i="37"/>
  <c r="K26" i="37" l="1"/>
  <c r="K28" i="37" s="1"/>
  <c r="M18" i="22"/>
  <c r="M25" i="22" s="1"/>
  <c r="L18" i="22"/>
  <c r="L25" i="22"/>
  <c r="T9" i="39"/>
  <c r="AG20" i="20"/>
  <c r="AH20" i="20"/>
  <c r="AF20" i="20"/>
  <c r="O14" i="19"/>
  <c r="O13" i="19"/>
  <c r="O12" i="19"/>
  <c r="O11" i="19"/>
  <c r="O10" i="19"/>
  <c r="L9" i="18"/>
  <c r="J9" i="18"/>
  <c r="H9" i="18"/>
  <c r="F9" i="18"/>
  <c r="H10" i="19" l="1"/>
  <c r="O9" i="19"/>
  <c r="N24" i="20"/>
  <c r="Q9" i="19" l="1"/>
  <c r="P9" i="19"/>
  <c r="G17" i="24"/>
  <c r="N21" i="20" l="1"/>
  <c r="AO34" i="20"/>
  <c r="H13" i="23" l="1"/>
  <c r="L31" i="22"/>
  <c r="Z20" i="20"/>
  <c r="K34" i="20"/>
  <c r="H20" i="24" l="1"/>
  <c r="T12" i="39" l="1"/>
  <c r="N47" i="35" l="1"/>
  <c r="T28" i="39" l="1"/>
  <c r="T29" i="39"/>
  <c r="T30" i="39" l="1"/>
  <c r="K27" i="39" l="1"/>
  <c r="K25" i="39"/>
  <c r="K24" i="39"/>
  <c r="K22" i="39"/>
  <c r="K21" i="39"/>
  <c r="K19" i="39"/>
  <c r="K18" i="39"/>
  <c r="K16" i="39"/>
  <c r="K15" i="39"/>
  <c r="K13" i="39"/>
  <c r="K12" i="39"/>
  <c r="K10" i="39"/>
  <c r="P22" i="39"/>
  <c r="P24" i="39" s="1"/>
  <c r="P19" i="39"/>
  <c r="P21" i="39" s="1"/>
  <c r="P16" i="39"/>
  <c r="P18" i="39" s="1"/>
  <c r="P13" i="39"/>
  <c r="P15" i="39" s="1"/>
  <c r="P10" i="39"/>
  <c r="P12" i="39" s="1"/>
  <c r="H25" i="39"/>
  <c r="H22" i="39"/>
  <c r="H19" i="39"/>
  <c r="H16" i="39"/>
  <c r="H13" i="39"/>
  <c r="H10" i="39"/>
  <c r="N54" i="35" l="1"/>
  <c r="H11" i="39"/>
  <c r="AL14" i="20"/>
  <c r="AL15" i="20"/>
  <c r="AL16" i="20"/>
  <c r="AL17" i="20"/>
  <c r="AL18" i="20"/>
  <c r="AL19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5" i="20"/>
  <c r="AL13" i="20"/>
  <c r="N37" i="20"/>
  <c r="N22" i="20"/>
  <c r="N23" i="20"/>
  <c r="N25" i="20"/>
  <c r="N26" i="20"/>
  <c r="N27" i="20"/>
  <c r="N28" i="20"/>
  <c r="N29" i="20"/>
  <c r="N30" i="20"/>
  <c r="N31" i="20"/>
  <c r="N32" i="20"/>
  <c r="N33" i="20"/>
  <c r="N35" i="20"/>
  <c r="J20" i="20"/>
  <c r="L20" i="20"/>
  <c r="M20" i="20"/>
  <c r="O20" i="20"/>
  <c r="P20" i="20"/>
  <c r="B8" i="20"/>
  <c r="B9" i="20"/>
  <c r="B10" i="20"/>
  <c r="B9" i="19"/>
  <c r="B11" i="20" s="1"/>
  <c r="B7" i="20"/>
  <c r="K11" i="39" l="1"/>
  <c r="N79" i="35"/>
  <c r="N75" i="35"/>
  <c r="N71" i="35"/>
  <c r="N67" i="35"/>
  <c r="N51" i="35"/>
  <c r="N31" i="35"/>
  <c r="N27" i="35"/>
  <c r="N23" i="35"/>
  <c r="N19" i="35"/>
  <c r="N15" i="35"/>
  <c r="N11" i="35"/>
  <c r="H7" i="39" l="1"/>
  <c r="O28" i="39"/>
  <c r="N22" i="23" l="1"/>
  <c r="N25" i="23" l="1"/>
  <c r="O25" i="23"/>
  <c r="T27" i="39"/>
  <c r="T24" i="39"/>
  <c r="T21" i="39"/>
  <c r="T15" i="39"/>
  <c r="N91" i="35" l="1"/>
  <c r="N13" i="23" l="1"/>
  <c r="L25" i="23"/>
  <c r="H29" i="22" l="1"/>
  <c r="P29" i="39" l="1"/>
  <c r="Q34" i="20" l="1"/>
  <c r="O29" i="23" l="1"/>
  <c r="K30" i="23"/>
  <c r="J29" i="23"/>
  <c r="O30" i="23"/>
  <c r="M29" i="23" l="1"/>
  <c r="J30" i="23"/>
  <c r="M30" i="23"/>
  <c r="L31" i="23"/>
  <c r="J31" i="23" l="1"/>
  <c r="Q27" i="23" l="1"/>
  <c r="Q24" i="23"/>
  <c r="Q21" i="23"/>
  <c r="Q18" i="23"/>
  <c r="Q15" i="23"/>
  <c r="Q9" i="23"/>
  <c r="S29" i="22" l="1"/>
  <c r="S30" i="22"/>
  <c r="S28" i="22"/>
  <c r="R30" i="22"/>
  <c r="R29" i="22"/>
  <c r="S19" i="22"/>
  <c r="S20" i="22"/>
  <c r="S21" i="22"/>
  <c r="S22" i="22"/>
  <c r="S23" i="22"/>
  <c r="S24" i="22"/>
  <c r="S26" i="22"/>
  <c r="R20" i="22"/>
  <c r="R21" i="22"/>
  <c r="R22" i="22"/>
  <c r="R23" i="22"/>
  <c r="R24" i="22"/>
  <c r="R26" i="22"/>
  <c r="S27" i="22"/>
  <c r="R27" i="22"/>
  <c r="P7" i="39" l="1"/>
  <c r="P28" i="39" l="1"/>
  <c r="P9" i="39"/>
  <c r="P30" i="39" s="1"/>
  <c r="S16" i="39"/>
  <c r="S7" i="39"/>
  <c r="AR20" i="20" l="1"/>
  <c r="Q20" i="20"/>
  <c r="M9" i="18" l="1"/>
  <c r="K9" i="18"/>
  <c r="I9" i="18"/>
  <c r="G9" i="18"/>
  <c r="K14" i="19" l="1"/>
  <c r="N88" i="35" l="1"/>
  <c r="J25" i="22" l="1"/>
  <c r="I25" i="22"/>
  <c r="H29" i="23" l="1"/>
  <c r="G20" i="24" l="1"/>
  <c r="G9" i="24" l="1"/>
  <c r="H14" i="22"/>
  <c r="K9" i="19" l="1"/>
  <c r="N9" i="19"/>
  <c r="H9" i="19"/>
  <c r="S10" i="39" l="1"/>
  <c r="S17" i="39"/>
  <c r="S19" i="39"/>
  <c r="S20" i="39"/>
  <c r="S22" i="39"/>
  <c r="S23" i="39"/>
  <c r="O30" i="39"/>
  <c r="S25" i="39"/>
  <c r="S26" i="39"/>
  <c r="K28" i="39"/>
  <c r="R28" i="39"/>
  <c r="O29" i="39"/>
  <c r="D8" i="38"/>
  <c r="G27" i="23"/>
  <c r="G26" i="23"/>
  <c r="G22" i="24"/>
  <c r="H17" i="24"/>
  <c r="H9" i="24" s="1"/>
  <c r="M18" i="23"/>
  <c r="M24" i="23"/>
  <c r="M12" i="23"/>
  <c r="M26" i="23"/>
  <c r="M20" i="23"/>
  <c r="M8" i="23"/>
  <c r="J21" i="23"/>
  <c r="J20" i="23"/>
  <c r="J14" i="23"/>
  <c r="J17" i="23"/>
  <c r="I29" i="23"/>
  <c r="G29" i="23" s="1"/>
  <c r="I30" i="23"/>
  <c r="H30" i="23"/>
  <c r="N10" i="23"/>
  <c r="R9" i="23"/>
  <c r="R8" i="23"/>
  <c r="Q8" i="23"/>
  <c r="M9" i="23"/>
  <c r="O10" i="23"/>
  <c r="J9" i="23"/>
  <c r="J8" i="23"/>
  <c r="K10" i="23"/>
  <c r="L10" i="23"/>
  <c r="G9" i="23"/>
  <c r="G8" i="23"/>
  <c r="H10" i="23"/>
  <c r="I10" i="23"/>
  <c r="R12" i="23"/>
  <c r="R11" i="23"/>
  <c r="Q11" i="23"/>
  <c r="M11" i="23"/>
  <c r="O13" i="23"/>
  <c r="J12" i="23"/>
  <c r="J11" i="23"/>
  <c r="K13" i="23"/>
  <c r="L13" i="23"/>
  <c r="G12" i="23"/>
  <c r="G11" i="23"/>
  <c r="I13" i="23"/>
  <c r="L16" i="23"/>
  <c r="R15" i="23"/>
  <c r="R14" i="23"/>
  <c r="Q14" i="23"/>
  <c r="M15" i="23"/>
  <c r="M14" i="23"/>
  <c r="N16" i="23"/>
  <c r="O16" i="23"/>
  <c r="J15" i="23"/>
  <c r="K16" i="23"/>
  <c r="G15" i="23"/>
  <c r="G14" i="23"/>
  <c r="H16" i="23"/>
  <c r="I16" i="23"/>
  <c r="O19" i="23"/>
  <c r="L19" i="23"/>
  <c r="R18" i="23"/>
  <c r="R17" i="23"/>
  <c r="Q17" i="23"/>
  <c r="M17" i="23"/>
  <c r="N19" i="23"/>
  <c r="J18" i="23"/>
  <c r="K19" i="23"/>
  <c r="G18" i="23"/>
  <c r="G17" i="23"/>
  <c r="H19" i="23"/>
  <c r="I19" i="23"/>
  <c r="O22" i="23"/>
  <c r="K22" i="23"/>
  <c r="R21" i="23"/>
  <c r="R20" i="23"/>
  <c r="Q20" i="23"/>
  <c r="M21" i="23"/>
  <c r="L22" i="23"/>
  <c r="G21" i="23"/>
  <c r="G20" i="23"/>
  <c r="H22" i="23"/>
  <c r="I22" i="23"/>
  <c r="R24" i="23"/>
  <c r="R23" i="23"/>
  <c r="Q23" i="23"/>
  <c r="M23" i="23"/>
  <c r="J24" i="23"/>
  <c r="J23" i="23"/>
  <c r="K25" i="23"/>
  <c r="I25" i="23"/>
  <c r="H25" i="23"/>
  <c r="G24" i="23"/>
  <c r="G23" i="23"/>
  <c r="O28" i="23"/>
  <c r="R27" i="23"/>
  <c r="R26" i="23"/>
  <c r="Q26" i="23"/>
  <c r="N28" i="23"/>
  <c r="M27" i="23"/>
  <c r="L28" i="23"/>
  <c r="K28" i="23"/>
  <c r="J27" i="23"/>
  <c r="J26" i="23"/>
  <c r="I28" i="23"/>
  <c r="H28" i="23"/>
  <c r="P18" i="22"/>
  <c r="P31" i="22"/>
  <c r="M31" i="22"/>
  <c r="O31" i="22"/>
  <c r="N30" i="22"/>
  <c r="N29" i="22"/>
  <c r="N28" i="22"/>
  <c r="N27" i="22"/>
  <c r="N26" i="22"/>
  <c r="N24" i="22"/>
  <c r="N23" i="22"/>
  <c r="N22" i="22"/>
  <c r="N21" i="22"/>
  <c r="N20" i="22"/>
  <c r="N19" i="22"/>
  <c r="K30" i="22"/>
  <c r="K29" i="22"/>
  <c r="K28" i="22"/>
  <c r="K27" i="22"/>
  <c r="K26" i="22"/>
  <c r="K24" i="22"/>
  <c r="K23" i="22"/>
  <c r="K22" i="22"/>
  <c r="K21" i="22"/>
  <c r="K20" i="22"/>
  <c r="K19" i="22"/>
  <c r="J31" i="22"/>
  <c r="J13" i="22" s="1"/>
  <c r="H30" i="22"/>
  <c r="H28" i="22"/>
  <c r="H27" i="22"/>
  <c r="H26" i="22"/>
  <c r="H24" i="22"/>
  <c r="H23" i="22"/>
  <c r="H22" i="22"/>
  <c r="H21" i="22"/>
  <c r="H20" i="22"/>
  <c r="H19" i="22"/>
  <c r="H18" i="22"/>
  <c r="H17" i="22"/>
  <c r="H16" i="22"/>
  <c r="H15" i="22"/>
  <c r="AU15" i="20"/>
  <c r="AU16" i="20"/>
  <c r="AC20" i="20"/>
  <c r="W22" i="20"/>
  <c r="W23" i="20"/>
  <c r="W24" i="20"/>
  <c r="W25" i="20"/>
  <c r="W26" i="20"/>
  <c r="W27" i="20"/>
  <c r="W28" i="20"/>
  <c r="W29" i="20"/>
  <c r="W30" i="20"/>
  <c r="Z34" i="20"/>
  <c r="AC34" i="20"/>
  <c r="AC36" i="20" s="1"/>
  <c r="W35" i="20"/>
  <c r="T20" i="20"/>
  <c r="N20" i="20" s="1"/>
  <c r="Q36" i="20"/>
  <c r="Q12" i="20" s="1"/>
  <c r="T34" i="20"/>
  <c r="N34" i="20" s="1"/>
  <c r="AR34" i="20"/>
  <c r="AO20" i="20"/>
  <c r="AL20" i="20" s="1"/>
  <c r="AO36" i="20"/>
  <c r="AI36" i="20"/>
  <c r="AI12" i="20" s="1"/>
  <c r="AF34" i="20"/>
  <c r="AF36" i="20" s="1"/>
  <c r="K13" i="19"/>
  <c r="K12" i="19"/>
  <c r="K11" i="19"/>
  <c r="K10" i="19"/>
  <c r="H12" i="19"/>
  <c r="W33" i="20"/>
  <c r="W32" i="20"/>
  <c r="W31" i="20"/>
  <c r="AU19" i="20"/>
  <c r="AU18" i="20"/>
  <c r="AU17" i="20"/>
  <c r="AU14" i="20" l="1"/>
  <c r="P26" i="23"/>
  <c r="AR36" i="20"/>
  <c r="AL36" i="20" s="1"/>
  <c r="AL34" i="20"/>
  <c r="Q19" i="22"/>
  <c r="Q23" i="22"/>
  <c r="G16" i="23"/>
  <c r="Q26" i="22"/>
  <c r="Q27" i="22"/>
  <c r="Q30" i="22"/>
  <c r="Q28" i="22"/>
  <c r="Q29" i="22"/>
  <c r="R31" i="22"/>
  <c r="S31" i="22"/>
  <c r="Q21" i="22"/>
  <c r="Q22" i="22"/>
  <c r="Q20" i="22"/>
  <c r="Q24" i="22"/>
  <c r="S18" i="22"/>
  <c r="AO12" i="20"/>
  <c r="G22" i="23"/>
  <c r="Q30" i="23"/>
  <c r="R16" i="23"/>
  <c r="O25" i="22"/>
  <c r="R25" i="22" s="1"/>
  <c r="R18" i="22"/>
  <c r="AU26" i="20"/>
  <c r="M25" i="23"/>
  <c r="J19" i="23"/>
  <c r="AU24" i="20"/>
  <c r="AU30" i="20"/>
  <c r="AU22" i="20"/>
  <c r="AU33" i="20"/>
  <c r="T36" i="20"/>
  <c r="T12" i="20" s="1"/>
  <c r="H22" i="24"/>
  <c r="H23" i="24" s="1"/>
  <c r="J28" i="23"/>
  <c r="R28" i="23"/>
  <c r="P24" i="23"/>
  <c r="P23" i="23"/>
  <c r="Q25" i="23"/>
  <c r="Q22" i="23"/>
  <c r="P21" i="23"/>
  <c r="M22" i="23"/>
  <c r="J22" i="23"/>
  <c r="P17" i="23"/>
  <c r="J16" i="23"/>
  <c r="P14" i="23"/>
  <c r="I31" i="23"/>
  <c r="M13" i="23"/>
  <c r="G10" i="23"/>
  <c r="M10" i="23"/>
  <c r="J10" i="23"/>
  <c r="P20" i="23"/>
  <c r="R19" i="23"/>
  <c r="N31" i="23"/>
  <c r="P18" i="23"/>
  <c r="R30" i="23"/>
  <c r="O31" i="23"/>
  <c r="Q10" i="23"/>
  <c r="J25" i="23"/>
  <c r="R25" i="23"/>
  <c r="R22" i="23"/>
  <c r="Q16" i="23"/>
  <c r="P15" i="23"/>
  <c r="P12" i="23"/>
  <c r="P11" i="23"/>
  <c r="R10" i="23"/>
  <c r="K31" i="23"/>
  <c r="G28" i="23"/>
  <c r="G25" i="23"/>
  <c r="G19" i="23"/>
  <c r="G30" i="23"/>
  <c r="G13" i="23"/>
  <c r="H31" i="23"/>
  <c r="K31" i="22"/>
  <c r="K18" i="22"/>
  <c r="H31" i="22"/>
  <c r="I13" i="22"/>
  <c r="N31" i="22"/>
  <c r="K25" i="22"/>
  <c r="L13" i="22"/>
  <c r="M13" i="22"/>
  <c r="M28" i="39"/>
  <c r="AF12" i="20"/>
  <c r="AU29" i="20"/>
  <c r="AC12" i="20"/>
  <c r="AU35" i="20"/>
  <c r="AU25" i="20"/>
  <c r="AU23" i="20"/>
  <c r="AU27" i="20"/>
  <c r="W34" i="20"/>
  <c r="Z36" i="20"/>
  <c r="Z12" i="20" s="1"/>
  <c r="H25" i="22"/>
  <c r="P25" i="22"/>
  <c r="N18" i="22"/>
  <c r="P27" i="23"/>
  <c r="Q19" i="23"/>
  <c r="M19" i="23"/>
  <c r="R13" i="23"/>
  <c r="W20" i="20"/>
  <c r="AU13" i="20"/>
  <c r="M28" i="23"/>
  <c r="J13" i="23"/>
  <c r="Q13" i="23"/>
  <c r="P9" i="23"/>
  <c r="AU28" i="20"/>
  <c r="Q28" i="23"/>
  <c r="M16" i="23"/>
  <c r="R29" i="23"/>
  <c r="S27" i="39"/>
  <c r="S24" i="39"/>
  <c r="S21" i="39"/>
  <c r="S18" i="39"/>
  <c r="P8" i="23"/>
  <c r="Q29" i="23"/>
  <c r="K13" i="22" l="1"/>
  <c r="AR12" i="20"/>
  <c r="N36" i="20"/>
  <c r="N12" i="20" s="1"/>
  <c r="Q31" i="22"/>
  <c r="Q18" i="22"/>
  <c r="P22" i="23"/>
  <c r="O13" i="22"/>
  <c r="R13" i="22" s="1"/>
  <c r="P13" i="22"/>
  <c r="S13" i="22" s="1"/>
  <c r="S25" i="22"/>
  <c r="AU20" i="20"/>
  <c r="P25" i="23"/>
  <c r="P13" i="23"/>
  <c r="P19" i="23"/>
  <c r="P16" i="23"/>
  <c r="AL12" i="20"/>
  <c r="P28" i="23"/>
  <c r="Q31" i="23"/>
  <c r="P10" i="23"/>
  <c r="G31" i="23"/>
  <c r="P30" i="23"/>
  <c r="M31" i="23"/>
  <c r="P29" i="23"/>
  <c r="R31" i="23"/>
  <c r="H13" i="22"/>
  <c r="N25" i="22"/>
  <c r="N13" i="22" s="1"/>
  <c r="AU34" i="20"/>
  <c r="W36" i="20"/>
  <c r="W12" i="20" s="1"/>
  <c r="AU12" i="20" l="1"/>
  <c r="Q13" i="22"/>
  <c r="Q25" i="22"/>
  <c r="P31" i="23"/>
  <c r="AU36" i="20"/>
  <c r="R30" i="39" l="1"/>
  <c r="R29" i="39" l="1"/>
  <c r="S13" i="39"/>
  <c r="S28" i="39"/>
  <c r="S14" i="39"/>
  <c r="S15" i="39"/>
  <c r="S11" i="39" l="1"/>
  <c r="S12" i="39"/>
  <c r="I30" i="39"/>
  <c r="I29" i="39"/>
  <c r="I8" i="39"/>
  <c r="J30" i="39"/>
  <c r="J8" i="39"/>
  <c r="H8" i="39" s="1"/>
  <c r="H9" i="39"/>
  <c r="J29" i="39" l="1"/>
  <c r="L30" i="39"/>
  <c r="L8" i="39"/>
  <c r="L29" i="39" s="1"/>
  <c r="M30" i="39"/>
  <c r="M8" i="39"/>
  <c r="M29" i="39" s="1"/>
  <c r="K9" i="39"/>
  <c r="K30" i="39" s="1"/>
  <c r="S30" i="39" s="1"/>
  <c r="K8" i="39" l="1"/>
  <c r="S9" i="39"/>
  <c r="K29" i="39" l="1"/>
  <c r="S29" i="39" s="1"/>
  <c r="S8" i="39"/>
  <c r="N30" i="39"/>
  <c r="N29" i="39"/>
</calcChain>
</file>

<file path=xl/sharedStrings.xml><?xml version="1.0" encoding="utf-8"?>
<sst xmlns="http://schemas.openxmlformats.org/spreadsheetml/2006/main" count="792" uniqueCount="301">
  <si>
    <t>土　　　　地</t>
  </si>
  <si>
    <t>家　　　　屋</t>
  </si>
  <si>
    <t>償  却  資  産</t>
  </si>
  <si>
    <t>合　　　　計</t>
  </si>
  <si>
    <t>義務者数</t>
  </si>
  <si>
    <t>前年比</t>
  </si>
  <si>
    <t>調定額</t>
  </si>
  <si>
    <t>区</t>
  </si>
  <si>
    <t>（単位：千円，％）</t>
  </si>
  <si>
    <t>構成比</t>
  </si>
  <si>
    <t>宮城野区</t>
  </si>
  <si>
    <t>若林区</t>
  </si>
  <si>
    <t>泉区</t>
  </si>
  <si>
    <t>地                           積</t>
  </si>
  <si>
    <t>決          定          価          格</t>
  </si>
  <si>
    <t>筆                 数</t>
  </si>
  <si>
    <t>単位当たり価格</t>
  </si>
  <si>
    <t>非課税地積</t>
  </si>
  <si>
    <t>評価総地積</t>
  </si>
  <si>
    <t>法定免税点</t>
  </si>
  <si>
    <t>総　　　額</t>
  </si>
  <si>
    <t>非課税</t>
  </si>
  <si>
    <t>評価</t>
  </si>
  <si>
    <t>法定免税</t>
  </si>
  <si>
    <t>未満のもの</t>
  </si>
  <si>
    <t>以上のもの</t>
  </si>
  <si>
    <t>地筆数</t>
  </si>
  <si>
    <t>総筆数</t>
  </si>
  <si>
    <t>（㎡）</t>
  </si>
  <si>
    <t>(千円)</t>
  </si>
  <si>
    <t>(筆)</t>
  </si>
  <si>
    <t>（円/㎡）</t>
  </si>
  <si>
    <t>田</t>
  </si>
  <si>
    <t>一 　般　 田</t>
  </si>
  <si>
    <t>介在田･市街化区域田</t>
  </si>
  <si>
    <t>畑</t>
  </si>
  <si>
    <t>一 　般　 畑</t>
  </si>
  <si>
    <t>介在畑･市街化区域畑</t>
  </si>
  <si>
    <t>住宅</t>
  </si>
  <si>
    <t>小規模住宅用地</t>
  </si>
  <si>
    <t>用地</t>
  </si>
  <si>
    <t>一般住宅用地</t>
  </si>
  <si>
    <t>商業地等(非住宅用地)</t>
  </si>
  <si>
    <t>計</t>
  </si>
  <si>
    <t>塩             田</t>
  </si>
  <si>
    <t>鉱     泉     地</t>
  </si>
  <si>
    <t>池             沼</t>
  </si>
  <si>
    <t>山</t>
  </si>
  <si>
    <t>一  般  山  林</t>
  </si>
  <si>
    <t>林</t>
  </si>
  <si>
    <t>介  在  山  林</t>
  </si>
  <si>
    <t>牧              場</t>
  </si>
  <si>
    <t>原              野</t>
  </si>
  <si>
    <t>ゴルフ場の用地</t>
  </si>
  <si>
    <t>遊園地等の用地</t>
  </si>
  <si>
    <t>鉄軌道用地</t>
  </si>
  <si>
    <t>その他の雑種地</t>
  </si>
  <si>
    <t>そ       の       他</t>
  </si>
  <si>
    <t>宅  地</t>
  </si>
  <si>
    <t>役</t>
  </si>
  <si>
    <t>その他</t>
  </si>
  <si>
    <t>所</t>
  </si>
  <si>
    <t>棟             数</t>
  </si>
  <si>
    <t>床　　 　面　 　　積</t>
  </si>
  <si>
    <t>決     定     価     格</t>
  </si>
  <si>
    <t>単 位 当 た り 価 格</t>
  </si>
  <si>
    <t>総　　数</t>
  </si>
  <si>
    <t>(ｱ)</t>
  </si>
  <si>
    <t>(ｴ)</t>
  </si>
  <si>
    <t>(㎡)</t>
  </si>
  <si>
    <t>専    用    住    宅</t>
  </si>
  <si>
    <t>共 同 住 宅 ･ 寄 宿 舎</t>
  </si>
  <si>
    <t>住宅部分</t>
  </si>
  <si>
    <t>その他の用の部分</t>
  </si>
  <si>
    <t>旅 館 ･ 料 亭 ･ ホ テ ル</t>
  </si>
  <si>
    <t>事 務 所  ･ 銀 行 ･ 店 舗</t>
  </si>
  <si>
    <t>－</t>
  </si>
  <si>
    <t>土          蔵</t>
  </si>
  <si>
    <t>附　  　属 　 　家</t>
  </si>
  <si>
    <t>合          計</t>
  </si>
  <si>
    <t>事務所･店舗･百貨店・銀行</t>
  </si>
  <si>
    <t>住  宅 ･ ア  パ  ー  ト</t>
  </si>
  <si>
    <t>病  院   ･   ホ  テ  ル</t>
  </si>
  <si>
    <t>工  場 ･ 倉  庫 ・ 市 場</t>
  </si>
  <si>
    <t>そ        の        他</t>
  </si>
  <si>
    <t>合       計</t>
  </si>
  <si>
    <t>(ｵ)</t>
  </si>
  <si>
    <t>(ｶ)</t>
  </si>
  <si>
    <t>(ｲ)</t>
  </si>
  <si>
    <t>(ｳ)</t>
  </si>
  <si>
    <t>木  造</t>
  </si>
  <si>
    <t>非木造</t>
  </si>
  <si>
    <t>構築物</t>
  </si>
  <si>
    <t>機械及び装置</t>
  </si>
  <si>
    <t>船舶</t>
  </si>
  <si>
    <t>航空機</t>
  </si>
  <si>
    <t>車両及び運搬具</t>
  </si>
  <si>
    <t>工具･器具及び備品</t>
  </si>
  <si>
    <t>調整額</t>
  </si>
  <si>
    <t>小     計</t>
  </si>
  <si>
    <t>大臣配分分</t>
  </si>
  <si>
    <t>知事配分分</t>
  </si>
  <si>
    <t>市町村分の額</t>
  </si>
  <si>
    <t>道府県分の額</t>
  </si>
  <si>
    <t>適用条項</t>
  </si>
  <si>
    <t>区   分</t>
  </si>
  <si>
    <t>個数</t>
  </si>
  <si>
    <t>床面積</t>
  </si>
  <si>
    <t>法附則</t>
  </si>
  <si>
    <t>軽減税額</t>
  </si>
  <si>
    <t>償却資産</t>
  </si>
  <si>
    <t>(単位:千円)</t>
  </si>
  <si>
    <t>台           帳           価           格</t>
  </si>
  <si>
    <t>算定標準額</t>
  </si>
  <si>
    <t>分割配分分</t>
  </si>
  <si>
    <t>国有資産</t>
  </si>
  <si>
    <t>公有資産</t>
  </si>
  <si>
    <t>青葉区</t>
    <rPh sb="2" eb="3">
      <t>ク</t>
    </rPh>
    <phoneticPr fontId="3"/>
  </si>
  <si>
    <t>太白区</t>
    <rPh sb="2" eb="3">
      <t>ク</t>
    </rPh>
    <phoneticPr fontId="3"/>
  </si>
  <si>
    <t>供用住宅</t>
    <rPh sb="2" eb="4">
      <t>ジュウタク</t>
    </rPh>
    <phoneticPr fontId="3"/>
  </si>
  <si>
    <t>減額              割合</t>
    <rPh sb="16" eb="18">
      <t>ワリアイ</t>
    </rPh>
    <phoneticPr fontId="3"/>
  </si>
  <si>
    <t>木　　造</t>
    <rPh sb="3" eb="4">
      <t>ツク</t>
    </rPh>
    <phoneticPr fontId="3"/>
  </si>
  <si>
    <t>非　木　造</t>
    <rPh sb="0" eb="1">
      <t>ヒ</t>
    </rPh>
    <rPh sb="4" eb="5">
      <t>ツク</t>
    </rPh>
    <phoneticPr fontId="3"/>
  </si>
  <si>
    <t>市町村長が価格等を決定したもの</t>
  </si>
  <si>
    <t>法 条関係</t>
  </si>
  <si>
    <t>同 上               内 訳</t>
  </si>
  <si>
    <t>交付金</t>
    <rPh sb="2" eb="3">
      <t>キン</t>
    </rPh>
    <phoneticPr fontId="3"/>
  </si>
  <si>
    <t>地                          　積</t>
    <phoneticPr fontId="3"/>
  </si>
  <si>
    <t>法定免税点</t>
    <phoneticPr fontId="3"/>
  </si>
  <si>
    <t>法定免税点</t>
    <rPh sb="4" eb="5">
      <t>テン</t>
    </rPh>
    <phoneticPr fontId="3"/>
  </si>
  <si>
    <t>納  付  金</t>
    <rPh sb="0" eb="1">
      <t>オサム</t>
    </rPh>
    <rPh sb="3" eb="4">
      <t>ヅケ</t>
    </rPh>
    <rPh sb="6" eb="7">
      <t>カネ</t>
    </rPh>
    <phoneticPr fontId="3"/>
  </si>
  <si>
    <t>計</t>
    <rPh sb="0" eb="1">
      <t>ケイ</t>
    </rPh>
    <phoneticPr fontId="3"/>
  </si>
  <si>
    <t>合計</t>
    <rPh sb="0" eb="1">
      <t>ゴウ</t>
    </rPh>
    <phoneticPr fontId="3"/>
  </si>
  <si>
    <t>雑　　種　　地</t>
    <rPh sb="0" eb="1">
      <t>ザツ</t>
    </rPh>
    <rPh sb="3" eb="4">
      <t>タネ</t>
    </rPh>
    <rPh sb="6" eb="7">
      <t>チ</t>
    </rPh>
    <phoneticPr fontId="3"/>
  </si>
  <si>
    <t>単体利用</t>
    <rPh sb="0" eb="2">
      <t>タンタイ</t>
    </rPh>
    <rPh sb="2" eb="4">
      <t>リヨウ</t>
    </rPh>
    <phoneticPr fontId="3"/>
  </si>
  <si>
    <t>複合利用</t>
    <rPh sb="0" eb="2">
      <t>フクゴウ</t>
    </rPh>
    <rPh sb="2" eb="4">
      <t>リヨウ</t>
    </rPh>
    <phoneticPr fontId="3"/>
  </si>
  <si>
    <t>小規模住宅用地</t>
    <rPh sb="0" eb="3">
      <t>ショウキボ</t>
    </rPh>
    <rPh sb="3" eb="5">
      <t>ジュウタク</t>
    </rPh>
    <rPh sb="5" eb="7">
      <t>ヨウチ</t>
    </rPh>
    <phoneticPr fontId="3"/>
  </si>
  <si>
    <t>一般住宅用地</t>
    <rPh sb="0" eb="2">
      <t>イッパン</t>
    </rPh>
    <rPh sb="2" eb="4">
      <t>ジュウタク</t>
    </rPh>
    <rPh sb="4" eb="6">
      <t>ヨウチ</t>
    </rPh>
    <phoneticPr fontId="3"/>
  </si>
  <si>
    <t>住宅用地以外</t>
    <rPh sb="0" eb="2">
      <t>ジュウタク</t>
    </rPh>
    <rPh sb="2" eb="4">
      <t>ヨウチ</t>
    </rPh>
    <rPh sb="4" eb="6">
      <t>イガイ</t>
    </rPh>
    <phoneticPr fontId="3"/>
  </si>
  <si>
    <t>(2)　土　　　地</t>
    <phoneticPr fontId="3"/>
  </si>
  <si>
    <t>　ア． 地目別評価状況の推移（当初）</t>
    <phoneticPr fontId="3"/>
  </si>
  <si>
    <t>(ｱ)に係る</t>
    <phoneticPr fontId="3"/>
  </si>
  <si>
    <t xml:space="preserve">以上のもの
</t>
    <phoneticPr fontId="3"/>
  </si>
  <si>
    <t>課税標準額</t>
    <phoneticPr fontId="3"/>
  </si>
  <si>
    <t>(筆)</t>
    <phoneticPr fontId="3"/>
  </si>
  <si>
    <t>宅
地</t>
    <phoneticPr fontId="3"/>
  </si>
  <si>
    <t>　(3)　家　　　屋</t>
    <phoneticPr fontId="3"/>
  </si>
  <si>
    <t>　　ア． 家屋の種類別評価状況の推移（当初）</t>
    <phoneticPr fontId="3"/>
  </si>
  <si>
    <t>棟             数</t>
    <phoneticPr fontId="3"/>
  </si>
  <si>
    <t>法定免税点</t>
    <phoneticPr fontId="3"/>
  </si>
  <si>
    <t>未満のもの</t>
    <phoneticPr fontId="3"/>
  </si>
  <si>
    <t>以上のもの</t>
    <phoneticPr fontId="3"/>
  </si>
  <si>
    <t>(ｲ)</t>
    <phoneticPr fontId="3"/>
  </si>
  <si>
    <t>(ｳ)</t>
    <phoneticPr fontId="3"/>
  </si>
  <si>
    <t>(ｵ)</t>
    <phoneticPr fontId="3"/>
  </si>
  <si>
    <t>(ｶ)</t>
    <phoneticPr fontId="3"/>
  </si>
  <si>
    <t>木
造</t>
    <phoneticPr fontId="3"/>
  </si>
  <si>
    <t>非
木
造</t>
    <phoneticPr fontId="3"/>
  </si>
  <si>
    <t>(4)  償却資産</t>
    <phoneticPr fontId="3"/>
  </si>
  <si>
    <t>　ア． 種類別評価状況の推移（当初）</t>
    <phoneticPr fontId="3"/>
  </si>
  <si>
    <t>決 定 価 格 （千円）</t>
    <phoneticPr fontId="3"/>
  </si>
  <si>
    <t>課 税 標 準 額 （千円）</t>
    <phoneticPr fontId="3"/>
  </si>
  <si>
    <t>法743条1項による知事決定分</t>
    <phoneticPr fontId="3"/>
  </si>
  <si>
    <t>合　　　　　　　　計</t>
    <phoneticPr fontId="3"/>
  </si>
  <si>
    <t>(1)　総　　　　括</t>
    <phoneticPr fontId="3"/>
  </si>
  <si>
    <t>　ア． 納税義務者数の推移</t>
    <phoneticPr fontId="3"/>
  </si>
  <si>
    <t>（単位：人，％）</t>
    <phoneticPr fontId="3"/>
  </si>
  <si>
    <t>宮城野区</t>
    <phoneticPr fontId="3"/>
  </si>
  <si>
    <t>若林区</t>
    <phoneticPr fontId="3"/>
  </si>
  <si>
    <t>泉区</t>
    <phoneticPr fontId="3"/>
  </si>
  <si>
    <t>(1)　総　　　　括（つづき）</t>
    <phoneticPr fontId="3"/>
  </si>
  <si>
    <t>　イ．　調定額の推移</t>
    <phoneticPr fontId="3"/>
  </si>
  <si>
    <t>土　　　　地</t>
    <phoneticPr fontId="3"/>
  </si>
  <si>
    <t>床　　　　　面　　　　　積</t>
    <phoneticPr fontId="3"/>
  </si>
  <si>
    <t>決　　　　定　　　　価　　　　格</t>
    <phoneticPr fontId="3"/>
  </si>
  <si>
    <t>単　位　当　た　り　価　格</t>
    <phoneticPr fontId="3"/>
  </si>
  <si>
    <t xml:space="preserve"> </t>
    <phoneticPr fontId="3"/>
  </si>
  <si>
    <t>　(3)　家　　　屋(つづき)</t>
    <phoneticPr fontId="3"/>
  </si>
  <si>
    <t xml:space="preserve"> </t>
    <phoneticPr fontId="3"/>
  </si>
  <si>
    <t>決 定 価 格 （千円）</t>
    <phoneticPr fontId="3"/>
  </si>
  <si>
    <t>課 税 標 準 額 （千円）</t>
    <phoneticPr fontId="3"/>
  </si>
  <si>
    <t>市長決定分</t>
    <rPh sb="0" eb="2">
      <t>シチョウ</t>
    </rPh>
    <rPh sb="2" eb="4">
      <t>ケッテイ</t>
    </rPh>
    <rPh sb="4" eb="5">
      <t>ブン</t>
    </rPh>
    <phoneticPr fontId="4"/>
  </si>
  <si>
    <t>青葉区分</t>
    <rPh sb="0" eb="3">
      <t>アオバク</t>
    </rPh>
    <rPh sb="3" eb="4">
      <t>ブン</t>
    </rPh>
    <phoneticPr fontId="4"/>
  </si>
  <si>
    <t>宮城野区分</t>
    <rPh sb="0" eb="2">
      <t>ミヤギ</t>
    </rPh>
    <rPh sb="2" eb="3">
      <t>ノ</t>
    </rPh>
    <rPh sb="3" eb="5">
      <t>クブン</t>
    </rPh>
    <phoneticPr fontId="4"/>
  </si>
  <si>
    <t>若林区分</t>
    <rPh sb="0" eb="3">
      <t>ワカバヤシク</t>
    </rPh>
    <rPh sb="3" eb="4">
      <t>ブン</t>
    </rPh>
    <phoneticPr fontId="4"/>
  </si>
  <si>
    <t>太白区分</t>
    <rPh sb="0" eb="3">
      <t>タイハクク</t>
    </rPh>
    <rPh sb="3" eb="4">
      <t>ブン</t>
    </rPh>
    <phoneticPr fontId="4"/>
  </si>
  <si>
    <t>泉区分</t>
    <rPh sb="0" eb="2">
      <t>イズミク</t>
    </rPh>
    <rPh sb="2" eb="3">
      <t>ブン</t>
    </rPh>
    <phoneticPr fontId="4"/>
  </si>
  <si>
    <t>計</t>
    <rPh sb="0" eb="1">
      <t>ケイ</t>
    </rPh>
    <phoneticPr fontId="4"/>
  </si>
  <si>
    <t>総務大臣配分
県知事配分</t>
    <rPh sb="0" eb="2">
      <t>ソウム</t>
    </rPh>
    <rPh sb="2" eb="4">
      <t>ダイジン</t>
    </rPh>
    <rPh sb="4" eb="6">
      <t>ハイブン</t>
    </rPh>
    <rPh sb="7" eb="10">
      <t>ケンチジ</t>
    </rPh>
    <rPh sb="10" eb="12">
      <t>ハイブン</t>
    </rPh>
    <phoneticPr fontId="4"/>
  </si>
  <si>
    <t>　(2)　土　　　地（つづき）</t>
    <phoneticPr fontId="3"/>
  </si>
  <si>
    <t>(ｱ)に係る</t>
    <phoneticPr fontId="3"/>
  </si>
  <si>
    <t>評　 価</t>
    <phoneticPr fontId="3"/>
  </si>
  <si>
    <t>法定免税</t>
    <phoneticPr fontId="3"/>
  </si>
  <si>
    <t>以上のもの</t>
    <phoneticPr fontId="3"/>
  </si>
  <si>
    <t>課税標準額</t>
    <phoneticPr fontId="3"/>
  </si>
  <si>
    <t xml:space="preserve"> (筆)</t>
    <phoneticPr fontId="3"/>
  </si>
  <si>
    <t>区　　　分</t>
    <phoneticPr fontId="3"/>
  </si>
  <si>
    <t>土　地</t>
    <phoneticPr fontId="3"/>
  </si>
  <si>
    <t>家　屋</t>
    <phoneticPr fontId="3"/>
  </si>
  <si>
    <t>総  数</t>
    <phoneticPr fontId="3"/>
  </si>
  <si>
    <t>平成30年度</t>
    <rPh sb="0" eb="2">
      <t>ヘイセイ</t>
    </rPh>
    <rPh sb="4" eb="6">
      <t>ネンド</t>
    </rPh>
    <phoneticPr fontId="3"/>
  </si>
  <si>
    <t>平　成　30　年　度</t>
    <rPh sb="0" eb="1">
      <t>ヒラ</t>
    </rPh>
    <rPh sb="2" eb="3">
      <t>シゲル</t>
    </rPh>
    <rPh sb="7" eb="8">
      <t>ネン</t>
    </rPh>
    <rPh sb="9" eb="10">
      <t>ド</t>
    </rPh>
    <phoneticPr fontId="3"/>
  </si>
  <si>
    <t>工場・倉庫</t>
    <rPh sb="0" eb="2">
      <t>コウジョウ</t>
    </rPh>
    <rPh sb="3" eb="5">
      <t>ソウコ</t>
    </rPh>
    <phoneticPr fontId="3"/>
  </si>
  <si>
    <t>第15条の6第1項
(一般)</t>
    <phoneticPr fontId="3"/>
  </si>
  <si>
    <t>第15条の6第2項
(中高層)</t>
    <phoneticPr fontId="3"/>
  </si>
  <si>
    <t>第15条の7第1項
(認定長期優良住宅，一般)</t>
    <rPh sb="8" eb="9">
      <t>コウ</t>
    </rPh>
    <rPh sb="11" eb="13">
      <t>ニンテイ</t>
    </rPh>
    <rPh sb="13" eb="15">
      <t>チョウキ</t>
    </rPh>
    <rPh sb="15" eb="17">
      <t>ユウリョウ</t>
    </rPh>
    <rPh sb="17" eb="19">
      <t>ジュウタク</t>
    </rPh>
    <rPh sb="20" eb="22">
      <t>イッパン</t>
    </rPh>
    <phoneticPr fontId="3"/>
  </si>
  <si>
    <t>第15条の7第2項
(認定長期優良住宅，中高層)</t>
    <rPh sb="8" eb="9">
      <t>コウ</t>
    </rPh>
    <rPh sb="11" eb="13">
      <t>ニンテイ</t>
    </rPh>
    <rPh sb="13" eb="15">
      <t>チョウキ</t>
    </rPh>
    <rPh sb="15" eb="17">
      <t>ユウリョウ</t>
    </rPh>
    <rPh sb="17" eb="19">
      <t>ジュウタク</t>
    </rPh>
    <rPh sb="20" eb="23">
      <t>チュウコウソウ</t>
    </rPh>
    <phoneticPr fontId="3"/>
  </si>
  <si>
    <t>第15条の9第1項
(耐震改修）</t>
    <phoneticPr fontId="3"/>
  </si>
  <si>
    <t>第15条の9第4項及び第5項
(バリアフリー改修)</t>
    <rPh sb="9" eb="10">
      <t>オヨ</t>
    </rPh>
    <rPh sb="11" eb="12">
      <t>ダイ</t>
    </rPh>
    <rPh sb="13" eb="14">
      <t>コウ</t>
    </rPh>
    <rPh sb="22" eb="24">
      <t>カイシュウ</t>
    </rPh>
    <phoneticPr fontId="3"/>
  </si>
  <si>
    <t>交・納付金額</t>
    <rPh sb="0" eb="1">
      <t>コウ</t>
    </rPh>
    <rPh sb="2" eb="4">
      <t>ノウフ</t>
    </rPh>
    <rPh sb="4" eb="6">
      <t>キンガク</t>
    </rPh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</si>
  <si>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</si>
  <si>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令 　和　 元　 年　 度</t>
    <rPh sb="0" eb="1">
      <t>レイ</t>
    </rPh>
    <rPh sb="3" eb="4">
      <t>ワ</t>
    </rPh>
    <rPh sb="6" eb="7">
      <t>モト</t>
    </rPh>
    <rPh sb="9" eb="10">
      <t>ネン</t>
    </rPh>
    <rPh sb="12" eb="13">
      <t>ド</t>
    </rPh>
    <phoneticPr fontId="3"/>
  </si>
  <si>
    <t>第15条の9第9項及び第10項
(熱損失防止改修（省エネ改修）)</t>
    <rPh sb="8" eb="9">
      <t>コウ</t>
    </rPh>
    <rPh sb="9" eb="10">
      <t>オヨ</t>
    </rPh>
    <rPh sb="11" eb="12">
      <t>ダイ</t>
    </rPh>
    <rPh sb="14" eb="15">
      <t>コウ</t>
    </rPh>
    <rPh sb="17" eb="18">
      <t>ネツ</t>
    </rPh>
    <rPh sb="18" eb="20">
      <t>ソンシツ</t>
    </rPh>
    <rPh sb="20" eb="22">
      <t>ボウシ</t>
    </rPh>
    <rPh sb="22" eb="24">
      <t>カイシュウ</t>
    </rPh>
    <rPh sb="25" eb="26">
      <t>ショウ</t>
    </rPh>
    <rPh sb="28" eb="30">
      <t>カイシュウ</t>
    </rPh>
    <phoneticPr fontId="3"/>
  </si>
  <si>
    <t>平
成
30
年
度</t>
    <rPh sb="0" eb="1">
      <t>ヘイ</t>
    </rPh>
    <rPh sb="2" eb="3">
      <t>ナル</t>
    </rPh>
    <rPh sb="7" eb="8">
      <t>ネン</t>
    </rPh>
    <rPh sb="9" eb="10">
      <t>ド</t>
    </rPh>
    <phoneticPr fontId="3"/>
  </si>
  <si>
    <t>第15条の8第1項
(再開発ビル)</t>
    <rPh sb="6" eb="7">
      <t>ダイ</t>
    </rPh>
    <rPh sb="8" eb="9">
      <t>コウ</t>
    </rPh>
    <phoneticPr fontId="3"/>
  </si>
  <si>
    <t>第15条の8第2項
(サービス付き高齢者向け賃貸住宅）
※平成27年改正法附則第17条第12項分を含む。</t>
    <rPh sb="15" eb="16">
      <t>ツキ</t>
    </rPh>
    <rPh sb="17" eb="20">
      <t>コウレイシャ</t>
    </rPh>
    <rPh sb="20" eb="21">
      <t>ム</t>
    </rPh>
    <rPh sb="22" eb="24">
      <t>チンタイ</t>
    </rPh>
    <rPh sb="24" eb="26">
      <t>ジュウタク</t>
    </rPh>
    <rPh sb="29" eb="31">
      <t>ヘイセイ</t>
    </rPh>
    <rPh sb="33" eb="34">
      <t>ネン</t>
    </rPh>
    <rPh sb="34" eb="37">
      <t>カイセイホウ</t>
    </rPh>
    <rPh sb="37" eb="39">
      <t>フソク</t>
    </rPh>
    <rPh sb="39" eb="40">
      <t>ダイ</t>
    </rPh>
    <rPh sb="42" eb="43">
      <t>ジョウ</t>
    </rPh>
    <rPh sb="43" eb="44">
      <t>ダイ</t>
    </rPh>
    <rPh sb="46" eb="47">
      <t>コウ</t>
    </rPh>
    <rPh sb="47" eb="48">
      <t>ブン</t>
    </rPh>
    <rPh sb="49" eb="50">
      <t>フク</t>
    </rPh>
    <phoneticPr fontId="3"/>
  </si>
  <si>
    <t>　(5)  新築住宅に対する軽減措置の適用状況の推移（当初）</t>
    <phoneticPr fontId="3"/>
  </si>
  <si>
    <t>皆減</t>
    <rPh sb="0" eb="2">
      <t>カイゲン</t>
    </rPh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</si>
  <si>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</si>
  <si>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　和　２　年　度</t>
    <rPh sb="0" eb="1">
      <t>レイ</t>
    </rPh>
    <rPh sb="2" eb="3">
      <t>ワ</t>
    </rPh>
    <rPh sb="6" eb="7">
      <t>ネン</t>
    </rPh>
    <rPh sb="8" eb="9">
      <t>ド</t>
    </rPh>
    <phoneticPr fontId="3"/>
  </si>
  <si>
    <t>令 　和　 ２　 年　 度</t>
    <rPh sb="0" eb="1">
      <t>レイ</t>
    </rPh>
    <rPh sb="3" eb="4">
      <t>ワ</t>
    </rPh>
    <rPh sb="9" eb="10">
      <t>ネン</t>
    </rPh>
    <rPh sb="12" eb="13">
      <t>ド</t>
    </rPh>
    <phoneticPr fontId="3"/>
  </si>
  <si>
    <t>令和２年度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</si>
  <si>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</si>
  <si>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</si>
  <si>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　和　元　年　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3"/>
  </si>
  <si>
    <t>令　和　３　年　度</t>
    <rPh sb="0" eb="1">
      <t>レイ</t>
    </rPh>
    <rPh sb="2" eb="3">
      <t>ワ</t>
    </rPh>
    <rPh sb="6" eb="7">
      <t>ネン</t>
    </rPh>
    <rPh sb="8" eb="9">
      <t>ド</t>
    </rPh>
    <phoneticPr fontId="3"/>
  </si>
  <si>
    <t>令 　和　 ３　 年　 度</t>
    <rPh sb="0" eb="1">
      <t>レイ</t>
    </rPh>
    <rPh sb="3" eb="4">
      <t>ワ</t>
    </rPh>
    <rPh sb="9" eb="10">
      <t>ネン</t>
    </rPh>
    <rPh sb="12" eb="13">
      <t>ド</t>
    </rPh>
    <phoneticPr fontId="3"/>
  </si>
  <si>
    <t>令
和
元
年
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3"/>
  </si>
  <si>
    <t>令
和
２
年
度</t>
    <rPh sb="0" eb="1">
      <t>レイ</t>
    </rPh>
    <rPh sb="2" eb="3">
      <t>カズ</t>
    </rPh>
    <rPh sb="6" eb="7">
      <t>ネン</t>
    </rPh>
    <rPh sb="8" eb="9">
      <t>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</si>
  <si>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</si>
  <si>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</si>
  <si>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　和　４　年　度</t>
    <rPh sb="0" eb="1">
      <t>レイ</t>
    </rPh>
    <rPh sb="2" eb="3">
      <t>ワ</t>
    </rPh>
    <rPh sb="6" eb="7">
      <t>ネン</t>
    </rPh>
    <rPh sb="8" eb="9">
      <t>ド</t>
    </rPh>
    <phoneticPr fontId="3"/>
  </si>
  <si>
    <t>平   成   30   年   度</t>
  </si>
  <si>
    <t>令 　和　 ４　 年　 度</t>
    <rPh sb="0" eb="1">
      <t>レイ</t>
    </rPh>
    <rPh sb="3" eb="4">
      <t>ワ</t>
    </rPh>
    <rPh sb="9" eb="10">
      <t>ネン</t>
    </rPh>
    <rPh sb="12" eb="13">
      <t>ド</t>
    </rPh>
    <phoneticPr fontId="3"/>
  </si>
  <si>
    <t>令
和
３
年
度</t>
    <rPh sb="0" eb="1">
      <t>レイ</t>
    </rPh>
    <rPh sb="2" eb="3">
      <t>カズ</t>
    </rPh>
    <rPh sb="6" eb="7">
      <t>ネン</t>
    </rPh>
    <rPh sb="8" eb="9">
      <t>ド</t>
    </rPh>
    <phoneticPr fontId="3"/>
  </si>
  <si>
    <t>劇 場 ･ 病 院</t>
    <phoneticPr fontId="3"/>
  </si>
  <si>
    <t>(単位：千円，％)</t>
  </si>
  <si>
    <t>第15条の9の2第4項及び第5項
(熱損失防止改修（省エネ改修）・認定長期優良住宅化)</t>
    <rPh sb="10" eb="11">
      <t>コウ</t>
    </rPh>
    <rPh sb="11" eb="12">
      <t>オヨ</t>
    </rPh>
    <rPh sb="13" eb="14">
      <t>ダイ</t>
    </rPh>
    <rPh sb="15" eb="16">
      <t>コウ</t>
    </rPh>
    <rPh sb="18" eb="19">
      <t>ネツ</t>
    </rPh>
    <rPh sb="19" eb="21">
      <t>ソンシツ</t>
    </rPh>
    <rPh sb="21" eb="23">
      <t>ボウシ</t>
    </rPh>
    <rPh sb="23" eb="25">
      <t>カイシュウ</t>
    </rPh>
    <rPh sb="26" eb="27">
      <t>ショウ</t>
    </rPh>
    <rPh sb="29" eb="31">
      <t>カイシュウ</t>
    </rPh>
    <rPh sb="33" eb="35">
      <t>ニンテイ</t>
    </rPh>
    <rPh sb="35" eb="37">
      <t>チョウキ</t>
    </rPh>
    <rPh sb="37" eb="39">
      <t>ユウリョウ</t>
    </rPh>
    <rPh sb="39" eb="41">
      <t>ジュウタク</t>
    </rPh>
    <rPh sb="41" eb="42">
      <t>カ</t>
    </rPh>
    <phoneticPr fontId="3"/>
  </si>
  <si>
    <t>皆増</t>
    <rPh sb="0" eb="1">
      <t>ミナ</t>
    </rPh>
    <rPh sb="1" eb="2">
      <t>フ</t>
    </rPh>
    <phoneticPr fontId="3"/>
  </si>
  <si>
    <t>皆減</t>
    <rPh sb="0" eb="1">
      <t>ミナ</t>
    </rPh>
    <rPh sb="1" eb="2">
      <t>ヘ</t>
    </rPh>
    <phoneticPr fontId="3"/>
  </si>
  <si>
    <t>点未満のもの</t>
    <phoneticPr fontId="3"/>
  </si>
  <si>
    <t>点以上のもの</t>
    <phoneticPr fontId="3"/>
  </si>
  <si>
    <t>２</t>
    <phoneticPr fontId="3"/>
  </si>
  <si>
    <t>３</t>
    <phoneticPr fontId="3"/>
  </si>
  <si>
    <t>１</t>
    <phoneticPr fontId="3"/>
  </si>
  <si>
    <t>４</t>
    <phoneticPr fontId="3"/>
  </si>
  <si>
    <t>(円/㎡)</t>
    <phoneticPr fontId="3"/>
  </si>
  <si>
    <t>点未満のもの</t>
    <phoneticPr fontId="3"/>
  </si>
  <si>
    <t>点以上のもの</t>
    <phoneticPr fontId="3"/>
  </si>
  <si>
    <t>非課税地積</t>
    <phoneticPr fontId="3"/>
  </si>
  <si>
    <t>評価総地積</t>
    <phoneticPr fontId="3"/>
  </si>
  <si>
    <t>未満のもの</t>
    <phoneticPr fontId="3"/>
  </si>
  <si>
    <t>法定免税点</t>
    <phoneticPr fontId="3"/>
  </si>
  <si>
    <t>以上のもの</t>
    <phoneticPr fontId="3"/>
  </si>
  <si>
    <t>総　　　額</t>
    <phoneticPr fontId="3"/>
  </si>
  <si>
    <t>価　格</t>
    <phoneticPr fontId="3"/>
  </si>
  <si>
    <t>平　均</t>
    <phoneticPr fontId="3"/>
  </si>
  <si>
    <t>価　格</t>
    <rPh sb="0" eb="1">
      <t>アタイ</t>
    </rPh>
    <rPh sb="2" eb="3">
      <t>カク</t>
    </rPh>
    <phoneticPr fontId="3"/>
  </si>
  <si>
    <t>最　高</t>
    <phoneticPr fontId="3"/>
  </si>
  <si>
    <t>－</t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</si>
  <si>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</si>
  <si>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</si>
  <si>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　和　５　年　度</t>
    <rPh sb="0" eb="1">
      <t>レイ</t>
    </rPh>
    <rPh sb="2" eb="3">
      <t>ワ</t>
    </rPh>
    <rPh sb="6" eb="7">
      <t>ネン</t>
    </rPh>
    <rPh sb="8" eb="9">
      <t>ド</t>
    </rPh>
    <phoneticPr fontId="3"/>
  </si>
  <si>
    <t>　 イ．令和５年度各区別評価状況(当初）</t>
    <rPh sb="4" eb="5">
      <t>レイ</t>
    </rPh>
    <rPh sb="5" eb="6">
      <t>ワ</t>
    </rPh>
    <phoneticPr fontId="3"/>
  </si>
  <si>
    <t>　　イ．令和５年度各区別評価状況（当初）</t>
    <rPh sb="4" eb="5">
      <t>レイ</t>
    </rPh>
    <rPh sb="5" eb="6">
      <t>ワ</t>
    </rPh>
    <phoneticPr fontId="3"/>
  </si>
  <si>
    <t>令 　和　 ５　 年　 度</t>
    <rPh sb="0" eb="1">
      <t>レイ</t>
    </rPh>
    <rPh sb="3" eb="4">
      <t>ワ</t>
    </rPh>
    <rPh sb="9" eb="10">
      <t>ネン</t>
    </rPh>
    <rPh sb="12" eb="13">
      <t>ド</t>
    </rPh>
    <phoneticPr fontId="3"/>
  </si>
  <si>
    <t>　イ．令和５年度各区別評価状況（当初）</t>
    <rPh sb="3" eb="4">
      <t>レイ</t>
    </rPh>
    <rPh sb="4" eb="5">
      <t>ワ</t>
    </rPh>
    <rPh sb="6" eb="8">
      <t>ネンド</t>
    </rPh>
    <rPh sb="8" eb="9">
      <t>カク</t>
    </rPh>
    <rPh sb="9" eb="10">
      <t>ク</t>
    </rPh>
    <rPh sb="10" eb="11">
      <t>ベツ</t>
    </rPh>
    <rPh sb="11" eb="13">
      <t>ヒョウカ</t>
    </rPh>
    <rPh sb="13" eb="15">
      <t>ジョウキョウ</t>
    </rPh>
    <rPh sb="16" eb="18">
      <t>トウショ</t>
    </rPh>
    <phoneticPr fontId="4"/>
  </si>
  <si>
    <t>令
和
４
年
度</t>
    <rPh sb="0" eb="1">
      <t>レイ</t>
    </rPh>
    <rPh sb="2" eb="3">
      <t>カズ</t>
    </rPh>
    <rPh sb="6" eb="7">
      <t>ネン</t>
    </rPh>
    <rPh sb="8" eb="9">
      <t>ド</t>
    </rPh>
    <phoneticPr fontId="3"/>
  </si>
  <si>
    <t>皆増</t>
    <rPh sb="0" eb="1">
      <t>ミナ</t>
    </rPh>
    <rPh sb="1" eb="2">
      <t>ゾウ</t>
    </rPh>
    <phoneticPr fontId="3"/>
  </si>
  <si>
    <t>前年比</t>
    <rPh sb="0" eb="2">
      <t>ゼンネン</t>
    </rPh>
    <rPh sb="2" eb="3">
      <t>ヒ</t>
    </rPh>
    <phoneticPr fontId="3"/>
  </si>
  <si>
    <t>減額後の課税標準額</t>
    <rPh sb="0" eb="2">
      <t>ゲンガク</t>
    </rPh>
    <rPh sb="2" eb="3">
      <t>ゴ</t>
    </rPh>
    <rPh sb="4" eb="6">
      <t>カゼイ</t>
    </rPh>
    <rPh sb="6" eb="8">
      <t>ヒョウジュン</t>
    </rPh>
    <rPh sb="8" eb="9">
      <t>ガク</t>
    </rPh>
    <phoneticPr fontId="3"/>
  </si>
  <si>
    <t>決定価格</t>
    <rPh sb="0" eb="2">
      <t>ケッテイ</t>
    </rPh>
    <rPh sb="2" eb="4">
      <t>カカク</t>
    </rPh>
    <phoneticPr fontId="3"/>
  </si>
  <si>
    <t>法附則第15条第32項
(特定事業所内保育施設)</t>
    <rPh sb="0" eb="1">
      <t>ホウ</t>
    </rPh>
    <rPh sb="1" eb="3">
      <t>フソク</t>
    </rPh>
    <rPh sb="13" eb="15">
      <t>トクテイ</t>
    </rPh>
    <rPh sb="15" eb="18">
      <t>ジギョウショ</t>
    </rPh>
    <rPh sb="18" eb="19">
      <t>ナイ</t>
    </rPh>
    <rPh sb="19" eb="21">
      <t>ホイク</t>
    </rPh>
    <rPh sb="21" eb="23">
      <t>シセツ</t>
    </rPh>
    <phoneticPr fontId="3"/>
  </si>
  <si>
    <t>減額となる課税標準額</t>
    <rPh sb="0" eb="2">
      <t>ゲンガク</t>
    </rPh>
    <rPh sb="5" eb="7">
      <t>カゼイ</t>
    </rPh>
    <rPh sb="7" eb="9">
      <t>ヒョウジュン</t>
    </rPh>
    <rPh sb="9" eb="10">
      <t>ガク</t>
    </rPh>
    <phoneticPr fontId="3"/>
  </si>
  <si>
    <t>特例率</t>
    <rPh sb="0" eb="2">
      <t>トクレイ</t>
    </rPh>
    <rPh sb="2" eb="3">
      <t>リツ</t>
    </rPh>
    <phoneticPr fontId="3"/>
  </si>
  <si>
    <t>ウ.償却資産</t>
    <rPh sb="2" eb="4">
      <t>ショウキャク</t>
    </rPh>
    <rPh sb="4" eb="6">
      <t>シサン</t>
    </rPh>
    <phoneticPr fontId="3"/>
  </si>
  <si>
    <t>軽減税額</t>
    <rPh sb="0" eb="2">
      <t>ケイゲン</t>
    </rPh>
    <rPh sb="2" eb="4">
      <t>ゼイガク</t>
    </rPh>
    <phoneticPr fontId="3"/>
  </si>
  <si>
    <t>軽減
割合</t>
    <rPh sb="0" eb="2">
      <t>ケイゲン</t>
    </rPh>
    <rPh sb="3" eb="5">
      <t>ワリアイ</t>
    </rPh>
    <phoneticPr fontId="3"/>
  </si>
  <si>
    <t>法附則第15条第32項
(特定事業所内保育施設)</t>
    <rPh sb="0" eb="1">
      <t>ホウ</t>
    </rPh>
    <rPh sb="1" eb="3">
      <t>フソク</t>
    </rPh>
    <rPh sb="7" eb="8">
      <t>ダイ</t>
    </rPh>
    <rPh sb="10" eb="11">
      <t>コウ</t>
    </rPh>
    <rPh sb="13" eb="15">
      <t>トクテイ</t>
    </rPh>
    <rPh sb="15" eb="18">
      <t>ジギョウショ</t>
    </rPh>
    <rPh sb="18" eb="19">
      <t>ナイ</t>
    </rPh>
    <rPh sb="19" eb="21">
      <t>ホイク</t>
    </rPh>
    <rPh sb="21" eb="23">
      <t>シセツ</t>
    </rPh>
    <phoneticPr fontId="3"/>
  </si>
  <si>
    <t>イ.家屋</t>
    <rPh sb="2" eb="4">
      <t>カオク</t>
    </rPh>
    <phoneticPr fontId="3"/>
  </si>
  <si>
    <t>ア.土地</t>
    <rPh sb="2" eb="4">
      <t>トチ</t>
    </rPh>
    <phoneticPr fontId="3"/>
  </si>
  <si>
    <t>　(7)  国有資産等所在市交付金及び納付金の推移</t>
    <rPh sb="17" eb="18">
      <t>オヨ</t>
    </rPh>
    <rPh sb="19" eb="22">
      <t>ノウフキン</t>
    </rPh>
    <phoneticPr fontId="3"/>
  </si>
  <si>
    <t>注）端数処理により，合計が不一致となる場合がある。</t>
    <rPh sb="0" eb="1">
      <t>チュウ</t>
    </rPh>
    <rPh sb="2" eb="4">
      <t>ハスウ</t>
    </rPh>
    <rPh sb="4" eb="6">
      <t>ショリ</t>
    </rPh>
    <rPh sb="10" eb="12">
      <t>ゴウケイ</t>
    </rPh>
    <rPh sb="13" eb="16">
      <t>フイッチ</t>
    </rPh>
    <rPh sb="19" eb="21">
      <t>バアイ</t>
    </rPh>
    <phoneticPr fontId="3"/>
  </si>
  <si>
    <t>注）端数処理により，合計が一致しない場合がある。</t>
    <rPh sb="0" eb="1">
      <t>チュウ</t>
    </rPh>
    <rPh sb="2" eb="4">
      <t>ハスウ</t>
    </rPh>
    <rPh sb="4" eb="6">
      <t>ショリ</t>
    </rPh>
    <rPh sb="10" eb="12">
      <t>ゴウケイ</t>
    </rPh>
    <rPh sb="13" eb="15">
      <t>イッチ</t>
    </rPh>
    <rPh sb="18" eb="20">
      <t>バアイ</t>
    </rPh>
    <phoneticPr fontId="3"/>
  </si>
  <si>
    <t>注2）端数処理により，合計が一致しない場合がある。</t>
    <rPh sb="0" eb="1">
      <t>チュウ</t>
    </rPh>
    <rPh sb="3" eb="5">
      <t>ハスウ</t>
    </rPh>
    <rPh sb="5" eb="7">
      <t>ショリ</t>
    </rPh>
    <rPh sb="11" eb="13">
      <t>ゴウケイ</t>
    </rPh>
    <rPh sb="14" eb="16">
      <t>イッチ</t>
    </rPh>
    <rPh sb="19" eb="21">
      <t>バアイ</t>
    </rPh>
    <phoneticPr fontId="3"/>
  </si>
  <si>
    <t>注1）棟数は物理的１棟を基準に算定した。</t>
    <phoneticPr fontId="3"/>
  </si>
  <si>
    <t>注1）決定価格及び課税標準額は，法定免税点以上のものである。</t>
    <phoneticPr fontId="3"/>
  </si>
  <si>
    <t>(ｴ)</t>
    <phoneticPr fontId="3"/>
  </si>
  <si>
    <t>※1 令和４年３月31日以前に取得した資産の特例率は3/4</t>
    <rPh sb="3" eb="5">
      <t>レイワ</t>
    </rPh>
    <rPh sb="6" eb="7">
      <t>ネン</t>
    </rPh>
    <rPh sb="8" eb="9">
      <t>ガツ</t>
    </rPh>
    <rPh sb="11" eb="12">
      <t>ニチ</t>
    </rPh>
    <rPh sb="12" eb="14">
      <t>イゼン</t>
    </rPh>
    <rPh sb="15" eb="17">
      <t>シュトク</t>
    </rPh>
    <rPh sb="19" eb="21">
      <t>シサン</t>
    </rPh>
    <rPh sb="22" eb="24">
      <t>トクレイ</t>
    </rPh>
    <rPh sb="24" eb="25">
      <t>リツ</t>
    </rPh>
    <phoneticPr fontId="3"/>
  </si>
  <si>
    <r>
      <rPr>
        <u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 xml:space="preserve">
２</t>
    </r>
    <phoneticPr fontId="3"/>
  </si>
  <si>
    <r>
      <rPr>
        <u/>
        <sz val="9"/>
        <rFont val="ＭＳ 明朝"/>
        <family val="1"/>
        <charset val="128"/>
      </rPr>
      <t>４</t>
    </r>
    <r>
      <rPr>
        <sz val="9"/>
        <rFont val="ＭＳ 明朝"/>
        <family val="1"/>
        <charset val="128"/>
      </rPr>
      <t xml:space="preserve">
５
※1</t>
    </r>
    <phoneticPr fontId="3"/>
  </si>
  <si>
    <r>
      <rPr>
        <u/>
        <sz val="9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 xml:space="preserve">
３</t>
    </r>
    <phoneticPr fontId="3"/>
  </si>
  <si>
    <r>
      <rPr>
        <u/>
        <sz val="9"/>
        <rFont val="ＭＳ 明朝"/>
        <family val="1"/>
        <charset val="128"/>
      </rPr>
      <t>１</t>
    </r>
    <r>
      <rPr>
        <sz val="9"/>
        <rFont val="ＭＳ 明朝"/>
        <family val="1"/>
        <charset val="128"/>
      </rPr>
      <t xml:space="preserve">
３</t>
    </r>
    <phoneticPr fontId="3"/>
  </si>
  <si>
    <t>　(6)  わがまち特例の対象となっている各種軽減措置の適用状況（当初）</t>
    <rPh sb="10" eb="12">
      <t>トクレイ</t>
    </rPh>
    <rPh sb="13" eb="15">
      <t>タイショウ</t>
    </rPh>
    <rPh sb="21" eb="23">
      <t>カクシュ</t>
    </rPh>
    <rPh sb="23" eb="25">
      <t>ケイゲン</t>
    </rPh>
    <rPh sb="25" eb="27">
      <t>ソチ</t>
    </rPh>
    <rPh sb="28" eb="30">
      <t>テキヨウ</t>
    </rPh>
    <rPh sb="30" eb="32">
      <t>ジョウキョウ</t>
    </rPh>
    <rPh sb="33" eb="35">
      <t>トウショ</t>
    </rPh>
    <phoneticPr fontId="3"/>
  </si>
  <si>
    <t>法第394条の3第27項
(家庭的保育事業)</t>
    <rPh sb="0" eb="1">
      <t>ホウ</t>
    </rPh>
    <rPh sb="14" eb="17">
      <t>カテイテキ</t>
    </rPh>
    <rPh sb="17" eb="19">
      <t>ホイク</t>
    </rPh>
    <rPh sb="19" eb="21">
      <t>ジギョウ</t>
    </rPh>
    <phoneticPr fontId="3"/>
  </si>
  <si>
    <t>法附則第15条の8第2項
(サービス付き高齢者向け住宅）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rPh sb="18" eb="19">
      <t>ツ</t>
    </rPh>
    <rPh sb="20" eb="23">
      <t>コウレイシャ</t>
    </rPh>
    <rPh sb="23" eb="24">
      <t>ム</t>
    </rPh>
    <rPh sb="25" eb="27">
      <t>ジュウタク</t>
    </rPh>
    <phoneticPr fontId="3"/>
  </si>
  <si>
    <t>法附則第15条第2項第1号
(公共の危害防止施設等_水質汚濁防止)</t>
    <rPh sb="0" eb="1">
      <t>ホウ</t>
    </rPh>
    <rPh sb="1" eb="3">
      <t>フソク</t>
    </rPh>
    <rPh sb="10" eb="11">
      <t>ダイ</t>
    </rPh>
    <rPh sb="12" eb="13">
      <t>ゴウ</t>
    </rPh>
    <rPh sb="15" eb="17">
      <t>コウキョウ</t>
    </rPh>
    <rPh sb="18" eb="20">
      <t>キガイ</t>
    </rPh>
    <rPh sb="20" eb="22">
      <t>ボウシ</t>
    </rPh>
    <rPh sb="22" eb="24">
      <t>シセツ</t>
    </rPh>
    <rPh sb="24" eb="25">
      <t>トウ</t>
    </rPh>
    <rPh sb="26" eb="28">
      <t>スイシツ</t>
    </rPh>
    <rPh sb="28" eb="30">
      <t>オダク</t>
    </rPh>
    <rPh sb="30" eb="32">
      <t>ボウシ</t>
    </rPh>
    <phoneticPr fontId="3"/>
  </si>
  <si>
    <t>法附則第15条第2項第5号
(公共の危害防止施設等_下水道除害)</t>
    <rPh sb="0" eb="1">
      <t>ホウ</t>
    </rPh>
    <rPh sb="1" eb="3">
      <t>フソク</t>
    </rPh>
    <rPh sb="10" eb="11">
      <t>ダイ</t>
    </rPh>
    <rPh sb="12" eb="13">
      <t>ゴウ</t>
    </rPh>
    <rPh sb="15" eb="17">
      <t>コウキョウ</t>
    </rPh>
    <rPh sb="18" eb="20">
      <t>キガイ</t>
    </rPh>
    <rPh sb="20" eb="22">
      <t>ボウシ</t>
    </rPh>
    <rPh sb="22" eb="24">
      <t>シセツ</t>
    </rPh>
    <rPh sb="24" eb="25">
      <t>トウ</t>
    </rPh>
    <rPh sb="26" eb="29">
      <t>ゲスイドウ</t>
    </rPh>
    <rPh sb="29" eb="31">
      <t>ジョガイ</t>
    </rPh>
    <phoneticPr fontId="3"/>
  </si>
  <si>
    <t>法附則第15条第25項第1号
(再生可能エネルギー発電設備_太陽光1,000kw未満)</t>
    <rPh sb="0" eb="1">
      <t>ホウ</t>
    </rPh>
    <rPh sb="1" eb="3">
      <t>フソク</t>
    </rPh>
    <rPh sb="11" eb="12">
      <t>ダイ</t>
    </rPh>
    <rPh sb="13" eb="14">
      <t>ゴウ</t>
    </rPh>
    <rPh sb="16" eb="18">
      <t>サイセイ</t>
    </rPh>
    <rPh sb="18" eb="20">
      <t>カノウ</t>
    </rPh>
    <rPh sb="25" eb="27">
      <t>ハツデン</t>
    </rPh>
    <rPh sb="27" eb="29">
      <t>セツビ</t>
    </rPh>
    <rPh sb="30" eb="33">
      <t>タイヨウコウ</t>
    </rPh>
    <rPh sb="40" eb="42">
      <t>ミマン</t>
    </rPh>
    <phoneticPr fontId="3"/>
  </si>
  <si>
    <t>法附則第15条第25項第3号
(再生可能エネルギー発電設備_水力発電設備5,000kw未満)</t>
    <rPh sb="0" eb="1">
      <t>ホウ</t>
    </rPh>
    <rPh sb="1" eb="3">
      <t>フソク</t>
    </rPh>
    <rPh sb="11" eb="12">
      <t>ダイ</t>
    </rPh>
    <rPh sb="13" eb="14">
      <t>ゴウ</t>
    </rPh>
    <rPh sb="16" eb="18">
      <t>サイセイ</t>
    </rPh>
    <rPh sb="18" eb="20">
      <t>カノウ</t>
    </rPh>
    <rPh sb="25" eb="27">
      <t>ハツデン</t>
    </rPh>
    <rPh sb="27" eb="29">
      <t>セツビ</t>
    </rPh>
    <rPh sb="30" eb="32">
      <t>スイリョク</t>
    </rPh>
    <rPh sb="32" eb="34">
      <t>ハツデン</t>
    </rPh>
    <rPh sb="34" eb="36">
      <t>セツビ</t>
    </rPh>
    <rPh sb="43" eb="45">
      <t>ミマン</t>
    </rPh>
    <phoneticPr fontId="3"/>
  </si>
  <si>
    <t>法附則第15条第25項3号
(再生可能エネルギー発電設備_バイオマス10,000kw未満)</t>
    <rPh sb="0" eb="1">
      <t>ホウ</t>
    </rPh>
    <rPh sb="1" eb="3">
      <t>フソク</t>
    </rPh>
    <rPh sb="12" eb="13">
      <t>ゴウ</t>
    </rPh>
    <rPh sb="15" eb="17">
      <t>サイセイ</t>
    </rPh>
    <rPh sb="17" eb="19">
      <t>カノウ</t>
    </rPh>
    <rPh sb="24" eb="26">
      <t>ハツデン</t>
    </rPh>
    <rPh sb="26" eb="28">
      <t>セツビ</t>
    </rPh>
    <rPh sb="42" eb="44">
      <t>ミマン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</si>
</sst>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_ "/>
    <numFmt numFmtId="177" formatCode="#,##0.0_ "/>
    <numFmt numFmtId="178" formatCode="#,##0_);[Red]\(#,##0\)"/>
    <numFmt numFmtId="179" formatCode="#,##0_ ;[Red]\-#,##0\ "/>
    <numFmt numFmtId="180" formatCode="0.0_ "/>
    <numFmt numFmtId="181" formatCode="#,##0;&quot;‐&quot;#,##0;&quot;－&quot;"/>
    <numFmt numFmtId="182" formatCode="#,##0;&quot;▲ &quot;#,##0"/>
    <numFmt numFmtId="183" formatCode="0.0;&quot;▲ &quot;0.0"/>
    <numFmt numFmtId="184" formatCode="#,##0;&quot;‐&quot;#,##0;&quot;－ &quot;"/>
    <numFmt numFmtId="185" formatCode="#,##0;&quot;－&quot;#,##0;&quot;－ &quot;"/>
    <numFmt numFmtId="186" formatCode="#,##0.0;[Red]\-#,##0.0"/>
  </numFmts>
  <fonts count="16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u/>
      <sz val="9"/>
      <name val="ＭＳ 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>
      <alignment vertical="center"/>
    </xf>
  </cellStyleXfs>
  <cellXfs count="711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horizontal="centerContinuous" vertical="center"/>
    </xf>
    <xf numFmtId="177" fontId="6" fillId="0" borderId="15" xfId="0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11" xfId="0" applyNumberFormat="1" applyFont="1" applyBorder="1" applyAlignment="1">
      <alignment vertical="center"/>
    </xf>
    <xf numFmtId="0" fontId="6" fillId="0" borderId="13" xfId="0" applyNumberFormat="1" applyFont="1" applyBorder="1" applyAlignment="1">
      <alignment vertical="center"/>
    </xf>
    <xf numFmtId="0" fontId="6" fillId="0" borderId="2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26" xfId="0" applyNumberFormat="1" applyFont="1" applyBorder="1" applyAlignment="1">
      <alignment vertical="center"/>
    </xf>
    <xf numFmtId="0" fontId="6" fillId="0" borderId="27" xfId="0" applyFont="1" applyBorder="1" applyAlignment="1">
      <alignment horizontal="center" vertical="center" textRotation="255"/>
    </xf>
    <xf numFmtId="177" fontId="6" fillId="0" borderId="0" xfId="0" applyNumberFormat="1" applyFont="1" applyBorder="1" applyAlignment="1">
      <alignment vertical="center"/>
    </xf>
    <xf numFmtId="0" fontId="6" fillId="0" borderId="19" xfId="0" applyNumberFormat="1" applyFont="1" applyBorder="1" applyAlignment="1">
      <alignment vertical="center"/>
    </xf>
    <xf numFmtId="0" fontId="6" fillId="0" borderId="28" xfId="0" applyFont="1" applyBorder="1" applyAlignment="1">
      <alignment horizontal="center" vertical="center" textRotation="255"/>
    </xf>
    <xf numFmtId="0" fontId="6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distributed"/>
    </xf>
    <xf numFmtId="0" fontId="6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0" xfId="0" applyFont="1" applyBorder="1" applyAlignment="1">
      <alignment horizontal="distributed"/>
    </xf>
    <xf numFmtId="0" fontId="6" fillId="0" borderId="15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31" xfId="0" applyFont="1" applyBorder="1" applyAlignment="1">
      <alignment horizontal="distributed"/>
    </xf>
    <xf numFmtId="0" fontId="6" fillId="0" borderId="0" xfId="0" applyFont="1" applyBorder="1" applyAlignment="1">
      <alignment horizontal="distributed" vertical="distributed"/>
    </xf>
    <xf numFmtId="0" fontId="6" fillId="0" borderId="1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5" xfId="0" applyFont="1" applyBorder="1" applyAlignment="1">
      <alignment horizontal="distributed" vertical="distributed"/>
    </xf>
    <xf numFmtId="0" fontId="6" fillId="0" borderId="0" xfId="0" applyFont="1" applyBorder="1" applyAlignment="1">
      <alignment horizontal="distributed" vertical="top" wrapText="1"/>
    </xf>
    <xf numFmtId="0" fontId="6" fillId="0" borderId="15" xfId="0" applyFont="1" applyBorder="1" applyAlignment="1">
      <alignment horizontal="distributed" vertical="top" wrapText="1"/>
    </xf>
    <xf numFmtId="0" fontId="6" fillId="0" borderId="14" xfId="0" applyFont="1" applyBorder="1" applyAlignment="1">
      <alignment horizontal="distributed" vertical="distributed"/>
    </xf>
    <xf numFmtId="0" fontId="6" fillId="0" borderId="0" xfId="0" applyFont="1" applyBorder="1" applyAlignment="1">
      <alignment horizontal="distributed" vertical="top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Continuous" vertical="center"/>
    </xf>
    <xf numFmtId="0" fontId="6" fillId="0" borderId="14" xfId="0" applyFont="1" applyFill="1" applyBorder="1" applyAlignment="1">
      <alignment horizontal="centerContinuous" vertical="center"/>
    </xf>
    <xf numFmtId="181" fontId="6" fillId="0" borderId="0" xfId="0" applyNumberFormat="1" applyFont="1" applyFill="1" applyBorder="1" applyAlignment="1">
      <alignment vertical="center"/>
    </xf>
    <xf numFmtId="181" fontId="6" fillId="0" borderId="15" xfId="0" applyNumberFormat="1" applyFont="1" applyFill="1" applyBorder="1" applyAlignment="1">
      <alignment vertical="center"/>
    </xf>
    <xf numFmtId="181" fontId="6" fillId="0" borderId="14" xfId="0" applyNumberFormat="1" applyFont="1" applyFill="1" applyBorder="1" applyAlignment="1">
      <alignment vertical="center"/>
    </xf>
    <xf numFmtId="181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6" fillId="3" borderId="0" xfId="0" applyNumberFormat="1" applyFont="1" applyFill="1" applyBorder="1" applyAlignment="1">
      <alignment vertical="center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Continuous" vertical="center"/>
    </xf>
    <xf numFmtId="181" fontId="6" fillId="0" borderId="0" xfId="0" applyNumberFormat="1" applyFont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8" fillId="0" borderId="18" xfId="0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Continuous" vertical="center"/>
    </xf>
    <xf numFmtId="0" fontId="6" fillId="0" borderId="33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6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16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6" fillId="0" borderId="22" xfId="0" applyFont="1" applyBorder="1" applyAlignment="1">
      <alignment horizontal="centerContinuous" vertical="center"/>
    </xf>
    <xf numFmtId="181" fontId="6" fillId="0" borderId="21" xfId="0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35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vertical="center"/>
    </xf>
    <xf numFmtId="0" fontId="6" fillId="0" borderId="5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top"/>
    </xf>
    <xf numFmtId="0" fontId="6" fillId="0" borderId="38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19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5" xfId="0" applyFont="1" applyFill="1" applyBorder="1" applyAlignment="1">
      <alignment horizontal="centerContinuous" vertical="top"/>
    </xf>
    <xf numFmtId="0" fontId="6" fillId="0" borderId="25" xfId="0" applyFont="1" applyFill="1" applyBorder="1" applyAlignment="1">
      <alignment horizontal="centerContinuous" vertical="center"/>
    </xf>
    <xf numFmtId="178" fontId="6" fillId="0" borderId="0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4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6" fillId="0" borderId="34" xfId="0" applyFont="1" applyBorder="1" applyAlignment="1">
      <alignment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vertical="center"/>
    </xf>
    <xf numFmtId="182" fontId="6" fillId="0" borderId="14" xfId="0" applyNumberFormat="1" applyFont="1" applyFill="1" applyBorder="1" applyAlignment="1">
      <alignment vertical="center"/>
    </xf>
    <xf numFmtId="183" fontId="6" fillId="0" borderId="25" xfId="0" applyNumberFormat="1" applyFont="1" applyFill="1" applyBorder="1" applyAlignment="1">
      <alignment vertical="center"/>
    </xf>
    <xf numFmtId="183" fontId="6" fillId="0" borderId="25" xfId="0" applyNumberFormat="1" applyFont="1" applyFill="1" applyBorder="1" applyAlignment="1">
      <alignment horizontal="right" vertical="center"/>
    </xf>
    <xf numFmtId="182" fontId="6" fillId="0" borderId="31" xfId="0" applyNumberFormat="1" applyFont="1" applyFill="1" applyBorder="1" applyAlignment="1">
      <alignment vertical="center"/>
    </xf>
    <xf numFmtId="182" fontId="6" fillId="0" borderId="29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>
      <alignment horizontal="right" vertical="center"/>
    </xf>
    <xf numFmtId="182" fontId="6" fillId="0" borderId="29" xfId="0" applyNumberFormat="1" applyFont="1" applyFill="1" applyBorder="1" applyAlignment="1">
      <alignment vertical="center"/>
    </xf>
    <xf numFmtId="182" fontId="6" fillId="0" borderId="0" xfId="0" applyNumberFormat="1" applyFont="1" applyFill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82" fontId="6" fillId="0" borderId="0" xfId="0" applyNumberFormat="1" applyFont="1" applyFill="1" applyAlignment="1">
      <alignment vertical="center"/>
    </xf>
    <xf numFmtId="0" fontId="6" fillId="0" borderId="15" xfId="0" applyFont="1" applyBorder="1" applyAlignment="1">
      <alignment horizontal="left" vertical="center"/>
    </xf>
    <xf numFmtId="183" fontId="6" fillId="0" borderId="13" xfId="0" applyNumberFormat="1" applyFont="1" applyFill="1" applyBorder="1" applyAlignment="1">
      <alignment vertical="center"/>
    </xf>
    <xf numFmtId="181" fontId="6" fillId="0" borderId="13" xfId="0" applyNumberFormat="1" applyFont="1" applyFill="1" applyBorder="1" applyAlignment="1">
      <alignment horizontal="right" vertical="center"/>
    </xf>
    <xf numFmtId="181" fontId="6" fillId="0" borderId="14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183" fontId="6" fillId="0" borderId="2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6" fillId="0" borderId="0" xfId="1" applyFont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81" fontId="6" fillId="0" borderId="29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181" fontId="6" fillId="0" borderId="21" xfId="0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distributed" vertical="center"/>
    </xf>
    <xf numFmtId="183" fontId="6" fillId="0" borderId="11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6" fillId="0" borderId="29" xfId="0" applyNumberFormat="1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21" xfId="0" applyNumberFormat="1" applyFont="1" applyFill="1" applyBorder="1" applyAlignment="1">
      <alignment vertical="center"/>
    </xf>
    <xf numFmtId="177" fontId="6" fillId="0" borderId="21" xfId="0" applyNumberFormat="1" applyFont="1" applyFill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horizontal="distributed" vertical="center"/>
    </xf>
    <xf numFmtId="0" fontId="6" fillId="3" borderId="25" xfId="0" applyFont="1" applyFill="1" applyBorder="1" applyAlignment="1">
      <alignment horizontal="centerContinuous" vertical="center"/>
    </xf>
    <xf numFmtId="176" fontId="6" fillId="0" borderId="51" xfId="0" applyNumberFormat="1" applyFont="1" applyFill="1" applyBorder="1" applyAlignment="1">
      <alignment vertical="center"/>
    </xf>
    <xf numFmtId="176" fontId="6" fillId="0" borderId="40" xfId="0" applyNumberFormat="1" applyFont="1" applyFill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textRotation="255"/>
    </xf>
    <xf numFmtId="183" fontId="6" fillId="0" borderId="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/>
    </xf>
    <xf numFmtId="0" fontId="6" fillId="0" borderId="26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6" fillId="0" borderId="14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41" fontId="6" fillId="0" borderId="15" xfId="0" applyNumberFormat="1" applyFont="1" applyFill="1" applyBorder="1" applyAlignment="1">
      <alignment vertical="center"/>
    </xf>
    <xf numFmtId="41" fontId="6" fillId="0" borderId="14" xfId="0" applyNumberFormat="1" applyFont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3" xfId="0" applyNumberFormat="1" applyFont="1" applyBorder="1" applyAlignment="1">
      <alignment horizontal="center" vertical="center" justifyLastLine="1"/>
    </xf>
    <xf numFmtId="41" fontId="6" fillId="0" borderId="1" xfId="0" applyNumberFormat="1" applyFont="1" applyBorder="1" applyAlignment="1">
      <alignment horizontal="center" vertical="center" justifyLastLine="1"/>
    </xf>
    <xf numFmtId="176" fontId="6" fillId="4" borderId="0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41" fontId="6" fillId="0" borderId="30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3" fontId="6" fillId="0" borderId="22" xfId="0" applyNumberFormat="1" applyFont="1" applyFill="1" applyBorder="1" applyAlignment="1">
      <alignment vertical="center"/>
    </xf>
    <xf numFmtId="181" fontId="6" fillId="0" borderId="31" xfId="0" applyNumberFormat="1" applyFont="1" applyFill="1" applyBorder="1" applyAlignment="1">
      <alignment horizontal="right" vertical="center"/>
    </xf>
    <xf numFmtId="0" fontId="6" fillId="0" borderId="53" xfId="0" applyFont="1" applyBorder="1" applyAlignment="1">
      <alignment vertical="center"/>
    </xf>
    <xf numFmtId="0" fontId="6" fillId="0" borderId="53" xfId="0" applyFont="1" applyBorder="1" applyAlignment="1">
      <alignment horizontal="distributed" vertical="center"/>
    </xf>
    <xf numFmtId="183" fontId="6" fillId="0" borderId="53" xfId="0" applyNumberFormat="1" applyFont="1" applyFill="1" applyBorder="1" applyAlignment="1">
      <alignment vertical="center"/>
    </xf>
    <xf numFmtId="181" fontId="6" fillId="0" borderId="53" xfId="0" applyNumberFormat="1" applyFont="1" applyFill="1" applyBorder="1" applyAlignment="1">
      <alignment horizontal="right" vertical="center"/>
    </xf>
    <xf numFmtId="0" fontId="6" fillId="0" borderId="53" xfId="0" applyFont="1" applyBorder="1" applyAlignment="1">
      <alignment horizontal="center" vertical="center" textRotation="255"/>
    </xf>
    <xf numFmtId="183" fontId="6" fillId="0" borderId="54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83" fontId="6" fillId="0" borderId="54" xfId="0" applyNumberFormat="1" applyFont="1" applyFill="1" applyBorder="1" applyAlignment="1">
      <alignment horizontal="right" vertical="center"/>
    </xf>
    <xf numFmtId="183" fontId="6" fillId="0" borderId="53" xfId="0" applyNumberFormat="1" applyFont="1" applyFill="1" applyBorder="1" applyAlignment="1">
      <alignment horizontal="right" vertical="center"/>
    </xf>
    <xf numFmtId="183" fontId="6" fillId="0" borderId="13" xfId="0" applyNumberFormat="1" applyFont="1" applyFill="1" applyBorder="1" applyAlignment="1">
      <alignment horizontal="right" vertical="center"/>
    </xf>
    <xf numFmtId="183" fontId="6" fillId="0" borderId="11" xfId="0" applyNumberFormat="1" applyFont="1" applyFill="1" applyBorder="1" applyAlignment="1">
      <alignment horizontal="right" vertical="center"/>
    </xf>
    <xf numFmtId="183" fontId="6" fillId="0" borderId="14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41" fontId="11" fillId="0" borderId="21" xfId="0" applyNumberFormat="1" applyFont="1" applyFill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1" fillId="0" borderId="17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82" fontId="11" fillId="0" borderId="31" xfId="0" applyNumberFormat="1" applyFont="1" applyFill="1" applyBorder="1" applyAlignment="1">
      <alignment vertical="center"/>
    </xf>
    <xf numFmtId="182" fontId="11" fillId="0" borderId="0" xfId="0" applyNumberFormat="1" applyFont="1" applyFill="1" applyAlignment="1">
      <alignment vertical="center"/>
    </xf>
    <xf numFmtId="182" fontId="11" fillId="0" borderId="14" xfId="0" applyNumberFormat="1" applyFont="1" applyFill="1" applyBorder="1" applyAlignment="1">
      <alignment vertical="center"/>
    </xf>
    <xf numFmtId="182" fontId="11" fillId="0" borderId="0" xfId="0" applyNumberFormat="1" applyFont="1" applyFill="1" applyBorder="1" applyAlignment="1">
      <alignment vertical="center"/>
    </xf>
    <xf numFmtId="183" fontId="11" fillId="0" borderId="22" xfId="0" applyNumberFormat="1" applyFont="1" applyFill="1" applyBorder="1" applyAlignment="1">
      <alignment vertical="center"/>
    </xf>
    <xf numFmtId="183" fontId="11" fillId="0" borderId="21" xfId="0" applyNumberFormat="1" applyFont="1" applyBorder="1" applyAlignment="1">
      <alignment vertical="center"/>
    </xf>
    <xf numFmtId="176" fontId="11" fillId="0" borderId="2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4" borderId="25" xfId="0" applyNumberFormat="1" applyFont="1" applyFill="1" applyBorder="1" applyAlignment="1">
      <alignment vertical="center"/>
    </xf>
    <xf numFmtId="177" fontId="6" fillId="4" borderId="7" xfId="0" applyNumberFormat="1" applyFont="1" applyFill="1" applyBorder="1" applyAlignment="1">
      <alignment vertical="center"/>
    </xf>
    <xf numFmtId="177" fontId="6" fillId="4" borderId="13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horizontal="right" vertical="top"/>
    </xf>
    <xf numFmtId="0" fontId="6" fillId="4" borderId="15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184" fontId="6" fillId="0" borderId="40" xfId="0" applyNumberFormat="1" applyFont="1" applyFill="1" applyBorder="1" applyAlignment="1">
      <alignment horizontal="right" vertical="center"/>
    </xf>
    <xf numFmtId="184" fontId="6" fillId="0" borderId="14" xfId="0" applyNumberFormat="1" applyFont="1" applyFill="1" applyBorder="1" applyAlignment="1">
      <alignment horizontal="right" vertical="center"/>
    </xf>
    <xf numFmtId="184" fontId="6" fillId="0" borderId="45" xfId="0" applyNumberFormat="1" applyFont="1" applyFill="1" applyBorder="1" applyAlignment="1">
      <alignment horizontal="right" vertical="center"/>
    </xf>
    <xf numFmtId="183" fontId="11" fillId="0" borderId="21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horizontal="left" vertical="top"/>
    </xf>
    <xf numFmtId="0" fontId="6" fillId="0" borderId="4" xfId="0" applyFont="1" applyBorder="1" applyAlignment="1">
      <alignment horizontal="distributed" vertical="center"/>
    </xf>
    <xf numFmtId="181" fontId="6" fillId="0" borderId="22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6" fillId="0" borderId="13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6" fillId="0" borderId="21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31" xfId="0" applyFont="1" applyBorder="1" applyAlignment="1">
      <alignment horizontal="center"/>
    </xf>
    <xf numFmtId="0" fontId="6" fillId="0" borderId="14" xfId="0" applyFont="1" applyBorder="1" applyAlignment="1">
      <alignment horizontal="center" vertical="top"/>
    </xf>
    <xf numFmtId="0" fontId="6" fillId="0" borderId="12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 vertical="center"/>
    </xf>
    <xf numFmtId="181" fontId="6" fillId="0" borderId="25" xfId="0" applyNumberFormat="1" applyFont="1" applyFill="1" applyBorder="1" applyAlignment="1">
      <alignment horizontal="right" vertical="center"/>
    </xf>
    <xf numFmtId="182" fontId="6" fillId="4" borderId="0" xfId="0" applyNumberFormat="1" applyFont="1" applyFill="1" applyAlignment="1">
      <alignment vertical="center"/>
    </xf>
    <xf numFmtId="182" fontId="6" fillId="4" borderId="0" xfId="0" applyNumberFormat="1" applyFont="1" applyFill="1" applyBorder="1" applyAlignment="1">
      <alignment vertical="center"/>
    </xf>
    <xf numFmtId="183" fontId="6" fillId="4" borderId="53" xfId="0" applyNumberFormat="1" applyFont="1" applyFill="1" applyBorder="1" applyAlignment="1">
      <alignment vertical="center"/>
    </xf>
    <xf numFmtId="183" fontId="6" fillId="4" borderId="13" xfId="0" applyNumberFormat="1" applyFont="1" applyFill="1" applyBorder="1" applyAlignment="1">
      <alignment vertical="center"/>
    </xf>
    <xf numFmtId="181" fontId="6" fillId="4" borderId="29" xfId="0" applyNumberFormat="1" applyFont="1" applyFill="1" applyBorder="1" applyAlignment="1">
      <alignment horizontal="right" vertical="center"/>
    </xf>
    <xf numFmtId="181" fontId="6" fillId="4" borderId="0" xfId="0" applyNumberFormat="1" applyFont="1" applyFill="1" applyBorder="1" applyAlignment="1">
      <alignment horizontal="right" vertical="center"/>
    </xf>
    <xf numFmtId="181" fontId="6" fillId="4" borderId="53" xfId="0" applyNumberFormat="1" applyFont="1" applyFill="1" applyBorder="1" applyAlignment="1">
      <alignment horizontal="right" vertical="center"/>
    </xf>
    <xf numFmtId="183" fontId="6" fillId="4" borderId="0" xfId="0" applyNumberFormat="1" applyFont="1" applyFill="1" applyBorder="1" applyAlignment="1">
      <alignment vertical="center"/>
    </xf>
    <xf numFmtId="183" fontId="6" fillId="4" borderId="11" xfId="0" applyNumberFormat="1" applyFont="1" applyFill="1" applyBorder="1" applyAlignment="1">
      <alignment vertical="center"/>
    </xf>
    <xf numFmtId="0" fontId="6" fillId="4" borderId="0" xfId="0" applyFont="1" applyFill="1" applyAlignment="1">
      <alignment horizontal="right" vertical="center"/>
    </xf>
    <xf numFmtId="183" fontId="6" fillId="4" borderId="53" xfId="0" applyNumberFormat="1" applyFont="1" applyFill="1" applyBorder="1" applyAlignment="1">
      <alignment horizontal="right" vertical="center"/>
    </xf>
    <xf numFmtId="181" fontId="6" fillId="4" borderId="13" xfId="0" applyNumberFormat="1" applyFont="1" applyFill="1" applyBorder="1" applyAlignment="1">
      <alignment horizontal="right" vertical="center"/>
    </xf>
    <xf numFmtId="181" fontId="11" fillId="4" borderId="0" xfId="0" applyNumberFormat="1" applyFont="1" applyFill="1" applyBorder="1" applyAlignment="1">
      <alignment horizontal="right" vertical="center"/>
    </xf>
    <xf numFmtId="183" fontId="11" fillId="4" borderId="21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185" fontId="6" fillId="0" borderId="13" xfId="0" applyNumberFormat="1" applyFont="1" applyFill="1" applyBorder="1" applyAlignment="1">
      <alignment horizontal="right" vertical="center"/>
    </xf>
    <xf numFmtId="181" fontId="6" fillId="0" borderId="54" xfId="0" applyNumberFormat="1" applyFont="1" applyFill="1" applyBorder="1" applyAlignment="1">
      <alignment horizontal="right" vertical="center"/>
    </xf>
    <xf numFmtId="182" fontId="6" fillId="0" borderId="22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/>
    </xf>
    <xf numFmtId="0" fontId="10" fillId="0" borderId="29" xfId="0" applyFont="1" applyBorder="1" applyAlignment="1">
      <alignment horizontal="distributed" vertical="center"/>
    </xf>
    <xf numFmtId="186" fontId="6" fillId="0" borderId="13" xfId="1" applyNumberFormat="1" applyFont="1" applyFill="1" applyBorder="1" applyAlignment="1">
      <alignment horizontal="right" vertical="center"/>
    </xf>
    <xf numFmtId="182" fontId="6" fillId="0" borderId="25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Alignment="1">
      <alignment horizontal="right" vertical="center"/>
    </xf>
    <xf numFmtId="182" fontId="6" fillId="0" borderId="14" xfId="0" applyNumberFormat="1" applyFont="1" applyFill="1" applyBorder="1" applyAlignment="1">
      <alignment horizontal="right" vertical="center"/>
    </xf>
    <xf numFmtId="182" fontId="6" fillId="0" borderId="31" xfId="0" applyNumberFormat="1" applyFont="1" applyFill="1" applyBorder="1" applyAlignment="1">
      <alignment horizontal="right" vertical="center"/>
    </xf>
    <xf numFmtId="182" fontId="6" fillId="0" borderId="13" xfId="0" applyNumberFormat="1" applyFont="1" applyFill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wrapText="1"/>
    </xf>
    <xf numFmtId="182" fontId="11" fillId="4" borderId="0" xfId="0" applyNumberFormat="1" applyFont="1" applyFill="1" applyBorder="1" applyAlignment="1">
      <alignment vertical="center"/>
    </xf>
    <xf numFmtId="186" fontId="6" fillId="0" borderId="13" xfId="1" applyNumberFormat="1" applyFont="1" applyFill="1" applyBorder="1" applyAlignment="1">
      <alignment vertical="center"/>
    </xf>
    <xf numFmtId="186" fontId="6" fillId="0" borderId="21" xfId="1" applyNumberFormat="1" applyFont="1" applyFill="1" applyBorder="1" applyAlignment="1">
      <alignment vertical="center"/>
    </xf>
    <xf numFmtId="186" fontId="6" fillId="0" borderId="22" xfId="1" applyNumberFormat="1" applyFont="1" applyFill="1" applyBorder="1" applyAlignment="1">
      <alignment vertical="center"/>
    </xf>
    <xf numFmtId="186" fontId="6" fillId="0" borderId="25" xfId="1" applyNumberFormat="1" applyFont="1" applyFill="1" applyBorder="1" applyAlignment="1">
      <alignment vertical="center"/>
    </xf>
    <xf numFmtId="49" fontId="6" fillId="0" borderId="31" xfId="0" applyNumberFormat="1" applyFont="1" applyBorder="1" applyAlignment="1">
      <alignment vertical="center"/>
    </xf>
    <xf numFmtId="49" fontId="6" fillId="0" borderId="30" xfId="0" applyNumberFormat="1" applyFont="1" applyBorder="1" applyAlignment="1">
      <alignment vertical="center"/>
    </xf>
    <xf numFmtId="49" fontId="6" fillId="0" borderId="25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182" fontId="11" fillId="0" borderId="31" xfId="0" applyNumberFormat="1" applyFont="1" applyFill="1" applyBorder="1" applyAlignment="1">
      <alignment horizontal="right" vertical="center"/>
    </xf>
    <xf numFmtId="182" fontId="11" fillId="0" borderId="29" xfId="0" applyNumberFormat="1" applyFont="1" applyFill="1" applyBorder="1" applyAlignment="1">
      <alignment horizontal="right" vertical="center"/>
    </xf>
    <xf numFmtId="182" fontId="11" fillId="0" borderId="14" xfId="0" applyNumberFormat="1" applyFont="1" applyFill="1" applyBorder="1" applyAlignment="1">
      <alignment horizontal="right" vertical="center"/>
    </xf>
    <xf numFmtId="182" fontId="11" fillId="0" borderId="0" xfId="0" applyNumberFormat="1" applyFont="1" applyFill="1" applyBorder="1" applyAlignment="1">
      <alignment horizontal="right" vertical="center"/>
    </xf>
    <xf numFmtId="182" fontId="15" fillId="0" borderId="22" xfId="0" applyNumberFormat="1" applyFont="1" applyFill="1" applyBorder="1" applyAlignment="1">
      <alignment horizontal="right" vertical="center"/>
    </xf>
    <xf numFmtId="186" fontId="15" fillId="0" borderId="21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vertical="center"/>
    </xf>
    <xf numFmtId="177" fontId="6" fillId="0" borderId="23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81" fontId="6" fillId="0" borderId="13" xfId="0" applyNumberFormat="1" applyFont="1" applyFill="1" applyBorder="1" applyAlignment="1">
      <alignment vertical="center"/>
    </xf>
    <xf numFmtId="181" fontId="6" fillId="0" borderId="7" xfId="0" applyNumberFormat="1" applyFont="1" applyFill="1" applyBorder="1" applyAlignment="1">
      <alignment vertical="center"/>
    </xf>
    <xf numFmtId="181" fontId="6" fillId="0" borderId="25" xfId="0" applyNumberFormat="1" applyFont="1" applyFill="1" applyBorder="1" applyAlignment="1">
      <alignment vertical="center"/>
    </xf>
    <xf numFmtId="181" fontId="13" fillId="0" borderId="15" xfId="0" applyNumberFormat="1" applyFont="1" applyFill="1" applyBorder="1" applyAlignment="1">
      <alignment vertical="center"/>
    </xf>
    <xf numFmtId="181" fontId="13" fillId="0" borderId="0" xfId="0" applyNumberFormat="1" applyFont="1" applyFill="1" applyBorder="1" applyAlignment="1">
      <alignment vertical="center"/>
    </xf>
    <xf numFmtId="181" fontId="13" fillId="0" borderId="14" xfId="0" applyNumberFormat="1" applyFont="1" applyFill="1" applyBorder="1" applyAlignment="1">
      <alignment vertical="center"/>
    </xf>
    <xf numFmtId="181" fontId="13" fillId="0" borderId="0" xfId="0" applyNumberFormat="1" applyFont="1" applyFill="1" applyBorder="1" applyAlignment="1">
      <alignment horizontal="right" vertical="center"/>
    </xf>
    <xf numFmtId="181" fontId="6" fillId="0" borderId="15" xfId="0" applyNumberFormat="1" applyFont="1" applyFill="1" applyBorder="1" applyAlignment="1">
      <alignment horizontal="right" vertical="center"/>
    </xf>
    <xf numFmtId="181" fontId="13" fillId="0" borderId="14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Alignment="1">
      <alignment horizontal="right" vertical="center"/>
    </xf>
    <xf numFmtId="181" fontId="6" fillId="0" borderId="0" xfId="1" applyNumberFormat="1" applyFont="1" applyFill="1" applyBorder="1" applyAlignment="1">
      <alignment vertical="center"/>
    </xf>
    <xf numFmtId="181" fontId="13" fillId="0" borderId="21" xfId="0" applyNumberFormat="1" applyFont="1" applyFill="1" applyBorder="1" applyAlignment="1">
      <alignment vertical="center"/>
    </xf>
    <xf numFmtId="181" fontId="6" fillId="0" borderId="23" xfId="0" applyNumberFormat="1" applyFont="1" applyFill="1" applyBorder="1" applyAlignment="1">
      <alignment horizontal="right" vertical="center"/>
    </xf>
    <xf numFmtId="181" fontId="13" fillId="0" borderId="21" xfId="0" applyNumberFormat="1" applyFont="1" applyFill="1" applyBorder="1" applyAlignment="1">
      <alignment horizontal="right" vertical="center"/>
    </xf>
    <xf numFmtId="181" fontId="13" fillId="0" borderId="22" xfId="0" applyNumberFormat="1" applyFont="1" applyFill="1" applyBorder="1" applyAlignment="1">
      <alignment horizontal="right" vertical="center"/>
    </xf>
    <xf numFmtId="38" fontId="6" fillId="0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6" fillId="0" borderId="21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horizontal="centerContinuous" vertical="center"/>
    </xf>
    <xf numFmtId="41" fontId="6" fillId="0" borderId="2" xfId="0" applyNumberFormat="1" applyFont="1" applyFill="1" applyBorder="1" applyAlignment="1">
      <alignment horizontal="centerContinuous" vertical="center"/>
    </xf>
    <xf numFmtId="0" fontId="6" fillId="0" borderId="15" xfId="0" applyFont="1" applyFill="1" applyBorder="1" applyAlignment="1">
      <alignment vertical="center"/>
    </xf>
    <xf numFmtId="41" fontId="6" fillId="0" borderId="15" xfId="0" applyNumberFormat="1" applyFont="1" applyFill="1" applyBorder="1" applyAlignment="1">
      <alignment horizontal="center" justifyLastLine="1"/>
    </xf>
    <xf numFmtId="41" fontId="6" fillId="0" borderId="31" xfId="0" applyNumberFormat="1" applyFont="1" applyFill="1" applyBorder="1" applyAlignment="1">
      <alignment horizontal="center" justifyLastLine="1"/>
    </xf>
    <xf numFmtId="41" fontId="6" fillId="0" borderId="15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41" fontId="6" fillId="0" borderId="15" xfId="0" applyNumberFormat="1" applyFont="1" applyFill="1" applyBorder="1" applyAlignment="1">
      <alignment horizontal="center" vertical="top" justifyLastLine="1"/>
    </xf>
    <xf numFmtId="41" fontId="6" fillId="0" borderId="14" xfId="0" applyNumberFormat="1" applyFont="1" applyFill="1" applyBorder="1" applyAlignment="1">
      <alignment horizontal="center" vertical="top" justifyLastLine="1"/>
    </xf>
    <xf numFmtId="41" fontId="6" fillId="0" borderId="15" xfId="0" applyNumberFormat="1" applyFont="1" applyFill="1" applyBorder="1" applyAlignment="1">
      <alignment horizontal="center" vertical="top" wrapText="1"/>
    </xf>
    <xf numFmtId="41" fontId="6" fillId="0" borderId="15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center"/>
    </xf>
    <xf numFmtId="41" fontId="6" fillId="0" borderId="24" xfId="0" applyNumberFormat="1" applyFont="1" applyFill="1" applyBorder="1" applyAlignment="1">
      <alignment horizontal="center" vertical="center"/>
    </xf>
    <xf numFmtId="41" fontId="6" fillId="0" borderId="7" xfId="0" applyNumberFormat="1" applyFont="1" applyFill="1" applyBorder="1" applyAlignment="1">
      <alignment horizontal="center" vertical="center"/>
    </xf>
    <xf numFmtId="41" fontId="6" fillId="0" borderId="25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top"/>
    </xf>
    <xf numFmtId="0" fontId="10" fillId="0" borderId="38" xfId="0" applyFont="1" applyFill="1" applyBorder="1" applyAlignment="1">
      <alignment horizontal="centerContinuous" vertical="center"/>
    </xf>
    <xf numFmtId="0" fontId="10" fillId="0" borderId="4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centerContinuous" vertical="center"/>
    </xf>
    <xf numFmtId="41" fontId="11" fillId="0" borderId="14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15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Continuous" vertical="center"/>
    </xf>
    <xf numFmtId="0" fontId="8" fillId="0" borderId="38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Continuous" vertical="center"/>
    </xf>
    <xf numFmtId="0" fontId="11" fillId="0" borderId="0" xfId="0" applyFont="1" applyFill="1" applyAlignment="1">
      <alignment vertical="center"/>
    </xf>
    <xf numFmtId="0" fontId="10" fillId="0" borderId="7" xfId="0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centerContinuous" vertical="center"/>
    </xf>
    <xf numFmtId="0" fontId="10" fillId="0" borderId="39" xfId="0" applyFont="1" applyFill="1" applyBorder="1" applyAlignment="1">
      <alignment horizontal="centerContinuous" vertical="center"/>
    </xf>
    <xf numFmtId="0" fontId="10" fillId="0" borderId="8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centerContinuous" vertical="center"/>
    </xf>
    <xf numFmtId="41" fontId="11" fillId="0" borderId="22" xfId="0" applyNumberFormat="1" applyFont="1" applyFill="1" applyBorder="1" applyAlignment="1">
      <alignment vertical="center"/>
    </xf>
    <xf numFmtId="41" fontId="11" fillId="0" borderId="21" xfId="0" applyNumberFormat="1" applyFont="1" applyFill="1" applyBorder="1" applyAlignment="1">
      <alignment vertical="center"/>
    </xf>
    <xf numFmtId="41" fontId="11" fillId="0" borderId="23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vertical="center"/>
    </xf>
    <xf numFmtId="41" fontId="6" fillId="0" borderId="44" xfId="0" applyNumberFormat="1" applyFont="1" applyFill="1" applyBorder="1" applyAlignment="1">
      <alignment horizontal="center" justifyLastLine="1"/>
    </xf>
    <xf numFmtId="41" fontId="6" fillId="0" borderId="0" xfId="0" applyNumberFormat="1" applyFont="1" applyFill="1" applyBorder="1" applyAlignment="1">
      <alignment horizontal="center" justifyLastLine="1"/>
    </xf>
    <xf numFmtId="41" fontId="6" fillId="0" borderId="44" xfId="0" applyNumberFormat="1" applyFont="1" applyFill="1" applyBorder="1" applyAlignment="1">
      <alignment horizontal="center" vertical="center" wrapText="1"/>
    </xf>
    <xf numFmtId="41" fontId="6" fillId="0" borderId="44" xfId="0" applyNumberFormat="1" applyFont="1" applyFill="1" applyBorder="1" applyAlignment="1">
      <alignment horizontal="center" vertical="center"/>
    </xf>
    <xf numFmtId="41" fontId="6" fillId="0" borderId="31" xfId="0" applyNumberFormat="1" applyFont="1" applyFill="1" applyBorder="1" applyAlignment="1">
      <alignment horizontal="center" vertical="center"/>
    </xf>
    <xf numFmtId="41" fontId="6" fillId="0" borderId="40" xfId="0" applyNumberFormat="1" applyFont="1" applyFill="1" applyBorder="1" applyAlignment="1">
      <alignment horizontal="center" vertical="top" justifyLastLine="1"/>
    </xf>
    <xf numFmtId="41" fontId="6" fillId="0" borderId="0" xfId="0" applyNumberFormat="1" applyFont="1" applyFill="1" applyBorder="1" applyAlignment="1">
      <alignment horizontal="center" vertical="top" justifyLastLine="1"/>
    </xf>
    <xf numFmtId="41" fontId="6" fillId="0" borderId="15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41" fontId="6" fillId="0" borderId="40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41" fontId="6" fillId="0" borderId="25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distributed" vertical="center"/>
    </xf>
    <xf numFmtId="0" fontId="10" fillId="0" borderId="41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42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justifyLastLine="1"/>
    </xf>
    <xf numFmtId="0" fontId="6" fillId="0" borderId="0" xfId="0" applyFont="1" applyFill="1" applyBorder="1" applyAlignment="1">
      <alignment horizontal="distributed" justifyLastLine="1"/>
    </xf>
    <xf numFmtId="0" fontId="6" fillId="0" borderId="31" xfId="0" applyFont="1" applyFill="1" applyBorder="1" applyAlignment="1">
      <alignment horizontal="distributed" justifyLastLine="1"/>
    </xf>
    <xf numFmtId="0" fontId="6" fillId="0" borderId="15" xfId="0" applyFont="1" applyFill="1" applyBorder="1" applyAlignment="1">
      <alignment horizontal="distributed" vertical="top" justifyLastLine="1"/>
    </xf>
    <xf numFmtId="0" fontId="6" fillId="0" borderId="0" xfId="0" applyFont="1" applyFill="1" applyBorder="1" applyAlignment="1">
      <alignment horizontal="distributed" vertical="top" justifyLastLine="1"/>
    </xf>
    <xf numFmtId="0" fontId="6" fillId="0" borderId="14" xfId="0" applyFont="1" applyFill="1" applyBorder="1" applyAlignment="1">
      <alignment horizontal="distributed" vertical="top" justifyLastLine="1"/>
    </xf>
    <xf numFmtId="0" fontId="6" fillId="0" borderId="4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Continuous" vertical="center"/>
    </xf>
    <xf numFmtId="178" fontId="6" fillId="0" borderId="14" xfId="0" applyNumberFormat="1" applyFont="1" applyFill="1" applyBorder="1" applyAlignment="1">
      <alignment vertical="center"/>
    </xf>
    <xf numFmtId="179" fontId="6" fillId="0" borderId="31" xfId="1" applyNumberFormat="1" applyFont="1" applyFill="1" applyBorder="1" applyAlignment="1">
      <alignment vertical="center"/>
    </xf>
    <xf numFmtId="179" fontId="6" fillId="0" borderId="0" xfId="1" applyNumberFormat="1" applyFont="1" applyFill="1" applyAlignment="1">
      <alignment vertical="center"/>
    </xf>
    <xf numFmtId="179" fontId="6" fillId="0" borderId="14" xfId="1" applyNumberFormat="1" applyFont="1" applyFill="1" applyBorder="1" applyAlignment="1">
      <alignment vertical="center"/>
    </xf>
    <xf numFmtId="0" fontId="10" fillId="0" borderId="25" xfId="0" applyFont="1" applyFill="1" applyBorder="1" applyAlignment="1">
      <alignment horizontal="centerContinuous" vertical="center"/>
    </xf>
    <xf numFmtId="0" fontId="11" fillId="0" borderId="13" xfId="0" applyFont="1" applyFill="1" applyBorder="1" applyAlignment="1">
      <alignment horizontal="centerContinuous" vertical="center"/>
    </xf>
    <xf numFmtId="178" fontId="11" fillId="0" borderId="14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179" fontId="11" fillId="0" borderId="14" xfId="1" applyNumberFormat="1" applyFont="1" applyFill="1" applyBorder="1" applyAlignment="1">
      <alignment vertical="center"/>
    </xf>
    <xf numFmtId="179" fontId="11" fillId="0" borderId="0" xfId="1" applyNumberFormat="1" applyFont="1" applyFill="1" applyAlignment="1">
      <alignment vertical="center"/>
    </xf>
    <xf numFmtId="0" fontId="6" fillId="0" borderId="14" xfId="0" applyFont="1" applyFill="1" applyBorder="1" applyAlignment="1">
      <alignment horizontal="centerContinuous" vertical="top"/>
    </xf>
    <xf numFmtId="0" fontId="6" fillId="0" borderId="15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Continuous" vertical="top"/>
    </xf>
    <xf numFmtId="0" fontId="10" fillId="0" borderId="7" xfId="0" applyFont="1" applyFill="1" applyBorder="1" applyAlignment="1">
      <alignment horizontal="centerContinuous" vertical="center"/>
    </xf>
    <xf numFmtId="0" fontId="6" fillId="0" borderId="13" xfId="0" applyFont="1" applyFill="1" applyBorder="1" applyAlignment="1">
      <alignment horizontal="distributed" vertical="center"/>
    </xf>
    <xf numFmtId="0" fontId="8" fillId="0" borderId="25" xfId="0" applyFont="1" applyFill="1" applyBorder="1" applyAlignment="1">
      <alignment horizontal="centerContinuous" vertical="center"/>
    </xf>
    <xf numFmtId="0" fontId="6" fillId="0" borderId="30" xfId="0" applyFont="1" applyFill="1" applyBorder="1" applyAlignment="1">
      <alignment horizontal="centerContinuous" vertical="center"/>
    </xf>
    <xf numFmtId="0" fontId="10" fillId="0" borderId="15" xfId="0" applyFont="1" applyFill="1" applyBorder="1" applyAlignment="1">
      <alignment horizontal="centerContinuous" vertical="top"/>
    </xf>
    <xf numFmtId="0" fontId="11" fillId="0" borderId="7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centerContinuous" vertical="center"/>
    </xf>
    <xf numFmtId="0" fontId="10" fillId="0" borderId="21" xfId="0" applyFont="1" applyFill="1" applyBorder="1" applyAlignment="1">
      <alignment horizontal="distributed" vertical="center"/>
    </xf>
    <xf numFmtId="0" fontId="11" fillId="0" borderId="23" xfId="0" applyFont="1" applyFill="1" applyBorder="1" applyAlignment="1">
      <alignment horizontal="centerContinuous" vertical="center"/>
    </xf>
    <xf numFmtId="178" fontId="11" fillId="0" borderId="22" xfId="0" applyNumberFormat="1" applyFont="1" applyFill="1" applyBorder="1" applyAlignment="1">
      <alignment vertical="center"/>
    </xf>
    <xf numFmtId="178" fontId="11" fillId="0" borderId="21" xfId="0" applyNumberFormat="1" applyFont="1" applyFill="1" applyBorder="1" applyAlignment="1">
      <alignment vertical="center"/>
    </xf>
    <xf numFmtId="178" fontId="11" fillId="0" borderId="21" xfId="0" applyNumberFormat="1" applyFont="1" applyFill="1" applyBorder="1" applyAlignment="1">
      <alignment horizontal="right" vertical="center"/>
    </xf>
    <xf numFmtId="179" fontId="11" fillId="0" borderId="22" xfId="1" applyNumberFormat="1" applyFont="1" applyFill="1" applyBorder="1" applyAlignment="1">
      <alignment vertical="center"/>
    </xf>
    <xf numFmtId="179" fontId="11" fillId="0" borderId="21" xfId="1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0" xfId="2" applyFont="1" applyFill="1">
      <alignment vertical="center"/>
    </xf>
    <xf numFmtId="0" fontId="2" fillId="0" borderId="0" xfId="2" applyFill="1">
      <alignment vertical="center"/>
    </xf>
    <xf numFmtId="0" fontId="2" fillId="0" borderId="1" xfId="2" applyFill="1" applyBorder="1">
      <alignment vertical="center"/>
    </xf>
    <xf numFmtId="0" fontId="2" fillId="0" borderId="2" xfId="2" applyFill="1" applyBorder="1">
      <alignment vertical="center"/>
    </xf>
    <xf numFmtId="0" fontId="6" fillId="0" borderId="3" xfId="2" applyFont="1" applyFill="1" applyBorder="1" applyAlignment="1">
      <alignment horizontal="center" vertical="center" justifyLastLine="1"/>
    </xf>
    <xf numFmtId="0" fontId="6" fillId="0" borderId="12" xfId="2" applyFont="1" applyFill="1" applyBorder="1" applyAlignment="1">
      <alignment horizontal="center" vertical="center" justifyLastLine="1"/>
    </xf>
    <xf numFmtId="0" fontId="6" fillId="0" borderId="0" xfId="2" applyFont="1" applyFill="1" applyAlignment="1">
      <alignment horizontal="distributed" vertical="center" indent="1"/>
    </xf>
    <xf numFmtId="179" fontId="6" fillId="0" borderId="29" xfId="0" applyNumberFormat="1" applyFont="1" applyFill="1" applyBorder="1" applyAlignment="1">
      <alignment vertical="center"/>
    </xf>
    <xf numFmtId="0" fontId="6" fillId="0" borderId="6" xfId="2" applyFont="1" applyFill="1" applyBorder="1" applyAlignment="1">
      <alignment horizontal="distributed" vertical="center" indent="1"/>
    </xf>
    <xf numFmtId="179" fontId="6" fillId="0" borderId="14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12" fillId="0" borderId="0" xfId="2" applyFont="1" applyFill="1" applyAlignment="1">
      <alignment horizontal="center" vertical="center"/>
    </xf>
    <xf numFmtId="176" fontId="11" fillId="0" borderId="25" xfId="2" applyNumberFormat="1" applyFont="1" applyFill="1" applyBorder="1" applyAlignment="1">
      <alignment vertical="center"/>
    </xf>
    <xf numFmtId="176" fontId="11" fillId="0" borderId="13" xfId="2" applyNumberFormat="1" applyFont="1" applyFill="1" applyBorder="1" applyAlignment="1">
      <alignment vertical="center"/>
    </xf>
    <xf numFmtId="176" fontId="6" fillId="0" borderId="38" xfId="2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vertical="center"/>
    </xf>
    <xf numFmtId="176" fontId="11" fillId="0" borderId="8" xfId="2" applyNumberFormat="1" applyFont="1" applyFill="1" applyBorder="1">
      <alignment vertical="center"/>
    </xf>
    <xf numFmtId="0" fontId="12" fillId="0" borderId="0" xfId="2" applyFont="1" applyFill="1">
      <alignment vertical="center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38" xfId="0" applyFont="1" applyFill="1" applyBorder="1" applyAlignment="1">
      <alignment vertical="center"/>
    </xf>
    <xf numFmtId="184" fontId="6" fillId="0" borderId="15" xfId="0" applyNumberFormat="1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45" xfId="0" applyNumberFormat="1" applyFont="1" applyFill="1" applyBorder="1" applyAlignment="1">
      <alignment vertical="center"/>
    </xf>
    <xf numFmtId="176" fontId="11" fillId="0" borderId="2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 justifyLastLine="1" readingOrder="1"/>
    </xf>
    <xf numFmtId="0" fontId="6" fillId="0" borderId="55" xfId="0" applyFont="1" applyBorder="1" applyAlignment="1">
      <alignment horizontal="center" vertical="center"/>
    </xf>
    <xf numFmtId="0" fontId="6" fillId="0" borderId="55" xfId="0" applyFont="1" applyBorder="1" applyAlignment="1">
      <alignment horizontal="distributed" vertical="center"/>
    </xf>
    <xf numFmtId="182" fontId="6" fillId="0" borderId="55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47" xfId="0" applyFont="1" applyBorder="1" applyAlignment="1">
      <alignment horizontal="center" vertical="distributed" textRotation="255" justifyLastLine="1"/>
    </xf>
    <xf numFmtId="0" fontId="6" fillId="0" borderId="48" xfId="0" applyFont="1" applyBorder="1" applyAlignment="1">
      <alignment horizontal="center" vertical="distributed" textRotation="255" justifyLastLine="1"/>
    </xf>
    <xf numFmtId="0" fontId="6" fillId="0" borderId="49" xfId="0" applyFont="1" applyBorder="1" applyAlignment="1">
      <alignment horizontal="center" vertical="distributed" textRotation="255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distributed" textRotation="255" justifyLastLine="1"/>
    </xf>
    <xf numFmtId="0" fontId="6" fillId="0" borderId="0" xfId="0" applyFont="1" applyBorder="1" applyAlignment="1">
      <alignment horizontal="center" vertical="distributed" textRotation="255" justifyLastLine="1"/>
    </xf>
    <xf numFmtId="0" fontId="6" fillId="0" borderId="16" xfId="0" applyFont="1" applyBorder="1" applyAlignment="1">
      <alignment horizontal="center" vertical="distributed" textRotation="255" justifyLastLine="1"/>
    </xf>
    <xf numFmtId="0" fontId="6" fillId="0" borderId="33" xfId="0" applyFont="1" applyBorder="1" applyAlignment="1">
      <alignment horizontal="center" vertical="distributed" textRotation="255" justifyLastLine="1"/>
    </xf>
    <xf numFmtId="0" fontId="6" fillId="0" borderId="35" xfId="0" applyFont="1" applyBorder="1" applyAlignment="1">
      <alignment horizontal="center" vertical="distributed" textRotation="255" justifyLastLine="1"/>
    </xf>
    <xf numFmtId="0" fontId="6" fillId="0" borderId="50" xfId="0" applyFont="1" applyBorder="1" applyAlignment="1">
      <alignment horizontal="center" vertical="distributed" textRotation="255" justifyLastLine="1"/>
    </xf>
    <xf numFmtId="0" fontId="6" fillId="0" borderId="36" xfId="0" applyFont="1" applyBorder="1" applyAlignment="1">
      <alignment horizontal="center" vertical="distributed" textRotation="255" justifyLastLine="1"/>
    </xf>
    <xf numFmtId="0" fontId="6" fillId="0" borderId="27" xfId="0" applyFont="1" applyBorder="1" applyAlignment="1">
      <alignment horizontal="center" vertical="distributed" textRotation="255" justifyLastLine="1"/>
    </xf>
    <xf numFmtId="0" fontId="6" fillId="0" borderId="32" xfId="0" applyFont="1" applyBorder="1" applyAlignment="1">
      <alignment horizontal="center" vertical="distributed" textRotation="255" justifyLastLine="1"/>
    </xf>
    <xf numFmtId="0" fontId="6" fillId="0" borderId="28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distributed" wrapText="1"/>
    </xf>
    <xf numFmtId="0" fontId="6" fillId="0" borderId="0" xfId="0" applyFont="1" applyBorder="1" applyAlignment="1">
      <alignment horizontal="left" vertical="distributed"/>
    </xf>
    <xf numFmtId="0" fontId="6" fillId="0" borderId="4" xfId="0" applyFont="1" applyFill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distributed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distributed"/>
    </xf>
    <xf numFmtId="0" fontId="6" fillId="0" borderId="30" xfId="0" applyFont="1" applyFill="1" applyBorder="1" applyAlignment="1">
      <alignment horizontal="center" vertical="distributed"/>
    </xf>
    <xf numFmtId="0" fontId="6" fillId="0" borderId="29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3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41" fontId="6" fillId="0" borderId="31" xfId="0" applyNumberFormat="1" applyFont="1" applyFill="1" applyBorder="1" applyAlignment="1">
      <alignment horizontal="center" vertical="center" justifyLastLine="1"/>
    </xf>
    <xf numFmtId="41" fontId="6" fillId="0" borderId="14" xfId="0" applyNumberFormat="1" applyFont="1" applyFill="1" applyBorder="1" applyAlignment="1">
      <alignment horizontal="center" vertical="center" justifyLastLine="1"/>
    </xf>
    <xf numFmtId="41" fontId="6" fillId="0" borderId="12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44" xfId="0" applyNumberFormat="1" applyFont="1" applyFill="1" applyBorder="1" applyAlignment="1">
      <alignment horizontal="center" vertical="center" justifyLastLine="1"/>
    </xf>
    <xf numFmtId="41" fontId="6" fillId="0" borderId="40" xfId="0" applyNumberFormat="1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distributed" vertical="center"/>
    </xf>
    <xf numFmtId="0" fontId="6" fillId="0" borderId="33" xfId="0" applyFont="1" applyFill="1" applyBorder="1" applyAlignment="1">
      <alignment horizontal="center" vertical="center" textRotation="255"/>
    </xf>
    <xf numFmtId="0" fontId="6" fillId="0" borderId="34" xfId="0" applyFont="1" applyFill="1" applyBorder="1" applyAlignment="1">
      <alignment horizontal="center" vertical="center" textRotation="255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5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16" xfId="0" applyFont="1" applyFill="1" applyBorder="1" applyAlignment="1">
      <alignment horizontal="center" vertical="center" textRotation="255"/>
    </xf>
    <xf numFmtId="0" fontId="6" fillId="0" borderId="32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distributed" wrapText="1"/>
    </xf>
    <xf numFmtId="41" fontId="6" fillId="0" borderId="44" xfId="0" applyNumberFormat="1" applyFont="1" applyFill="1" applyBorder="1" applyAlignment="1">
      <alignment horizontal="center" vertical="center"/>
    </xf>
    <xf numFmtId="41" fontId="6" fillId="0" borderId="40" xfId="0" applyNumberFormat="1" applyFont="1" applyFill="1" applyBorder="1" applyAlignment="1">
      <alignment horizontal="center" vertical="center"/>
    </xf>
    <xf numFmtId="41" fontId="6" fillId="0" borderId="31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distributed" vertical="center" justifyLastLine="1"/>
    </xf>
    <xf numFmtId="0" fontId="10" fillId="0" borderId="20" xfId="0" applyFont="1" applyFill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distributed" vertical="center" justifyLastLine="1"/>
    </xf>
    <xf numFmtId="0" fontId="6" fillId="0" borderId="40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textRotation="255"/>
    </xf>
    <xf numFmtId="0" fontId="7" fillId="0" borderId="0" xfId="0" applyFont="1" applyAlignment="1">
      <alignment horizontal="left"/>
    </xf>
    <xf numFmtId="0" fontId="7" fillId="0" borderId="16" xfId="0" applyFont="1" applyBorder="1" applyAlignment="1">
      <alignment horizontal="left"/>
    </xf>
    <xf numFmtId="0" fontId="6" fillId="0" borderId="34" xfId="0" applyFont="1" applyBorder="1" applyAlignment="1">
      <alignment horizontal="left" vertical="center" textRotation="255"/>
    </xf>
    <xf numFmtId="0" fontId="6" fillId="0" borderId="16" xfId="0" applyFont="1" applyBorder="1" applyAlignment="1">
      <alignment horizontal="left" vertical="center" textRotation="255"/>
    </xf>
    <xf numFmtId="0" fontId="10" fillId="0" borderId="19" xfId="0" applyFont="1" applyBorder="1" applyAlignment="1">
      <alignment horizontal="distributed" vertical="center" justifyLastLine="1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30" xfId="2" applyFont="1" applyFill="1" applyBorder="1" applyAlignment="1">
      <alignment vertical="distributed" textRotation="255" indent="1"/>
    </xf>
    <xf numFmtId="0" fontId="6" fillId="0" borderId="15" xfId="2" applyFont="1" applyFill="1" applyBorder="1" applyAlignment="1">
      <alignment vertical="distributed" textRotation="255" indent="1"/>
    </xf>
    <xf numFmtId="0" fontId="2" fillId="0" borderId="7" xfId="2" applyFill="1" applyBorder="1" applyAlignment="1">
      <alignment vertical="distributed" textRotation="255" indent="1"/>
    </xf>
    <xf numFmtId="0" fontId="6" fillId="0" borderId="4" xfId="2" applyFont="1" applyFill="1" applyBorder="1" applyAlignment="1">
      <alignment horizontal="distributed" vertical="center" wrapText="1" indent="1"/>
    </xf>
    <xf numFmtId="0" fontId="6" fillId="0" borderId="5" xfId="2" applyFont="1" applyFill="1" applyBorder="1" applyAlignment="1">
      <alignment horizontal="distributed" vertical="center" indent="1"/>
    </xf>
    <xf numFmtId="0" fontId="12" fillId="0" borderId="8" xfId="2" applyFont="1" applyFill="1" applyBorder="1" applyAlignment="1">
      <alignment horizontal="distributed" vertical="center" wrapText="1" indent="1"/>
    </xf>
    <xf numFmtId="0" fontId="12" fillId="0" borderId="9" xfId="2" applyFont="1" applyFill="1" applyBorder="1" applyAlignment="1">
      <alignment horizontal="distributed" vertical="center" indent="1"/>
    </xf>
    <xf numFmtId="0" fontId="6" fillId="0" borderId="15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left" wrapText="1"/>
    </xf>
    <xf numFmtId="0" fontId="6" fillId="0" borderId="4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top" wrapText="1"/>
    </xf>
    <xf numFmtId="0" fontId="6" fillId="4" borderId="23" xfId="0" applyFont="1" applyFill="1" applyBorder="1" applyAlignment="1">
      <alignment horizontal="left" vertical="top" wrapText="1"/>
    </xf>
    <xf numFmtId="0" fontId="6" fillId="0" borderId="3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top" wrapText="1"/>
    </xf>
    <xf numFmtId="0" fontId="7" fillId="4" borderId="15" xfId="0" applyFont="1" applyFill="1" applyBorder="1" applyAlignment="1">
      <alignment horizontal="left" wrapText="1"/>
    </xf>
    <xf numFmtId="49" fontId="6" fillId="0" borderId="46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29" xfId="0" applyNumberFormat="1" applyFont="1" applyFill="1" applyBorder="1" applyAlignment="1">
      <alignment horizontal="center" vertical="center"/>
    </xf>
    <xf numFmtId="49" fontId="6" fillId="4" borderId="30" xfId="0" applyNumberFormat="1" applyFont="1" applyFill="1" applyBorder="1" applyAlignment="1">
      <alignment horizontal="center" vertical="center"/>
    </xf>
    <xf numFmtId="49" fontId="6" fillId="4" borderId="14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 vertical="center"/>
    </xf>
    <xf numFmtId="49" fontId="6" fillId="4" borderId="15" xfId="0" applyNumberFormat="1" applyFont="1" applyFill="1" applyBorder="1" applyAlignment="1">
      <alignment horizontal="center" vertical="center"/>
    </xf>
    <xf numFmtId="49" fontId="6" fillId="4" borderId="25" xfId="0" applyNumberFormat="1" applyFont="1" applyFill="1" applyBorder="1" applyAlignment="1">
      <alignment horizontal="center" vertical="center"/>
    </xf>
    <xf numFmtId="49" fontId="6" fillId="4" borderId="13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textRotation="255"/>
    </xf>
    <xf numFmtId="0" fontId="6" fillId="0" borderId="37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justifyLastLine="1"/>
    </xf>
    <xf numFmtId="0" fontId="6" fillId="0" borderId="45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税務統計P63　イ(1).平成25年度各区別評価状況（当初）　償却修正版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0000FF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352425</xdr:colOff>
      <xdr:row>4</xdr:row>
      <xdr:rowOff>152400</xdr:rowOff>
    </xdr:from>
    <xdr:to>
      <xdr:col>28</xdr:col>
      <xdr:colOff>704850</xdr:colOff>
      <xdr:row>5</xdr:row>
      <xdr:rowOff>104775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8343900" y="1200150"/>
          <a:ext cx="352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(ｱ)</a:t>
          </a:r>
        </a:p>
      </xdr:txBody>
    </xdr:sp>
    <xdr:clientData/>
  </xdr:twoCellAnchor>
  <xdr:twoCellAnchor>
    <xdr:from>
      <xdr:col>28</xdr:col>
      <xdr:colOff>352425</xdr:colOff>
      <xdr:row>4</xdr:row>
      <xdr:rowOff>152400</xdr:rowOff>
    </xdr:from>
    <xdr:to>
      <xdr:col>28</xdr:col>
      <xdr:colOff>704850</xdr:colOff>
      <xdr:row>5</xdr:row>
      <xdr:rowOff>104775</xdr:rowOff>
    </xdr:to>
    <xdr:sp macro="" textlink="">
      <xdr:nvSpPr>
        <xdr:cNvPr id="8199" name="Text Box 7"/>
        <xdr:cNvSpPr txBox="1">
          <a:spLocks noChangeArrowheads="1"/>
        </xdr:cNvSpPr>
      </xdr:nvSpPr>
      <xdr:spPr bwMode="auto">
        <a:xfrm>
          <a:off x="8343900" y="1200150"/>
          <a:ext cx="352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(ｱ)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76200</xdr:rowOff>
    </xdr:from>
    <xdr:to>
      <xdr:col>2</xdr:col>
      <xdr:colOff>76200</xdr:colOff>
      <xdr:row>14</xdr:row>
      <xdr:rowOff>238125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80975" y="3438525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1</xdr:col>
      <xdr:colOff>0</xdr:colOff>
      <xdr:row>9</xdr:row>
      <xdr:rowOff>47625</xdr:rowOff>
    </xdr:from>
    <xdr:to>
      <xdr:col>3</xdr:col>
      <xdr:colOff>9525</xdr:colOff>
      <xdr:row>11</xdr:row>
      <xdr:rowOff>228600</xdr:rowOff>
    </xdr:to>
    <xdr:sp macro="" textlink="">
      <xdr:nvSpPr>
        <xdr:cNvPr id="22530" name="Text Box 2"/>
        <xdr:cNvSpPr txBox="1">
          <a:spLocks noChangeArrowheads="1"/>
        </xdr:cNvSpPr>
      </xdr:nvSpPr>
      <xdr:spPr bwMode="auto">
        <a:xfrm>
          <a:off x="238125" y="2495550"/>
          <a:ext cx="3714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宮城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総合支所</a:t>
          </a:r>
        </a:p>
      </xdr:txBody>
    </xdr:sp>
    <xdr:clientData/>
  </xdr:twoCellAnchor>
  <xdr:twoCellAnchor>
    <xdr:from>
      <xdr:col>0</xdr:col>
      <xdr:colOff>171450</xdr:colOff>
      <xdr:row>15</xdr:row>
      <xdr:rowOff>85725</xdr:rowOff>
    </xdr:from>
    <xdr:to>
      <xdr:col>2</xdr:col>
      <xdr:colOff>66675</xdr:colOff>
      <xdr:row>17</xdr:row>
      <xdr:rowOff>247650</xdr:rowOff>
    </xdr:to>
    <xdr:sp macro="" textlink="">
      <xdr:nvSpPr>
        <xdr:cNvPr id="22531" name="Text Box 3"/>
        <xdr:cNvSpPr txBox="1">
          <a:spLocks noChangeArrowheads="1"/>
        </xdr:cNvSpPr>
      </xdr:nvSpPr>
      <xdr:spPr bwMode="auto">
        <a:xfrm>
          <a:off x="171450" y="43624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若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1</xdr:col>
      <xdr:colOff>9525</xdr:colOff>
      <xdr:row>21</xdr:row>
      <xdr:rowOff>66675</xdr:rowOff>
    </xdr:from>
    <xdr:to>
      <xdr:col>3</xdr:col>
      <xdr:colOff>19050</xdr:colOff>
      <xdr:row>23</xdr:row>
      <xdr:rowOff>247650</xdr:rowOff>
    </xdr:to>
    <xdr:sp macro="" textlink="">
      <xdr:nvSpPr>
        <xdr:cNvPr id="22532" name="Text Box 4"/>
        <xdr:cNvSpPr txBox="1">
          <a:spLocks noChangeArrowheads="1"/>
        </xdr:cNvSpPr>
      </xdr:nvSpPr>
      <xdr:spPr bwMode="auto">
        <a:xfrm>
          <a:off x="247650" y="6172200"/>
          <a:ext cx="3714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秋保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総合支所</a:t>
          </a:r>
        </a:p>
      </xdr:txBody>
    </xdr:sp>
    <xdr:clientData/>
  </xdr:twoCellAnchor>
  <xdr:twoCellAnchor>
    <xdr:from>
      <xdr:col>0</xdr:col>
      <xdr:colOff>28575</xdr:colOff>
      <xdr:row>18</xdr:row>
      <xdr:rowOff>285750</xdr:rowOff>
    </xdr:from>
    <xdr:to>
      <xdr:col>1</xdr:col>
      <xdr:colOff>104775</xdr:colOff>
      <xdr:row>23</xdr:row>
      <xdr:rowOff>28575</xdr:rowOff>
    </xdr:to>
    <xdr:sp macro="" textlink="">
      <xdr:nvSpPr>
        <xdr:cNvPr id="22533" name="Text Box 5"/>
        <xdr:cNvSpPr txBox="1">
          <a:spLocks noChangeArrowheads="1"/>
        </xdr:cNvSpPr>
      </xdr:nvSpPr>
      <xdr:spPr bwMode="auto">
        <a:xfrm>
          <a:off x="28575" y="5476875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太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白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161925</xdr:colOff>
      <xdr:row>24</xdr:row>
      <xdr:rowOff>85725</xdr:rowOff>
    </xdr:from>
    <xdr:to>
      <xdr:col>2</xdr:col>
      <xdr:colOff>57150</xdr:colOff>
      <xdr:row>26</xdr:row>
      <xdr:rowOff>247650</xdr:rowOff>
    </xdr:to>
    <xdr:sp macro="" textlink="">
      <xdr:nvSpPr>
        <xdr:cNvPr id="22534" name="Text Box 6"/>
        <xdr:cNvSpPr txBox="1">
          <a:spLocks noChangeArrowheads="1"/>
        </xdr:cNvSpPr>
      </xdr:nvSpPr>
      <xdr:spPr bwMode="auto">
        <a:xfrm>
          <a:off x="161925" y="71056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27</xdr:row>
      <xdr:rowOff>228600</xdr:rowOff>
    </xdr:from>
    <xdr:to>
      <xdr:col>2</xdr:col>
      <xdr:colOff>66675</xdr:colOff>
      <xdr:row>29</xdr:row>
      <xdr:rowOff>95250</xdr:rowOff>
    </xdr:to>
    <xdr:sp macro="" textlink="">
      <xdr:nvSpPr>
        <xdr:cNvPr id="22535" name="Text Box 7"/>
        <xdr:cNvSpPr txBox="1">
          <a:spLocks noChangeArrowheads="1"/>
        </xdr:cNvSpPr>
      </xdr:nvSpPr>
      <xdr:spPr bwMode="auto">
        <a:xfrm>
          <a:off x="171450" y="8162925"/>
          <a:ext cx="3143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28575</xdr:colOff>
      <xdr:row>6</xdr:row>
      <xdr:rowOff>295275</xdr:rowOff>
    </xdr:from>
    <xdr:to>
      <xdr:col>1</xdr:col>
      <xdr:colOff>104775</xdr:colOff>
      <xdr:row>11</xdr:row>
      <xdr:rowOff>38100</xdr:rowOff>
    </xdr:to>
    <xdr:sp macro="" textlink="">
      <xdr:nvSpPr>
        <xdr:cNvPr id="22536" name="Text Box 8"/>
        <xdr:cNvSpPr txBox="1">
          <a:spLocks noChangeArrowheads="1"/>
        </xdr:cNvSpPr>
      </xdr:nvSpPr>
      <xdr:spPr bwMode="auto">
        <a:xfrm>
          <a:off x="28575" y="1828800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12</xdr:col>
      <xdr:colOff>56696</xdr:colOff>
      <xdr:row>4</xdr:row>
      <xdr:rowOff>142874</xdr:rowOff>
    </xdr:from>
    <xdr:to>
      <xdr:col>12</xdr:col>
      <xdr:colOff>1201964</xdr:colOff>
      <xdr:row>5</xdr:row>
      <xdr:rowOff>147410</xdr:rowOff>
    </xdr:to>
    <xdr:sp macro="" textlink="">
      <xdr:nvSpPr>
        <xdr:cNvPr id="22537" name="Text Box 9"/>
        <xdr:cNvSpPr txBox="1">
          <a:spLocks noChangeArrowheads="1"/>
        </xdr:cNvSpPr>
      </xdr:nvSpPr>
      <xdr:spPr bwMode="auto">
        <a:xfrm>
          <a:off x="7540625" y="1231445"/>
          <a:ext cx="1145268" cy="25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(ｱ)</a:t>
          </a:r>
        </a:p>
      </xdr:txBody>
    </xdr:sp>
    <xdr:clientData/>
  </xdr:twoCellAnchor>
  <xdr:twoCellAnchor>
    <xdr:from>
      <xdr:col>0</xdr:col>
      <xdr:colOff>180975</xdr:colOff>
      <xdr:row>12</xdr:row>
      <xdr:rowOff>76200</xdr:rowOff>
    </xdr:from>
    <xdr:to>
      <xdr:col>2</xdr:col>
      <xdr:colOff>76200</xdr:colOff>
      <xdr:row>14</xdr:row>
      <xdr:rowOff>238125</xdr:rowOff>
    </xdr:to>
    <xdr:sp macro="" textlink="">
      <xdr:nvSpPr>
        <xdr:cNvPr id="22540" name="Text Box 12"/>
        <xdr:cNvSpPr txBox="1">
          <a:spLocks noChangeArrowheads="1"/>
        </xdr:cNvSpPr>
      </xdr:nvSpPr>
      <xdr:spPr bwMode="auto">
        <a:xfrm>
          <a:off x="180975" y="3438525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15</xdr:row>
      <xdr:rowOff>85725</xdr:rowOff>
    </xdr:from>
    <xdr:to>
      <xdr:col>2</xdr:col>
      <xdr:colOff>66675</xdr:colOff>
      <xdr:row>17</xdr:row>
      <xdr:rowOff>247650</xdr:rowOff>
    </xdr:to>
    <xdr:sp macro="" textlink="">
      <xdr:nvSpPr>
        <xdr:cNvPr id="22542" name="Text Box 14"/>
        <xdr:cNvSpPr txBox="1">
          <a:spLocks noChangeArrowheads="1"/>
        </xdr:cNvSpPr>
      </xdr:nvSpPr>
      <xdr:spPr bwMode="auto">
        <a:xfrm>
          <a:off x="171450" y="43624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若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28575</xdr:colOff>
      <xdr:row>18</xdr:row>
      <xdr:rowOff>285750</xdr:rowOff>
    </xdr:from>
    <xdr:to>
      <xdr:col>1</xdr:col>
      <xdr:colOff>104775</xdr:colOff>
      <xdr:row>23</xdr:row>
      <xdr:rowOff>28575</xdr:rowOff>
    </xdr:to>
    <xdr:sp macro="" textlink="">
      <xdr:nvSpPr>
        <xdr:cNvPr id="22544" name="Text Box 16"/>
        <xdr:cNvSpPr txBox="1">
          <a:spLocks noChangeArrowheads="1"/>
        </xdr:cNvSpPr>
      </xdr:nvSpPr>
      <xdr:spPr bwMode="auto">
        <a:xfrm>
          <a:off x="28575" y="5476875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太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白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161925</xdr:colOff>
      <xdr:row>24</xdr:row>
      <xdr:rowOff>85725</xdr:rowOff>
    </xdr:from>
    <xdr:to>
      <xdr:col>2</xdr:col>
      <xdr:colOff>57150</xdr:colOff>
      <xdr:row>26</xdr:row>
      <xdr:rowOff>247650</xdr:rowOff>
    </xdr:to>
    <xdr:sp macro="" textlink="">
      <xdr:nvSpPr>
        <xdr:cNvPr id="22545" name="Text Box 17"/>
        <xdr:cNvSpPr txBox="1">
          <a:spLocks noChangeArrowheads="1"/>
        </xdr:cNvSpPr>
      </xdr:nvSpPr>
      <xdr:spPr bwMode="auto">
        <a:xfrm>
          <a:off x="161925" y="71056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27</xdr:row>
      <xdr:rowOff>228600</xdr:rowOff>
    </xdr:from>
    <xdr:to>
      <xdr:col>2</xdr:col>
      <xdr:colOff>66675</xdr:colOff>
      <xdr:row>29</xdr:row>
      <xdr:rowOff>95250</xdr:rowOff>
    </xdr:to>
    <xdr:sp macro="" textlink="">
      <xdr:nvSpPr>
        <xdr:cNvPr id="22546" name="Text Box 18"/>
        <xdr:cNvSpPr txBox="1">
          <a:spLocks noChangeArrowheads="1"/>
        </xdr:cNvSpPr>
      </xdr:nvSpPr>
      <xdr:spPr bwMode="auto">
        <a:xfrm>
          <a:off x="171450" y="8162925"/>
          <a:ext cx="3143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28575</xdr:colOff>
      <xdr:row>6</xdr:row>
      <xdr:rowOff>295275</xdr:rowOff>
    </xdr:from>
    <xdr:to>
      <xdr:col>1</xdr:col>
      <xdr:colOff>104775</xdr:colOff>
      <xdr:row>11</xdr:row>
      <xdr:rowOff>38100</xdr:rowOff>
    </xdr:to>
    <xdr:sp macro="" textlink="">
      <xdr:nvSpPr>
        <xdr:cNvPr id="22547" name="Text Box 19"/>
        <xdr:cNvSpPr txBox="1">
          <a:spLocks noChangeArrowheads="1"/>
        </xdr:cNvSpPr>
      </xdr:nvSpPr>
      <xdr:spPr bwMode="auto">
        <a:xfrm>
          <a:off x="28575" y="1828800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285758</xdr:colOff>
      <xdr:row>3</xdr:row>
      <xdr:rowOff>201077</xdr:rowOff>
    </xdr:from>
    <xdr:to>
      <xdr:col>16</xdr:col>
      <xdr:colOff>465758</xdr:colOff>
      <xdr:row>3</xdr:row>
      <xdr:rowOff>201077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13049258" y="1015994"/>
          <a:ext cx="18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275167</xdr:colOff>
      <xdr:row>3</xdr:row>
      <xdr:rowOff>201077</xdr:rowOff>
    </xdr:from>
    <xdr:to>
      <xdr:col>17</xdr:col>
      <xdr:colOff>455167</xdr:colOff>
      <xdr:row>3</xdr:row>
      <xdr:rowOff>201077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13758334" y="1015994"/>
          <a:ext cx="18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265645</xdr:colOff>
      <xdr:row>3</xdr:row>
      <xdr:rowOff>201077</xdr:rowOff>
    </xdr:from>
    <xdr:to>
      <xdr:col>18</xdr:col>
      <xdr:colOff>445645</xdr:colOff>
      <xdr:row>3</xdr:row>
      <xdr:rowOff>201077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14468478" y="1015994"/>
          <a:ext cx="18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76200</xdr:rowOff>
    </xdr:from>
    <xdr:to>
      <xdr:col>2</xdr:col>
      <xdr:colOff>76200</xdr:colOff>
      <xdr:row>15</xdr:row>
      <xdr:rowOff>238125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180975" y="34861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16</xdr:row>
      <xdr:rowOff>76200</xdr:rowOff>
    </xdr:from>
    <xdr:to>
      <xdr:col>2</xdr:col>
      <xdr:colOff>66675</xdr:colOff>
      <xdr:row>18</xdr:row>
      <xdr:rowOff>238125</xdr:rowOff>
    </xdr:to>
    <xdr:sp macro="" textlink="">
      <xdr:nvSpPr>
        <xdr:cNvPr id="6151" name="Text Box 7"/>
        <xdr:cNvSpPr txBox="1">
          <a:spLocks noChangeArrowheads="1"/>
        </xdr:cNvSpPr>
      </xdr:nvSpPr>
      <xdr:spPr bwMode="auto">
        <a:xfrm>
          <a:off x="171450" y="44005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若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28575</xdr:colOff>
      <xdr:row>19</xdr:row>
      <xdr:rowOff>247650</xdr:rowOff>
    </xdr:from>
    <xdr:to>
      <xdr:col>1</xdr:col>
      <xdr:colOff>104775</xdr:colOff>
      <xdr:row>23</xdr:row>
      <xdr:rowOff>295275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28575" y="5486400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太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白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25</xdr:row>
      <xdr:rowOff>66675</xdr:rowOff>
    </xdr:from>
    <xdr:to>
      <xdr:col>2</xdr:col>
      <xdr:colOff>66675</xdr:colOff>
      <xdr:row>27</xdr:row>
      <xdr:rowOff>228600</xdr:rowOff>
    </xdr:to>
    <xdr:sp macro="" textlink="">
      <xdr:nvSpPr>
        <xdr:cNvPr id="6154" name="Text Box 10"/>
        <xdr:cNvSpPr txBox="1">
          <a:spLocks noChangeArrowheads="1"/>
        </xdr:cNvSpPr>
      </xdr:nvSpPr>
      <xdr:spPr bwMode="auto">
        <a:xfrm>
          <a:off x="171450" y="7134225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28</xdr:row>
      <xdr:rowOff>228600</xdr:rowOff>
    </xdr:from>
    <xdr:to>
      <xdr:col>2</xdr:col>
      <xdr:colOff>66675</xdr:colOff>
      <xdr:row>30</xdr:row>
      <xdr:rowOff>95250</xdr:rowOff>
    </xdr:to>
    <xdr:sp macro="" textlink="">
      <xdr:nvSpPr>
        <xdr:cNvPr id="6155" name="Text Box 11"/>
        <xdr:cNvSpPr txBox="1">
          <a:spLocks noChangeArrowheads="1"/>
        </xdr:cNvSpPr>
      </xdr:nvSpPr>
      <xdr:spPr bwMode="auto">
        <a:xfrm>
          <a:off x="171450" y="8210550"/>
          <a:ext cx="3143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38100</xdr:colOff>
      <xdr:row>7</xdr:row>
      <xdr:rowOff>295275</xdr:rowOff>
    </xdr:from>
    <xdr:to>
      <xdr:col>1</xdr:col>
      <xdr:colOff>114300</xdr:colOff>
      <xdr:row>12</xdr:row>
      <xdr:rowOff>38100</xdr:rowOff>
    </xdr:to>
    <xdr:sp macro="" textlink="">
      <xdr:nvSpPr>
        <xdr:cNvPr id="6156" name="Text Box 12"/>
        <xdr:cNvSpPr txBox="1">
          <a:spLocks noChangeArrowheads="1"/>
        </xdr:cNvSpPr>
      </xdr:nvSpPr>
      <xdr:spPr bwMode="auto">
        <a:xfrm>
          <a:off x="38100" y="1876425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15</xdr:col>
      <xdr:colOff>418042</xdr:colOff>
      <xdr:row>3</xdr:row>
      <xdr:rowOff>206380</xdr:rowOff>
    </xdr:from>
    <xdr:to>
      <xdr:col>15</xdr:col>
      <xdr:colOff>598042</xdr:colOff>
      <xdr:row>3</xdr:row>
      <xdr:rowOff>206380</xdr:rowOff>
    </xdr:to>
    <xdr:sp macro="" textlink="">
      <xdr:nvSpPr>
        <xdr:cNvPr id="6159" name="Line 15"/>
        <xdr:cNvSpPr>
          <a:spLocks noChangeShapeType="1"/>
        </xdr:cNvSpPr>
      </xdr:nvSpPr>
      <xdr:spPr bwMode="auto">
        <a:xfrm>
          <a:off x="11181292" y="1042463"/>
          <a:ext cx="18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418042</xdr:colOff>
      <xdr:row>3</xdr:row>
      <xdr:rowOff>206380</xdr:rowOff>
    </xdr:from>
    <xdr:to>
      <xdr:col>16</xdr:col>
      <xdr:colOff>598042</xdr:colOff>
      <xdr:row>3</xdr:row>
      <xdr:rowOff>206380</xdr:rowOff>
    </xdr:to>
    <xdr:sp macro="" textlink="">
      <xdr:nvSpPr>
        <xdr:cNvPr id="6160" name="Line 16"/>
        <xdr:cNvSpPr>
          <a:spLocks noChangeShapeType="1"/>
        </xdr:cNvSpPr>
      </xdr:nvSpPr>
      <xdr:spPr bwMode="auto">
        <a:xfrm>
          <a:off x="12186709" y="1042463"/>
          <a:ext cx="18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408517</xdr:colOff>
      <xdr:row>3</xdr:row>
      <xdr:rowOff>206380</xdr:rowOff>
    </xdr:from>
    <xdr:to>
      <xdr:col>17</xdr:col>
      <xdr:colOff>588517</xdr:colOff>
      <xdr:row>3</xdr:row>
      <xdr:rowOff>206380</xdr:rowOff>
    </xdr:to>
    <xdr:sp macro="" textlink="">
      <xdr:nvSpPr>
        <xdr:cNvPr id="6161" name="Line 17"/>
        <xdr:cNvSpPr>
          <a:spLocks noChangeShapeType="1"/>
        </xdr:cNvSpPr>
      </xdr:nvSpPr>
      <xdr:spPr bwMode="auto">
        <a:xfrm>
          <a:off x="13182600" y="1042463"/>
          <a:ext cx="18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180975</xdr:colOff>
      <xdr:row>13</xdr:row>
      <xdr:rowOff>76200</xdr:rowOff>
    </xdr:from>
    <xdr:to>
      <xdr:col>2</xdr:col>
      <xdr:colOff>76200</xdr:colOff>
      <xdr:row>15</xdr:row>
      <xdr:rowOff>238125</xdr:rowOff>
    </xdr:to>
    <xdr:sp macro="" textlink="">
      <xdr:nvSpPr>
        <xdr:cNvPr id="6163" name="Text Box 19"/>
        <xdr:cNvSpPr txBox="1">
          <a:spLocks noChangeArrowheads="1"/>
        </xdr:cNvSpPr>
      </xdr:nvSpPr>
      <xdr:spPr bwMode="auto">
        <a:xfrm>
          <a:off x="180975" y="34861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城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16</xdr:row>
      <xdr:rowOff>76200</xdr:rowOff>
    </xdr:from>
    <xdr:to>
      <xdr:col>2</xdr:col>
      <xdr:colOff>66675</xdr:colOff>
      <xdr:row>18</xdr:row>
      <xdr:rowOff>238125</xdr:rowOff>
    </xdr:to>
    <xdr:sp macro="" textlink="">
      <xdr:nvSpPr>
        <xdr:cNvPr id="6164" name="Text Box 20"/>
        <xdr:cNvSpPr txBox="1">
          <a:spLocks noChangeArrowheads="1"/>
        </xdr:cNvSpPr>
      </xdr:nvSpPr>
      <xdr:spPr bwMode="auto">
        <a:xfrm>
          <a:off x="171450" y="4400550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若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28575</xdr:colOff>
      <xdr:row>19</xdr:row>
      <xdr:rowOff>247650</xdr:rowOff>
    </xdr:from>
    <xdr:to>
      <xdr:col>1</xdr:col>
      <xdr:colOff>104775</xdr:colOff>
      <xdr:row>23</xdr:row>
      <xdr:rowOff>295275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28575" y="5486400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太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白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25</xdr:row>
      <xdr:rowOff>66675</xdr:rowOff>
    </xdr:from>
    <xdr:to>
      <xdr:col>2</xdr:col>
      <xdr:colOff>66675</xdr:colOff>
      <xdr:row>27</xdr:row>
      <xdr:rowOff>228600</xdr:rowOff>
    </xdr:to>
    <xdr:sp macro="" textlink="">
      <xdr:nvSpPr>
        <xdr:cNvPr id="6167" name="Text Box 23"/>
        <xdr:cNvSpPr txBox="1">
          <a:spLocks noChangeArrowheads="1"/>
        </xdr:cNvSpPr>
      </xdr:nvSpPr>
      <xdr:spPr bwMode="auto">
        <a:xfrm>
          <a:off x="171450" y="7134225"/>
          <a:ext cx="314325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171450</xdr:colOff>
      <xdr:row>28</xdr:row>
      <xdr:rowOff>228600</xdr:rowOff>
    </xdr:from>
    <xdr:to>
      <xdr:col>2</xdr:col>
      <xdr:colOff>66675</xdr:colOff>
      <xdr:row>30</xdr:row>
      <xdr:rowOff>95250</xdr:rowOff>
    </xdr:to>
    <xdr:sp macro="" textlink="">
      <xdr:nvSpPr>
        <xdr:cNvPr id="6168" name="Text Box 24"/>
        <xdr:cNvSpPr txBox="1">
          <a:spLocks noChangeArrowheads="1"/>
        </xdr:cNvSpPr>
      </xdr:nvSpPr>
      <xdr:spPr bwMode="auto">
        <a:xfrm>
          <a:off x="171450" y="8210550"/>
          <a:ext cx="31432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38100</xdr:colOff>
      <xdr:row>7</xdr:row>
      <xdr:rowOff>295275</xdr:rowOff>
    </xdr:from>
    <xdr:to>
      <xdr:col>1</xdr:col>
      <xdr:colOff>114300</xdr:colOff>
      <xdr:row>12</xdr:row>
      <xdr:rowOff>38100</xdr:rowOff>
    </xdr:to>
    <xdr:sp macro="" textlink="">
      <xdr:nvSpPr>
        <xdr:cNvPr id="6169" name="Text Box 25"/>
        <xdr:cNvSpPr txBox="1">
          <a:spLocks noChangeArrowheads="1"/>
        </xdr:cNvSpPr>
      </xdr:nvSpPr>
      <xdr:spPr bwMode="auto">
        <a:xfrm>
          <a:off x="38100" y="1876425"/>
          <a:ext cx="314325" cy="1266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0</xdr:col>
      <xdr:colOff>228602</xdr:colOff>
      <xdr:row>10</xdr:row>
      <xdr:rowOff>72281</xdr:rowOff>
    </xdr:from>
    <xdr:to>
      <xdr:col>3</xdr:col>
      <xdr:colOff>6165</xdr:colOff>
      <xdr:row>12</xdr:row>
      <xdr:rowOff>257738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228602" y="2559987"/>
          <a:ext cx="3714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宮城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総合支所</a:t>
          </a:r>
        </a:p>
      </xdr:txBody>
    </xdr:sp>
    <xdr:clientData/>
  </xdr:twoCellAnchor>
  <xdr:twoCellAnchor>
    <xdr:from>
      <xdr:col>0</xdr:col>
      <xdr:colOff>230281</xdr:colOff>
      <xdr:row>22</xdr:row>
      <xdr:rowOff>51546</xdr:rowOff>
    </xdr:from>
    <xdr:to>
      <xdr:col>3</xdr:col>
      <xdr:colOff>7844</xdr:colOff>
      <xdr:row>24</xdr:row>
      <xdr:rowOff>237004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230281" y="6169958"/>
          <a:ext cx="37147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秋保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dist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総合支所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257175</xdr:rowOff>
    </xdr:from>
    <xdr:to>
      <xdr:col>3</xdr:col>
      <xdr:colOff>38100</xdr:colOff>
      <xdr:row>18</xdr:row>
      <xdr:rowOff>95250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66675" y="5705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389</a:t>
          </a:r>
        </a:p>
      </xdr:txBody>
    </xdr:sp>
    <xdr:clientData/>
  </xdr:twoCellAnchor>
  <xdr:twoCellAnchor>
    <xdr:from>
      <xdr:col>1</xdr:col>
      <xdr:colOff>0</xdr:colOff>
      <xdr:row>17</xdr:row>
      <xdr:rowOff>257175</xdr:rowOff>
    </xdr:from>
    <xdr:to>
      <xdr:col>3</xdr:col>
      <xdr:colOff>38100</xdr:colOff>
      <xdr:row>18</xdr:row>
      <xdr:rowOff>95250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66675" y="570547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389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="85" zoomScaleNormal="100" zoomScaleSheetLayoutView="85" workbookViewId="0">
      <selection activeCell="O15" sqref="O15"/>
    </sheetView>
  </sheetViews>
  <sheetFormatPr defaultRowHeight="30" customHeight="1"/>
  <cols>
    <col min="1" max="1" width="0.875" style="1" customWidth="1"/>
    <col min="2" max="2" width="3.375" style="1" customWidth="1"/>
    <col min="3" max="3" width="0.875" style="1" customWidth="1"/>
    <col min="4" max="4" width="10.625" style="1" customWidth="1"/>
    <col min="5" max="5" width="0.875" style="1" customWidth="1"/>
    <col min="6" max="6" width="10.125" style="1" customWidth="1"/>
    <col min="7" max="7" width="7.75" style="1" customWidth="1"/>
    <col min="8" max="8" width="10.125" style="1" customWidth="1"/>
    <col min="9" max="9" width="7.75" style="1" customWidth="1"/>
    <col min="10" max="10" width="10.125" style="1" customWidth="1"/>
    <col min="11" max="11" width="7.75" style="1" customWidth="1"/>
    <col min="12" max="12" width="10.125" style="1" customWidth="1"/>
    <col min="13" max="13" width="7.75" style="1" customWidth="1"/>
    <col min="14" max="14" width="9" style="1"/>
    <col min="15" max="16" width="6.875" style="1" bestFit="1" customWidth="1"/>
    <col min="17" max="17" width="6.125" style="1" bestFit="1" customWidth="1"/>
    <col min="18" max="18" width="7.625" style="1" bestFit="1" customWidth="1"/>
    <col min="19" max="16384" width="9" style="1"/>
  </cols>
  <sheetData>
    <row r="1" spans="1:16" ht="27" customHeight="1">
      <c r="B1" s="2" t="s">
        <v>164</v>
      </c>
      <c r="C1" s="2"/>
      <c r="D1" s="2"/>
      <c r="E1" s="2"/>
    </row>
    <row r="2" spans="1:16" ht="21" customHeight="1" thickBot="1">
      <c r="B2" s="2" t="s">
        <v>165</v>
      </c>
      <c r="C2" s="2"/>
      <c r="M2" s="3" t="s">
        <v>166</v>
      </c>
    </row>
    <row r="3" spans="1:16" ht="33.75" customHeight="1">
      <c r="A3" s="4"/>
      <c r="B3" s="4"/>
      <c r="C3" s="4"/>
      <c r="D3" s="4"/>
      <c r="E3" s="4"/>
      <c r="F3" s="5" t="s">
        <v>0</v>
      </c>
      <c r="G3" s="6"/>
      <c r="H3" s="7" t="s">
        <v>1</v>
      </c>
      <c r="I3" s="6"/>
      <c r="J3" s="7" t="s">
        <v>2</v>
      </c>
      <c r="K3" s="6"/>
      <c r="L3" s="7" t="s">
        <v>3</v>
      </c>
      <c r="M3" s="7"/>
    </row>
    <row r="4" spans="1:16" ht="33.75" customHeight="1">
      <c r="B4" s="8"/>
      <c r="C4" s="8"/>
      <c r="D4" s="8"/>
      <c r="E4" s="9"/>
      <c r="F4" s="10" t="s">
        <v>4</v>
      </c>
      <c r="G4" s="10" t="s">
        <v>5</v>
      </c>
      <c r="H4" s="10" t="s">
        <v>4</v>
      </c>
      <c r="I4" s="10" t="s">
        <v>5</v>
      </c>
      <c r="J4" s="10" t="s">
        <v>4</v>
      </c>
      <c r="K4" s="10" t="s">
        <v>5</v>
      </c>
      <c r="L4" s="10" t="s">
        <v>4</v>
      </c>
      <c r="M4" s="11" t="s">
        <v>5</v>
      </c>
      <c r="O4" s="12"/>
      <c r="P4" s="12"/>
    </row>
    <row r="5" spans="1:16" ht="33.75" customHeight="1">
      <c r="A5" s="13"/>
      <c r="B5" s="515" t="s">
        <v>200</v>
      </c>
      <c r="C5" s="515"/>
      <c r="D5" s="515"/>
      <c r="E5" s="236"/>
      <c r="F5" s="19">
        <v>305065</v>
      </c>
      <c r="G5" s="15">
        <v>101.16866363114801</v>
      </c>
      <c r="H5" s="18">
        <v>290634</v>
      </c>
      <c r="I5" s="15">
        <v>101.33116701997101</v>
      </c>
      <c r="J5" s="18">
        <v>18935</v>
      </c>
      <c r="K5" s="15">
        <v>101.1701218209019</v>
      </c>
      <c r="L5" s="18">
        <v>367600</v>
      </c>
      <c r="M5" s="17">
        <v>100.94907509117273</v>
      </c>
    </row>
    <row r="6" spans="1:16" ht="33.75" customHeight="1">
      <c r="A6" s="12"/>
      <c r="B6" s="515" t="s">
        <v>218</v>
      </c>
      <c r="C6" s="515"/>
      <c r="D6" s="515"/>
      <c r="E6" s="235"/>
      <c r="F6" s="19">
        <v>307712</v>
      </c>
      <c r="G6" s="15">
        <v>100.86768393621031</v>
      </c>
      <c r="H6" s="18">
        <v>293482</v>
      </c>
      <c r="I6" s="15">
        <v>100.97992664313192</v>
      </c>
      <c r="J6" s="18">
        <v>19310</v>
      </c>
      <c r="K6" s="15">
        <v>101.98045946659624</v>
      </c>
      <c r="L6" s="18">
        <v>370103</v>
      </c>
      <c r="M6" s="17">
        <v>100.68090315560391</v>
      </c>
    </row>
    <row r="7" spans="1:16" ht="33.75" customHeight="1">
      <c r="A7" s="13"/>
      <c r="B7" s="515" t="s">
        <v>222</v>
      </c>
      <c r="C7" s="515"/>
      <c r="D7" s="515"/>
      <c r="E7" s="236"/>
      <c r="F7" s="19">
        <v>310559</v>
      </c>
      <c r="G7" s="15">
        <v>100.9252157861897</v>
      </c>
      <c r="H7" s="18">
        <v>296538</v>
      </c>
      <c r="I7" s="15">
        <v>101.04129043689221</v>
      </c>
      <c r="J7" s="18">
        <v>19398</v>
      </c>
      <c r="K7" s="15">
        <v>100.45572242361472</v>
      </c>
      <c r="L7" s="18">
        <v>372572</v>
      </c>
      <c r="M7" s="17">
        <v>100.66711158785526</v>
      </c>
    </row>
    <row r="8" spans="1:16" ht="33.75" customHeight="1">
      <c r="A8" s="13"/>
      <c r="B8" s="515" t="s">
        <v>229</v>
      </c>
      <c r="C8" s="515"/>
      <c r="D8" s="515"/>
      <c r="E8" s="236"/>
      <c r="F8" s="19">
        <v>313761</v>
      </c>
      <c r="G8" s="15">
        <v>101.03104402062088</v>
      </c>
      <c r="H8" s="18">
        <v>299062</v>
      </c>
      <c r="I8" s="15">
        <v>100.85115566976239</v>
      </c>
      <c r="J8" s="18">
        <v>17822</v>
      </c>
      <c r="K8" s="15">
        <v>91.875451077430654</v>
      </c>
      <c r="L8" s="18">
        <v>373632</v>
      </c>
      <c r="M8" s="17">
        <v>100.28450876609085</v>
      </c>
    </row>
    <row r="9" spans="1:16" ht="33.75" customHeight="1">
      <c r="A9" s="12"/>
      <c r="B9" s="515" t="s">
        <v>260</v>
      </c>
      <c r="C9" s="515"/>
      <c r="D9" s="515"/>
      <c r="E9" s="14"/>
      <c r="F9" s="237">
        <f>SUM(F10:F14)</f>
        <v>316594</v>
      </c>
      <c r="G9" s="238">
        <f>F9/F8*100</f>
        <v>100.90291655113286</v>
      </c>
      <c r="H9" s="237">
        <f>SUM(H10:H14)</f>
        <v>302805</v>
      </c>
      <c r="I9" s="238">
        <f>H9/H8*100</f>
        <v>101.25157993994556</v>
      </c>
      <c r="J9" s="237">
        <f>SUM(J10:J14)</f>
        <v>19289</v>
      </c>
      <c r="K9" s="238">
        <f>J9/J8*100</f>
        <v>108.23139939400741</v>
      </c>
      <c r="L9" s="237">
        <f>SUM(L10:L14)</f>
        <v>377419</v>
      </c>
      <c r="M9" s="239">
        <f>L9/L8*100</f>
        <v>101.01356414868106</v>
      </c>
    </row>
    <row r="10" spans="1:16" ht="33.75" customHeight="1">
      <c r="A10" s="181"/>
      <c r="B10" s="514" t="s">
        <v>117</v>
      </c>
      <c r="C10" s="514"/>
      <c r="D10" s="514"/>
      <c r="E10" s="165"/>
      <c r="F10" s="19">
        <v>95576</v>
      </c>
      <c r="G10" s="15">
        <v>101.0135599310906</v>
      </c>
      <c r="H10" s="18">
        <v>91373</v>
      </c>
      <c r="I10" s="15">
        <v>101.48158020413376</v>
      </c>
      <c r="J10" s="18">
        <v>7022</v>
      </c>
      <c r="K10" s="15">
        <v>111.09001740230977</v>
      </c>
      <c r="L10" s="18">
        <v>113946</v>
      </c>
      <c r="M10" s="17">
        <v>101.31505241537518</v>
      </c>
      <c r="N10" s="12"/>
    </row>
    <row r="11" spans="1:16" ht="33.75" customHeight="1">
      <c r="A11" s="117"/>
      <c r="B11" s="513" t="s">
        <v>167</v>
      </c>
      <c r="C11" s="513"/>
      <c r="D11" s="513"/>
      <c r="E11" s="127"/>
      <c r="F11" s="19">
        <v>47102</v>
      </c>
      <c r="G11" s="15">
        <v>100.8197949442411</v>
      </c>
      <c r="H11" s="18">
        <v>45176</v>
      </c>
      <c r="I11" s="15">
        <v>101.40061052253546</v>
      </c>
      <c r="J11" s="18">
        <v>4032</v>
      </c>
      <c r="K11" s="15">
        <v>106.38522427440633</v>
      </c>
      <c r="L11" s="18">
        <v>58144</v>
      </c>
      <c r="M11" s="17">
        <v>100.99880143827407</v>
      </c>
      <c r="N11" s="12"/>
    </row>
    <row r="12" spans="1:16" ht="33.75" customHeight="1">
      <c r="A12" s="20"/>
      <c r="B12" s="513" t="s">
        <v>168</v>
      </c>
      <c r="C12" s="513"/>
      <c r="D12" s="513"/>
      <c r="E12" s="26"/>
      <c r="F12" s="19">
        <v>37979</v>
      </c>
      <c r="G12" s="15">
        <v>100.87651730457648</v>
      </c>
      <c r="H12" s="18">
        <v>35625</v>
      </c>
      <c r="I12" s="15">
        <v>100.92639809620943</v>
      </c>
      <c r="J12" s="18">
        <v>2909</v>
      </c>
      <c r="K12" s="15">
        <v>108.10107766629507</v>
      </c>
      <c r="L12" s="18">
        <v>47193</v>
      </c>
      <c r="M12" s="17">
        <v>100.9648709939669</v>
      </c>
      <c r="N12" s="12"/>
    </row>
    <row r="13" spans="1:16" ht="33.75" customHeight="1">
      <c r="B13" s="513" t="s">
        <v>118</v>
      </c>
      <c r="C13" s="513"/>
      <c r="D13" s="513"/>
      <c r="E13" s="24"/>
      <c r="F13" s="19">
        <v>69334</v>
      </c>
      <c r="G13" s="15">
        <v>101.22786270129794</v>
      </c>
      <c r="H13" s="18">
        <v>65763</v>
      </c>
      <c r="I13" s="15">
        <v>101.57859779737723</v>
      </c>
      <c r="J13" s="18">
        <v>2694</v>
      </c>
      <c r="K13" s="15">
        <v>104.98830865159783</v>
      </c>
      <c r="L13" s="18">
        <v>81122</v>
      </c>
      <c r="M13" s="17">
        <v>101.11432417609811</v>
      </c>
      <c r="N13" s="12"/>
    </row>
    <row r="14" spans="1:16" ht="33.75" customHeight="1" thickBot="1">
      <c r="A14" s="28"/>
      <c r="B14" s="512" t="s">
        <v>169</v>
      </c>
      <c r="C14" s="512"/>
      <c r="D14" s="512"/>
      <c r="E14" s="30"/>
      <c r="F14" s="319">
        <v>66603</v>
      </c>
      <c r="G14" s="320">
        <v>100.48277838963233</v>
      </c>
      <c r="H14" s="319">
        <v>64868</v>
      </c>
      <c r="I14" s="320">
        <v>100.67668239384157</v>
      </c>
      <c r="J14" s="321">
        <v>2632</v>
      </c>
      <c r="K14" s="320">
        <v>107.25346373268134</v>
      </c>
      <c r="L14" s="321">
        <v>77014</v>
      </c>
      <c r="M14" s="168">
        <v>100.50635554511524</v>
      </c>
      <c r="N14" s="12"/>
    </row>
    <row r="15" spans="1:16" ht="33.75" customHeight="1">
      <c r="N15" s="12"/>
    </row>
    <row r="16" spans="1:16" ht="33.75" customHeight="1">
      <c r="G16" s="17"/>
      <c r="I16" s="31"/>
      <c r="N16" s="12"/>
      <c r="O16" s="12"/>
    </row>
    <row r="17" spans="14:14" ht="25.5" customHeight="1">
      <c r="N17" s="12"/>
    </row>
    <row r="18" spans="14:14" ht="25.5" customHeight="1"/>
    <row r="19" spans="14:14" ht="25.5" customHeight="1"/>
    <row r="20" spans="14:14" ht="25.5" customHeight="1"/>
    <row r="21" spans="14:14" ht="25.5" customHeight="1"/>
    <row r="22" spans="14:14" ht="25.5" customHeight="1"/>
    <row r="23" spans="14:14" ht="25.5" customHeight="1"/>
    <row r="24" spans="14:14" ht="25.5" customHeight="1"/>
    <row r="25" spans="14:14" ht="25.5" customHeight="1"/>
  </sheetData>
  <mergeCells count="10">
    <mergeCell ref="B14:D14"/>
    <mergeCell ref="B13:D13"/>
    <mergeCell ref="B10:D10"/>
    <mergeCell ref="B6:D6"/>
    <mergeCell ref="B5:D5"/>
    <mergeCell ref="B12:D12"/>
    <mergeCell ref="B11:D11"/>
    <mergeCell ref="B7:D7"/>
    <mergeCell ref="B8:D8"/>
    <mergeCell ref="B9:D9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firstPageNumber="63" orientation="portrait" blackAndWhite="1" r:id="rId1"/>
  <headerFooter scaleWithDoc="0" alignWithMargins="0">
    <oddFooter>&amp;C&amp;"游明朝,標準"&amp;10&amp;P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view="pageBreakPreview" zoomScale="90" zoomScaleNormal="85" zoomScaleSheetLayoutView="90" workbookViewId="0">
      <selection activeCell="E25" sqref="E25:G25"/>
    </sheetView>
  </sheetViews>
  <sheetFormatPr defaultRowHeight="20.100000000000001" customHeight="1"/>
  <cols>
    <col min="1" max="1" width="25" style="1" customWidth="1"/>
    <col min="2" max="4" width="2" style="1" customWidth="1"/>
    <col min="5" max="5" width="3.625" style="1" customWidth="1"/>
    <col min="6" max="6" width="0.625" style="1" customWidth="1"/>
    <col min="7" max="7" width="13.875" style="1" customWidth="1"/>
    <col min="8" max="8" width="0.625" style="1" customWidth="1"/>
    <col min="9" max="11" width="9" style="1" bestFit="1" customWidth="1"/>
    <col min="12" max="13" width="10.375" style="1" bestFit="1" customWidth="1"/>
    <col min="14" max="14" width="9.75" style="118" customWidth="1"/>
    <col min="15" max="15" width="9" style="12"/>
    <col min="16" max="16384" width="9" style="1"/>
  </cols>
  <sheetData>
    <row r="1" spans="1:16" s="12" customFormat="1" ht="24" customHeight="1">
      <c r="A1" s="208" t="s">
        <v>293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96"/>
      <c r="P1" s="1"/>
    </row>
    <row r="2" spans="1:16" s="12" customFormat="1" ht="24" customHeight="1" thickBot="1">
      <c r="A2" s="297" t="s">
        <v>280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96" t="s">
        <v>236</v>
      </c>
      <c r="P2" s="1"/>
    </row>
    <row r="3" spans="1:16" s="12" customFormat="1" ht="15.75" customHeight="1">
      <c r="A3" s="633" t="s">
        <v>104</v>
      </c>
      <c r="B3" s="650" t="s">
        <v>274</v>
      </c>
      <c r="C3" s="651"/>
      <c r="D3" s="652"/>
      <c r="E3" s="627" t="s">
        <v>105</v>
      </c>
      <c r="F3" s="646"/>
      <c r="G3" s="646"/>
      <c r="H3" s="507"/>
      <c r="I3" s="629" t="s">
        <v>200</v>
      </c>
      <c r="J3" s="629" t="s">
        <v>210</v>
      </c>
      <c r="K3" s="629" t="s">
        <v>221</v>
      </c>
      <c r="L3" s="629" t="s">
        <v>223</v>
      </c>
      <c r="M3" s="629" t="s">
        <v>230</v>
      </c>
      <c r="N3" s="627" t="s">
        <v>261</v>
      </c>
      <c r="P3" s="1"/>
    </row>
    <row r="4" spans="1:16" s="12" customFormat="1" ht="15" customHeight="1">
      <c r="A4" s="634"/>
      <c r="B4" s="653"/>
      <c r="C4" s="654"/>
      <c r="D4" s="655"/>
      <c r="E4" s="628"/>
      <c r="F4" s="647"/>
      <c r="G4" s="647"/>
      <c r="H4" s="508"/>
      <c r="I4" s="630"/>
      <c r="J4" s="630"/>
      <c r="K4" s="630"/>
      <c r="L4" s="630"/>
      <c r="M4" s="630"/>
      <c r="N4" s="628"/>
      <c r="P4" s="1"/>
    </row>
    <row r="5" spans="1:16" s="12" customFormat="1" ht="17.25" customHeight="1">
      <c r="A5" s="662" t="s">
        <v>272</v>
      </c>
      <c r="B5" s="304"/>
      <c r="C5" s="511" t="s">
        <v>244</v>
      </c>
      <c r="D5" s="305"/>
      <c r="E5" s="674" t="s">
        <v>270</v>
      </c>
      <c r="F5" s="675"/>
      <c r="G5" s="675"/>
      <c r="H5" s="506"/>
      <c r="I5" s="137">
        <v>39154</v>
      </c>
      <c r="J5" s="140">
        <v>39970</v>
      </c>
      <c r="K5" s="140">
        <v>72316</v>
      </c>
      <c r="L5" s="140">
        <v>87078</v>
      </c>
      <c r="M5" s="140">
        <v>91518</v>
      </c>
      <c r="N5" s="140">
        <v>99066</v>
      </c>
      <c r="P5" s="1"/>
    </row>
    <row r="6" spans="1:16" s="12" customFormat="1" ht="17.25" customHeight="1">
      <c r="A6" s="664"/>
      <c r="B6" s="306"/>
      <c r="C6" s="510" t="s">
        <v>243</v>
      </c>
      <c r="D6" s="307"/>
      <c r="E6" s="628" t="s">
        <v>269</v>
      </c>
      <c r="F6" s="647"/>
      <c r="G6" s="647"/>
      <c r="H6" s="121"/>
      <c r="I6" s="291" t="s">
        <v>268</v>
      </c>
      <c r="J6" s="300">
        <f>J5/I5*100</f>
        <v>102.08407825509526</v>
      </c>
      <c r="K6" s="300">
        <f>K5/J5*100</f>
        <v>180.92569427070302</v>
      </c>
      <c r="L6" s="300">
        <f>L5/K5*100</f>
        <v>120.41318657005364</v>
      </c>
      <c r="M6" s="300">
        <f>M5/L5*100</f>
        <v>105.09887686901398</v>
      </c>
      <c r="N6" s="300">
        <f>N5/M5*100</f>
        <v>108.24755785747067</v>
      </c>
      <c r="P6" s="1"/>
    </row>
    <row r="7" spans="1:16" s="12" customFormat="1" ht="17.25" customHeight="1">
      <c r="A7" s="690" t="s">
        <v>43</v>
      </c>
      <c r="B7" s="690"/>
      <c r="C7" s="690"/>
      <c r="D7" s="691"/>
      <c r="E7" s="674" t="s">
        <v>273</v>
      </c>
      <c r="F7" s="675"/>
      <c r="G7" s="675"/>
      <c r="H7" s="506"/>
      <c r="I7" s="137">
        <f t="shared" ref="I7:N7" si="0">I5</f>
        <v>39154</v>
      </c>
      <c r="J7" s="140">
        <f t="shared" si="0"/>
        <v>39970</v>
      </c>
      <c r="K7" s="140">
        <f t="shared" si="0"/>
        <v>72316</v>
      </c>
      <c r="L7" s="140">
        <f t="shared" si="0"/>
        <v>87078</v>
      </c>
      <c r="M7" s="140">
        <f t="shared" si="0"/>
        <v>91518</v>
      </c>
      <c r="N7" s="140">
        <f t="shared" si="0"/>
        <v>99066</v>
      </c>
      <c r="P7" s="1"/>
    </row>
    <row r="8" spans="1:16" s="12" customFormat="1" ht="17.25" customHeight="1" thickBot="1">
      <c r="A8" s="692"/>
      <c r="B8" s="692"/>
      <c r="C8" s="692"/>
      <c r="D8" s="693"/>
      <c r="E8" s="679" t="s">
        <v>269</v>
      </c>
      <c r="F8" s="680"/>
      <c r="G8" s="680"/>
      <c r="H8" s="29"/>
      <c r="I8" s="287" t="s">
        <v>268</v>
      </c>
      <c r="J8" s="301">
        <f>J7/I7*100</f>
        <v>102.08407825509526</v>
      </c>
      <c r="K8" s="301">
        <f>K7/J7*100</f>
        <v>180.92569427070302</v>
      </c>
      <c r="L8" s="301">
        <f>L7/K7*100</f>
        <v>120.41318657005364</v>
      </c>
      <c r="M8" s="301">
        <f>M7/L7*100</f>
        <v>105.09887686901398</v>
      </c>
      <c r="N8" s="301">
        <f>N7/M7*100</f>
        <v>108.24755785747067</v>
      </c>
      <c r="P8" s="1"/>
    </row>
    <row r="9" spans="1:16" s="12" customFormat="1" ht="24" customHeight="1">
      <c r="A9" s="208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96"/>
      <c r="P9" s="1"/>
    </row>
    <row r="10" spans="1:16" s="12" customFormat="1" ht="24" customHeight="1" thickBot="1">
      <c r="A10" s="297" t="s">
        <v>279</v>
      </c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96" t="s">
        <v>236</v>
      </c>
      <c r="P10" s="1"/>
    </row>
    <row r="11" spans="1:16" s="12" customFormat="1" ht="15.75" customHeight="1">
      <c r="A11" s="633" t="s">
        <v>104</v>
      </c>
      <c r="B11" s="650" t="s">
        <v>274</v>
      </c>
      <c r="C11" s="651"/>
      <c r="D11" s="652"/>
      <c r="E11" s="627" t="s">
        <v>105</v>
      </c>
      <c r="F11" s="646"/>
      <c r="G11" s="646"/>
      <c r="H11" s="507"/>
      <c r="I11" s="629" t="s">
        <v>200</v>
      </c>
      <c r="J11" s="629" t="s">
        <v>210</v>
      </c>
      <c r="K11" s="629" t="s">
        <v>221</v>
      </c>
      <c r="L11" s="629" t="s">
        <v>223</v>
      </c>
      <c r="M11" s="629" t="s">
        <v>230</v>
      </c>
      <c r="N11" s="627" t="s">
        <v>261</v>
      </c>
      <c r="P11" s="1"/>
    </row>
    <row r="12" spans="1:16" s="12" customFormat="1" ht="15" customHeight="1">
      <c r="A12" s="634"/>
      <c r="B12" s="653"/>
      <c r="C12" s="654"/>
      <c r="D12" s="655"/>
      <c r="E12" s="628"/>
      <c r="F12" s="647"/>
      <c r="G12" s="647"/>
      <c r="H12" s="508"/>
      <c r="I12" s="630"/>
      <c r="J12" s="630"/>
      <c r="K12" s="630"/>
      <c r="L12" s="630"/>
      <c r="M12" s="630"/>
      <c r="N12" s="628"/>
      <c r="P12" s="1"/>
    </row>
    <row r="13" spans="1:16" s="12" customFormat="1" ht="17.25" customHeight="1">
      <c r="A13" s="662" t="s">
        <v>294</v>
      </c>
      <c r="B13" s="304"/>
      <c r="C13" s="511" t="s">
        <v>244</v>
      </c>
      <c r="D13" s="305"/>
      <c r="E13" s="674" t="s">
        <v>273</v>
      </c>
      <c r="F13" s="675"/>
      <c r="G13" s="675"/>
      <c r="H13" s="506"/>
      <c r="I13" s="137">
        <v>18099</v>
      </c>
      <c r="J13" s="140">
        <v>17977</v>
      </c>
      <c r="K13" s="140">
        <v>17000</v>
      </c>
      <c r="L13" s="144">
        <v>15665</v>
      </c>
      <c r="M13" s="144">
        <v>14729</v>
      </c>
      <c r="N13" s="144">
        <v>13758</v>
      </c>
      <c r="P13" s="1"/>
    </row>
    <row r="14" spans="1:16" s="12" customFormat="1" ht="17.25" customHeight="1">
      <c r="A14" s="664"/>
      <c r="B14" s="306"/>
      <c r="C14" s="308" t="s">
        <v>243</v>
      </c>
      <c r="D14" s="307"/>
      <c r="E14" s="676" t="s">
        <v>269</v>
      </c>
      <c r="F14" s="677"/>
      <c r="G14" s="677"/>
      <c r="H14" s="121"/>
      <c r="I14" s="291" t="s">
        <v>268</v>
      </c>
      <c r="J14" s="300">
        <f>J13/I13*100</f>
        <v>99.325929609370689</v>
      </c>
      <c r="K14" s="300">
        <f>K13/J13*100</f>
        <v>94.565277855036982</v>
      </c>
      <c r="L14" s="300">
        <f>L13/K13*100</f>
        <v>92.14705882352942</v>
      </c>
      <c r="M14" s="300">
        <f>M13/L13*100</f>
        <v>94.024896265560159</v>
      </c>
      <c r="N14" s="300">
        <f>N13/M13*100</f>
        <v>93.407563310475922</v>
      </c>
      <c r="P14" s="1"/>
    </row>
    <row r="15" spans="1:16" s="12" customFormat="1" ht="17.25" customHeight="1">
      <c r="A15" s="662" t="s">
        <v>278</v>
      </c>
      <c r="B15" s="304"/>
      <c r="C15" s="511" t="s">
        <v>244</v>
      </c>
      <c r="D15" s="305"/>
      <c r="E15" s="674" t="s">
        <v>273</v>
      </c>
      <c r="F15" s="675"/>
      <c r="G15" s="675"/>
      <c r="H15" s="506"/>
      <c r="I15" s="137">
        <v>13767</v>
      </c>
      <c r="J15" s="140">
        <v>45552</v>
      </c>
      <c r="K15" s="140">
        <v>140792</v>
      </c>
      <c r="L15" s="140">
        <v>240891</v>
      </c>
      <c r="M15" s="140">
        <v>252029</v>
      </c>
      <c r="N15" s="140">
        <v>233695</v>
      </c>
      <c r="P15" s="1"/>
    </row>
    <row r="16" spans="1:16" s="12" customFormat="1" ht="17.25" customHeight="1">
      <c r="A16" s="664"/>
      <c r="B16" s="306"/>
      <c r="C16" s="510" t="s">
        <v>243</v>
      </c>
      <c r="D16" s="307"/>
      <c r="E16" s="628" t="s">
        <v>269</v>
      </c>
      <c r="F16" s="647"/>
      <c r="G16" s="647"/>
      <c r="H16" s="121"/>
      <c r="I16" s="291" t="s">
        <v>268</v>
      </c>
      <c r="J16" s="300">
        <f>J15/I15*100</f>
        <v>330.87818696883852</v>
      </c>
      <c r="K16" s="300">
        <f>K15/J15*100</f>
        <v>309.07973305233577</v>
      </c>
      <c r="L16" s="300">
        <f>L15/K15*100</f>
        <v>171.09707937951021</v>
      </c>
      <c r="M16" s="300">
        <f>M15/L15*100</f>
        <v>104.62366796600952</v>
      </c>
      <c r="N16" s="300">
        <f>N15/M15*100</f>
        <v>92.725440326311656</v>
      </c>
      <c r="P16" s="1"/>
    </row>
    <row r="17" spans="1:16" s="12" customFormat="1" ht="17.25" customHeight="1">
      <c r="A17" s="690" t="s">
        <v>43</v>
      </c>
      <c r="B17" s="690"/>
      <c r="C17" s="690"/>
      <c r="D17" s="691"/>
      <c r="E17" s="674" t="s">
        <v>273</v>
      </c>
      <c r="F17" s="675"/>
      <c r="G17" s="675"/>
      <c r="H17" s="506"/>
      <c r="I17" s="137">
        <f t="shared" ref="I17:N17" si="1">I13+I15</f>
        <v>31866</v>
      </c>
      <c r="J17" s="140">
        <f t="shared" si="1"/>
        <v>63529</v>
      </c>
      <c r="K17" s="140">
        <f t="shared" si="1"/>
        <v>157792</v>
      </c>
      <c r="L17" s="140">
        <f t="shared" si="1"/>
        <v>256556</v>
      </c>
      <c r="M17" s="140">
        <f t="shared" si="1"/>
        <v>266758</v>
      </c>
      <c r="N17" s="140">
        <f t="shared" si="1"/>
        <v>247453</v>
      </c>
      <c r="P17" s="1"/>
    </row>
    <row r="18" spans="1:16" s="12" customFormat="1" ht="17.25" customHeight="1" thickBot="1">
      <c r="A18" s="692"/>
      <c r="B18" s="692"/>
      <c r="C18" s="692"/>
      <c r="D18" s="693"/>
      <c r="E18" s="679" t="s">
        <v>269</v>
      </c>
      <c r="F18" s="680"/>
      <c r="G18" s="680"/>
      <c r="H18" s="29"/>
      <c r="I18" s="287" t="s">
        <v>268</v>
      </c>
      <c r="J18" s="301">
        <f>J17/I17*100</f>
        <v>199.36295738404567</v>
      </c>
      <c r="K18" s="301">
        <f>K17/J17*100</f>
        <v>248.37790615309544</v>
      </c>
      <c r="L18" s="301">
        <f>L17/K17*100</f>
        <v>162.59125937943622</v>
      </c>
      <c r="M18" s="301">
        <f>M17/L17*100</f>
        <v>103.97651974617628</v>
      </c>
      <c r="N18" s="301">
        <f>N17/M17*100</f>
        <v>92.763103637004335</v>
      </c>
      <c r="P18" s="1"/>
    </row>
    <row r="19" spans="1:16" s="12" customFormat="1" ht="17.25" customHeight="1" thickBot="1">
      <c r="A19" s="298"/>
      <c r="B19" s="510"/>
      <c r="C19" s="510"/>
      <c r="D19" s="510"/>
      <c r="E19" s="509"/>
      <c r="F19" s="509"/>
      <c r="G19" s="502"/>
      <c r="H19" s="503"/>
      <c r="I19" s="504"/>
      <c r="J19" s="141"/>
      <c r="K19" s="141"/>
      <c r="L19" s="141"/>
      <c r="M19" s="141"/>
      <c r="N19" s="141"/>
    </row>
    <row r="20" spans="1:16" s="12" customFormat="1" ht="15.75" customHeight="1">
      <c r="A20" s="633" t="s">
        <v>104</v>
      </c>
      <c r="B20" s="650" t="s">
        <v>277</v>
      </c>
      <c r="C20" s="651"/>
      <c r="D20" s="652"/>
      <c r="E20" s="627" t="s">
        <v>105</v>
      </c>
      <c r="F20" s="646"/>
      <c r="G20" s="677"/>
      <c r="H20" s="509"/>
      <c r="I20" s="694" t="s">
        <v>200</v>
      </c>
      <c r="J20" s="629" t="s">
        <v>210</v>
      </c>
      <c r="K20" s="629" t="s">
        <v>221</v>
      </c>
      <c r="L20" s="629" t="s">
        <v>223</v>
      </c>
      <c r="M20" s="629" t="s">
        <v>230</v>
      </c>
      <c r="N20" s="627" t="s">
        <v>261</v>
      </c>
      <c r="P20" s="1"/>
    </row>
    <row r="21" spans="1:16" s="12" customFormat="1" ht="15" customHeight="1">
      <c r="A21" s="634"/>
      <c r="B21" s="653"/>
      <c r="C21" s="654"/>
      <c r="D21" s="655"/>
      <c r="E21" s="628"/>
      <c r="F21" s="647"/>
      <c r="G21" s="647"/>
      <c r="H21" s="508"/>
      <c r="I21" s="630"/>
      <c r="J21" s="630"/>
      <c r="K21" s="630"/>
      <c r="L21" s="630"/>
      <c r="M21" s="630"/>
      <c r="N21" s="628"/>
      <c r="P21" s="1"/>
    </row>
    <row r="22" spans="1:16" s="12" customFormat="1" ht="17.25" customHeight="1">
      <c r="A22" s="662" t="s">
        <v>295</v>
      </c>
      <c r="B22" s="304"/>
      <c r="C22" s="511" t="s">
        <v>242</v>
      </c>
      <c r="D22" s="305"/>
      <c r="E22" s="674" t="s">
        <v>276</v>
      </c>
      <c r="F22" s="675"/>
      <c r="G22" s="675"/>
      <c r="H22" s="506"/>
      <c r="I22" s="137">
        <v>20631</v>
      </c>
      <c r="J22" s="140">
        <v>23651</v>
      </c>
      <c r="K22" s="140">
        <v>28502</v>
      </c>
      <c r="L22" s="144">
        <v>24439</v>
      </c>
      <c r="M22" s="144">
        <v>16944</v>
      </c>
      <c r="N22" s="144">
        <v>11860</v>
      </c>
      <c r="P22" s="1"/>
    </row>
    <row r="23" spans="1:16" s="12" customFormat="1" ht="17.25" customHeight="1">
      <c r="A23" s="664"/>
      <c r="B23" s="306"/>
      <c r="C23" s="510" t="s">
        <v>243</v>
      </c>
      <c r="D23" s="307"/>
      <c r="E23" s="676" t="s">
        <v>269</v>
      </c>
      <c r="F23" s="677"/>
      <c r="G23" s="677"/>
      <c r="H23" s="121"/>
      <c r="I23" s="303">
        <v>141.90109361028956</v>
      </c>
      <c r="J23" s="300">
        <f t="shared" ref="J23:N23" si="2">J22/I22*100</f>
        <v>114.63816586689933</v>
      </c>
      <c r="K23" s="300">
        <f t="shared" si="2"/>
        <v>120.51076064437021</v>
      </c>
      <c r="L23" s="300">
        <f t="shared" si="2"/>
        <v>85.744860009823881</v>
      </c>
      <c r="M23" s="300">
        <f t="shared" si="2"/>
        <v>69.331805720364997</v>
      </c>
      <c r="N23" s="300">
        <f t="shared" si="2"/>
        <v>69.995278564683659</v>
      </c>
      <c r="P23" s="1"/>
    </row>
    <row r="24" spans="1:16" s="12" customFormat="1" ht="17.25" customHeight="1">
      <c r="A24" s="690" t="s">
        <v>43</v>
      </c>
      <c r="B24" s="690"/>
      <c r="C24" s="690"/>
      <c r="D24" s="691"/>
      <c r="E24" s="674" t="s">
        <v>276</v>
      </c>
      <c r="F24" s="675"/>
      <c r="G24" s="675"/>
      <c r="H24" s="506"/>
      <c r="I24" s="137">
        <f t="shared" ref="I24:N24" si="3">I22</f>
        <v>20631</v>
      </c>
      <c r="J24" s="140">
        <f t="shared" si="3"/>
        <v>23651</v>
      </c>
      <c r="K24" s="140">
        <f t="shared" si="3"/>
        <v>28502</v>
      </c>
      <c r="L24" s="140">
        <f t="shared" si="3"/>
        <v>24439</v>
      </c>
      <c r="M24" s="140">
        <f t="shared" si="3"/>
        <v>16944</v>
      </c>
      <c r="N24" s="140">
        <f t="shared" si="3"/>
        <v>11860</v>
      </c>
      <c r="P24" s="1"/>
    </row>
    <row r="25" spans="1:16" s="12" customFormat="1" ht="17.25" customHeight="1" thickBot="1">
      <c r="A25" s="692"/>
      <c r="B25" s="692"/>
      <c r="C25" s="692"/>
      <c r="D25" s="693"/>
      <c r="E25" s="679" t="s">
        <v>269</v>
      </c>
      <c r="F25" s="680"/>
      <c r="G25" s="680"/>
      <c r="H25" s="29"/>
      <c r="I25" s="302">
        <v>141.90109361028956</v>
      </c>
      <c r="J25" s="301">
        <f t="shared" ref="J25:N25" si="4">J24/I24*100</f>
        <v>114.63816586689933</v>
      </c>
      <c r="K25" s="301">
        <f t="shared" si="4"/>
        <v>120.51076064437021</v>
      </c>
      <c r="L25" s="301">
        <f t="shared" si="4"/>
        <v>85.744860009823881</v>
      </c>
      <c r="M25" s="301">
        <f t="shared" si="4"/>
        <v>69.331805720364997</v>
      </c>
      <c r="N25" s="301">
        <f t="shared" si="4"/>
        <v>69.995278564683659</v>
      </c>
      <c r="P25" s="1"/>
    </row>
    <row r="26" spans="1:16" s="12" customFormat="1" ht="20.25" customHeight="1">
      <c r="A26" s="284"/>
      <c r="B26" s="284"/>
      <c r="C26" s="284"/>
      <c r="D26" s="284"/>
      <c r="E26" s="509"/>
      <c r="F26" s="509"/>
      <c r="G26" s="509"/>
      <c r="H26" s="505"/>
      <c r="I26" s="141"/>
      <c r="J26" s="141"/>
      <c r="K26" s="141"/>
      <c r="L26" s="141"/>
      <c r="M26" s="141"/>
      <c r="N26" s="141"/>
      <c r="P26" s="1"/>
    </row>
    <row r="27" spans="1:16" s="12" customFormat="1" ht="24" customHeight="1" thickBot="1">
      <c r="A27" s="297" t="s">
        <v>275</v>
      </c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96" t="s">
        <v>236</v>
      </c>
      <c r="P27" s="1"/>
    </row>
    <row r="28" spans="1:16" s="12" customFormat="1" ht="15.75" customHeight="1">
      <c r="A28" s="633" t="s">
        <v>104</v>
      </c>
      <c r="B28" s="650" t="s">
        <v>274</v>
      </c>
      <c r="C28" s="651"/>
      <c r="D28" s="652"/>
      <c r="E28" s="627" t="s">
        <v>105</v>
      </c>
      <c r="F28" s="646"/>
      <c r="G28" s="646"/>
      <c r="H28" s="507"/>
      <c r="I28" s="629" t="str">
        <f t="shared" ref="I28:N28" si="5">I11</f>
        <v>平成30年度</v>
      </c>
      <c r="J28" s="629" t="str">
        <f t="shared" si="5"/>
        <v>令和元年度</v>
      </c>
      <c r="K28" s="629" t="str">
        <f t="shared" si="5"/>
        <v>令和２年度</v>
      </c>
      <c r="L28" s="629" t="str">
        <f t="shared" si="5"/>
        <v>令和３年度</v>
      </c>
      <c r="M28" s="627" t="str">
        <f t="shared" si="5"/>
        <v>令和４年度</v>
      </c>
      <c r="N28" s="627" t="str">
        <f t="shared" si="5"/>
        <v>令和５年度</v>
      </c>
      <c r="P28" s="1"/>
    </row>
    <row r="29" spans="1:16" s="12" customFormat="1" ht="15" customHeight="1">
      <c r="A29" s="634"/>
      <c r="B29" s="653"/>
      <c r="C29" s="654"/>
      <c r="D29" s="655"/>
      <c r="E29" s="628"/>
      <c r="F29" s="647"/>
      <c r="G29" s="647"/>
      <c r="H29" s="508"/>
      <c r="I29" s="630"/>
      <c r="J29" s="630"/>
      <c r="K29" s="630"/>
      <c r="L29" s="630"/>
      <c r="M29" s="628"/>
      <c r="N29" s="628"/>
      <c r="P29" s="1"/>
    </row>
    <row r="30" spans="1:16" s="12" customFormat="1" ht="17.25" customHeight="1">
      <c r="A30" s="662" t="s">
        <v>296</v>
      </c>
      <c r="B30" s="665" t="s">
        <v>289</v>
      </c>
      <c r="C30" s="666"/>
      <c r="D30" s="667"/>
      <c r="E30" s="674" t="s">
        <v>271</v>
      </c>
      <c r="F30" s="675"/>
      <c r="G30" s="675"/>
      <c r="H30" s="506"/>
      <c r="I30" s="294" t="s">
        <v>76</v>
      </c>
      <c r="J30" s="138" t="s">
        <v>76</v>
      </c>
      <c r="K30" s="138" t="s">
        <v>76</v>
      </c>
      <c r="L30" s="292" t="s">
        <v>76</v>
      </c>
      <c r="M30" s="292">
        <v>25522</v>
      </c>
      <c r="N30" s="292">
        <v>18914</v>
      </c>
      <c r="P30" s="1"/>
    </row>
    <row r="31" spans="1:16" s="12" customFormat="1" ht="17.25" customHeight="1">
      <c r="A31" s="663"/>
      <c r="B31" s="668"/>
      <c r="C31" s="669"/>
      <c r="D31" s="670"/>
      <c r="E31" s="676" t="s">
        <v>270</v>
      </c>
      <c r="F31" s="677"/>
      <c r="G31" s="677"/>
      <c r="H31" s="505"/>
      <c r="I31" s="293" t="s">
        <v>76</v>
      </c>
      <c r="J31" s="139" t="s">
        <v>76</v>
      </c>
      <c r="K31" s="139" t="s">
        <v>76</v>
      </c>
      <c r="L31" s="292" t="s">
        <v>76</v>
      </c>
      <c r="M31" s="292">
        <v>10242</v>
      </c>
      <c r="N31" s="292">
        <v>7399</v>
      </c>
      <c r="P31" s="1"/>
    </row>
    <row r="32" spans="1:16" s="12" customFormat="1" ht="17.25" customHeight="1">
      <c r="A32" s="664"/>
      <c r="B32" s="671"/>
      <c r="C32" s="672"/>
      <c r="D32" s="673"/>
      <c r="E32" s="628" t="s">
        <v>269</v>
      </c>
      <c r="F32" s="647"/>
      <c r="G32" s="647"/>
      <c r="H32" s="121"/>
      <c r="I32" s="291" t="s">
        <v>76</v>
      </c>
      <c r="J32" s="295" t="s">
        <v>76</v>
      </c>
      <c r="K32" s="295" t="s">
        <v>76</v>
      </c>
      <c r="L32" s="295" t="s">
        <v>76</v>
      </c>
      <c r="M32" s="295" t="s">
        <v>268</v>
      </c>
      <c r="N32" s="290">
        <f>N31/M31*100</f>
        <v>72.241749658269867</v>
      </c>
      <c r="P32" s="1"/>
    </row>
    <row r="33" spans="1:16" s="12" customFormat="1" ht="17.25" customHeight="1">
      <c r="A33" s="662" t="s">
        <v>297</v>
      </c>
      <c r="B33" s="681" t="s">
        <v>290</v>
      </c>
      <c r="C33" s="682"/>
      <c r="D33" s="683"/>
      <c r="E33" s="674" t="s">
        <v>271</v>
      </c>
      <c r="F33" s="675"/>
      <c r="G33" s="675"/>
      <c r="H33" s="506"/>
      <c r="I33" s="294">
        <v>41482</v>
      </c>
      <c r="J33" s="138">
        <v>39549</v>
      </c>
      <c r="K33" s="138">
        <v>3396</v>
      </c>
      <c r="L33" s="292">
        <v>2155</v>
      </c>
      <c r="M33" s="292">
        <v>2500</v>
      </c>
      <c r="N33" s="292">
        <v>2145</v>
      </c>
      <c r="P33" s="1"/>
    </row>
    <row r="34" spans="1:16" s="12" customFormat="1" ht="17.25" customHeight="1">
      <c r="A34" s="663"/>
      <c r="B34" s="684"/>
      <c r="C34" s="685"/>
      <c r="D34" s="686"/>
      <c r="E34" s="676" t="s">
        <v>270</v>
      </c>
      <c r="F34" s="677"/>
      <c r="G34" s="677"/>
      <c r="H34" s="505"/>
      <c r="I34" s="293">
        <v>31111</v>
      </c>
      <c r="J34" s="139">
        <v>29662</v>
      </c>
      <c r="K34" s="139">
        <v>2547</v>
      </c>
      <c r="L34" s="292">
        <v>1616</v>
      </c>
      <c r="M34" s="292">
        <v>1875</v>
      </c>
      <c r="N34" s="292">
        <v>1609</v>
      </c>
      <c r="P34" s="1"/>
    </row>
    <row r="35" spans="1:16" s="12" customFormat="1" ht="17.25" customHeight="1">
      <c r="A35" s="664"/>
      <c r="B35" s="687"/>
      <c r="C35" s="688"/>
      <c r="D35" s="689"/>
      <c r="E35" s="628" t="s">
        <v>269</v>
      </c>
      <c r="F35" s="647"/>
      <c r="G35" s="647"/>
      <c r="H35" s="121"/>
      <c r="I35" s="291" t="s">
        <v>268</v>
      </c>
      <c r="J35" s="290">
        <f>J34/I34*100</f>
        <v>95.342483366012019</v>
      </c>
      <c r="K35" s="290">
        <f>K34/J34*100</f>
        <v>8.5867439821994473</v>
      </c>
      <c r="L35" s="290">
        <f>L34/K34*100</f>
        <v>63.447192775814685</v>
      </c>
      <c r="M35" s="290">
        <f>M34/L34*100</f>
        <v>116.02722772277228</v>
      </c>
      <c r="N35" s="290">
        <f>N34/M34*100</f>
        <v>85.813333333333333</v>
      </c>
      <c r="P35" s="1"/>
    </row>
    <row r="36" spans="1:16" s="12" customFormat="1" ht="17.25" customHeight="1">
      <c r="A36" s="662" t="s">
        <v>298</v>
      </c>
      <c r="B36" s="665" t="s">
        <v>291</v>
      </c>
      <c r="C36" s="666"/>
      <c r="D36" s="667"/>
      <c r="E36" s="674" t="s">
        <v>271</v>
      </c>
      <c r="F36" s="675"/>
      <c r="G36" s="675"/>
      <c r="H36" s="506"/>
      <c r="I36" s="294" t="s">
        <v>76</v>
      </c>
      <c r="J36" s="138">
        <v>14435</v>
      </c>
      <c r="K36" s="138">
        <v>7348</v>
      </c>
      <c r="L36" s="292" t="s">
        <v>76</v>
      </c>
      <c r="M36" s="292" t="s">
        <v>76</v>
      </c>
      <c r="N36" s="292" t="s">
        <v>76</v>
      </c>
      <c r="P36" s="1"/>
    </row>
    <row r="37" spans="1:16" s="12" customFormat="1" ht="17.25" customHeight="1">
      <c r="A37" s="663"/>
      <c r="B37" s="668"/>
      <c r="C37" s="669"/>
      <c r="D37" s="670"/>
      <c r="E37" s="676" t="s">
        <v>270</v>
      </c>
      <c r="F37" s="677"/>
      <c r="G37" s="677"/>
      <c r="H37" s="505"/>
      <c r="I37" s="293" t="s">
        <v>76</v>
      </c>
      <c r="J37" s="139">
        <v>9623</v>
      </c>
      <c r="K37" s="139">
        <v>4898</v>
      </c>
      <c r="L37" s="292" t="s">
        <v>76</v>
      </c>
      <c r="M37" s="292" t="s">
        <v>76</v>
      </c>
      <c r="N37" s="292" t="s">
        <v>76</v>
      </c>
      <c r="P37" s="1"/>
    </row>
    <row r="38" spans="1:16" s="12" customFormat="1" ht="17.25" customHeight="1">
      <c r="A38" s="664"/>
      <c r="B38" s="671"/>
      <c r="C38" s="672"/>
      <c r="D38" s="673"/>
      <c r="E38" s="628" t="s">
        <v>269</v>
      </c>
      <c r="F38" s="647"/>
      <c r="G38" s="647"/>
      <c r="H38" s="121"/>
      <c r="I38" s="291" t="s">
        <v>76</v>
      </c>
      <c r="J38" s="295" t="s">
        <v>268</v>
      </c>
      <c r="K38" s="290">
        <f>K37/J37*100</f>
        <v>50.898888080640134</v>
      </c>
      <c r="L38" s="295" t="s">
        <v>217</v>
      </c>
      <c r="M38" s="295" t="s">
        <v>76</v>
      </c>
      <c r="N38" s="295" t="s">
        <v>76</v>
      </c>
      <c r="P38" s="1"/>
    </row>
    <row r="39" spans="1:16" s="12" customFormat="1" ht="17.25" customHeight="1">
      <c r="A39" s="662" t="s">
        <v>299</v>
      </c>
      <c r="B39" s="665" t="s">
        <v>289</v>
      </c>
      <c r="C39" s="666"/>
      <c r="D39" s="667"/>
      <c r="E39" s="674" t="s">
        <v>271</v>
      </c>
      <c r="F39" s="675"/>
      <c r="G39" s="675"/>
      <c r="H39" s="506"/>
      <c r="I39" s="294">
        <v>33557</v>
      </c>
      <c r="J39" s="138">
        <v>27684</v>
      </c>
      <c r="K39" s="292" t="s">
        <v>76</v>
      </c>
      <c r="L39" s="292" t="s">
        <v>76</v>
      </c>
      <c r="M39" s="292" t="s">
        <v>76</v>
      </c>
      <c r="N39" s="292" t="s">
        <v>76</v>
      </c>
      <c r="P39" s="1"/>
    </row>
    <row r="40" spans="1:16" s="12" customFormat="1" ht="17.25" customHeight="1">
      <c r="A40" s="663"/>
      <c r="B40" s="668"/>
      <c r="C40" s="669"/>
      <c r="D40" s="670"/>
      <c r="E40" s="676" t="s">
        <v>273</v>
      </c>
      <c r="F40" s="677"/>
      <c r="G40" s="677"/>
      <c r="H40" s="505"/>
      <c r="I40" s="293">
        <v>16779</v>
      </c>
      <c r="J40" s="139">
        <v>13842</v>
      </c>
      <c r="K40" s="292" t="s">
        <v>76</v>
      </c>
      <c r="L40" s="292" t="s">
        <v>76</v>
      </c>
      <c r="M40" s="292" t="s">
        <v>76</v>
      </c>
      <c r="N40" s="292" t="s">
        <v>76</v>
      </c>
      <c r="P40" s="1"/>
    </row>
    <row r="41" spans="1:16" s="12" customFormat="1" ht="17.25" customHeight="1">
      <c r="A41" s="664"/>
      <c r="B41" s="671"/>
      <c r="C41" s="672"/>
      <c r="D41" s="673"/>
      <c r="E41" s="628" t="s">
        <v>269</v>
      </c>
      <c r="F41" s="647"/>
      <c r="G41" s="647"/>
      <c r="H41" s="121"/>
      <c r="I41" s="291" t="s">
        <v>268</v>
      </c>
      <c r="J41" s="290">
        <f>J40/I40*100</f>
        <v>82.495977114249953</v>
      </c>
      <c r="K41" s="295" t="s">
        <v>217</v>
      </c>
      <c r="L41" s="295" t="s">
        <v>76</v>
      </c>
      <c r="M41" s="295" t="s">
        <v>76</v>
      </c>
      <c r="N41" s="295" t="s">
        <v>76</v>
      </c>
      <c r="P41" s="1"/>
    </row>
    <row r="42" spans="1:16" s="12" customFormat="1" ht="17.25" customHeight="1">
      <c r="A42" s="662" t="s">
        <v>300</v>
      </c>
      <c r="B42" s="665" t="s">
        <v>289</v>
      </c>
      <c r="C42" s="666"/>
      <c r="D42" s="667"/>
      <c r="E42" s="674" t="s">
        <v>271</v>
      </c>
      <c r="F42" s="675"/>
      <c r="G42" s="675"/>
      <c r="H42" s="506"/>
      <c r="I42" s="294" t="s">
        <v>76</v>
      </c>
      <c r="J42" s="292" t="s">
        <v>76</v>
      </c>
      <c r="K42" s="138">
        <v>22840</v>
      </c>
      <c r="L42" s="292" t="s">
        <v>76</v>
      </c>
      <c r="M42" s="292" t="s">
        <v>76</v>
      </c>
      <c r="N42" s="292" t="s">
        <v>76</v>
      </c>
      <c r="P42" s="1"/>
    </row>
    <row r="43" spans="1:16" s="12" customFormat="1" ht="17.25" customHeight="1">
      <c r="A43" s="663"/>
      <c r="B43" s="668"/>
      <c r="C43" s="669"/>
      <c r="D43" s="670"/>
      <c r="E43" s="676" t="s">
        <v>273</v>
      </c>
      <c r="F43" s="677"/>
      <c r="G43" s="677"/>
      <c r="H43" s="505"/>
      <c r="I43" s="293" t="s">
        <v>76</v>
      </c>
      <c r="J43" s="292" t="s">
        <v>76</v>
      </c>
      <c r="K43" s="139">
        <v>11420</v>
      </c>
      <c r="L43" s="292" t="s">
        <v>76</v>
      </c>
      <c r="M43" s="292" t="s">
        <v>76</v>
      </c>
      <c r="N43" s="292" t="s">
        <v>76</v>
      </c>
      <c r="P43" s="1"/>
    </row>
    <row r="44" spans="1:16" s="12" customFormat="1" ht="17.25" customHeight="1">
      <c r="A44" s="664"/>
      <c r="B44" s="671"/>
      <c r="C44" s="672"/>
      <c r="D44" s="673"/>
      <c r="E44" s="628" t="s">
        <v>269</v>
      </c>
      <c r="F44" s="647"/>
      <c r="G44" s="647"/>
      <c r="H44" s="121"/>
      <c r="I44" s="291" t="s">
        <v>76</v>
      </c>
      <c r="J44" s="295" t="s">
        <v>76</v>
      </c>
      <c r="K44" s="295" t="s">
        <v>268</v>
      </c>
      <c r="L44" s="295" t="s">
        <v>217</v>
      </c>
      <c r="M44" s="295" t="s">
        <v>76</v>
      </c>
      <c r="N44" s="295" t="s">
        <v>76</v>
      </c>
      <c r="P44" s="1"/>
    </row>
    <row r="45" spans="1:16" s="12" customFormat="1" ht="17.25" customHeight="1">
      <c r="A45" s="662" t="s">
        <v>272</v>
      </c>
      <c r="B45" s="665" t="s">
        <v>292</v>
      </c>
      <c r="C45" s="666"/>
      <c r="D45" s="667"/>
      <c r="E45" s="674" t="s">
        <v>271</v>
      </c>
      <c r="F45" s="675"/>
      <c r="G45" s="675"/>
      <c r="H45" s="506"/>
      <c r="I45" s="294">
        <v>69513</v>
      </c>
      <c r="J45" s="138">
        <v>308841</v>
      </c>
      <c r="K45" s="138">
        <v>557272</v>
      </c>
      <c r="L45" s="292">
        <v>1049806</v>
      </c>
      <c r="M45" s="292">
        <v>1025851</v>
      </c>
      <c r="N45" s="292">
        <v>865019</v>
      </c>
      <c r="P45" s="1"/>
    </row>
    <row r="46" spans="1:16" s="12" customFormat="1" ht="17.25" customHeight="1">
      <c r="A46" s="663"/>
      <c r="B46" s="668"/>
      <c r="C46" s="669"/>
      <c r="D46" s="670"/>
      <c r="E46" s="676" t="s">
        <v>270</v>
      </c>
      <c r="F46" s="677"/>
      <c r="G46" s="677"/>
      <c r="H46" s="505"/>
      <c r="I46" s="293">
        <v>23171</v>
      </c>
      <c r="J46" s="139">
        <v>102947</v>
      </c>
      <c r="K46" s="139">
        <v>185757</v>
      </c>
      <c r="L46" s="292">
        <v>349935</v>
      </c>
      <c r="M46" s="292">
        <v>341950</v>
      </c>
      <c r="N46" s="292">
        <v>288339</v>
      </c>
      <c r="P46" s="1"/>
    </row>
    <row r="47" spans="1:16" s="12" customFormat="1" ht="17.25" customHeight="1">
      <c r="A47" s="664"/>
      <c r="B47" s="671"/>
      <c r="C47" s="672"/>
      <c r="D47" s="673"/>
      <c r="E47" s="628" t="s">
        <v>269</v>
      </c>
      <c r="F47" s="647"/>
      <c r="G47" s="647"/>
      <c r="H47" s="121"/>
      <c r="I47" s="291" t="s">
        <v>268</v>
      </c>
      <c r="J47" s="290">
        <f>J46/I46*100</f>
        <v>444.29243450865306</v>
      </c>
      <c r="K47" s="290">
        <f>K46/J46*100</f>
        <v>180.43944942543251</v>
      </c>
      <c r="L47" s="290">
        <f>L46/K46*100</f>
        <v>188.38321032316415</v>
      </c>
      <c r="M47" s="290">
        <f>M46/L46*100</f>
        <v>97.718147655993263</v>
      </c>
      <c r="N47" s="290">
        <f>N46/M46*100</f>
        <v>84.321976897207193</v>
      </c>
      <c r="P47" s="1"/>
    </row>
    <row r="48" spans="1:16" ht="20.100000000000001" customHeight="1">
      <c r="A48" s="659" t="s">
        <v>43</v>
      </c>
      <c r="B48" s="659"/>
      <c r="C48" s="659"/>
      <c r="D48" s="660"/>
      <c r="E48" s="678" t="s">
        <v>271</v>
      </c>
      <c r="F48" s="659"/>
      <c r="G48" s="659"/>
      <c r="H48" s="289"/>
      <c r="I48" s="309">
        <f>I33+I39+I45</f>
        <v>144552</v>
      </c>
      <c r="J48" s="310">
        <f>J33+J36+J39+J45</f>
        <v>390509</v>
      </c>
      <c r="K48" s="310">
        <f>K33+K36+K42+K45</f>
        <v>590856</v>
      </c>
      <c r="L48" s="310">
        <f>L33+L45</f>
        <v>1051961</v>
      </c>
      <c r="M48" s="310">
        <f>M30+M33+M45</f>
        <v>1053873</v>
      </c>
      <c r="N48" s="310">
        <f>N30+N33+N45</f>
        <v>886078</v>
      </c>
      <c r="P48" s="152"/>
    </row>
    <row r="49" spans="1:16" ht="20.100000000000001" customHeight="1">
      <c r="A49" s="648"/>
      <c r="B49" s="648"/>
      <c r="C49" s="648"/>
      <c r="D49" s="649"/>
      <c r="E49" s="656" t="s">
        <v>270</v>
      </c>
      <c r="F49" s="648"/>
      <c r="G49" s="648"/>
      <c r="H49" s="288"/>
      <c r="I49" s="311">
        <f>I34+I40+I46</f>
        <v>71061</v>
      </c>
      <c r="J49" s="312">
        <f>J34+J37+J40+J46</f>
        <v>156074</v>
      </c>
      <c r="K49" s="312">
        <f>K34+K37+K43+K46</f>
        <v>204622</v>
      </c>
      <c r="L49" s="312">
        <f>L34+L46</f>
        <v>351551</v>
      </c>
      <c r="M49" s="312">
        <f>M31+M34+M46</f>
        <v>354067</v>
      </c>
      <c r="N49" s="312">
        <f>N31+N34+N46</f>
        <v>297347</v>
      </c>
      <c r="P49" s="152"/>
    </row>
    <row r="50" spans="1:16" ht="20.100000000000001" customHeight="1" thickBot="1">
      <c r="A50" s="658"/>
      <c r="B50" s="658"/>
      <c r="C50" s="658"/>
      <c r="D50" s="661"/>
      <c r="E50" s="657" t="s">
        <v>269</v>
      </c>
      <c r="F50" s="658"/>
      <c r="G50" s="658"/>
      <c r="H50" s="221"/>
      <c r="I50" s="313" t="s">
        <v>268</v>
      </c>
      <c r="J50" s="314">
        <f>J49/I49*100</f>
        <v>219.63383571860797</v>
      </c>
      <c r="K50" s="314">
        <f>K49/J49*100</f>
        <v>131.10575752527646</v>
      </c>
      <c r="L50" s="314">
        <f>L49/K49*100</f>
        <v>171.80508449726813</v>
      </c>
      <c r="M50" s="314">
        <f>M49/L49*100</f>
        <v>100.71568563309448</v>
      </c>
      <c r="N50" s="314">
        <f>N49/M49*100</f>
        <v>83.980433081874338</v>
      </c>
      <c r="P50" s="152"/>
    </row>
    <row r="51" spans="1:16" ht="11.25">
      <c r="A51" s="1" t="s">
        <v>288</v>
      </c>
    </row>
    <row r="52" spans="1:16" ht="20.100000000000001" customHeight="1">
      <c r="A52" s="247" t="s">
        <v>283</v>
      </c>
    </row>
  </sheetData>
  <mergeCells count="91">
    <mergeCell ref="I11:I12"/>
    <mergeCell ref="A15:A16"/>
    <mergeCell ref="E15:G15"/>
    <mergeCell ref="E17:G17"/>
    <mergeCell ref="E18:G18"/>
    <mergeCell ref="B20:D21"/>
    <mergeCell ref="A17:D18"/>
    <mergeCell ref="A7:D8"/>
    <mergeCell ref="E7:G7"/>
    <mergeCell ref="E8:G8"/>
    <mergeCell ref="A13:A14"/>
    <mergeCell ref="E13:G13"/>
    <mergeCell ref="E14:G14"/>
    <mergeCell ref="E11:G12"/>
    <mergeCell ref="N3:N4"/>
    <mergeCell ref="E31:G31"/>
    <mergeCell ref="E20:G21"/>
    <mergeCell ref="E16:G16"/>
    <mergeCell ref="I20:I21"/>
    <mergeCell ref="N11:N12"/>
    <mergeCell ref="K11:K12"/>
    <mergeCell ref="J11:J12"/>
    <mergeCell ref="L11:L12"/>
    <mergeCell ref="M11:M12"/>
    <mergeCell ref="L28:L29"/>
    <mergeCell ref="N20:N21"/>
    <mergeCell ref="K3:K4"/>
    <mergeCell ref="J20:J21"/>
    <mergeCell ref="K20:K21"/>
    <mergeCell ref="L20:L21"/>
    <mergeCell ref="L3:L4"/>
    <mergeCell ref="M3:M4"/>
    <mergeCell ref="A5:A6"/>
    <mergeCell ref="E5:G5"/>
    <mergeCell ref="E6:G6"/>
    <mergeCell ref="J3:J4"/>
    <mergeCell ref="I3:I4"/>
    <mergeCell ref="A3:A4"/>
    <mergeCell ref="B3:D4"/>
    <mergeCell ref="E3:G4"/>
    <mergeCell ref="M20:M21"/>
    <mergeCell ref="A11:A12"/>
    <mergeCell ref="B11:D12"/>
    <mergeCell ref="E36:G36"/>
    <mergeCell ref="E25:G25"/>
    <mergeCell ref="E24:G24"/>
    <mergeCell ref="A33:A35"/>
    <mergeCell ref="B33:D35"/>
    <mergeCell ref="E33:G33"/>
    <mergeCell ref="E34:G34"/>
    <mergeCell ref="E35:G35"/>
    <mergeCell ref="A24:D25"/>
    <mergeCell ref="A22:A23"/>
    <mergeCell ref="E22:G22"/>
    <mergeCell ref="E23:G23"/>
    <mergeCell ref="A20:A21"/>
    <mergeCell ref="N28:N29"/>
    <mergeCell ref="A28:A29"/>
    <mergeCell ref="B28:D29"/>
    <mergeCell ref="E28:G29"/>
    <mergeCell ref="I28:I29"/>
    <mergeCell ref="K28:K29"/>
    <mergeCell ref="J28:J29"/>
    <mergeCell ref="B45:D47"/>
    <mergeCell ref="E45:G45"/>
    <mergeCell ref="E46:G46"/>
    <mergeCell ref="E47:G47"/>
    <mergeCell ref="A45:A47"/>
    <mergeCell ref="E37:G37"/>
    <mergeCell ref="E38:G38"/>
    <mergeCell ref="A42:A44"/>
    <mergeCell ref="B42:D44"/>
    <mergeCell ref="E42:G42"/>
    <mergeCell ref="E43:G43"/>
    <mergeCell ref="E44:G44"/>
    <mergeCell ref="E49:G49"/>
    <mergeCell ref="E50:G50"/>
    <mergeCell ref="A48:D50"/>
    <mergeCell ref="M28:M29"/>
    <mergeCell ref="A36:A38"/>
    <mergeCell ref="A30:A32"/>
    <mergeCell ref="B30:D32"/>
    <mergeCell ref="E30:G30"/>
    <mergeCell ref="E32:G32"/>
    <mergeCell ref="B36:D38"/>
    <mergeCell ref="A39:A41"/>
    <mergeCell ref="B39:D41"/>
    <mergeCell ref="E39:G39"/>
    <mergeCell ref="E40:G40"/>
    <mergeCell ref="E41:G41"/>
    <mergeCell ref="E48:G48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86" firstPageNumber="79" orientation="portrait" blackAndWhite="1" r:id="rId1"/>
  <headerFooter scaleWithDoc="0" alignWithMargins="0">
    <oddFooter>&amp;C&amp;"游明朝,標準"&amp;10&amp;P</oddFooter>
  </headerFooter>
  <rowBreaks count="1" manualBreakCount="1">
    <brk id="26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zoomScaleNormal="100" zoomScaleSheetLayoutView="100" workbookViewId="0">
      <selection activeCell="R3" sqref="R3"/>
    </sheetView>
  </sheetViews>
  <sheetFormatPr defaultRowHeight="27" customHeight="1"/>
  <cols>
    <col min="1" max="1" width="3.375" style="115" customWidth="1"/>
    <col min="2" max="2" width="0.875" style="115" customWidth="1"/>
    <col min="3" max="3" width="2.5" style="115" customWidth="1"/>
    <col min="4" max="4" width="0.875" style="115" customWidth="1"/>
    <col min="5" max="5" width="6.875" style="115" customWidth="1"/>
    <col min="6" max="6" width="0.875" style="115" customWidth="1"/>
    <col min="7" max="7" width="11.125" style="115" customWidth="1"/>
    <col min="8" max="9" width="12.25" style="115" bestFit="1" customWidth="1"/>
    <col min="10" max="10" width="9.25" style="115" bestFit="1" customWidth="1"/>
    <col min="11" max="11" width="12.25" style="115" bestFit="1" customWidth="1"/>
    <col min="12" max="12" width="11.25" style="115" bestFit="1" customWidth="1"/>
    <col min="13" max="14" width="10.5" style="115" bestFit="1" customWidth="1"/>
    <col min="15" max="16384" width="9" style="115"/>
  </cols>
  <sheetData>
    <row r="1" spans="1:18" ht="27" customHeight="1" thickBot="1">
      <c r="A1" s="151" t="s">
        <v>281</v>
      </c>
      <c r="B1" s="151"/>
      <c r="M1" s="162" t="s">
        <v>111</v>
      </c>
    </row>
    <row r="2" spans="1:18" ht="23.25" customHeight="1">
      <c r="A2" s="706" t="s">
        <v>196</v>
      </c>
      <c r="B2" s="706"/>
      <c r="C2" s="706"/>
      <c r="D2" s="706"/>
      <c r="E2" s="706"/>
      <c r="F2" s="489"/>
      <c r="G2" s="266" t="s">
        <v>112</v>
      </c>
      <c r="H2" s="267"/>
      <c r="I2" s="267"/>
      <c r="J2" s="267"/>
      <c r="K2" s="268"/>
      <c r="L2" s="704" t="s">
        <v>113</v>
      </c>
      <c r="M2" s="695" t="s">
        <v>209</v>
      </c>
      <c r="O2" s="133"/>
      <c r="P2" s="133"/>
      <c r="Q2" s="133"/>
      <c r="R2" s="133"/>
    </row>
    <row r="3" spans="1:18" ht="23.25" customHeight="1" thickBot="1">
      <c r="A3" s="707"/>
      <c r="B3" s="707"/>
      <c r="C3" s="707"/>
      <c r="D3" s="707"/>
      <c r="E3" s="707"/>
      <c r="F3" s="490"/>
      <c r="G3" s="179" t="s">
        <v>114</v>
      </c>
      <c r="H3" s="132" t="s">
        <v>197</v>
      </c>
      <c r="I3" s="132" t="s">
        <v>198</v>
      </c>
      <c r="J3" s="132" t="s">
        <v>110</v>
      </c>
      <c r="K3" s="180" t="s">
        <v>43</v>
      </c>
      <c r="L3" s="705"/>
      <c r="M3" s="696"/>
      <c r="O3" s="133"/>
      <c r="P3" s="133"/>
      <c r="Q3" s="133"/>
      <c r="R3" s="133"/>
    </row>
    <row r="4" spans="1:18" ht="27" customHeight="1">
      <c r="A4" s="708" t="s">
        <v>213</v>
      </c>
      <c r="B4" s="698" t="s">
        <v>126</v>
      </c>
      <c r="C4" s="699"/>
      <c r="D4" s="491"/>
      <c r="E4" s="438" t="s">
        <v>115</v>
      </c>
      <c r="F4" s="492"/>
      <c r="G4" s="243">
        <v>0</v>
      </c>
      <c r="H4" s="172">
        <v>13908566</v>
      </c>
      <c r="I4" s="18">
        <v>8205599</v>
      </c>
      <c r="J4" s="172">
        <v>276147</v>
      </c>
      <c r="K4" s="18">
        <v>22390312</v>
      </c>
      <c r="L4" s="172">
        <v>7535096</v>
      </c>
      <c r="M4" s="18">
        <v>105490</v>
      </c>
    </row>
    <row r="5" spans="1:18" ht="27" customHeight="1">
      <c r="A5" s="709"/>
      <c r="B5" s="700"/>
      <c r="C5" s="701"/>
      <c r="D5" s="493"/>
      <c r="E5" s="316" t="s">
        <v>116</v>
      </c>
      <c r="F5" s="317"/>
      <c r="G5" s="243">
        <v>0</v>
      </c>
      <c r="H5" s="173">
        <v>27349498</v>
      </c>
      <c r="I5" s="18">
        <v>15199005</v>
      </c>
      <c r="J5" s="243">
        <v>0</v>
      </c>
      <c r="K5" s="18">
        <v>42548503</v>
      </c>
      <c r="L5" s="173">
        <v>15289528</v>
      </c>
      <c r="M5" s="18">
        <v>214053</v>
      </c>
    </row>
    <row r="6" spans="1:18" ht="27" customHeight="1">
      <c r="A6" s="709"/>
      <c r="B6" s="494"/>
      <c r="C6" s="583" t="s">
        <v>131</v>
      </c>
      <c r="D6" s="583"/>
      <c r="E6" s="583"/>
      <c r="F6" s="316"/>
      <c r="G6" s="243">
        <v>0</v>
      </c>
      <c r="H6" s="173">
        <v>41258064</v>
      </c>
      <c r="I6" s="18">
        <v>23404604</v>
      </c>
      <c r="J6" s="173">
        <v>276147</v>
      </c>
      <c r="K6" s="18">
        <v>64938815</v>
      </c>
      <c r="L6" s="173">
        <v>22824624</v>
      </c>
      <c r="M6" s="18">
        <v>319543</v>
      </c>
    </row>
    <row r="7" spans="1:18" ht="27" customHeight="1">
      <c r="A7" s="709"/>
      <c r="B7" s="494"/>
      <c r="C7" s="583" t="s">
        <v>130</v>
      </c>
      <c r="D7" s="583"/>
      <c r="E7" s="583"/>
      <c r="F7" s="316"/>
      <c r="G7" s="243">
        <v>0</v>
      </c>
      <c r="H7" s="243">
        <v>0</v>
      </c>
      <c r="I7" s="243">
        <v>0</v>
      </c>
      <c r="J7" s="243">
        <v>0</v>
      </c>
      <c r="K7" s="495">
        <v>0</v>
      </c>
      <c r="L7" s="243">
        <v>0</v>
      </c>
      <c r="M7" s="244">
        <v>0</v>
      </c>
      <c r="N7" s="317"/>
    </row>
    <row r="8" spans="1:18" ht="27" customHeight="1" thickBot="1">
      <c r="A8" s="710"/>
      <c r="B8" s="470"/>
      <c r="C8" s="697" t="s">
        <v>132</v>
      </c>
      <c r="D8" s="697"/>
      <c r="E8" s="697"/>
      <c r="F8" s="496"/>
      <c r="G8" s="245">
        <v>0</v>
      </c>
      <c r="H8" s="497">
        <v>41258064</v>
      </c>
      <c r="I8" s="498">
        <v>23404604</v>
      </c>
      <c r="J8" s="497">
        <v>276147</v>
      </c>
      <c r="K8" s="498">
        <v>64938815</v>
      </c>
      <c r="L8" s="497">
        <v>22824624</v>
      </c>
      <c r="M8" s="498">
        <v>319543</v>
      </c>
      <c r="N8" s="116"/>
    </row>
    <row r="9" spans="1:18" ht="27" customHeight="1">
      <c r="A9" s="708" t="s">
        <v>227</v>
      </c>
      <c r="B9" s="698" t="s">
        <v>126</v>
      </c>
      <c r="C9" s="699"/>
      <c r="D9" s="491"/>
      <c r="E9" s="438" t="s">
        <v>115</v>
      </c>
      <c r="F9" s="492"/>
      <c r="G9" s="243">
        <v>0</v>
      </c>
      <c r="H9" s="172">
        <v>14498826</v>
      </c>
      <c r="I9" s="175">
        <v>7619221</v>
      </c>
      <c r="J9" s="172">
        <v>242095</v>
      </c>
      <c r="K9" s="175">
        <v>22360142</v>
      </c>
      <c r="L9" s="172">
        <v>7402354</v>
      </c>
      <c r="M9" s="175">
        <v>103632</v>
      </c>
    </row>
    <row r="10" spans="1:18" ht="27" customHeight="1">
      <c r="A10" s="709"/>
      <c r="B10" s="700"/>
      <c r="C10" s="701"/>
      <c r="D10" s="493"/>
      <c r="E10" s="316" t="s">
        <v>116</v>
      </c>
      <c r="F10" s="317"/>
      <c r="G10" s="243">
        <v>0</v>
      </c>
      <c r="H10" s="173">
        <v>33052049</v>
      </c>
      <c r="I10" s="18">
        <v>15214718</v>
      </c>
      <c r="J10" s="243">
        <v>0</v>
      </c>
      <c r="K10" s="18">
        <v>48266767</v>
      </c>
      <c r="L10" s="173">
        <v>20375429</v>
      </c>
      <c r="M10" s="18">
        <v>285256</v>
      </c>
    </row>
    <row r="11" spans="1:18" ht="27" customHeight="1">
      <c r="A11" s="709"/>
      <c r="B11" s="494"/>
      <c r="C11" s="583" t="s">
        <v>131</v>
      </c>
      <c r="D11" s="583"/>
      <c r="E11" s="583"/>
      <c r="F11" s="316"/>
      <c r="G11" s="243">
        <v>0</v>
      </c>
      <c r="H11" s="173">
        <v>47550875</v>
      </c>
      <c r="I11" s="18">
        <v>22833939</v>
      </c>
      <c r="J11" s="173">
        <v>242095</v>
      </c>
      <c r="K11" s="18">
        <v>70626909</v>
      </c>
      <c r="L11" s="173">
        <v>27777783</v>
      </c>
      <c r="M11" s="18">
        <v>388888</v>
      </c>
    </row>
    <row r="12" spans="1:18" ht="27" customHeight="1">
      <c r="A12" s="709"/>
      <c r="B12" s="494"/>
      <c r="C12" s="583" t="s">
        <v>130</v>
      </c>
      <c r="D12" s="583"/>
      <c r="E12" s="583"/>
      <c r="F12" s="316"/>
      <c r="G12" s="243">
        <v>0</v>
      </c>
      <c r="H12" s="243">
        <v>0</v>
      </c>
      <c r="I12" s="243">
        <v>0</v>
      </c>
      <c r="J12" s="243">
        <v>0</v>
      </c>
      <c r="K12" s="495">
        <v>0</v>
      </c>
      <c r="L12" s="243">
        <v>0</v>
      </c>
      <c r="M12" s="244">
        <v>0</v>
      </c>
      <c r="N12" s="317"/>
    </row>
    <row r="13" spans="1:18" ht="27" customHeight="1" thickBot="1">
      <c r="A13" s="710"/>
      <c r="B13" s="470"/>
      <c r="C13" s="697" t="s">
        <v>132</v>
      </c>
      <c r="D13" s="697"/>
      <c r="E13" s="697"/>
      <c r="F13" s="496"/>
      <c r="G13" s="245">
        <v>0</v>
      </c>
      <c r="H13" s="499">
        <v>47550875</v>
      </c>
      <c r="I13" s="234">
        <v>22833939</v>
      </c>
      <c r="J13" s="499">
        <v>242095</v>
      </c>
      <c r="K13" s="234">
        <v>70626909</v>
      </c>
      <c r="L13" s="499">
        <v>27777783</v>
      </c>
      <c r="M13" s="234">
        <v>388888</v>
      </c>
      <c r="N13" s="116"/>
    </row>
    <row r="14" spans="1:18" ht="27" customHeight="1">
      <c r="A14" s="708" t="s">
        <v>228</v>
      </c>
      <c r="B14" s="698" t="s">
        <v>126</v>
      </c>
      <c r="C14" s="699"/>
      <c r="D14" s="491"/>
      <c r="E14" s="438" t="s">
        <v>115</v>
      </c>
      <c r="F14" s="492"/>
      <c r="G14" s="243">
        <v>0</v>
      </c>
      <c r="H14" s="174">
        <v>15146671</v>
      </c>
      <c r="I14" s="174">
        <v>7110502</v>
      </c>
      <c r="J14" s="174">
        <v>210285</v>
      </c>
      <c r="K14" s="174">
        <v>22467458</v>
      </c>
      <c r="L14" s="174">
        <v>7337219</v>
      </c>
      <c r="M14" s="175">
        <v>102721</v>
      </c>
      <c r="N14" s="116"/>
    </row>
    <row r="15" spans="1:18" ht="27" customHeight="1">
      <c r="A15" s="709"/>
      <c r="B15" s="700"/>
      <c r="C15" s="701"/>
      <c r="D15" s="493"/>
      <c r="E15" s="316" t="s">
        <v>116</v>
      </c>
      <c r="F15" s="317"/>
      <c r="G15" s="243">
        <v>0</v>
      </c>
      <c r="H15" s="153">
        <v>34650509</v>
      </c>
      <c r="I15" s="153">
        <v>15194409</v>
      </c>
      <c r="J15" s="243">
        <v>0</v>
      </c>
      <c r="K15" s="153">
        <v>49844918</v>
      </c>
      <c r="L15" s="153">
        <v>20853845</v>
      </c>
      <c r="M15" s="18">
        <v>291953</v>
      </c>
      <c r="N15" s="116"/>
    </row>
    <row r="16" spans="1:18" ht="27" customHeight="1">
      <c r="A16" s="709"/>
      <c r="B16" s="494"/>
      <c r="C16" s="583" t="s">
        <v>131</v>
      </c>
      <c r="D16" s="583"/>
      <c r="E16" s="583"/>
      <c r="F16" s="316"/>
      <c r="G16" s="243">
        <v>0</v>
      </c>
      <c r="H16" s="153">
        <v>49797180</v>
      </c>
      <c r="I16" s="153">
        <v>22304911</v>
      </c>
      <c r="J16" s="153">
        <v>210285</v>
      </c>
      <c r="K16" s="153">
        <v>72312376</v>
      </c>
      <c r="L16" s="153">
        <v>28191064</v>
      </c>
      <c r="M16" s="19">
        <v>394674</v>
      </c>
      <c r="N16" s="116"/>
    </row>
    <row r="17" spans="1:14" ht="27" customHeight="1">
      <c r="A17" s="709"/>
      <c r="B17" s="494"/>
      <c r="C17" s="583" t="s">
        <v>130</v>
      </c>
      <c r="D17" s="583"/>
      <c r="E17" s="583"/>
      <c r="F17" s="316"/>
      <c r="G17" s="243">
        <v>0</v>
      </c>
      <c r="H17" s="243">
        <v>0</v>
      </c>
      <c r="I17" s="243">
        <v>0</v>
      </c>
      <c r="J17" s="243">
        <v>0</v>
      </c>
      <c r="K17" s="495">
        <v>0</v>
      </c>
      <c r="L17" s="243">
        <v>0</v>
      </c>
      <c r="M17" s="244">
        <v>0</v>
      </c>
      <c r="N17" s="116"/>
    </row>
    <row r="18" spans="1:14" ht="27" customHeight="1" thickBot="1">
      <c r="A18" s="710"/>
      <c r="B18" s="470"/>
      <c r="C18" s="697" t="s">
        <v>132</v>
      </c>
      <c r="D18" s="697"/>
      <c r="E18" s="697"/>
      <c r="F18" s="496"/>
      <c r="G18" s="245">
        <v>0</v>
      </c>
      <c r="H18" s="500">
        <v>49797180</v>
      </c>
      <c r="I18" s="500">
        <v>22304911</v>
      </c>
      <c r="J18" s="500">
        <v>210285</v>
      </c>
      <c r="K18" s="500">
        <v>72312376</v>
      </c>
      <c r="L18" s="500">
        <v>28191064</v>
      </c>
      <c r="M18" s="234">
        <v>394674</v>
      </c>
      <c r="N18" s="116"/>
    </row>
    <row r="19" spans="1:14" ht="27" customHeight="1">
      <c r="A19" s="708" t="s">
        <v>234</v>
      </c>
      <c r="B19" s="698" t="s">
        <v>126</v>
      </c>
      <c r="C19" s="699"/>
      <c r="D19" s="491"/>
      <c r="E19" s="492" t="s">
        <v>115</v>
      </c>
      <c r="F19" s="492"/>
      <c r="G19" s="243">
        <v>0</v>
      </c>
      <c r="H19" s="174">
        <v>15970062</v>
      </c>
      <c r="I19" s="174">
        <v>6817721</v>
      </c>
      <c r="J19" s="174">
        <v>178655</v>
      </c>
      <c r="K19" s="174">
        <v>22966438</v>
      </c>
      <c r="L19" s="174">
        <v>7364872</v>
      </c>
      <c r="M19" s="175">
        <v>103108</v>
      </c>
      <c r="N19" s="116"/>
    </row>
    <row r="20" spans="1:14" ht="27" customHeight="1">
      <c r="A20" s="709"/>
      <c r="B20" s="700"/>
      <c r="C20" s="701"/>
      <c r="D20" s="493"/>
      <c r="E20" s="316" t="s">
        <v>116</v>
      </c>
      <c r="F20" s="316"/>
      <c r="G20" s="243">
        <v>0</v>
      </c>
      <c r="H20" s="153">
        <v>34805160</v>
      </c>
      <c r="I20" s="153">
        <v>15141134</v>
      </c>
      <c r="J20" s="243">
        <v>0</v>
      </c>
      <c r="K20" s="153">
        <v>49946294</v>
      </c>
      <c r="L20" s="153">
        <v>20822348</v>
      </c>
      <c r="M20" s="18">
        <v>291512</v>
      </c>
      <c r="N20" s="116"/>
    </row>
    <row r="21" spans="1:14" ht="27" customHeight="1">
      <c r="A21" s="709"/>
      <c r="B21" s="494"/>
      <c r="C21" s="583" t="s">
        <v>131</v>
      </c>
      <c r="D21" s="583"/>
      <c r="E21" s="583"/>
      <c r="F21" s="501"/>
      <c r="G21" s="243">
        <v>0</v>
      </c>
      <c r="H21" s="153">
        <v>50775222</v>
      </c>
      <c r="I21" s="153">
        <v>21958855</v>
      </c>
      <c r="J21" s="153">
        <v>178655</v>
      </c>
      <c r="K21" s="153">
        <v>72912732</v>
      </c>
      <c r="L21" s="153">
        <v>28187220</v>
      </c>
      <c r="M21" s="19">
        <v>394620</v>
      </c>
      <c r="N21" s="116"/>
    </row>
    <row r="22" spans="1:14" ht="27" customHeight="1">
      <c r="A22" s="709"/>
      <c r="B22" s="494"/>
      <c r="C22" s="583" t="s">
        <v>130</v>
      </c>
      <c r="D22" s="583"/>
      <c r="E22" s="583"/>
      <c r="F22" s="501"/>
      <c r="G22" s="243">
        <v>0</v>
      </c>
      <c r="H22" s="243">
        <v>0</v>
      </c>
      <c r="I22" s="243">
        <v>0</v>
      </c>
      <c r="J22" s="243">
        <v>0</v>
      </c>
      <c r="K22" s="495">
        <v>0</v>
      </c>
      <c r="L22" s="243">
        <v>0</v>
      </c>
      <c r="M22" s="244">
        <v>0</v>
      </c>
      <c r="N22" s="18"/>
    </row>
    <row r="23" spans="1:14" ht="27" customHeight="1" thickBot="1">
      <c r="A23" s="710"/>
      <c r="B23" s="470"/>
      <c r="C23" s="697" t="s">
        <v>132</v>
      </c>
      <c r="D23" s="697"/>
      <c r="E23" s="697"/>
      <c r="F23" s="496"/>
      <c r="G23" s="245">
        <v>0</v>
      </c>
      <c r="H23" s="500">
        <v>50775222</v>
      </c>
      <c r="I23" s="500">
        <v>21958855</v>
      </c>
      <c r="J23" s="500">
        <v>178655</v>
      </c>
      <c r="K23" s="500">
        <v>72912732</v>
      </c>
      <c r="L23" s="500">
        <v>28187220</v>
      </c>
      <c r="M23" s="234">
        <v>394620</v>
      </c>
      <c r="N23" s="116"/>
    </row>
    <row r="24" spans="1:14" ht="27" customHeight="1">
      <c r="A24" s="708" t="s">
        <v>267</v>
      </c>
      <c r="B24" s="698" t="s">
        <v>126</v>
      </c>
      <c r="C24" s="699"/>
      <c r="D24" s="491"/>
      <c r="E24" s="492" t="s">
        <v>115</v>
      </c>
      <c r="F24" s="492"/>
      <c r="G24" s="243">
        <v>0</v>
      </c>
      <c r="H24" s="174">
        <v>17053567</v>
      </c>
      <c r="I24" s="174">
        <v>6562819</v>
      </c>
      <c r="J24" s="174">
        <v>182083</v>
      </c>
      <c r="K24" s="174">
        <f>SUM(H24:J24)</f>
        <v>23798469</v>
      </c>
      <c r="L24" s="174">
        <v>7449478</v>
      </c>
      <c r="M24" s="175">
        <v>104292</v>
      </c>
    </row>
    <row r="25" spans="1:14" ht="27" customHeight="1">
      <c r="A25" s="709"/>
      <c r="B25" s="700"/>
      <c r="C25" s="701"/>
      <c r="D25" s="493"/>
      <c r="E25" s="316" t="s">
        <v>116</v>
      </c>
      <c r="F25" s="316"/>
      <c r="G25" s="243">
        <v>0</v>
      </c>
      <c r="H25" s="153">
        <v>34330461</v>
      </c>
      <c r="I25" s="153">
        <v>13465208</v>
      </c>
      <c r="J25" s="243">
        <v>0</v>
      </c>
      <c r="K25" s="153">
        <f>SUM(H25:I25)</f>
        <v>47795669</v>
      </c>
      <c r="L25" s="153">
        <v>19779103</v>
      </c>
      <c r="M25" s="18">
        <v>276907</v>
      </c>
    </row>
    <row r="26" spans="1:14" ht="27" customHeight="1">
      <c r="A26" s="709"/>
      <c r="B26" s="494"/>
      <c r="C26" s="583" t="s">
        <v>131</v>
      </c>
      <c r="D26" s="583"/>
      <c r="E26" s="583"/>
      <c r="F26" s="501"/>
      <c r="G26" s="243">
        <v>0</v>
      </c>
      <c r="H26" s="153">
        <f>SUM(H24:H25)</f>
        <v>51384028</v>
      </c>
      <c r="I26" s="153">
        <f>SUM(I24:I25)</f>
        <v>20028027</v>
      </c>
      <c r="J26" s="153">
        <f>SUM(J24)</f>
        <v>182083</v>
      </c>
      <c r="K26" s="153">
        <f>SUM(K24:K25)</f>
        <v>71594138</v>
      </c>
      <c r="L26" s="153">
        <f>SUM(L24:L25)</f>
        <v>27228581</v>
      </c>
      <c r="M26" s="18">
        <f>SUM(M24:M25)</f>
        <v>381199</v>
      </c>
      <c r="N26" s="133"/>
    </row>
    <row r="27" spans="1:14" ht="27" customHeight="1">
      <c r="A27" s="709"/>
      <c r="B27" s="494"/>
      <c r="C27" s="583" t="s">
        <v>130</v>
      </c>
      <c r="D27" s="583"/>
      <c r="E27" s="583"/>
      <c r="F27" s="501"/>
      <c r="G27" s="243">
        <v>0</v>
      </c>
      <c r="H27" s="243">
        <v>0</v>
      </c>
      <c r="I27" s="243">
        <v>0</v>
      </c>
      <c r="J27" s="243">
        <v>0</v>
      </c>
      <c r="K27" s="495">
        <v>0</v>
      </c>
      <c r="L27" s="243">
        <v>0</v>
      </c>
      <c r="M27" s="244">
        <v>0</v>
      </c>
      <c r="N27" s="317"/>
    </row>
    <row r="28" spans="1:14" ht="27" customHeight="1" thickBot="1">
      <c r="A28" s="710"/>
      <c r="B28" s="470"/>
      <c r="C28" s="697" t="s">
        <v>132</v>
      </c>
      <c r="D28" s="697"/>
      <c r="E28" s="697"/>
      <c r="F28" s="496"/>
      <c r="G28" s="245">
        <v>0</v>
      </c>
      <c r="H28" s="500">
        <f t="shared" ref="H28:L28" si="0">SUM(H26)</f>
        <v>51384028</v>
      </c>
      <c r="I28" s="500">
        <f t="shared" si="0"/>
        <v>20028027</v>
      </c>
      <c r="J28" s="500">
        <f t="shared" si="0"/>
        <v>182083</v>
      </c>
      <c r="K28" s="500">
        <f t="shared" si="0"/>
        <v>71594138</v>
      </c>
      <c r="L28" s="500">
        <f t="shared" si="0"/>
        <v>27228581</v>
      </c>
      <c r="M28" s="234">
        <f>SUM(M26)</f>
        <v>381199</v>
      </c>
      <c r="N28" s="116"/>
    </row>
    <row r="29" spans="1:14" ht="27" customHeight="1">
      <c r="G29" s="702"/>
      <c r="H29" s="703"/>
      <c r="I29" s="703"/>
      <c r="J29" s="703"/>
      <c r="K29" s="703"/>
      <c r="L29" s="703"/>
      <c r="M29" s="703"/>
    </row>
  </sheetData>
  <mergeCells count="29">
    <mergeCell ref="A19:A23"/>
    <mergeCell ref="A24:A28"/>
    <mergeCell ref="B24:C25"/>
    <mergeCell ref="C26:E26"/>
    <mergeCell ref="C27:E27"/>
    <mergeCell ref="C28:E28"/>
    <mergeCell ref="B19:C20"/>
    <mergeCell ref="G29:M29"/>
    <mergeCell ref="L2:L3"/>
    <mergeCell ref="A2:E3"/>
    <mergeCell ref="C17:E17"/>
    <mergeCell ref="C11:E11"/>
    <mergeCell ref="C6:E6"/>
    <mergeCell ref="B4:C5"/>
    <mergeCell ref="A4:A8"/>
    <mergeCell ref="A9:A13"/>
    <mergeCell ref="A14:A18"/>
    <mergeCell ref="C21:E21"/>
    <mergeCell ref="C22:E22"/>
    <mergeCell ref="C23:E23"/>
    <mergeCell ref="C7:E7"/>
    <mergeCell ref="C8:E8"/>
    <mergeCell ref="B9:C10"/>
    <mergeCell ref="M2:M3"/>
    <mergeCell ref="C18:E18"/>
    <mergeCell ref="C16:E16"/>
    <mergeCell ref="C12:E12"/>
    <mergeCell ref="C13:E13"/>
    <mergeCell ref="B14:C15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97" firstPageNumber="78" orientation="portrait" blackAndWhite="1" r:id="rId1"/>
  <headerFooter scaleWithDoc="0" alignWithMargins="0">
    <oddFooter>&amp;C&amp;"游明朝,標準"&amp;10&amp;P</oddFooter>
  </headerFooter>
  <rowBreaks count="1" manualBreakCount="1">
    <brk id="2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view="pageBreakPreview" zoomScale="86" zoomScaleNormal="100" zoomScaleSheetLayoutView="86" workbookViewId="0">
      <selection activeCell="F14" sqref="F14"/>
    </sheetView>
  </sheetViews>
  <sheetFormatPr defaultRowHeight="30" customHeight="1"/>
  <cols>
    <col min="1" max="1" width="0.875" style="32" customWidth="1"/>
    <col min="2" max="2" width="3.375" style="32" customWidth="1"/>
    <col min="3" max="3" width="0.875" style="32" customWidth="1"/>
    <col min="4" max="4" width="11.625" style="32" customWidth="1"/>
    <col min="5" max="5" width="0.75" style="32" customWidth="1"/>
    <col min="6" max="6" width="15.625" style="32" customWidth="1"/>
    <col min="7" max="8" width="10" style="32" customWidth="1"/>
    <col min="9" max="9" width="15.625" style="32" customWidth="1"/>
    <col min="10" max="11" width="10" style="32" customWidth="1"/>
    <col min="12" max="12" width="15.625" style="32" customWidth="1"/>
    <col min="13" max="14" width="10" style="32" customWidth="1"/>
    <col min="15" max="15" width="15.625" style="32" customWidth="1"/>
    <col min="16" max="17" width="10" style="32" customWidth="1"/>
    <col min="18" max="18" width="16.125" style="32" customWidth="1"/>
    <col min="19" max="19" width="10.375" style="32" bestFit="1" customWidth="1"/>
    <col min="20" max="20" width="11.125" style="32" bestFit="1" customWidth="1"/>
    <col min="21" max="21" width="10.375" style="32" bestFit="1" customWidth="1"/>
    <col min="22" max="22" width="11.125" style="32" bestFit="1" customWidth="1"/>
    <col min="23" max="16384" width="9" style="32"/>
  </cols>
  <sheetData>
    <row r="1" spans="1:22" ht="27" customHeight="1">
      <c r="B1" s="33" t="s">
        <v>170</v>
      </c>
      <c r="C1" s="33"/>
      <c r="D1" s="33"/>
      <c r="E1" s="33"/>
    </row>
    <row r="2" spans="1:22" ht="21" customHeight="1" thickBot="1">
      <c r="B2" s="33" t="s">
        <v>171</v>
      </c>
      <c r="C2" s="33"/>
      <c r="D2" s="33"/>
      <c r="E2" s="33"/>
      <c r="Q2" s="34" t="s">
        <v>8</v>
      </c>
    </row>
    <row r="3" spans="1:22" ht="33.75" customHeight="1">
      <c r="A3" s="35"/>
      <c r="B3" s="4"/>
      <c r="C3" s="4"/>
      <c r="D3" s="4"/>
      <c r="E3" s="4"/>
      <c r="F3" s="518" t="s">
        <v>172</v>
      </c>
      <c r="G3" s="519"/>
      <c r="H3" s="520"/>
      <c r="I3" s="518" t="s">
        <v>1</v>
      </c>
      <c r="J3" s="519"/>
      <c r="K3" s="519"/>
      <c r="L3" s="519" t="s">
        <v>2</v>
      </c>
      <c r="M3" s="519"/>
      <c r="N3" s="520"/>
      <c r="O3" s="518" t="s">
        <v>3</v>
      </c>
      <c r="P3" s="519"/>
      <c r="Q3" s="519"/>
    </row>
    <row r="4" spans="1:22" ht="33.75" customHeight="1">
      <c r="A4" s="36"/>
      <c r="B4" s="8"/>
      <c r="C4" s="8"/>
      <c r="D4" s="8"/>
      <c r="E4" s="8"/>
      <c r="F4" s="37" t="s">
        <v>6</v>
      </c>
      <c r="G4" s="10" t="s">
        <v>5</v>
      </c>
      <c r="H4" s="10" t="s">
        <v>9</v>
      </c>
      <c r="I4" s="10" t="s">
        <v>6</v>
      </c>
      <c r="J4" s="10" t="s">
        <v>5</v>
      </c>
      <c r="K4" s="11" t="s">
        <v>9</v>
      </c>
      <c r="L4" s="10" t="s">
        <v>6</v>
      </c>
      <c r="M4" s="10" t="s">
        <v>5</v>
      </c>
      <c r="N4" s="10" t="s">
        <v>9</v>
      </c>
      <c r="O4" s="10" t="s">
        <v>6</v>
      </c>
      <c r="P4" s="11" t="s">
        <v>5</v>
      </c>
      <c r="Q4" s="38" t="s">
        <v>9</v>
      </c>
    </row>
    <row r="5" spans="1:22" ht="33.75" customHeight="1">
      <c r="A5" s="39"/>
      <c r="B5" s="517" t="str">
        <f>'(1)ｱ納税義務者推移'!B5:D5</f>
        <v>平成30年度</v>
      </c>
      <c r="C5" s="517"/>
      <c r="D5" s="517"/>
      <c r="E5" s="24"/>
      <c r="F5" s="19">
        <v>25085448</v>
      </c>
      <c r="G5" s="17">
        <v>106.86286312383304</v>
      </c>
      <c r="H5" s="15">
        <v>34.796751621380373</v>
      </c>
      <c r="I5" s="18">
        <v>35251440</v>
      </c>
      <c r="J5" s="17">
        <v>100.42610551591997</v>
      </c>
      <c r="K5" s="17">
        <v>48.89829362329877</v>
      </c>
      <c r="L5" s="18">
        <v>11754462</v>
      </c>
      <c r="M5" s="17">
        <v>100.20870451537816</v>
      </c>
      <c r="N5" s="15">
        <v>16.304954755320853</v>
      </c>
      <c r="O5" s="18">
        <v>72091350</v>
      </c>
      <c r="P5" s="17">
        <v>102.53899082699299</v>
      </c>
      <c r="Q5" s="17">
        <v>100</v>
      </c>
    </row>
    <row r="6" spans="1:22" ht="33.75" customHeight="1">
      <c r="A6" s="164"/>
      <c r="B6" s="517" t="str">
        <f>'(1)ｱ納税義務者推移'!B6:D6</f>
        <v>令和元年度</v>
      </c>
      <c r="C6" s="517"/>
      <c r="D6" s="517"/>
      <c r="E6" s="165"/>
      <c r="F6" s="19">
        <v>26306639</v>
      </c>
      <c r="G6" s="17">
        <v>104.86812513772925</v>
      </c>
      <c r="H6" s="15">
        <v>35.145228524540521</v>
      </c>
      <c r="I6" s="18">
        <v>36332653</v>
      </c>
      <c r="J6" s="17">
        <v>103.06714562582408</v>
      </c>
      <c r="K6" s="17">
        <v>48.539815085759635</v>
      </c>
      <c r="L6" s="18">
        <v>12211947</v>
      </c>
      <c r="M6" s="17">
        <v>103.89201139107855</v>
      </c>
      <c r="N6" s="15">
        <v>16.314956389699841</v>
      </c>
      <c r="O6" s="18">
        <v>74851239</v>
      </c>
      <c r="P6" s="17">
        <v>103.82832198315054</v>
      </c>
      <c r="Q6" s="17">
        <v>100</v>
      </c>
    </row>
    <row r="7" spans="1:22" ht="33.75" customHeight="1">
      <c r="A7" s="169"/>
      <c r="B7" s="517" t="str">
        <f>'(1)ｱ納税義務者推移'!B7:D7</f>
        <v>令和２年度</v>
      </c>
      <c r="C7" s="517"/>
      <c r="D7" s="517"/>
      <c r="E7" s="170"/>
      <c r="F7" s="19">
        <v>26758858</v>
      </c>
      <c r="G7" s="17">
        <v>101.71902993765185</v>
      </c>
      <c r="H7" s="15">
        <v>35.205485996097998</v>
      </c>
      <c r="I7" s="18">
        <v>37483485</v>
      </c>
      <c r="J7" s="17">
        <v>103.16748683340025</v>
      </c>
      <c r="K7" s="17">
        <v>49.315419449232451</v>
      </c>
      <c r="L7" s="18">
        <v>11765294</v>
      </c>
      <c r="M7" s="17">
        <v>96.342491496237244</v>
      </c>
      <c r="N7" s="15">
        <v>15.479094554669553</v>
      </c>
      <c r="O7" s="19">
        <v>76007637</v>
      </c>
      <c r="P7" s="17">
        <v>101.54492833445281</v>
      </c>
      <c r="Q7" s="17">
        <v>100</v>
      </c>
    </row>
    <row r="8" spans="1:22" ht="33.75" customHeight="1">
      <c r="A8" s="169"/>
      <c r="B8" s="517" t="str">
        <f>'(1)ｱ納税義務者推移'!B8:D8</f>
        <v>令和３年度</v>
      </c>
      <c r="C8" s="517"/>
      <c r="D8" s="517"/>
      <c r="E8" s="170"/>
      <c r="F8" s="19">
        <v>26726812</v>
      </c>
      <c r="G8" s="17">
        <v>99.880241526002351</v>
      </c>
      <c r="H8" s="15">
        <v>36.136099890525522</v>
      </c>
      <c r="I8" s="18">
        <v>35961632</v>
      </c>
      <c r="J8" s="17">
        <v>95.93993728171219</v>
      </c>
      <c r="K8" s="17">
        <v>48.622077566838833</v>
      </c>
      <c r="L8" s="18">
        <v>11273085</v>
      </c>
      <c r="M8" s="17">
        <v>95.816432636532497</v>
      </c>
      <c r="N8" s="15">
        <v>15.241822542635644</v>
      </c>
      <c r="O8" s="18">
        <v>73961529</v>
      </c>
      <c r="P8" s="17">
        <v>97.308023139832642</v>
      </c>
      <c r="Q8" s="17">
        <v>100</v>
      </c>
    </row>
    <row r="9" spans="1:22" ht="33.75" customHeight="1">
      <c r="A9" s="169"/>
      <c r="B9" s="517" t="str">
        <f>'(1)ｱ納税義務者推移'!B9:D9</f>
        <v>令和４年度</v>
      </c>
      <c r="C9" s="517"/>
      <c r="D9" s="517"/>
      <c r="E9" s="170"/>
      <c r="F9" s="322">
        <f>SUM(F10:F14)</f>
        <v>28200067.567999996</v>
      </c>
      <c r="G9" s="323">
        <f>F9/F8*100</f>
        <v>105.51227571773242</v>
      </c>
      <c r="H9" s="324">
        <f>F9/O9*100</f>
        <v>35.946692842772883</v>
      </c>
      <c r="I9" s="325">
        <f>SUM(I10:I14)</f>
        <v>38440119.252000004</v>
      </c>
      <c r="J9" s="323">
        <f>I9/I8*100</f>
        <v>106.89203218585854</v>
      </c>
      <c r="K9" s="323">
        <f t="shared" ref="K9:K14" si="0">I9/O9*100</f>
        <v>48.999710949600541</v>
      </c>
      <c r="L9" s="325">
        <f>SUM(L10:L14)</f>
        <v>11809498.916999998</v>
      </c>
      <c r="M9" s="323">
        <f>L9/L8*100</f>
        <v>104.75835955286416</v>
      </c>
      <c r="N9" s="324">
        <f t="shared" ref="N9:N14" si="1">L9/O9*100</f>
        <v>15.053596207626574</v>
      </c>
      <c r="O9" s="325">
        <f>SUM(O10:O14)</f>
        <v>78449685.737000003</v>
      </c>
      <c r="P9" s="323">
        <f>O9/O8*100</f>
        <v>106.06823141392871</v>
      </c>
      <c r="Q9" s="323">
        <f t="shared" ref="Q9:Q14" si="2">O9/O9*100</f>
        <v>100</v>
      </c>
    </row>
    <row r="10" spans="1:22" ht="33.75" customHeight="1">
      <c r="B10" s="517" t="s">
        <v>117</v>
      </c>
      <c r="C10" s="517"/>
      <c r="D10" s="517"/>
      <c r="E10" s="24"/>
      <c r="F10" s="19">
        <v>10349271.039000001</v>
      </c>
      <c r="G10" s="166">
        <v>105.76575393759913</v>
      </c>
      <c r="H10" s="15">
        <f>F10/O10*100</f>
        <v>33.114705720366018</v>
      </c>
      <c r="I10" s="18">
        <v>14154065.979</v>
      </c>
      <c r="J10" s="17">
        <v>107.01166575197345</v>
      </c>
      <c r="K10" s="17">
        <f t="shared" si="0"/>
        <v>45.288960727278265</v>
      </c>
      <c r="L10" s="18">
        <v>6749457.8169999998</v>
      </c>
      <c r="M10" s="17">
        <v>99.062119242505787</v>
      </c>
      <c r="N10" s="15">
        <f t="shared" si="1"/>
        <v>21.596333552355716</v>
      </c>
      <c r="O10" s="18">
        <f>F10+I10+L10</f>
        <v>31252794.835000001</v>
      </c>
      <c r="P10" s="17">
        <v>104.78687981396099</v>
      </c>
      <c r="Q10" s="17">
        <f t="shared" si="2"/>
        <v>100</v>
      </c>
      <c r="R10" s="16"/>
      <c r="S10" s="16"/>
      <c r="T10" s="16"/>
      <c r="U10" s="16"/>
      <c r="V10" s="21"/>
    </row>
    <row r="11" spans="1:22" ht="33.75" customHeight="1">
      <c r="A11" s="42"/>
      <c r="B11" s="513" t="s">
        <v>10</v>
      </c>
      <c r="C11" s="513"/>
      <c r="D11" s="513"/>
      <c r="E11" s="24"/>
      <c r="F11" s="19">
        <v>5579603.4759999998</v>
      </c>
      <c r="G11" s="166">
        <v>105.59377300683738</v>
      </c>
      <c r="H11" s="15">
        <f t="shared" ref="H11:H14" si="3">F11/O11*100</f>
        <v>36.228909651759423</v>
      </c>
      <c r="I11" s="18">
        <v>7530795.6390000004</v>
      </c>
      <c r="J11" s="17">
        <v>107.26389927032646</v>
      </c>
      <c r="K11" s="17">
        <f t="shared" si="0"/>
        <v>48.898190702036707</v>
      </c>
      <c r="L11" s="18">
        <v>2290570.7999999998</v>
      </c>
      <c r="M11" s="17">
        <v>116.74970310150614</v>
      </c>
      <c r="N11" s="15">
        <f t="shared" si="1"/>
        <v>14.872899646203875</v>
      </c>
      <c r="O11" s="18">
        <f>F11+I11+L11</f>
        <v>15400969.914999999</v>
      </c>
      <c r="P11" s="17">
        <v>107.94980562548486</v>
      </c>
      <c r="Q11" s="17">
        <f t="shared" si="2"/>
        <v>100</v>
      </c>
      <c r="R11" s="16"/>
      <c r="S11" s="16"/>
      <c r="T11" s="16"/>
      <c r="U11" s="16"/>
      <c r="V11" s="21"/>
    </row>
    <row r="12" spans="1:22" ht="33.75" customHeight="1">
      <c r="A12" s="42"/>
      <c r="B12" s="513" t="s">
        <v>11</v>
      </c>
      <c r="C12" s="516"/>
      <c r="D12" s="513"/>
      <c r="E12" s="24"/>
      <c r="F12" s="19">
        <v>3902463.321</v>
      </c>
      <c r="G12" s="166">
        <v>105.94061137469448</v>
      </c>
      <c r="H12" s="15">
        <f t="shared" si="3"/>
        <v>42.144705256425716</v>
      </c>
      <c r="I12" s="18">
        <v>4633206.8660000004</v>
      </c>
      <c r="J12" s="17">
        <v>106.65901615191544</v>
      </c>
      <c r="K12" s="17">
        <f t="shared" si="0"/>
        <v>50.036380024087336</v>
      </c>
      <c r="L12" s="18">
        <v>724006.2</v>
      </c>
      <c r="M12" s="17">
        <v>110.83293914497099</v>
      </c>
      <c r="N12" s="15">
        <f t="shared" si="1"/>
        <v>7.8189147194869451</v>
      </c>
      <c r="O12" s="18">
        <f>F12+I12+L12</f>
        <v>9259676.3870000001</v>
      </c>
      <c r="P12" s="17">
        <v>106.66825930093906</v>
      </c>
      <c r="Q12" s="17">
        <f t="shared" si="2"/>
        <v>100</v>
      </c>
      <c r="R12" s="16"/>
      <c r="S12" s="16"/>
      <c r="T12" s="16"/>
      <c r="U12" s="16"/>
      <c r="V12" s="21"/>
    </row>
    <row r="13" spans="1:22" ht="33.75" customHeight="1">
      <c r="B13" s="516" t="s">
        <v>118</v>
      </c>
      <c r="C13" s="516"/>
      <c r="D13" s="516"/>
      <c r="E13" s="165"/>
      <c r="F13" s="19">
        <v>4109890.5819999999</v>
      </c>
      <c r="G13" s="166">
        <v>105.06470296957566</v>
      </c>
      <c r="H13" s="15">
        <f t="shared" si="3"/>
        <v>35.914850055091875</v>
      </c>
      <c r="I13" s="18">
        <v>6358987.0180000002</v>
      </c>
      <c r="J13" s="17">
        <v>109.25535115212315</v>
      </c>
      <c r="K13" s="17">
        <f t="shared" si="0"/>
        <v>55.568891846898772</v>
      </c>
      <c r="L13" s="18">
        <v>974552</v>
      </c>
      <c r="M13" s="17">
        <v>110.30170916083497</v>
      </c>
      <c r="N13" s="15">
        <f t="shared" si="1"/>
        <v>8.5162580980093594</v>
      </c>
      <c r="O13" s="18">
        <f>F13+I13+L13</f>
        <v>11443429.6</v>
      </c>
      <c r="P13" s="17">
        <v>107.79821624812233</v>
      </c>
      <c r="Q13" s="17">
        <f t="shared" si="2"/>
        <v>100</v>
      </c>
      <c r="R13" s="16"/>
      <c r="S13" s="16"/>
      <c r="T13" s="16"/>
      <c r="U13" s="16"/>
      <c r="V13" s="21"/>
    </row>
    <row r="14" spans="1:22" ht="33.75" customHeight="1" thickBot="1">
      <c r="A14" s="44"/>
      <c r="B14" s="512" t="s">
        <v>12</v>
      </c>
      <c r="C14" s="512"/>
      <c r="D14" s="512"/>
      <c r="E14" s="120"/>
      <c r="F14" s="319">
        <v>4258839.1500000004</v>
      </c>
      <c r="G14" s="167">
        <v>104.83827979954184</v>
      </c>
      <c r="H14" s="320">
        <f t="shared" si="3"/>
        <v>38.392771807697144</v>
      </c>
      <c r="I14" s="321">
        <v>5763063.75</v>
      </c>
      <c r="J14" s="168">
        <v>103.84042715547585</v>
      </c>
      <c r="K14" s="168">
        <f t="shared" si="0"/>
        <v>51.953122358932333</v>
      </c>
      <c r="L14" s="321">
        <v>1070912.1000000001</v>
      </c>
      <c r="M14" s="168">
        <v>111.43703134852998</v>
      </c>
      <c r="N14" s="320">
        <f t="shared" si="1"/>
        <v>9.6541058333705205</v>
      </c>
      <c r="O14" s="319">
        <f>F14+I14+L14</f>
        <v>11092815</v>
      </c>
      <c r="P14" s="168">
        <v>104.91426499347077</v>
      </c>
      <c r="Q14" s="168">
        <f t="shared" si="2"/>
        <v>100</v>
      </c>
      <c r="R14" s="16"/>
      <c r="S14" s="16"/>
      <c r="T14" s="16"/>
      <c r="U14" s="16"/>
      <c r="V14" s="21"/>
    </row>
    <row r="15" spans="1:22" ht="33.75" customHeight="1">
      <c r="B15" s="247" t="s">
        <v>283</v>
      </c>
      <c r="Q15" s="240"/>
      <c r="R15" s="41"/>
      <c r="S15" s="16"/>
      <c r="T15" s="16"/>
      <c r="U15" s="16"/>
      <c r="V15" s="194"/>
    </row>
    <row r="16" spans="1:22" ht="33.75" customHeight="1">
      <c r="R16" s="41"/>
      <c r="S16" s="16"/>
      <c r="T16" s="16"/>
      <c r="U16" s="16"/>
      <c r="V16" s="194"/>
    </row>
    <row r="17" spans="16:16" ht="30" customHeight="1">
      <c r="P17" s="47"/>
    </row>
  </sheetData>
  <mergeCells count="14">
    <mergeCell ref="O3:Q3"/>
    <mergeCell ref="L3:N3"/>
    <mergeCell ref="I3:K3"/>
    <mergeCell ref="B12:D12"/>
    <mergeCell ref="B7:D7"/>
    <mergeCell ref="F3:H3"/>
    <mergeCell ref="B13:D13"/>
    <mergeCell ref="B14:D14"/>
    <mergeCell ref="B5:D5"/>
    <mergeCell ref="B6:D6"/>
    <mergeCell ref="B9:D9"/>
    <mergeCell ref="B10:D10"/>
    <mergeCell ref="B11:D11"/>
    <mergeCell ref="B8:D8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firstPageNumber="64" fitToWidth="2" orientation="portrait" blackAndWhite="1" r:id="rId1"/>
  <headerFooter scaleWithDoc="0" alignWithMargins="0">
    <oddFooter>&amp;C&amp;"游明朝,標準"&amp;10&amp;P</oddFooter>
  </headerFooter>
  <colBreaks count="1" manualBreakCount="1">
    <brk id="11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view="pageBreakPreview" topLeftCell="A16" zoomScale="80" zoomScaleNormal="85" zoomScaleSheetLayoutView="80" workbookViewId="0">
      <selection activeCell="E14" sqref="E14:H14"/>
    </sheetView>
  </sheetViews>
  <sheetFormatPr defaultRowHeight="23.1" customHeight="1"/>
  <cols>
    <col min="1" max="1" width="0.875" style="1" customWidth="1"/>
    <col min="2" max="2" width="2" style="1" customWidth="1"/>
    <col min="3" max="3" width="0.75" style="1" customWidth="1"/>
    <col min="4" max="4" width="0.875" style="1" customWidth="1"/>
    <col min="5" max="6" width="2.25" style="1" customWidth="1"/>
    <col min="7" max="7" width="0.5" style="1" customWidth="1"/>
    <col min="8" max="8" width="11.875" style="1" customWidth="1"/>
    <col min="9" max="10" width="0.5" style="1" customWidth="1"/>
    <col min="11" max="11" width="12.25" style="1" customWidth="1"/>
    <col min="12" max="13" width="0.5" style="1" customWidth="1"/>
    <col min="14" max="14" width="12.25" style="1" customWidth="1"/>
    <col min="15" max="16" width="0.5" style="1" customWidth="1"/>
    <col min="17" max="17" width="12.25" style="1" customWidth="1"/>
    <col min="18" max="19" width="0.5" style="1" customWidth="1"/>
    <col min="20" max="20" width="12.25" style="1" customWidth="1"/>
    <col min="21" max="22" width="0.5" style="1" customWidth="1"/>
    <col min="23" max="23" width="12.25" style="1" customWidth="1"/>
    <col min="24" max="25" width="0.5" style="1" customWidth="1"/>
    <col min="26" max="26" width="9.625" style="1" customWidth="1"/>
    <col min="27" max="28" width="0.5" style="1" customWidth="1"/>
    <col min="29" max="29" width="11.875" style="1" customWidth="1"/>
    <col min="30" max="31" width="0.5" style="1" customWidth="1"/>
    <col min="32" max="32" width="11.625" style="1" customWidth="1"/>
    <col min="33" max="34" width="0.5" style="1" customWidth="1"/>
    <col min="35" max="35" width="7.125" style="1" customWidth="1"/>
    <col min="36" max="37" width="0.5" style="1" customWidth="1"/>
    <col min="38" max="38" width="7.125" style="1" customWidth="1"/>
    <col min="39" max="40" width="0.5" style="1" customWidth="1"/>
    <col min="41" max="41" width="11.625" style="1" customWidth="1"/>
    <col min="42" max="43" width="0.5" style="1" customWidth="1"/>
    <col min="44" max="44" width="11.625" style="1" customWidth="1"/>
    <col min="45" max="46" width="0.5" style="1" customWidth="1"/>
    <col min="47" max="47" width="6.875" style="1" customWidth="1"/>
    <col min="48" max="49" width="0.5" style="1" customWidth="1"/>
    <col min="50" max="50" width="8.25" style="1" customWidth="1"/>
    <col min="51" max="51" width="0.5" style="1" customWidth="1"/>
    <col min="52" max="16384" width="9" style="1"/>
  </cols>
  <sheetData>
    <row r="1" spans="1:51" ht="20.25" customHeight="1">
      <c r="B1" s="2" t="s">
        <v>139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51" ht="23.1" customHeight="1" thickBot="1">
      <c r="B2" s="2" t="s">
        <v>140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84"/>
    </row>
    <row r="3" spans="1:51" ht="23.1" customHeight="1">
      <c r="A3" s="4"/>
      <c r="B3" s="4"/>
      <c r="C3" s="4"/>
      <c r="D3" s="4"/>
      <c r="E3" s="4"/>
      <c r="F3" s="4"/>
      <c r="G3" s="4"/>
      <c r="H3" s="4"/>
      <c r="I3" s="4"/>
      <c r="J3" s="540" t="s">
        <v>127</v>
      </c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2"/>
      <c r="V3" s="48"/>
      <c r="W3" s="7" t="s">
        <v>14</v>
      </c>
      <c r="X3" s="7"/>
      <c r="Y3" s="7"/>
      <c r="Z3" s="7"/>
      <c r="AA3" s="7"/>
      <c r="AB3" s="7"/>
      <c r="AC3" s="7"/>
      <c r="AD3" s="7"/>
      <c r="AE3" s="7"/>
      <c r="AF3" s="6"/>
      <c r="AG3" s="7"/>
      <c r="AH3" s="540" t="s">
        <v>15</v>
      </c>
      <c r="AI3" s="541"/>
      <c r="AJ3" s="541"/>
      <c r="AK3" s="541"/>
      <c r="AL3" s="541"/>
      <c r="AM3" s="541"/>
      <c r="AN3" s="541"/>
      <c r="AO3" s="541"/>
      <c r="AP3" s="541"/>
      <c r="AQ3" s="541"/>
      <c r="AR3" s="541"/>
      <c r="AS3" s="541"/>
      <c r="AT3" s="540" t="s">
        <v>16</v>
      </c>
      <c r="AU3" s="541"/>
      <c r="AV3" s="541"/>
      <c r="AW3" s="541"/>
      <c r="AX3" s="541"/>
      <c r="AY3" s="541"/>
    </row>
    <row r="4" spans="1:51" ht="17.25" customHeight="1">
      <c r="H4" s="12"/>
      <c r="I4" s="12"/>
      <c r="J4" s="49"/>
      <c r="K4" s="547" t="s">
        <v>249</v>
      </c>
      <c r="L4" s="50"/>
      <c r="M4" s="51"/>
      <c r="N4" s="547" t="s">
        <v>250</v>
      </c>
      <c r="O4" s="52"/>
      <c r="P4" s="46"/>
      <c r="Q4" s="53" t="s">
        <v>252</v>
      </c>
      <c r="R4" s="54"/>
      <c r="S4" s="55"/>
      <c r="T4" s="53" t="s">
        <v>19</v>
      </c>
      <c r="U4" s="54"/>
      <c r="V4" s="55"/>
      <c r="W4" s="547" t="s">
        <v>254</v>
      </c>
      <c r="X4" s="183"/>
      <c r="Y4" s="183"/>
      <c r="Z4" s="53" t="s">
        <v>19</v>
      </c>
      <c r="AA4" s="56"/>
      <c r="AB4" s="53"/>
      <c r="AC4" s="53" t="s">
        <v>128</v>
      </c>
      <c r="AD4" s="57"/>
      <c r="AE4" s="58"/>
      <c r="AF4" s="53" t="s">
        <v>141</v>
      </c>
      <c r="AG4" s="58"/>
      <c r="AH4" s="59"/>
      <c r="AI4" s="53" t="s">
        <v>21</v>
      </c>
      <c r="AJ4" s="56"/>
      <c r="AK4" s="53"/>
      <c r="AL4" s="53" t="s">
        <v>22</v>
      </c>
      <c r="AM4" s="57"/>
      <c r="AN4" s="58"/>
      <c r="AO4" s="53" t="s">
        <v>23</v>
      </c>
      <c r="AP4" s="57"/>
      <c r="AQ4" s="58"/>
      <c r="AR4" s="53" t="s">
        <v>23</v>
      </c>
      <c r="AS4" s="57"/>
      <c r="AT4" s="58"/>
      <c r="AU4" s="55" t="s">
        <v>256</v>
      </c>
      <c r="AV4" s="55"/>
      <c r="AW4" s="264"/>
      <c r="AX4" s="55" t="s">
        <v>258</v>
      </c>
    </row>
    <row r="5" spans="1:51" ht="22.5" customHeight="1">
      <c r="H5" s="12"/>
      <c r="I5" s="12"/>
      <c r="J5" s="49"/>
      <c r="K5" s="514"/>
      <c r="L5" s="52"/>
      <c r="M5" s="46"/>
      <c r="N5" s="514"/>
      <c r="O5" s="52"/>
      <c r="P5" s="46"/>
      <c r="Q5" s="67" t="s">
        <v>251</v>
      </c>
      <c r="R5" s="61"/>
      <c r="S5" s="62"/>
      <c r="T5" s="67" t="s">
        <v>253</v>
      </c>
      <c r="U5" s="61"/>
      <c r="V5" s="62"/>
      <c r="W5" s="514"/>
      <c r="X5" s="182"/>
      <c r="Y5" s="182"/>
      <c r="Z5" s="67" t="s">
        <v>24</v>
      </c>
      <c r="AA5" s="63"/>
      <c r="AB5" s="60"/>
      <c r="AC5" s="64" t="s">
        <v>142</v>
      </c>
      <c r="AD5" s="65"/>
      <c r="AE5" s="64"/>
      <c r="AF5" s="67" t="s">
        <v>143</v>
      </c>
      <c r="AG5" s="60"/>
      <c r="AH5" s="66"/>
      <c r="AI5" s="67" t="s">
        <v>26</v>
      </c>
      <c r="AJ5" s="63"/>
      <c r="AK5" s="60"/>
      <c r="AL5" s="67" t="s">
        <v>27</v>
      </c>
      <c r="AM5" s="63"/>
      <c r="AN5" s="60"/>
      <c r="AO5" s="67" t="s">
        <v>247</v>
      </c>
      <c r="AP5" s="63"/>
      <c r="AQ5" s="60"/>
      <c r="AR5" s="67" t="s">
        <v>248</v>
      </c>
      <c r="AS5" s="63"/>
      <c r="AT5" s="60"/>
      <c r="AU5" s="263" t="s">
        <v>255</v>
      </c>
      <c r="AV5" s="263"/>
      <c r="AW5" s="265"/>
      <c r="AX5" s="263" t="s">
        <v>257</v>
      </c>
    </row>
    <row r="6" spans="1:51" ht="15.75" customHeight="1">
      <c r="A6" s="8"/>
      <c r="B6" s="8"/>
      <c r="C6" s="8"/>
      <c r="D6" s="8"/>
      <c r="E6" s="8"/>
      <c r="F6" s="8"/>
      <c r="G6" s="8"/>
      <c r="H6" s="8"/>
      <c r="I6" s="8"/>
      <c r="J6" s="68"/>
      <c r="K6" s="69" t="s">
        <v>28</v>
      </c>
      <c r="L6" s="70"/>
      <c r="M6" s="69"/>
      <c r="N6" s="69" t="s">
        <v>28</v>
      </c>
      <c r="O6" s="70"/>
      <c r="P6" s="69"/>
      <c r="Q6" s="69" t="s">
        <v>28</v>
      </c>
      <c r="R6" s="70"/>
      <c r="S6" s="69"/>
      <c r="T6" s="69" t="s">
        <v>28</v>
      </c>
      <c r="U6" s="70"/>
      <c r="V6" s="69"/>
      <c r="W6" s="184" t="s">
        <v>29</v>
      </c>
      <c r="X6" s="184"/>
      <c r="Y6" s="184"/>
      <c r="Z6" s="69" t="s">
        <v>29</v>
      </c>
      <c r="AA6" s="70"/>
      <c r="AB6" s="69"/>
      <c r="AC6" s="69" t="s">
        <v>29</v>
      </c>
      <c r="AD6" s="70"/>
      <c r="AE6" s="69"/>
      <c r="AF6" s="69" t="s">
        <v>29</v>
      </c>
      <c r="AG6" s="69"/>
      <c r="AH6" s="71"/>
      <c r="AI6" s="69" t="s">
        <v>30</v>
      </c>
      <c r="AJ6" s="70"/>
      <c r="AK6" s="69"/>
      <c r="AL6" s="69" t="s">
        <v>30</v>
      </c>
      <c r="AM6" s="70"/>
      <c r="AN6" s="69"/>
      <c r="AO6" s="69" t="s">
        <v>144</v>
      </c>
      <c r="AP6" s="70"/>
      <c r="AQ6" s="69"/>
      <c r="AR6" s="69" t="s">
        <v>144</v>
      </c>
      <c r="AS6" s="70"/>
      <c r="AT6" s="69"/>
      <c r="AU6" s="72" t="s">
        <v>31</v>
      </c>
      <c r="AV6" s="72"/>
      <c r="AW6" s="73"/>
      <c r="AX6" s="262" t="s">
        <v>31</v>
      </c>
      <c r="AY6" s="8"/>
    </row>
    <row r="7" spans="1:51" ht="23.1" customHeight="1">
      <c r="A7" s="8"/>
      <c r="B7" s="539" t="str">
        <f>'(1)ｲ調定額推移'!B5:D5</f>
        <v>平成30年度</v>
      </c>
      <c r="C7" s="539"/>
      <c r="D7" s="539"/>
      <c r="E7" s="539"/>
      <c r="F7" s="539"/>
      <c r="G7" s="539"/>
      <c r="H7" s="539"/>
      <c r="I7" s="74"/>
      <c r="J7" s="75"/>
      <c r="K7" s="76">
        <v>469101796</v>
      </c>
      <c r="L7" s="76"/>
      <c r="M7" s="76"/>
      <c r="N7" s="76">
        <v>317198204</v>
      </c>
      <c r="O7" s="76"/>
      <c r="P7" s="76"/>
      <c r="Q7" s="76">
        <v>10901860</v>
      </c>
      <c r="R7" s="76"/>
      <c r="S7" s="76"/>
      <c r="T7" s="76">
        <v>306296344</v>
      </c>
      <c r="U7" s="77"/>
      <c r="V7" s="76"/>
      <c r="W7" s="76">
        <v>5436342715</v>
      </c>
      <c r="X7" s="76"/>
      <c r="Y7" s="76"/>
      <c r="Z7" s="76">
        <v>4636453</v>
      </c>
      <c r="AA7" s="76"/>
      <c r="AB7" s="76"/>
      <c r="AC7" s="76">
        <v>5431706262</v>
      </c>
      <c r="AD7" s="76"/>
      <c r="AE7" s="76"/>
      <c r="AF7" s="76">
        <v>1799138147</v>
      </c>
      <c r="AG7" s="76"/>
      <c r="AH7" s="78"/>
      <c r="AI7" s="76">
        <v>172498</v>
      </c>
      <c r="AJ7" s="76"/>
      <c r="AK7" s="76"/>
      <c r="AL7" s="76">
        <v>637571</v>
      </c>
      <c r="AM7" s="76"/>
      <c r="AN7" s="76"/>
      <c r="AO7" s="79">
        <v>20849</v>
      </c>
      <c r="AP7" s="79"/>
      <c r="AQ7" s="79"/>
      <c r="AR7" s="76">
        <v>616722</v>
      </c>
      <c r="AS7" s="76"/>
      <c r="AT7" s="78"/>
      <c r="AU7" s="76">
        <v>17139</v>
      </c>
      <c r="AV7" s="76"/>
      <c r="AW7" s="76"/>
      <c r="AX7" s="80">
        <v>0</v>
      </c>
    </row>
    <row r="8" spans="1:51" ht="23.1" customHeight="1">
      <c r="A8" s="8"/>
      <c r="B8" s="539" t="str">
        <f>'(1)ｲ調定額推移'!B6:D6</f>
        <v>令和元年度</v>
      </c>
      <c r="C8" s="539"/>
      <c r="D8" s="539"/>
      <c r="E8" s="539"/>
      <c r="F8" s="539"/>
      <c r="G8" s="539"/>
      <c r="H8" s="539"/>
      <c r="I8" s="74"/>
      <c r="J8" s="75"/>
      <c r="K8" s="76">
        <v>468278311</v>
      </c>
      <c r="L8" s="76"/>
      <c r="M8" s="76"/>
      <c r="N8" s="76">
        <v>318021689</v>
      </c>
      <c r="O8" s="76"/>
      <c r="P8" s="76"/>
      <c r="Q8" s="76">
        <v>10703654</v>
      </c>
      <c r="R8" s="76"/>
      <c r="S8" s="76"/>
      <c r="T8" s="76">
        <v>307318035</v>
      </c>
      <c r="U8" s="77"/>
      <c r="V8" s="76"/>
      <c r="W8" s="76">
        <v>5466013218</v>
      </c>
      <c r="X8" s="76"/>
      <c r="Y8" s="76"/>
      <c r="Z8" s="76">
        <v>3904142</v>
      </c>
      <c r="AA8" s="76"/>
      <c r="AB8" s="76"/>
      <c r="AC8" s="76">
        <v>5462109076</v>
      </c>
      <c r="AD8" s="76"/>
      <c r="AE8" s="76"/>
      <c r="AF8" s="76">
        <v>1890818713</v>
      </c>
      <c r="AG8" s="76"/>
      <c r="AH8" s="78"/>
      <c r="AI8" s="76">
        <v>173005</v>
      </c>
      <c r="AJ8" s="76"/>
      <c r="AK8" s="76"/>
      <c r="AL8" s="76">
        <v>639515</v>
      </c>
      <c r="AM8" s="76"/>
      <c r="AN8" s="76"/>
      <c r="AO8" s="79">
        <v>20468</v>
      </c>
      <c r="AP8" s="79"/>
      <c r="AQ8" s="79"/>
      <c r="AR8" s="76">
        <v>619047</v>
      </c>
      <c r="AS8" s="76"/>
      <c r="AT8" s="78"/>
      <c r="AU8" s="76">
        <v>17187.548544841546</v>
      </c>
      <c r="AV8" s="76"/>
      <c r="AW8" s="76"/>
      <c r="AX8" s="80">
        <v>0</v>
      </c>
    </row>
    <row r="9" spans="1:51" ht="23.1" customHeight="1">
      <c r="A9" s="8"/>
      <c r="B9" s="539" t="str">
        <f>'(1)ｲ調定額推移'!B7:D7</f>
        <v>令和２年度</v>
      </c>
      <c r="C9" s="539"/>
      <c r="D9" s="539"/>
      <c r="E9" s="539"/>
      <c r="F9" s="539"/>
      <c r="G9" s="539"/>
      <c r="H9" s="539"/>
      <c r="I9" s="74"/>
      <c r="J9" s="75"/>
      <c r="K9" s="76">
        <v>467868045</v>
      </c>
      <c r="L9" s="76"/>
      <c r="M9" s="76"/>
      <c r="N9" s="76">
        <v>318481955</v>
      </c>
      <c r="O9" s="76"/>
      <c r="P9" s="76"/>
      <c r="Q9" s="76">
        <v>10532261</v>
      </c>
      <c r="R9" s="76"/>
      <c r="S9" s="76"/>
      <c r="T9" s="76">
        <v>307949694</v>
      </c>
      <c r="U9" s="77"/>
      <c r="V9" s="76"/>
      <c r="W9" s="76">
        <v>5477377568</v>
      </c>
      <c r="X9" s="76"/>
      <c r="Y9" s="76"/>
      <c r="Z9" s="76">
        <v>3692280</v>
      </c>
      <c r="AA9" s="76"/>
      <c r="AB9" s="76"/>
      <c r="AC9" s="76">
        <v>5473685288</v>
      </c>
      <c r="AD9" s="76"/>
      <c r="AE9" s="76"/>
      <c r="AF9" s="76">
        <v>1923918747</v>
      </c>
      <c r="AG9" s="76"/>
      <c r="AH9" s="78"/>
      <c r="AI9" s="76">
        <v>173096</v>
      </c>
      <c r="AJ9" s="76"/>
      <c r="AK9" s="76"/>
      <c r="AL9" s="76">
        <v>641741</v>
      </c>
      <c r="AM9" s="76"/>
      <c r="AN9" s="76"/>
      <c r="AO9" s="79">
        <v>20383</v>
      </c>
      <c r="AP9" s="79"/>
      <c r="AQ9" s="79"/>
      <c r="AR9" s="76">
        <v>621358</v>
      </c>
      <c r="AS9" s="76"/>
      <c r="AT9" s="78"/>
      <c r="AU9" s="76">
        <v>17198.392191482246</v>
      </c>
      <c r="AV9" s="76"/>
      <c r="AW9" s="76"/>
      <c r="AX9" s="80">
        <v>0</v>
      </c>
      <c r="AY9" s="115"/>
    </row>
    <row r="10" spans="1:51" ht="23.1" customHeight="1">
      <c r="A10" s="13"/>
      <c r="B10" s="539" t="str">
        <f>'(1)ｲ調定額推移'!B8:D8</f>
        <v>令和３年度</v>
      </c>
      <c r="C10" s="539"/>
      <c r="D10" s="539"/>
      <c r="E10" s="539"/>
      <c r="F10" s="539"/>
      <c r="G10" s="539"/>
      <c r="H10" s="539"/>
      <c r="I10" s="114"/>
      <c r="J10" s="75"/>
      <c r="K10" s="76">
        <v>468333872</v>
      </c>
      <c r="L10" s="76"/>
      <c r="M10" s="76"/>
      <c r="N10" s="76">
        <v>318016128</v>
      </c>
      <c r="O10" s="76"/>
      <c r="P10" s="76"/>
      <c r="Q10" s="76">
        <v>10506358</v>
      </c>
      <c r="R10" s="76"/>
      <c r="S10" s="76"/>
      <c r="T10" s="76">
        <v>307509770</v>
      </c>
      <c r="U10" s="77"/>
      <c r="V10" s="76"/>
      <c r="W10" s="76">
        <v>6835566866</v>
      </c>
      <c r="X10" s="76"/>
      <c r="Y10" s="76"/>
      <c r="Z10" s="76">
        <v>4376612</v>
      </c>
      <c r="AA10" s="76"/>
      <c r="AB10" s="76"/>
      <c r="AC10" s="76">
        <v>6831190254</v>
      </c>
      <c r="AD10" s="76"/>
      <c r="AE10" s="76"/>
      <c r="AF10" s="76">
        <v>1921223415</v>
      </c>
      <c r="AG10" s="76"/>
      <c r="AH10" s="78"/>
      <c r="AI10" s="76">
        <v>172789</v>
      </c>
      <c r="AJ10" s="76"/>
      <c r="AK10" s="76"/>
      <c r="AL10" s="76">
        <v>643761</v>
      </c>
      <c r="AM10" s="76"/>
      <c r="AN10" s="76"/>
      <c r="AO10" s="76">
        <v>20491</v>
      </c>
      <c r="AP10" s="76"/>
      <c r="AQ10" s="76"/>
      <c r="AR10" s="76">
        <v>623270</v>
      </c>
      <c r="AS10" s="76"/>
      <c r="AT10" s="78"/>
      <c r="AU10" s="76">
        <v>21494.403158068762</v>
      </c>
      <c r="AV10" s="76"/>
      <c r="AW10" s="76"/>
      <c r="AX10" s="80">
        <v>0</v>
      </c>
      <c r="AY10" s="133"/>
    </row>
    <row r="11" spans="1:51" ht="23.1" customHeight="1">
      <c r="A11" s="13"/>
      <c r="B11" s="539" t="str">
        <f>'(1)ｲ調定額推移'!B9:D9</f>
        <v>令和４年度</v>
      </c>
      <c r="C11" s="539"/>
      <c r="D11" s="539"/>
      <c r="E11" s="539"/>
      <c r="F11" s="539"/>
      <c r="G11" s="539"/>
      <c r="H11" s="539"/>
      <c r="I11" s="114"/>
      <c r="J11" s="75"/>
      <c r="K11" s="76">
        <v>468201489</v>
      </c>
      <c r="L11" s="76"/>
      <c r="M11" s="76"/>
      <c r="N11" s="76">
        <v>318148511</v>
      </c>
      <c r="O11" s="76"/>
      <c r="P11" s="76"/>
      <c r="Q11" s="76">
        <v>10225693</v>
      </c>
      <c r="R11" s="76"/>
      <c r="S11" s="76"/>
      <c r="T11" s="76">
        <v>307922818</v>
      </c>
      <c r="U11" s="77"/>
      <c r="V11" s="76"/>
      <c r="W11" s="76">
        <v>6835818904</v>
      </c>
      <c r="X11" s="76"/>
      <c r="Y11" s="76"/>
      <c r="Z11" s="76">
        <v>3935656</v>
      </c>
      <c r="AA11" s="76"/>
      <c r="AB11" s="76"/>
      <c r="AC11" s="76">
        <v>6831883248</v>
      </c>
      <c r="AD11" s="76"/>
      <c r="AE11" s="76"/>
      <c r="AF11" s="76">
        <v>2026501136</v>
      </c>
      <c r="AG11" s="76"/>
      <c r="AH11" s="78"/>
      <c r="AI11" s="76">
        <v>171259</v>
      </c>
      <c r="AJ11" s="76"/>
      <c r="AK11" s="76"/>
      <c r="AL11" s="76">
        <v>635198</v>
      </c>
      <c r="AM11" s="76"/>
      <c r="AN11" s="76"/>
      <c r="AO11" s="76">
        <v>19659</v>
      </c>
      <c r="AP11" s="76"/>
      <c r="AQ11" s="76"/>
      <c r="AR11" s="76">
        <v>615539</v>
      </c>
      <c r="AS11" s="76"/>
      <c r="AT11" s="78"/>
      <c r="AU11" s="76">
        <v>21486.251444376554</v>
      </c>
      <c r="AV11" s="76"/>
      <c r="AW11" s="76"/>
      <c r="AX11" s="80">
        <v>0</v>
      </c>
      <c r="AY11" s="133"/>
    </row>
    <row r="12" spans="1:51" ht="23.1" customHeight="1">
      <c r="A12" s="13"/>
      <c r="B12" s="539" t="s">
        <v>261</v>
      </c>
      <c r="C12" s="539"/>
      <c r="D12" s="539"/>
      <c r="E12" s="539"/>
      <c r="F12" s="539"/>
      <c r="G12" s="539"/>
      <c r="H12" s="539"/>
      <c r="I12" s="114"/>
      <c r="J12" s="171"/>
      <c r="K12" s="326">
        <f>SUM(K13:K16,K20,K21:K27,K36,K37)</f>
        <v>468520732</v>
      </c>
      <c r="L12" s="326"/>
      <c r="M12" s="326"/>
      <c r="N12" s="326">
        <f>SUM(N13:N16,N20,N21:N27,N36,N37)</f>
        <v>317829268</v>
      </c>
      <c r="O12" s="326"/>
      <c r="P12" s="326"/>
      <c r="Q12" s="326">
        <f>SUM(Q13:Q16,Q20,Q21:Q27,Q36,Q37)</f>
        <v>10146054</v>
      </c>
      <c r="R12" s="326"/>
      <c r="S12" s="326"/>
      <c r="T12" s="326">
        <f>SUM(T13:T16,T20,T21:T27,T36,T37)</f>
        <v>307683214</v>
      </c>
      <c r="U12" s="327"/>
      <c r="V12" s="326"/>
      <c r="W12" s="326">
        <f>SUM(W13:W16,W20,W21:W27,W36,W37)</f>
        <v>6838457418</v>
      </c>
      <c r="X12" s="326"/>
      <c r="Y12" s="326"/>
      <c r="Z12" s="326">
        <f>SUM(Z13:Z16,Z20,Z21:Z27,Z36,Z37)</f>
        <v>3606788</v>
      </c>
      <c r="AA12" s="326"/>
      <c r="AB12" s="326"/>
      <c r="AC12" s="326">
        <f>SUM(AC13:AC16,AC20,AC21:AC27,AC36,AC37)</f>
        <v>6834850630</v>
      </c>
      <c r="AD12" s="326"/>
      <c r="AE12" s="326"/>
      <c r="AF12" s="326">
        <f>SUM(AF13:AF16,AF20,AF21:AF27,AF36,AF37)</f>
        <v>2178953681</v>
      </c>
      <c r="AG12" s="326"/>
      <c r="AH12" s="328"/>
      <c r="AI12" s="326">
        <f>SUM(AI13:AI16,AI20,AI21:AI27,AI36,AI37)</f>
        <v>172210</v>
      </c>
      <c r="AJ12" s="326"/>
      <c r="AK12" s="326"/>
      <c r="AL12" s="326">
        <f>SUM(AL13:AL16,AL20,AL21:AL27,AL36,AL37)</f>
        <v>636419</v>
      </c>
      <c r="AM12" s="326"/>
      <c r="AN12" s="326"/>
      <c r="AO12" s="326">
        <f>SUM(AO13:AO16,AO20,AO21:AO27,AO36,AO37)</f>
        <v>19190</v>
      </c>
      <c r="AP12" s="326"/>
      <c r="AQ12" s="326"/>
      <c r="AR12" s="326">
        <f>SUM(AR13:AR16,AR20,AR21:AR27,AR36,AR37)</f>
        <v>617229</v>
      </c>
      <c r="AS12" s="326"/>
      <c r="AT12" s="328"/>
      <c r="AU12" s="326">
        <f>W12/N12*1000</f>
        <v>21516.134939466934</v>
      </c>
      <c r="AV12" s="326"/>
      <c r="AW12" s="326"/>
      <c r="AX12" s="147">
        <v>0</v>
      </c>
      <c r="AY12" s="163"/>
    </row>
    <row r="13" spans="1:51" ht="23.1" customHeight="1">
      <c r="B13" s="55" t="s">
        <v>32</v>
      </c>
      <c r="C13" s="55"/>
      <c r="D13" s="82"/>
      <c r="E13" s="525" t="s">
        <v>33</v>
      </c>
      <c r="F13" s="525"/>
      <c r="G13" s="525"/>
      <c r="H13" s="525"/>
      <c r="I13" s="25"/>
      <c r="J13" s="83"/>
      <c r="K13" s="76">
        <v>185411</v>
      </c>
      <c r="L13" s="76"/>
      <c r="M13" s="76"/>
      <c r="N13" s="76">
        <v>48039550</v>
      </c>
      <c r="O13" s="76"/>
      <c r="P13" s="76"/>
      <c r="Q13" s="76">
        <v>1136027</v>
      </c>
      <c r="R13" s="76"/>
      <c r="S13" s="76"/>
      <c r="T13" s="76">
        <v>46903523</v>
      </c>
      <c r="U13" s="329"/>
      <c r="V13" s="330"/>
      <c r="W13" s="76">
        <v>5202501</v>
      </c>
      <c r="X13" s="330"/>
      <c r="Y13" s="330"/>
      <c r="Z13" s="76">
        <v>121674</v>
      </c>
      <c r="AA13" s="330"/>
      <c r="AB13" s="330"/>
      <c r="AC13" s="76">
        <v>5080827</v>
      </c>
      <c r="AD13" s="330"/>
      <c r="AE13" s="330"/>
      <c r="AF13" s="76">
        <v>4971629</v>
      </c>
      <c r="AG13" s="330"/>
      <c r="AH13" s="331"/>
      <c r="AI13" s="76">
        <v>483</v>
      </c>
      <c r="AJ13" s="76"/>
      <c r="AK13" s="76"/>
      <c r="AL13" s="76">
        <f>AO13+AR13</f>
        <v>30114</v>
      </c>
      <c r="AM13" s="76"/>
      <c r="AN13" s="76"/>
      <c r="AO13" s="79">
        <v>1355</v>
      </c>
      <c r="AP13" s="79"/>
      <c r="AQ13" s="79"/>
      <c r="AR13" s="76">
        <v>28759</v>
      </c>
      <c r="AS13" s="76"/>
      <c r="AT13" s="78"/>
      <c r="AU13" s="76">
        <f>W13/N13*1000</f>
        <v>108.29620593864847</v>
      </c>
      <c r="AV13" s="76"/>
      <c r="AW13" s="76"/>
      <c r="AX13" s="76">
        <v>130</v>
      </c>
    </row>
    <row r="14" spans="1:51" ht="23.1" customHeight="1">
      <c r="A14" s="20"/>
      <c r="B14" s="20"/>
      <c r="C14" s="85"/>
      <c r="D14" s="86"/>
      <c r="E14" s="536" t="s">
        <v>34</v>
      </c>
      <c r="F14" s="536"/>
      <c r="G14" s="536"/>
      <c r="H14" s="536"/>
      <c r="I14" s="88"/>
      <c r="J14" s="89"/>
      <c r="K14" s="80">
        <v>0</v>
      </c>
      <c r="L14" s="80"/>
      <c r="M14" s="80"/>
      <c r="N14" s="76">
        <v>830333</v>
      </c>
      <c r="O14" s="76"/>
      <c r="P14" s="76"/>
      <c r="Q14" s="76">
        <v>22438</v>
      </c>
      <c r="R14" s="76"/>
      <c r="S14" s="76"/>
      <c r="T14" s="76">
        <v>807895</v>
      </c>
      <c r="U14" s="329"/>
      <c r="V14" s="330"/>
      <c r="W14" s="76">
        <v>9839971</v>
      </c>
      <c r="X14" s="330"/>
      <c r="Y14" s="330"/>
      <c r="Z14" s="76">
        <v>128725</v>
      </c>
      <c r="AA14" s="330"/>
      <c r="AB14" s="330"/>
      <c r="AC14" s="76">
        <v>9711246</v>
      </c>
      <c r="AD14" s="330"/>
      <c r="AE14" s="330"/>
      <c r="AF14" s="76">
        <v>2140190</v>
      </c>
      <c r="AG14" s="330"/>
      <c r="AH14" s="331"/>
      <c r="AI14" s="80">
        <v>0</v>
      </c>
      <c r="AJ14" s="80"/>
      <c r="AK14" s="80"/>
      <c r="AL14" s="76">
        <f t="shared" ref="AL14:AL36" si="0">AO14+AR14</f>
        <v>1119</v>
      </c>
      <c r="AM14" s="76"/>
      <c r="AN14" s="76"/>
      <c r="AO14" s="79">
        <v>32</v>
      </c>
      <c r="AP14" s="79"/>
      <c r="AQ14" s="79"/>
      <c r="AR14" s="76">
        <v>1087</v>
      </c>
      <c r="AS14" s="76"/>
      <c r="AT14" s="78"/>
      <c r="AU14" s="76">
        <f>W14/N14*1000</f>
        <v>11850.632216231321</v>
      </c>
      <c r="AV14" s="76"/>
      <c r="AW14" s="76"/>
      <c r="AX14" s="76">
        <v>202219</v>
      </c>
    </row>
    <row r="15" spans="1:51" ht="23.1" customHeight="1">
      <c r="B15" s="55" t="s">
        <v>35</v>
      </c>
      <c r="C15" s="55"/>
      <c r="D15" s="82"/>
      <c r="E15" s="525" t="s">
        <v>36</v>
      </c>
      <c r="F15" s="525"/>
      <c r="G15" s="525"/>
      <c r="H15" s="525"/>
      <c r="I15" s="25"/>
      <c r="J15" s="83"/>
      <c r="K15" s="76">
        <v>119539</v>
      </c>
      <c r="L15" s="76"/>
      <c r="M15" s="76"/>
      <c r="N15" s="76">
        <v>11695050</v>
      </c>
      <c r="O15" s="76"/>
      <c r="P15" s="76"/>
      <c r="Q15" s="76">
        <v>763707</v>
      </c>
      <c r="R15" s="76"/>
      <c r="S15" s="76"/>
      <c r="T15" s="76">
        <v>10931343</v>
      </c>
      <c r="U15" s="329"/>
      <c r="V15" s="330"/>
      <c r="W15" s="76">
        <v>513856</v>
      </c>
      <c r="X15" s="330"/>
      <c r="Y15" s="330"/>
      <c r="Z15" s="76">
        <v>36582</v>
      </c>
      <c r="AA15" s="330"/>
      <c r="AB15" s="330"/>
      <c r="AC15" s="76">
        <v>477274</v>
      </c>
      <c r="AD15" s="330"/>
      <c r="AE15" s="330"/>
      <c r="AF15" s="76">
        <v>473744</v>
      </c>
      <c r="AG15" s="330"/>
      <c r="AH15" s="331"/>
      <c r="AI15" s="76">
        <v>323</v>
      </c>
      <c r="AJ15" s="76"/>
      <c r="AK15" s="76"/>
      <c r="AL15" s="76">
        <f t="shared" si="0"/>
        <v>15195</v>
      </c>
      <c r="AM15" s="76"/>
      <c r="AN15" s="76"/>
      <c r="AO15" s="79">
        <v>1331</v>
      </c>
      <c r="AP15" s="79"/>
      <c r="AQ15" s="79"/>
      <c r="AR15" s="76">
        <v>13864</v>
      </c>
      <c r="AS15" s="76"/>
      <c r="AT15" s="78"/>
      <c r="AU15" s="76">
        <f>W15/N15*1000</f>
        <v>43.937905353119483</v>
      </c>
      <c r="AV15" s="76"/>
      <c r="AW15" s="76"/>
      <c r="AX15" s="76">
        <v>73</v>
      </c>
    </row>
    <row r="16" spans="1:51" ht="23.1" customHeight="1">
      <c r="A16" s="20"/>
      <c r="B16" s="20"/>
      <c r="C16" s="20"/>
      <c r="D16" s="86"/>
      <c r="E16" s="536" t="s">
        <v>37</v>
      </c>
      <c r="F16" s="536"/>
      <c r="G16" s="536"/>
      <c r="H16" s="536"/>
      <c r="I16" s="88"/>
      <c r="J16" s="89"/>
      <c r="K16" s="80">
        <v>0</v>
      </c>
      <c r="L16" s="80"/>
      <c r="M16" s="80"/>
      <c r="N16" s="76">
        <v>1579920</v>
      </c>
      <c r="O16" s="76"/>
      <c r="P16" s="76"/>
      <c r="Q16" s="76">
        <v>4757</v>
      </c>
      <c r="R16" s="76"/>
      <c r="S16" s="76"/>
      <c r="T16" s="76">
        <v>1575163</v>
      </c>
      <c r="U16" s="329"/>
      <c r="V16" s="330"/>
      <c r="W16" s="76">
        <v>50115889</v>
      </c>
      <c r="X16" s="330"/>
      <c r="Y16" s="330"/>
      <c r="Z16" s="76">
        <v>69865</v>
      </c>
      <c r="AA16" s="330"/>
      <c r="AB16" s="330"/>
      <c r="AC16" s="76">
        <v>50046024</v>
      </c>
      <c r="AD16" s="330"/>
      <c r="AE16" s="330"/>
      <c r="AF16" s="76">
        <v>11184934</v>
      </c>
      <c r="AG16" s="330"/>
      <c r="AH16" s="331"/>
      <c r="AI16" s="80">
        <v>0</v>
      </c>
      <c r="AJ16" s="80"/>
      <c r="AK16" s="80"/>
      <c r="AL16" s="76">
        <f t="shared" si="0"/>
        <v>3620</v>
      </c>
      <c r="AM16" s="76"/>
      <c r="AN16" s="76"/>
      <c r="AO16" s="79">
        <v>30</v>
      </c>
      <c r="AP16" s="79"/>
      <c r="AQ16" s="79"/>
      <c r="AR16" s="76">
        <v>3590</v>
      </c>
      <c r="AS16" s="76"/>
      <c r="AT16" s="78"/>
      <c r="AU16" s="76">
        <f>W16/N16*1000</f>
        <v>31720.523191047647</v>
      </c>
      <c r="AV16" s="76"/>
      <c r="AW16" s="76"/>
      <c r="AX16" s="76">
        <v>202770</v>
      </c>
    </row>
    <row r="17" spans="1:50" ht="23.1" customHeight="1">
      <c r="B17" s="12"/>
      <c r="C17" s="12"/>
      <c r="D17" s="90"/>
      <c r="E17" s="543" t="s">
        <v>38</v>
      </c>
      <c r="F17" s="544"/>
      <c r="G17" s="91"/>
      <c r="H17" s="92" t="s">
        <v>39</v>
      </c>
      <c r="I17" s="93"/>
      <c r="J17" s="94"/>
      <c r="K17" s="80">
        <v>0</v>
      </c>
      <c r="L17" s="80"/>
      <c r="M17" s="80"/>
      <c r="N17" s="76">
        <v>56097933</v>
      </c>
      <c r="O17" s="76"/>
      <c r="P17" s="76"/>
      <c r="Q17" s="76">
        <v>148042</v>
      </c>
      <c r="R17" s="76"/>
      <c r="S17" s="76"/>
      <c r="T17" s="76">
        <v>55949891</v>
      </c>
      <c r="U17" s="329"/>
      <c r="V17" s="330"/>
      <c r="W17" s="76">
        <v>3399193060</v>
      </c>
      <c r="X17" s="330"/>
      <c r="Y17" s="330"/>
      <c r="Z17" s="76">
        <v>1495492</v>
      </c>
      <c r="AA17" s="330"/>
      <c r="AB17" s="330"/>
      <c r="AC17" s="76">
        <v>3397697568</v>
      </c>
      <c r="AD17" s="330"/>
      <c r="AE17" s="330"/>
      <c r="AF17" s="76">
        <v>507942899</v>
      </c>
      <c r="AG17" s="330"/>
      <c r="AH17" s="331"/>
      <c r="AI17" s="80">
        <v>0</v>
      </c>
      <c r="AJ17" s="80"/>
      <c r="AK17" s="80"/>
      <c r="AL17" s="76">
        <f t="shared" si="0"/>
        <v>291594</v>
      </c>
      <c r="AM17" s="76"/>
      <c r="AN17" s="76"/>
      <c r="AO17" s="79">
        <v>2207</v>
      </c>
      <c r="AP17" s="79"/>
      <c r="AQ17" s="79"/>
      <c r="AR17" s="76">
        <v>289387</v>
      </c>
      <c r="AS17" s="76"/>
      <c r="AT17" s="78"/>
      <c r="AU17" s="76">
        <f t="shared" ref="AU17:AU34" si="1">W17/N17*1000</f>
        <v>60593.909226566335</v>
      </c>
      <c r="AV17" s="76"/>
      <c r="AW17" s="76"/>
      <c r="AX17" s="76">
        <v>2044296</v>
      </c>
    </row>
    <row r="18" spans="1:50" ht="23.1" customHeight="1">
      <c r="B18" s="537" t="s">
        <v>145</v>
      </c>
      <c r="C18" s="46"/>
      <c r="D18" s="95"/>
      <c r="E18" s="545" t="s">
        <v>40</v>
      </c>
      <c r="F18" s="546"/>
      <c r="G18" s="96"/>
      <c r="H18" s="87" t="s">
        <v>41</v>
      </c>
      <c r="I18" s="93"/>
      <c r="J18" s="94"/>
      <c r="K18" s="80">
        <v>0</v>
      </c>
      <c r="L18" s="80"/>
      <c r="M18" s="80"/>
      <c r="N18" s="76">
        <v>16227341</v>
      </c>
      <c r="O18" s="76"/>
      <c r="P18" s="76"/>
      <c r="Q18" s="76">
        <v>49419</v>
      </c>
      <c r="R18" s="76"/>
      <c r="S18" s="76"/>
      <c r="T18" s="76">
        <v>16177922</v>
      </c>
      <c r="U18" s="329"/>
      <c r="V18" s="330"/>
      <c r="W18" s="76">
        <v>600610369</v>
      </c>
      <c r="X18" s="330"/>
      <c r="Y18" s="330"/>
      <c r="Z18" s="76">
        <v>217773</v>
      </c>
      <c r="AA18" s="330"/>
      <c r="AB18" s="330"/>
      <c r="AC18" s="76">
        <v>600392596</v>
      </c>
      <c r="AD18" s="330"/>
      <c r="AE18" s="330"/>
      <c r="AF18" s="76">
        <v>185500808</v>
      </c>
      <c r="AG18" s="330"/>
      <c r="AH18" s="331"/>
      <c r="AI18" s="80">
        <v>0</v>
      </c>
      <c r="AJ18" s="80"/>
      <c r="AK18" s="80"/>
      <c r="AL18" s="76">
        <f t="shared" si="0"/>
        <v>158235</v>
      </c>
      <c r="AM18" s="76"/>
      <c r="AN18" s="76"/>
      <c r="AO18" s="79">
        <v>1067</v>
      </c>
      <c r="AP18" s="79"/>
      <c r="AQ18" s="79"/>
      <c r="AR18" s="76">
        <v>157168</v>
      </c>
      <c r="AS18" s="76"/>
      <c r="AT18" s="78"/>
      <c r="AU18" s="76">
        <f t="shared" si="1"/>
        <v>37012.247970878285</v>
      </c>
      <c r="AV18" s="76"/>
      <c r="AW18" s="76"/>
      <c r="AX18" s="76">
        <v>1600104</v>
      </c>
    </row>
    <row r="19" spans="1:50" ht="23.1" customHeight="1">
      <c r="B19" s="538"/>
      <c r="C19" s="46"/>
      <c r="D19" s="95"/>
      <c r="E19" s="536" t="s">
        <v>42</v>
      </c>
      <c r="F19" s="536"/>
      <c r="G19" s="536"/>
      <c r="H19" s="536"/>
      <c r="I19" s="88"/>
      <c r="J19" s="89"/>
      <c r="K19" s="80">
        <v>0</v>
      </c>
      <c r="L19" s="80"/>
      <c r="M19" s="80"/>
      <c r="N19" s="76">
        <v>31234790</v>
      </c>
      <c r="O19" s="76"/>
      <c r="P19" s="76"/>
      <c r="Q19" s="76">
        <v>5297</v>
      </c>
      <c r="R19" s="76"/>
      <c r="S19" s="76"/>
      <c r="T19" s="76">
        <v>31229493</v>
      </c>
      <c r="U19" s="329"/>
      <c r="V19" s="330"/>
      <c r="W19" s="76">
        <v>2346063086</v>
      </c>
      <c r="X19" s="330"/>
      <c r="Y19" s="330"/>
      <c r="Z19" s="76">
        <v>25987</v>
      </c>
      <c r="AA19" s="330"/>
      <c r="AB19" s="330"/>
      <c r="AC19" s="76">
        <v>2346037099</v>
      </c>
      <c r="AD19" s="330"/>
      <c r="AE19" s="330"/>
      <c r="AF19" s="76">
        <v>1238364288</v>
      </c>
      <c r="AG19" s="330"/>
      <c r="AH19" s="331"/>
      <c r="AI19" s="80">
        <v>0</v>
      </c>
      <c r="AJ19" s="80"/>
      <c r="AK19" s="80"/>
      <c r="AL19" s="76">
        <f t="shared" si="0"/>
        <v>49262</v>
      </c>
      <c r="AM19" s="76"/>
      <c r="AN19" s="76"/>
      <c r="AO19" s="79">
        <v>126</v>
      </c>
      <c r="AP19" s="79"/>
      <c r="AQ19" s="79"/>
      <c r="AR19" s="76">
        <v>49136</v>
      </c>
      <c r="AS19" s="76"/>
      <c r="AT19" s="78"/>
      <c r="AU19" s="76">
        <f t="shared" si="1"/>
        <v>75110.576571829049</v>
      </c>
      <c r="AV19" s="76"/>
      <c r="AW19" s="76"/>
      <c r="AX19" s="76">
        <v>2897280</v>
      </c>
    </row>
    <row r="20" spans="1:50" ht="23.1" customHeight="1">
      <c r="A20" s="20"/>
      <c r="B20" s="20"/>
      <c r="C20" s="12"/>
      <c r="D20" s="86"/>
      <c r="E20" s="525" t="s">
        <v>43</v>
      </c>
      <c r="F20" s="525"/>
      <c r="G20" s="525"/>
      <c r="H20" s="525"/>
      <c r="I20" s="25"/>
      <c r="J20" s="81">
        <f t="shared" ref="J20:P20" si="2">SUM(J17:J19)</f>
        <v>0</v>
      </c>
      <c r="K20" s="76">
        <v>22194953</v>
      </c>
      <c r="L20" s="76">
        <f t="shared" si="2"/>
        <v>0</v>
      </c>
      <c r="M20" s="76">
        <f t="shared" si="2"/>
        <v>0</v>
      </c>
      <c r="N20" s="76">
        <f>Q20+T20</f>
        <v>103560064</v>
      </c>
      <c r="O20" s="76">
        <f t="shared" si="2"/>
        <v>0</v>
      </c>
      <c r="P20" s="76">
        <f t="shared" si="2"/>
        <v>0</v>
      </c>
      <c r="Q20" s="76">
        <f>SUM(Q17:Q19)</f>
        <v>202758</v>
      </c>
      <c r="R20" s="76"/>
      <c r="S20" s="76"/>
      <c r="T20" s="76">
        <f>SUM(T17:T19)</f>
        <v>103357306</v>
      </c>
      <c r="U20" s="329"/>
      <c r="V20" s="330"/>
      <c r="W20" s="76">
        <f t="shared" ref="W20" si="3">SUM(Z20+AC20)</f>
        <v>6345866515</v>
      </c>
      <c r="X20" s="330"/>
      <c r="Y20" s="330"/>
      <c r="Z20" s="76">
        <f>SUM(Z17:Z19)</f>
        <v>1739252</v>
      </c>
      <c r="AA20" s="330"/>
      <c r="AB20" s="330"/>
      <c r="AC20" s="76">
        <f>SUM(AC17:AC19)</f>
        <v>6344127263</v>
      </c>
      <c r="AD20" s="330"/>
      <c r="AE20" s="330"/>
      <c r="AF20" s="76">
        <f>SUM(AF17:AF19)</f>
        <v>1931807995</v>
      </c>
      <c r="AG20" s="330">
        <f t="shared" ref="AG20:AH20" si="4">SUM(AG17:AG19)</f>
        <v>0</v>
      </c>
      <c r="AH20" s="331">
        <f t="shared" si="4"/>
        <v>0</v>
      </c>
      <c r="AI20" s="76">
        <v>8272</v>
      </c>
      <c r="AJ20" s="76"/>
      <c r="AK20" s="76"/>
      <c r="AL20" s="76">
        <f t="shared" si="0"/>
        <v>499091</v>
      </c>
      <c r="AM20" s="76"/>
      <c r="AN20" s="76"/>
      <c r="AO20" s="76">
        <f>SUM(AO17:AO19)</f>
        <v>3400</v>
      </c>
      <c r="AP20" s="76"/>
      <c r="AQ20" s="76"/>
      <c r="AR20" s="76">
        <f>SUM(AR17:AR19)</f>
        <v>495691</v>
      </c>
      <c r="AS20" s="76"/>
      <c r="AT20" s="78"/>
      <c r="AU20" s="76">
        <f t="shared" si="1"/>
        <v>61277.159069735608</v>
      </c>
      <c r="AV20" s="76"/>
      <c r="AW20" s="76"/>
      <c r="AX20" s="76">
        <v>2897280</v>
      </c>
    </row>
    <row r="21" spans="1:50" ht="23.1" customHeight="1">
      <c r="A21" s="20"/>
      <c r="B21" s="513" t="s">
        <v>44</v>
      </c>
      <c r="C21" s="513"/>
      <c r="D21" s="513"/>
      <c r="E21" s="513"/>
      <c r="F21" s="513"/>
      <c r="G21" s="513"/>
      <c r="H21" s="513"/>
      <c r="I21" s="25"/>
      <c r="J21" s="83"/>
      <c r="K21" s="80">
        <v>0</v>
      </c>
      <c r="L21" s="332"/>
      <c r="M21" s="332"/>
      <c r="N21" s="76">
        <f t="shared" ref="N21:N37" si="5">Q21+T21</f>
        <v>0</v>
      </c>
      <c r="O21" s="80"/>
      <c r="P21" s="80"/>
      <c r="Q21" s="80">
        <v>0</v>
      </c>
      <c r="R21" s="80"/>
      <c r="S21" s="80"/>
      <c r="T21" s="80">
        <v>0</v>
      </c>
      <c r="U21" s="333"/>
      <c r="V21" s="80"/>
      <c r="W21" s="80">
        <v>0</v>
      </c>
      <c r="X21" s="80"/>
      <c r="Y21" s="80"/>
      <c r="Z21" s="80">
        <v>0</v>
      </c>
      <c r="AA21" s="80"/>
      <c r="AB21" s="80"/>
      <c r="AC21" s="80">
        <v>0</v>
      </c>
      <c r="AD21" s="80"/>
      <c r="AE21" s="80"/>
      <c r="AF21" s="80">
        <v>0</v>
      </c>
      <c r="AG21" s="332"/>
      <c r="AH21" s="334"/>
      <c r="AI21" s="80">
        <v>0</v>
      </c>
      <c r="AJ21" s="80"/>
      <c r="AK21" s="80"/>
      <c r="AL21" s="76">
        <f t="shared" si="0"/>
        <v>0</v>
      </c>
      <c r="AM21" s="80"/>
      <c r="AN21" s="80"/>
      <c r="AO21" s="80">
        <v>0</v>
      </c>
      <c r="AP21" s="335"/>
      <c r="AQ21" s="335"/>
      <c r="AR21" s="80">
        <v>0</v>
      </c>
      <c r="AS21" s="80"/>
      <c r="AT21" s="148"/>
      <c r="AU21" s="80">
        <v>0</v>
      </c>
      <c r="AV21" s="80"/>
      <c r="AW21" s="80"/>
      <c r="AX21" s="80">
        <v>0</v>
      </c>
    </row>
    <row r="22" spans="1:50" ht="23.1" customHeight="1">
      <c r="A22" s="20"/>
      <c r="B22" s="513" t="s">
        <v>45</v>
      </c>
      <c r="C22" s="513"/>
      <c r="D22" s="513"/>
      <c r="E22" s="513"/>
      <c r="F22" s="513"/>
      <c r="G22" s="513"/>
      <c r="H22" s="513"/>
      <c r="I22" s="25"/>
      <c r="J22" s="83"/>
      <c r="K22" s="80">
        <v>0</v>
      </c>
      <c r="L22" s="332"/>
      <c r="M22" s="332"/>
      <c r="N22" s="76">
        <f t="shared" si="5"/>
        <v>815</v>
      </c>
      <c r="O22" s="76"/>
      <c r="P22" s="76"/>
      <c r="Q22" s="80">
        <v>18</v>
      </c>
      <c r="R22" s="80"/>
      <c r="S22" s="80"/>
      <c r="T22" s="76">
        <v>797</v>
      </c>
      <c r="U22" s="77"/>
      <c r="V22" s="76"/>
      <c r="W22" s="76">
        <f t="shared" ref="W22:W35" si="6">SUM(Z22+AC22)</f>
        <v>54212</v>
      </c>
      <c r="X22" s="76"/>
      <c r="Y22" s="76"/>
      <c r="Z22" s="80">
        <v>118</v>
      </c>
      <c r="AA22" s="80"/>
      <c r="AB22" s="80"/>
      <c r="AC22" s="76">
        <v>54094</v>
      </c>
      <c r="AD22" s="76"/>
      <c r="AE22" s="76"/>
      <c r="AF22" s="76">
        <v>53607</v>
      </c>
      <c r="AG22" s="330"/>
      <c r="AH22" s="331"/>
      <c r="AI22" s="80">
        <v>0</v>
      </c>
      <c r="AJ22" s="80"/>
      <c r="AK22" s="80"/>
      <c r="AL22" s="76">
        <f t="shared" si="0"/>
        <v>57</v>
      </c>
      <c r="AM22" s="76"/>
      <c r="AN22" s="76"/>
      <c r="AO22" s="335">
        <v>1</v>
      </c>
      <c r="AP22" s="335"/>
      <c r="AQ22" s="335"/>
      <c r="AR22" s="76">
        <v>56</v>
      </c>
      <c r="AS22" s="76"/>
      <c r="AT22" s="78"/>
      <c r="AU22" s="76">
        <f t="shared" si="1"/>
        <v>66517.791411042956</v>
      </c>
      <c r="AV22" s="76"/>
      <c r="AW22" s="76"/>
      <c r="AX22" s="76">
        <v>2151333</v>
      </c>
    </row>
    <row r="23" spans="1:50" ht="23.1" customHeight="1">
      <c r="A23" s="20"/>
      <c r="B23" s="513" t="s">
        <v>46</v>
      </c>
      <c r="C23" s="513"/>
      <c r="D23" s="513"/>
      <c r="E23" s="513"/>
      <c r="F23" s="513"/>
      <c r="G23" s="513"/>
      <c r="H23" s="513"/>
      <c r="I23" s="25"/>
      <c r="J23" s="83"/>
      <c r="K23" s="76">
        <v>1654165</v>
      </c>
      <c r="L23" s="330"/>
      <c r="M23" s="330"/>
      <c r="N23" s="76">
        <f t="shared" si="5"/>
        <v>91498</v>
      </c>
      <c r="O23" s="76"/>
      <c r="P23" s="76"/>
      <c r="Q23" s="76">
        <v>1881</v>
      </c>
      <c r="R23" s="76"/>
      <c r="S23" s="76"/>
      <c r="T23" s="76">
        <v>89617</v>
      </c>
      <c r="U23" s="77"/>
      <c r="V23" s="76"/>
      <c r="W23" s="76">
        <f t="shared" si="6"/>
        <v>103627</v>
      </c>
      <c r="X23" s="76"/>
      <c r="Y23" s="76"/>
      <c r="Z23" s="76">
        <v>52</v>
      </c>
      <c r="AA23" s="76"/>
      <c r="AB23" s="76"/>
      <c r="AC23" s="76">
        <v>103575</v>
      </c>
      <c r="AD23" s="76"/>
      <c r="AE23" s="76"/>
      <c r="AF23" s="76">
        <v>61714</v>
      </c>
      <c r="AG23" s="330"/>
      <c r="AH23" s="331"/>
      <c r="AI23" s="76">
        <v>503</v>
      </c>
      <c r="AJ23" s="76"/>
      <c r="AK23" s="76"/>
      <c r="AL23" s="76">
        <f t="shared" si="0"/>
        <v>51</v>
      </c>
      <c r="AM23" s="76"/>
      <c r="AN23" s="76"/>
      <c r="AO23" s="79">
        <v>5</v>
      </c>
      <c r="AP23" s="79"/>
      <c r="AQ23" s="79"/>
      <c r="AR23" s="76">
        <v>46</v>
      </c>
      <c r="AS23" s="76"/>
      <c r="AT23" s="78"/>
      <c r="AU23" s="76">
        <f t="shared" si="1"/>
        <v>1132.5602745415199</v>
      </c>
      <c r="AV23" s="76"/>
      <c r="AW23" s="76"/>
      <c r="AX23" s="76">
        <v>6170</v>
      </c>
    </row>
    <row r="24" spans="1:50" ht="23.1" customHeight="1">
      <c r="B24" s="97" t="s">
        <v>47</v>
      </c>
      <c r="C24" s="97"/>
      <c r="D24" s="98"/>
      <c r="E24" s="513" t="s">
        <v>48</v>
      </c>
      <c r="F24" s="513"/>
      <c r="G24" s="513"/>
      <c r="H24" s="513"/>
      <c r="I24" s="25"/>
      <c r="J24" s="83"/>
      <c r="K24" s="76">
        <v>32864998</v>
      </c>
      <c r="L24" s="330"/>
      <c r="M24" s="330"/>
      <c r="N24" s="76">
        <f>Q24+T24</f>
        <v>117699449</v>
      </c>
      <c r="O24" s="76"/>
      <c r="P24" s="76"/>
      <c r="Q24" s="76">
        <v>6529927</v>
      </c>
      <c r="R24" s="76"/>
      <c r="S24" s="76"/>
      <c r="T24" s="76">
        <v>111169522</v>
      </c>
      <c r="U24" s="77"/>
      <c r="V24" s="76"/>
      <c r="W24" s="76">
        <f t="shared" si="6"/>
        <v>2112090</v>
      </c>
      <c r="X24" s="76"/>
      <c r="Y24" s="76"/>
      <c r="Z24" s="76">
        <v>109517</v>
      </c>
      <c r="AA24" s="76"/>
      <c r="AB24" s="76"/>
      <c r="AC24" s="76">
        <v>2002573</v>
      </c>
      <c r="AD24" s="76"/>
      <c r="AE24" s="76"/>
      <c r="AF24" s="76">
        <v>2002573</v>
      </c>
      <c r="AG24" s="330"/>
      <c r="AH24" s="331"/>
      <c r="AI24" s="76">
        <v>2117</v>
      </c>
      <c r="AJ24" s="76"/>
      <c r="AK24" s="76"/>
      <c r="AL24" s="76">
        <f t="shared" si="0"/>
        <v>21085</v>
      </c>
      <c r="AM24" s="76"/>
      <c r="AN24" s="76"/>
      <c r="AO24" s="79">
        <v>3595</v>
      </c>
      <c r="AP24" s="79"/>
      <c r="AQ24" s="79"/>
      <c r="AR24" s="76">
        <v>17490</v>
      </c>
      <c r="AS24" s="76"/>
      <c r="AT24" s="78"/>
      <c r="AU24" s="76">
        <f t="shared" si="1"/>
        <v>17.944773896095299</v>
      </c>
      <c r="AV24" s="76"/>
      <c r="AW24" s="76"/>
      <c r="AX24" s="76">
        <v>36</v>
      </c>
    </row>
    <row r="25" spans="1:50" ht="23.1" customHeight="1">
      <c r="A25" s="20"/>
      <c r="B25" s="99" t="s">
        <v>49</v>
      </c>
      <c r="C25" s="99"/>
      <c r="D25" s="95"/>
      <c r="E25" s="513" t="s">
        <v>50</v>
      </c>
      <c r="F25" s="513"/>
      <c r="G25" s="513"/>
      <c r="H25" s="513"/>
      <c r="I25" s="25"/>
      <c r="J25" s="83"/>
      <c r="K25" s="80">
        <v>0</v>
      </c>
      <c r="L25" s="332"/>
      <c r="M25" s="332"/>
      <c r="N25" s="76">
        <f t="shared" si="5"/>
        <v>1870089</v>
      </c>
      <c r="O25" s="76"/>
      <c r="P25" s="76"/>
      <c r="Q25" s="76">
        <v>36564</v>
      </c>
      <c r="R25" s="76"/>
      <c r="S25" s="76"/>
      <c r="T25" s="76">
        <v>1833525</v>
      </c>
      <c r="U25" s="77"/>
      <c r="V25" s="76"/>
      <c r="W25" s="76">
        <f t="shared" si="6"/>
        <v>1979075</v>
      </c>
      <c r="X25" s="76"/>
      <c r="Y25" s="76"/>
      <c r="Z25" s="76">
        <v>14048</v>
      </c>
      <c r="AA25" s="76"/>
      <c r="AB25" s="76"/>
      <c r="AC25" s="76">
        <v>1965027</v>
      </c>
      <c r="AD25" s="76"/>
      <c r="AE25" s="76"/>
      <c r="AF25" s="76">
        <v>1188047</v>
      </c>
      <c r="AG25" s="330"/>
      <c r="AH25" s="331"/>
      <c r="AI25" s="80">
        <v>0</v>
      </c>
      <c r="AJ25" s="80"/>
      <c r="AK25" s="80"/>
      <c r="AL25" s="76">
        <f t="shared" si="0"/>
        <v>1410</v>
      </c>
      <c r="AM25" s="76"/>
      <c r="AN25" s="76"/>
      <c r="AO25" s="79">
        <v>110</v>
      </c>
      <c r="AP25" s="79"/>
      <c r="AQ25" s="79"/>
      <c r="AR25" s="76">
        <v>1300</v>
      </c>
      <c r="AS25" s="76"/>
      <c r="AT25" s="78"/>
      <c r="AU25" s="76">
        <f t="shared" si="1"/>
        <v>1058.2785097393762</v>
      </c>
      <c r="AV25" s="76"/>
      <c r="AW25" s="76"/>
      <c r="AX25" s="76">
        <v>32562</v>
      </c>
    </row>
    <row r="26" spans="1:50" ht="23.1" customHeight="1">
      <c r="A26" s="20"/>
      <c r="B26" s="513" t="s">
        <v>51</v>
      </c>
      <c r="C26" s="513"/>
      <c r="D26" s="513"/>
      <c r="E26" s="513"/>
      <c r="F26" s="513"/>
      <c r="G26" s="513"/>
      <c r="H26" s="513"/>
      <c r="I26" s="25"/>
      <c r="J26" s="83"/>
      <c r="K26" s="80">
        <v>0</v>
      </c>
      <c r="L26" s="332"/>
      <c r="M26" s="332"/>
      <c r="N26" s="76">
        <f t="shared" si="5"/>
        <v>58393</v>
      </c>
      <c r="O26" s="76"/>
      <c r="P26" s="76"/>
      <c r="Q26" s="80">
        <v>0</v>
      </c>
      <c r="R26" s="80"/>
      <c r="S26" s="80"/>
      <c r="T26" s="76">
        <v>58393</v>
      </c>
      <c r="U26" s="77"/>
      <c r="V26" s="76"/>
      <c r="W26" s="76">
        <f>SUM(AC26)</f>
        <v>1591</v>
      </c>
      <c r="X26" s="76"/>
      <c r="Y26" s="76"/>
      <c r="Z26" s="80">
        <v>0</v>
      </c>
      <c r="AA26" s="80"/>
      <c r="AB26" s="80"/>
      <c r="AC26" s="76">
        <v>1591</v>
      </c>
      <c r="AD26" s="76"/>
      <c r="AE26" s="76"/>
      <c r="AF26" s="76">
        <v>1469</v>
      </c>
      <c r="AG26" s="330"/>
      <c r="AH26" s="331"/>
      <c r="AI26" s="80">
        <v>0</v>
      </c>
      <c r="AJ26" s="80"/>
      <c r="AK26" s="80"/>
      <c r="AL26" s="76">
        <f t="shared" si="0"/>
        <v>8</v>
      </c>
      <c r="AM26" s="76"/>
      <c r="AN26" s="76"/>
      <c r="AO26" s="80">
        <v>0</v>
      </c>
      <c r="AP26" s="335"/>
      <c r="AQ26" s="335"/>
      <c r="AR26" s="76">
        <v>8</v>
      </c>
      <c r="AS26" s="76"/>
      <c r="AT26" s="78"/>
      <c r="AU26" s="76">
        <f t="shared" si="1"/>
        <v>27.246416522528385</v>
      </c>
      <c r="AV26" s="76"/>
      <c r="AW26" s="76"/>
      <c r="AX26" s="76">
        <v>1501</v>
      </c>
    </row>
    <row r="27" spans="1:50" ht="23.1" customHeight="1">
      <c r="A27" s="20"/>
      <c r="B27" s="513" t="s">
        <v>52</v>
      </c>
      <c r="C27" s="513"/>
      <c r="D27" s="513"/>
      <c r="E27" s="513"/>
      <c r="F27" s="513"/>
      <c r="G27" s="513"/>
      <c r="H27" s="513"/>
      <c r="I27" s="25"/>
      <c r="J27" s="83"/>
      <c r="K27" s="76">
        <v>1915348</v>
      </c>
      <c r="L27" s="330"/>
      <c r="M27" s="330"/>
      <c r="N27" s="76">
        <f t="shared" si="5"/>
        <v>1311356</v>
      </c>
      <c r="O27" s="76"/>
      <c r="P27" s="76"/>
      <c r="Q27" s="76">
        <v>284128</v>
      </c>
      <c r="R27" s="76"/>
      <c r="S27" s="76"/>
      <c r="T27" s="76">
        <v>1027228</v>
      </c>
      <c r="U27" s="77"/>
      <c r="V27" s="76"/>
      <c r="W27" s="76">
        <f t="shared" si="6"/>
        <v>43504</v>
      </c>
      <c r="X27" s="76"/>
      <c r="Y27" s="76"/>
      <c r="Z27" s="76">
        <v>7840</v>
      </c>
      <c r="AA27" s="76"/>
      <c r="AB27" s="76"/>
      <c r="AC27" s="76">
        <v>35664</v>
      </c>
      <c r="AD27" s="76"/>
      <c r="AE27" s="76"/>
      <c r="AF27" s="76">
        <v>35659</v>
      </c>
      <c r="AG27" s="330"/>
      <c r="AH27" s="331"/>
      <c r="AI27" s="76">
        <v>362</v>
      </c>
      <c r="AJ27" s="76"/>
      <c r="AK27" s="76"/>
      <c r="AL27" s="76">
        <f t="shared" si="0"/>
        <v>2347</v>
      </c>
      <c r="AM27" s="76"/>
      <c r="AN27" s="76"/>
      <c r="AO27" s="79">
        <v>575</v>
      </c>
      <c r="AP27" s="79"/>
      <c r="AQ27" s="79"/>
      <c r="AR27" s="76">
        <v>1772</v>
      </c>
      <c r="AS27" s="76"/>
      <c r="AT27" s="78"/>
      <c r="AU27" s="76">
        <f t="shared" si="1"/>
        <v>33.174820567412667</v>
      </c>
      <c r="AV27" s="76"/>
      <c r="AW27" s="76"/>
      <c r="AX27" s="76">
        <v>114</v>
      </c>
    </row>
    <row r="28" spans="1:50" ht="23.1" customHeight="1">
      <c r="B28" s="526" t="s">
        <v>133</v>
      </c>
      <c r="C28" s="55"/>
      <c r="D28" s="82"/>
      <c r="E28" s="525" t="s">
        <v>53</v>
      </c>
      <c r="F28" s="525"/>
      <c r="G28" s="525"/>
      <c r="H28" s="525"/>
      <c r="I28" s="25"/>
      <c r="J28" s="83"/>
      <c r="K28" s="80">
        <v>0</v>
      </c>
      <c r="L28" s="332"/>
      <c r="M28" s="332"/>
      <c r="N28" s="76">
        <f t="shared" si="5"/>
        <v>4159566</v>
      </c>
      <c r="O28" s="76"/>
      <c r="P28" s="76"/>
      <c r="Q28" s="80">
        <v>0</v>
      </c>
      <c r="R28" s="80"/>
      <c r="S28" s="80"/>
      <c r="T28" s="76">
        <v>4159566</v>
      </c>
      <c r="U28" s="77"/>
      <c r="V28" s="76"/>
      <c r="W28" s="76">
        <f>SUM(AC28)</f>
        <v>3780028</v>
      </c>
      <c r="X28" s="76"/>
      <c r="Y28" s="76"/>
      <c r="Z28" s="80">
        <v>0</v>
      </c>
      <c r="AA28" s="80"/>
      <c r="AB28" s="80"/>
      <c r="AC28" s="76">
        <v>3780028</v>
      </c>
      <c r="AD28" s="76"/>
      <c r="AE28" s="76"/>
      <c r="AF28" s="76">
        <v>3233711</v>
      </c>
      <c r="AG28" s="330"/>
      <c r="AH28" s="331"/>
      <c r="AI28" s="80">
        <v>0</v>
      </c>
      <c r="AJ28" s="80"/>
      <c r="AK28" s="80"/>
      <c r="AL28" s="76">
        <f t="shared" si="0"/>
        <v>298</v>
      </c>
      <c r="AM28" s="76"/>
      <c r="AN28" s="76"/>
      <c r="AO28" s="80">
        <v>0</v>
      </c>
      <c r="AP28" s="335"/>
      <c r="AQ28" s="335"/>
      <c r="AR28" s="76">
        <v>298</v>
      </c>
      <c r="AS28" s="76"/>
      <c r="AT28" s="78"/>
      <c r="AU28" s="76">
        <f t="shared" si="1"/>
        <v>908.75538457617938</v>
      </c>
      <c r="AV28" s="76"/>
      <c r="AW28" s="76"/>
      <c r="AX28" s="76">
        <v>2000</v>
      </c>
    </row>
    <row r="29" spans="1:50" ht="23.1" customHeight="1">
      <c r="B29" s="527"/>
      <c r="C29" s="46"/>
      <c r="D29" s="98"/>
      <c r="E29" s="513" t="s">
        <v>54</v>
      </c>
      <c r="F29" s="513"/>
      <c r="G29" s="513"/>
      <c r="H29" s="513"/>
      <c r="I29" s="25"/>
      <c r="J29" s="83"/>
      <c r="K29" s="76">
        <v>727428</v>
      </c>
      <c r="L29" s="330"/>
      <c r="M29" s="330"/>
      <c r="N29" s="76">
        <f t="shared" si="5"/>
        <v>249274</v>
      </c>
      <c r="O29" s="76"/>
      <c r="P29" s="76"/>
      <c r="Q29" s="80">
        <v>0</v>
      </c>
      <c r="R29" s="80"/>
      <c r="S29" s="80"/>
      <c r="T29" s="76">
        <v>249274</v>
      </c>
      <c r="U29" s="77"/>
      <c r="V29" s="76"/>
      <c r="W29" s="76">
        <f>SUM(AC29)</f>
        <v>872067</v>
      </c>
      <c r="X29" s="76"/>
      <c r="Y29" s="76"/>
      <c r="Z29" s="80">
        <v>0</v>
      </c>
      <c r="AA29" s="80"/>
      <c r="AB29" s="80"/>
      <c r="AC29" s="76">
        <v>872067</v>
      </c>
      <c r="AD29" s="76"/>
      <c r="AE29" s="76"/>
      <c r="AF29" s="76">
        <v>555732</v>
      </c>
      <c r="AG29" s="330"/>
      <c r="AH29" s="331"/>
      <c r="AI29" s="76">
        <v>51</v>
      </c>
      <c r="AJ29" s="76"/>
      <c r="AK29" s="76"/>
      <c r="AL29" s="76">
        <f t="shared" si="0"/>
        <v>15</v>
      </c>
      <c r="AM29" s="76"/>
      <c r="AN29" s="76"/>
      <c r="AO29" s="80">
        <v>0</v>
      </c>
      <c r="AP29" s="335"/>
      <c r="AQ29" s="335"/>
      <c r="AR29" s="76">
        <v>15</v>
      </c>
      <c r="AS29" s="76"/>
      <c r="AT29" s="78"/>
      <c r="AU29" s="76">
        <f t="shared" si="1"/>
        <v>3498.4274332662053</v>
      </c>
      <c r="AV29" s="76"/>
      <c r="AW29" s="76"/>
      <c r="AX29" s="76">
        <v>15700</v>
      </c>
    </row>
    <row r="30" spans="1:50" ht="23.1" customHeight="1">
      <c r="B30" s="527"/>
      <c r="C30" s="46"/>
      <c r="D30" s="529" t="s">
        <v>55</v>
      </c>
      <c r="E30" s="530"/>
      <c r="F30" s="535" t="s">
        <v>134</v>
      </c>
      <c r="G30" s="524"/>
      <c r="H30" s="524"/>
      <c r="I30" s="25"/>
      <c r="J30" s="83"/>
      <c r="K30" s="76">
        <v>466468</v>
      </c>
      <c r="L30" s="330"/>
      <c r="M30" s="330"/>
      <c r="N30" s="76">
        <f t="shared" si="5"/>
        <v>1424975</v>
      </c>
      <c r="O30" s="76"/>
      <c r="P30" s="76"/>
      <c r="Q30" s="80">
        <v>63</v>
      </c>
      <c r="R30" s="80"/>
      <c r="S30" s="80"/>
      <c r="T30" s="76">
        <v>1424912</v>
      </c>
      <c r="U30" s="77"/>
      <c r="V30" s="76"/>
      <c r="W30" s="76">
        <f>SUM(Z30:AC30)</f>
        <v>29410991</v>
      </c>
      <c r="X30" s="76"/>
      <c r="Y30" s="76"/>
      <c r="Z30" s="80">
        <v>1255</v>
      </c>
      <c r="AA30" s="80"/>
      <c r="AB30" s="80"/>
      <c r="AC30" s="76">
        <v>29409736</v>
      </c>
      <c r="AD30" s="76"/>
      <c r="AE30" s="76"/>
      <c r="AF30" s="76">
        <v>15429718</v>
      </c>
      <c r="AG30" s="330"/>
      <c r="AH30" s="331"/>
      <c r="AI30" s="76">
        <v>480</v>
      </c>
      <c r="AJ30" s="76"/>
      <c r="AK30" s="76"/>
      <c r="AL30" s="76">
        <f t="shared" si="0"/>
        <v>3207</v>
      </c>
      <c r="AM30" s="76"/>
      <c r="AN30" s="76"/>
      <c r="AO30" s="80">
        <v>5</v>
      </c>
      <c r="AP30" s="335"/>
      <c r="AQ30" s="335"/>
      <c r="AR30" s="76">
        <v>3202</v>
      </c>
      <c r="AS30" s="76"/>
      <c r="AT30" s="78"/>
      <c r="AU30" s="76">
        <f t="shared" si="1"/>
        <v>20639.654029018053</v>
      </c>
      <c r="AV30" s="76"/>
      <c r="AW30" s="76"/>
      <c r="AX30" s="76">
        <v>370304</v>
      </c>
    </row>
    <row r="31" spans="1:50" ht="23.1" customHeight="1">
      <c r="B31" s="527"/>
      <c r="C31" s="46"/>
      <c r="D31" s="531"/>
      <c r="E31" s="532"/>
      <c r="F31" s="521" t="s">
        <v>135</v>
      </c>
      <c r="G31" s="524" t="s">
        <v>136</v>
      </c>
      <c r="H31" s="524"/>
      <c r="I31" s="25"/>
      <c r="J31" s="83"/>
      <c r="K31" s="80">
        <v>0</v>
      </c>
      <c r="L31" s="330"/>
      <c r="M31" s="330"/>
      <c r="N31" s="76">
        <f t="shared" si="5"/>
        <v>0</v>
      </c>
      <c r="O31" s="76"/>
      <c r="P31" s="76"/>
      <c r="Q31" s="80">
        <v>0</v>
      </c>
      <c r="R31" s="80"/>
      <c r="S31" s="80"/>
      <c r="T31" s="76">
        <v>0</v>
      </c>
      <c r="U31" s="77"/>
      <c r="V31" s="76"/>
      <c r="W31" s="76">
        <f>SUM(Z31:AC31)</f>
        <v>0</v>
      </c>
      <c r="X31" s="76"/>
      <c r="Y31" s="76"/>
      <c r="Z31" s="80">
        <v>0</v>
      </c>
      <c r="AA31" s="80"/>
      <c r="AB31" s="80"/>
      <c r="AC31" s="76">
        <v>0</v>
      </c>
      <c r="AD31" s="76"/>
      <c r="AE31" s="76"/>
      <c r="AF31" s="76">
        <v>0</v>
      </c>
      <c r="AG31" s="330"/>
      <c r="AH31" s="331"/>
      <c r="AI31" s="76">
        <v>0</v>
      </c>
      <c r="AJ31" s="76"/>
      <c r="AK31" s="76"/>
      <c r="AL31" s="76">
        <f t="shared" si="0"/>
        <v>0</v>
      </c>
      <c r="AM31" s="76"/>
      <c r="AN31" s="76"/>
      <c r="AO31" s="80">
        <v>0</v>
      </c>
      <c r="AP31" s="335"/>
      <c r="AQ31" s="335"/>
      <c r="AR31" s="76">
        <v>0</v>
      </c>
      <c r="AS31" s="76"/>
      <c r="AT31" s="78"/>
      <c r="AU31" s="76">
        <v>0</v>
      </c>
      <c r="AV31" s="76"/>
      <c r="AW31" s="76"/>
      <c r="AX31" s="76">
        <v>0</v>
      </c>
    </row>
    <row r="32" spans="1:50" ht="23.1" customHeight="1">
      <c r="B32" s="527"/>
      <c r="C32" s="46"/>
      <c r="D32" s="531"/>
      <c r="E32" s="532"/>
      <c r="F32" s="522"/>
      <c r="G32" s="524" t="s">
        <v>137</v>
      </c>
      <c r="H32" s="524"/>
      <c r="I32" s="25"/>
      <c r="J32" s="83"/>
      <c r="K32" s="80">
        <v>0</v>
      </c>
      <c r="L32" s="330"/>
      <c r="M32" s="330"/>
      <c r="N32" s="76">
        <f t="shared" si="5"/>
        <v>0</v>
      </c>
      <c r="O32" s="76"/>
      <c r="P32" s="76"/>
      <c r="Q32" s="80">
        <v>0</v>
      </c>
      <c r="R32" s="80"/>
      <c r="S32" s="80"/>
      <c r="T32" s="76">
        <v>0</v>
      </c>
      <c r="U32" s="77"/>
      <c r="V32" s="76"/>
      <c r="W32" s="76">
        <f>SUM(Z32:AC32)</f>
        <v>0</v>
      </c>
      <c r="X32" s="76"/>
      <c r="Y32" s="76"/>
      <c r="Z32" s="80">
        <v>0</v>
      </c>
      <c r="AA32" s="80"/>
      <c r="AB32" s="80"/>
      <c r="AC32" s="76">
        <v>0</v>
      </c>
      <c r="AD32" s="76"/>
      <c r="AE32" s="76"/>
      <c r="AF32" s="76">
        <v>0</v>
      </c>
      <c r="AG32" s="330"/>
      <c r="AH32" s="331"/>
      <c r="AI32" s="76">
        <v>0</v>
      </c>
      <c r="AJ32" s="76"/>
      <c r="AK32" s="76"/>
      <c r="AL32" s="76">
        <f t="shared" si="0"/>
        <v>0</v>
      </c>
      <c r="AM32" s="76"/>
      <c r="AN32" s="76"/>
      <c r="AO32" s="80">
        <v>0</v>
      </c>
      <c r="AP32" s="335"/>
      <c r="AQ32" s="335"/>
      <c r="AR32" s="76">
        <v>0</v>
      </c>
      <c r="AS32" s="76"/>
      <c r="AT32" s="78"/>
      <c r="AU32" s="76">
        <v>0</v>
      </c>
      <c r="AV32" s="76"/>
      <c r="AW32" s="76"/>
      <c r="AX32" s="76">
        <v>0</v>
      </c>
    </row>
    <row r="33" spans="1:51" ht="23.1" customHeight="1">
      <c r="B33" s="527"/>
      <c r="C33" s="46"/>
      <c r="D33" s="531"/>
      <c r="E33" s="532"/>
      <c r="F33" s="522"/>
      <c r="G33" s="524" t="s">
        <v>138</v>
      </c>
      <c r="H33" s="524"/>
      <c r="I33" s="25"/>
      <c r="J33" s="83"/>
      <c r="K33" s="80">
        <v>0</v>
      </c>
      <c r="L33" s="330"/>
      <c r="M33" s="330"/>
      <c r="N33" s="76">
        <f t="shared" si="5"/>
        <v>140477</v>
      </c>
      <c r="O33" s="76"/>
      <c r="P33" s="76"/>
      <c r="Q33" s="80">
        <v>0</v>
      </c>
      <c r="R33" s="80"/>
      <c r="S33" s="80"/>
      <c r="T33" s="76">
        <v>140477</v>
      </c>
      <c r="U33" s="77"/>
      <c r="V33" s="76"/>
      <c r="W33" s="76">
        <f>SUM(Z33:AC33)</f>
        <v>45930054</v>
      </c>
      <c r="X33" s="76"/>
      <c r="Y33" s="76"/>
      <c r="Z33" s="80">
        <v>0</v>
      </c>
      <c r="AA33" s="80"/>
      <c r="AB33" s="80"/>
      <c r="AC33" s="76">
        <v>45930054</v>
      </c>
      <c r="AD33" s="76"/>
      <c r="AE33" s="76"/>
      <c r="AF33" s="76">
        <v>19697269</v>
      </c>
      <c r="AG33" s="330"/>
      <c r="AH33" s="331"/>
      <c r="AI33" s="76">
        <v>0</v>
      </c>
      <c r="AJ33" s="76"/>
      <c r="AK33" s="76"/>
      <c r="AL33" s="76">
        <f t="shared" si="0"/>
        <v>734</v>
      </c>
      <c r="AM33" s="76"/>
      <c r="AN33" s="76"/>
      <c r="AO33" s="80">
        <v>0</v>
      </c>
      <c r="AP33" s="335"/>
      <c r="AQ33" s="335"/>
      <c r="AR33" s="76">
        <v>734</v>
      </c>
      <c r="AS33" s="76"/>
      <c r="AT33" s="78"/>
      <c r="AU33" s="76">
        <f t="shared" si="1"/>
        <v>326957.8222769564</v>
      </c>
      <c r="AV33" s="76"/>
      <c r="AW33" s="76"/>
      <c r="AX33" s="76">
        <v>1920600</v>
      </c>
    </row>
    <row r="34" spans="1:51" ht="23.1" customHeight="1">
      <c r="B34" s="527"/>
      <c r="C34" s="46"/>
      <c r="D34" s="533"/>
      <c r="E34" s="534"/>
      <c r="F34" s="523"/>
      <c r="G34" s="513" t="s">
        <v>131</v>
      </c>
      <c r="H34" s="513"/>
      <c r="I34" s="25"/>
      <c r="J34" s="83"/>
      <c r="K34" s="76">
        <f>SUM(K31:K33)</f>
        <v>0</v>
      </c>
      <c r="L34" s="330"/>
      <c r="M34" s="330"/>
      <c r="N34" s="76">
        <f t="shared" si="5"/>
        <v>140477</v>
      </c>
      <c r="O34" s="76"/>
      <c r="P34" s="76"/>
      <c r="Q34" s="80">
        <f>SUM(Q31:Q33)</f>
        <v>0</v>
      </c>
      <c r="R34" s="80"/>
      <c r="S34" s="80"/>
      <c r="T34" s="76">
        <f>SUM(T31:T33)</f>
        <v>140477</v>
      </c>
      <c r="U34" s="77"/>
      <c r="V34" s="76"/>
      <c r="W34" s="76">
        <f t="shared" si="6"/>
        <v>45930054</v>
      </c>
      <c r="X34" s="76"/>
      <c r="Y34" s="76"/>
      <c r="Z34" s="80">
        <f>SUM(Z31:Z33)</f>
        <v>0</v>
      </c>
      <c r="AA34" s="80"/>
      <c r="AB34" s="80"/>
      <c r="AC34" s="76">
        <f>SUM(AC31:AC33)</f>
        <v>45930054</v>
      </c>
      <c r="AD34" s="76"/>
      <c r="AE34" s="76"/>
      <c r="AF34" s="76">
        <f>SUM(AF31:AF33)</f>
        <v>19697269</v>
      </c>
      <c r="AG34" s="330"/>
      <c r="AH34" s="331"/>
      <c r="AI34" s="76">
        <v>0</v>
      </c>
      <c r="AJ34" s="76"/>
      <c r="AK34" s="76"/>
      <c r="AL34" s="76">
        <f t="shared" si="0"/>
        <v>734</v>
      </c>
      <c r="AM34" s="76"/>
      <c r="AN34" s="76"/>
      <c r="AO34" s="335">
        <f>SUM(AO31:AO33)</f>
        <v>0</v>
      </c>
      <c r="AP34" s="335"/>
      <c r="AQ34" s="335"/>
      <c r="AR34" s="76">
        <f>SUM(AR31:AR33)</f>
        <v>734</v>
      </c>
      <c r="AS34" s="76"/>
      <c r="AT34" s="78"/>
      <c r="AU34" s="76">
        <f t="shared" si="1"/>
        <v>326957.8222769564</v>
      </c>
      <c r="AV34" s="76"/>
      <c r="AW34" s="76"/>
      <c r="AX34" s="76">
        <v>1920600</v>
      </c>
      <c r="AY34" s="195"/>
    </row>
    <row r="35" spans="1:51" ht="23.1" customHeight="1">
      <c r="B35" s="527"/>
      <c r="C35" s="12"/>
      <c r="D35" s="100"/>
      <c r="E35" s="513" t="s">
        <v>56</v>
      </c>
      <c r="F35" s="513"/>
      <c r="G35" s="513"/>
      <c r="H35" s="513"/>
      <c r="I35" s="25"/>
      <c r="J35" s="83"/>
      <c r="K35" s="76">
        <v>7683596</v>
      </c>
      <c r="L35" s="330"/>
      <c r="M35" s="330"/>
      <c r="N35" s="76">
        <f t="shared" si="5"/>
        <v>25118459</v>
      </c>
      <c r="O35" s="76"/>
      <c r="P35" s="76"/>
      <c r="Q35" s="76">
        <v>1163786</v>
      </c>
      <c r="R35" s="76"/>
      <c r="S35" s="76"/>
      <c r="T35" s="76">
        <v>23954673</v>
      </c>
      <c r="U35" s="77"/>
      <c r="V35" s="76"/>
      <c r="W35" s="76">
        <f t="shared" si="6"/>
        <v>342631447</v>
      </c>
      <c r="X35" s="76"/>
      <c r="Y35" s="76"/>
      <c r="Z35" s="76">
        <v>1377860</v>
      </c>
      <c r="AA35" s="76"/>
      <c r="AB35" s="76"/>
      <c r="AC35" s="336">
        <v>341253587</v>
      </c>
      <c r="AD35" s="336"/>
      <c r="AE35" s="336"/>
      <c r="AF35" s="76">
        <v>186115690</v>
      </c>
      <c r="AG35" s="330"/>
      <c r="AH35" s="331"/>
      <c r="AI35" s="76">
        <v>12043</v>
      </c>
      <c r="AJ35" s="76"/>
      <c r="AK35" s="76"/>
      <c r="AL35" s="76">
        <f t="shared" si="0"/>
        <v>58068</v>
      </c>
      <c r="AM35" s="76"/>
      <c r="AN35" s="76"/>
      <c r="AO35" s="79">
        <v>8751</v>
      </c>
      <c r="AP35" s="79"/>
      <c r="AQ35" s="79"/>
      <c r="AR35" s="76">
        <v>49317</v>
      </c>
      <c r="AS35" s="76"/>
      <c r="AT35" s="78"/>
      <c r="AU35" s="76">
        <f>W35/N35*1000</f>
        <v>13640.62369431182</v>
      </c>
      <c r="AV35" s="76"/>
      <c r="AW35" s="76"/>
      <c r="AX35" s="76">
        <v>1676976</v>
      </c>
    </row>
    <row r="36" spans="1:51" ht="23.1" customHeight="1">
      <c r="A36" s="20"/>
      <c r="B36" s="528"/>
      <c r="C36" s="101"/>
      <c r="D36" s="102"/>
      <c r="E36" s="513" t="s">
        <v>43</v>
      </c>
      <c r="F36" s="513"/>
      <c r="G36" s="513"/>
      <c r="H36" s="513"/>
      <c r="I36" s="25"/>
      <c r="J36" s="83"/>
      <c r="K36" s="76">
        <f>SUM(K28:K30,K34:K35)</f>
        <v>8877492</v>
      </c>
      <c r="L36" s="330"/>
      <c r="M36" s="330"/>
      <c r="N36" s="76">
        <f t="shared" si="5"/>
        <v>31092751</v>
      </c>
      <c r="O36" s="76"/>
      <c r="P36" s="76"/>
      <c r="Q36" s="76">
        <f>SUM(Q28:Q30,Q34:Q35)</f>
        <v>1163849</v>
      </c>
      <c r="R36" s="76"/>
      <c r="S36" s="76"/>
      <c r="T36" s="76">
        <f>SUM(T28:T30,T34:T35)</f>
        <v>29928902</v>
      </c>
      <c r="U36" s="77"/>
      <c r="V36" s="76"/>
      <c r="W36" s="76">
        <f>SUM(W28:W30,W34:W35)</f>
        <v>422624587</v>
      </c>
      <c r="X36" s="76"/>
      <c r="Y36" s="76"/>
      <c r="Z36" s="76">
        <f>SUM(Z28:Z30,Z34:Z35)</f>
        <v>1379115</v>
      </c>
      <c r="AA36" s="76"/>
      <c r="AB36" s="76"/>
      <c r="AC36" s="76">
        <f>SUM(AC28:AC30,AC34:AC35)</f>
        <v>421245472</v>
      </c>
      <c r="AD36" s="76"/>
      <c r="AE36" s="76"/>
      <c r="AF36" s="76">
        <f>SUM(AF28:AF30,AF34:AF35)</f>
        <v>225032120</v>
      </c>
      <c r="AG36" s="330"/>
      <c r="AH36" s="331"/>
      <c r="AI36" s="76">
        <f>SUM(AI28:AI30,AI34:AI35)</f>
        <v>12574</v>
      </c>
      <c r="AJ36" s="76"/>
      <c r="AK36" s="76"/>
      <c r="AL36" s="76">
        <f t="shared" si="0"/>
        <v>62322</v>
      </c>
      <c r="AM36" s="76"/>
      <c r="AN36" s="76"/>
      <c r="AO36" s="79">
        <f>SUM(AO28:AO30,AO34:AO35)</f>
        <v>8756</v>
      </c>
      <c r="AP36" s="79"/>
      <c r="AQ36" s="79"/>
      <c r="AR36" s="76">
        <f>SUM(AR28:AR30,AR34:AR35)</f>
        <v>53566</v>
      </c>
      <c r="AS36" s="76"/>
      <c r="AT36" s="78"/>
      <c r="AU36" s="76">
        <f>W36/N36*1000</f>
        <v>13592.383221413891</v>
      </c>
      <c r="AV36" s="76"/>
      <c r="AW36" s="76"/>
      <c r="AX36" s="76">
        <v>1920600</v>
      </c>
    </row>
    <row r="37" spans="1:51" ht="23.1" customHeight="1" thickBot="1">
      <c r="A37" s="28"/>
      <c r="B37" s="512" t="s">
        <v>57</v>
      </c>
      <c r="C37" s="512"/>
      <c r="D37" s="512"/>
      <c r="E37" s="512"/>
      <c r="F37" s="512"/>
      <c r="G37" s="512"/>
      <c r="H37" s="512"/>
      <c r="I37" s="30"/>
      <c r="J37" s="103"/>
      <c r="K37" s="157">
        <v>400708826</v>
      </c>
      <c r="L37" s="337"/>
      <c r="M37" s="337"/>
      <c r="N37" s="104">
        <f t="shared" si="5"/>
        <v>0</v>
      </c>
      <c r="O37" s="104"/>
      <c r="P37" s="104"/>
      <c r="Q37" s="104">
        <v>0</v>
      </c>
      <c r="R37" s="104"/>
      <c r="S37" s="104"/>
      <c r="T37" s="104">
        <v>0</v>
      </c>
      <c r="U37" s="338"/>
      <c r="V37" s="104"/>
      <c r="W37" s="104">
        <v>0</v>
      </c>
      <c r="X37" s="104"/>
      <c r="Y37" s="104"/>
      <c r="Z37" s="104">
        <v>0</v>
      </c>
      <c r="AA37" s="104"/>
      <c r="AB37" s="104"/>
      <c r="AC37" s="104">
        <v>0</v>
      </c>
      <c r="AD37" s="104"/>
      <c r="AE37" s="104"/>
      <c r="AF37" s="104">
        <v>0</v>
      </c>
      <c r="AG37" s="339"/>
      <c r="AH37" s="340"/>
      <c r="AI37" s="341">
        <v>147576</v>
      </c>
      <c r="AJ37" s="342"/>
      <c r="AK37" s="342"/>
      <c r="AL37" s="104">
        <v>0</v>
      </c>
      <c r="AM37" s="104"/>
      <c r="AN37" s="104"/>
      <c r="AO37" s="104">
        <v>0</v>
      </c>
      <c r="AP37" s="104"/>
      <c r="AQ37" s="104"/>
      <c r="AR37" s="104">
        <v>0</v>
      </c>
      <c r="AS37" s="104"/>
      <c r="AT37" s="249"/>
      <c r="AU37" s="104">
        <v>0</v>
      </c>
      <c r="AV37" s="104"/>
      <c r="AW37" s="104"/>
      <c r="AX37" s="104">
        <v>0</v>
      </c>
      <c r="AY37" s="105"/>
    </row>
    <row r="38" spans="1:51" ht="23.1" customHeight="1">
      <c r="B38" s="247" t="s">
        <v>283</v>
      </c>
    </row>
  </sheetData>
  <mergeCells count="41">
    <mergeCell ref="AH3:AS3"/>
    <mergeCell ref="AT3:AY3"/>
    <mergeCell ref="K4:K5"/>
    <mergeCell ref="W4:W5"/>
    <mergeCell ref="N4:N5"/>
    <mergeCell ref="E13:H13"/>
    <mergeCell ref="E19:H19"/>
    <mergeCell ref="B18:B19"/>
    <mergeCell ref="B10:H10"/>
    <mergeCell ref="J3:U3"/>
    <mergeCell ref="B12:H12"/>
    <mergeCell ref="B7:H7"/>
    <mergeCell ref="E15:H15"/>
    <mergeCell ref="E14:H14"/>
    <mergeCell ref="E16:H16"/>
    <mergeCell ref="B9:H9"/>
    <mergeCell ref="B8:H8"/>
    <mergeCell ref="E17:F17"/>
    <mergeCell ref="E18:F18"/>
    <mergeCell ref="B11:H11"/>
    <mergeCell ref="B37:H37"/>
    <mergeCell ref="B23:H23"/>
    <mergeCell ref="B22:H22"/>
    <mergeCell ref="B21:H21"/>
    <mergeCell ref="B27:H27"/>
    <mergeCell ref="B26:H26"/>
    <mergeCell ref="E28:H28"/>
    <mergeCell ref="E25:H25"/>
    <mergeCell ref="E24:H24"/>
    <mergeCell ref="E36:H36"/>
    <mergeCell ref="E35:H35"/>
    <mergeCell ref="E29:H29"/>
    <mergeCell ref="G34:H34"/>
    <mergeCell ref="B28:B36"/>
    <mergeCell ref="D30:E34"/>
    <mergeCell ref="F30:H30"/>
    <mergeCell ref="F31:F34"/>
    <mergeCell ref="G31:H31"/>
    <mergeCell ref="G33:H33"/>
    <mergeCell ref="G32:H32"/>
    <mergeCell ref="E20:H20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95" firstPageNumber="66" fitToWidth="2" fitToHeight="0" orientation="portrait" blackAndWhite="1" r:id="rId1"/>
  <headerFooter scaleWithDoc="0" alignWithMargins="0">
    <oddFooter>&amp;C&amp;"游明朝,標準"&amp;10&amp;P</oddFooter>
  </headerFooter>
  <colBreaks count="1" manualBreakCount="1"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view="pageBreakPreview" topLeftCell="A19" zoomScale="84" zoomScaleNormal="85" zoomScaleSheetLayoutView="84" workbookViewId="0">
      <selection activeCell="L20" sqref="L20"/>
    </sheetView>
  </sheetViews>
  <sheetFormatPr defaultRowHeight="24" customHeight="1"/>
  <cols>
    <col min="1" max="1" width="3.125" style="115" customWidth="1"/>
    <col min="2" max="3" width="2.375" style="115" customWidth="1"/>
    <col min="4" max="4" width="0.875" style="115" customWidth="1"/>
    <col min="5" max="5" width="5.625" style="115" customWidth="1"/>
    <col min="6" max="6" width="0.875" style="115" customWidth="1"/>
    <col min="7" max="8" width="14" style="187" customWidth="1"/>
    <col min="9" max="9" width="12.875" style="187" customWidth="1"/>
    <col min="10" max="10" width="14" style="187" customWidth="1"/>
    <col min="11" max="11" width="16" style="187" customWidth="1"/>
    <col min="12" max="12" width="11.875" style="187" customWidth="1"/>
    <col min="13" max="14" width="16" style="187" customWidth="1"/>
    <col min="15" max="16" width="9.75" style="187" bestFit="1" customWidth="1"/>
    <col min="17" max="17" width="11.75" style="187" bestFit="1" customWidth="1"/>
    <col min="18" max="18" width="12.625" style="187" bestFit="1" customWidth="1"/>
    <col min="19" max="19" width="10.125" style="187" bestFit="1" customWidth="1"/>
    <col min="20" max="20" width="11.875" style="187" bestFit="1" customWidth="1"/>
    <col min="21" max="16384" width="9" style="115"/>
  </cols>
  <sheetData>
    <row r="1" spans="1:20" ht="24" customHeight="1">
      <c r="A1" s="151" t="s">
        <v>189</v>
      </c>
      <c r="B1" s="151"/>
      <c r="C1" s="151"/>
      <c r="D1" s="151"/>
      <c r="E1" s="151"/>
      <c r="F1" s="151"/>
      <c r="G1" s="343"/>
    </row>
    <row r="2" spans="1:20" ht="24" customHeight="1" thickBot="1">
      <c r="A2" s="151" t="s">
        <v>263</v>
      </c>
      <c r="B2" s="151"/>
      <c r="C2" s="151"/>
      <c r="D2" s="151"/>
      <c r="E2" s="151"/>
      <c r="F2" s="151"/>
      <c r="G2" s="343"/>
      <c r="M2" s="344"/>
    </row>
    <row r="3" spans="1:20" ht="21" customHeight="1">
      <c r="A3" s="345"/>
      <c r="B3" s="345"/>
      <c r="C3" s="345"/>
      <c r="D3" s="345"/>
      <c r="E3" s="345"/>
      <c r="F3" s="346"/>
      <c r="G3" s="568" t="s">
        <v>13</v>
      </c>
      <c r="H3" s="569"/>
      <c r="I3" s="569"/>
      <c r="J3" s="570"/>
      <c r="K3" s="347" t="s">
        <v>14</v>
      </c>
      <c r="L3" s="347"/>
      <c r="M3" s="347"/>
      <c r="N3" s="348"/>
      <c r="O3" s="568" t="s">
        <v>15</v>
      </c>
      <c r="P3" s="569"/>
      <c r="Q3" s="569"/>
      <c r="R3" s="570"/>
      <c r="S3" s="568" t="s">
        <v>16</v>
      </c>
      <c r="T3" s="569"/>
    </row>
    <row r="4" spans="1:20" ht="16.5" customHeight="1">
      <c r="D4" s="133"/>
      <c r="E4" s="133"/>
      <c r="F4" s="349"/>
      <c r="G4" s="571" t="s">
        <v>17</v>
      </c>
      <c r="H4" s="571" t="s">
        <v>18</v>
      </c>
      <c r="I4" s="350" t="s">
        <v>19</v>
      </c>
      <c r="J4" s="350" t="s">
        <v>19</v>
      </c>
      <c r="K4" s="566" t="s">
        <v>20</v>
      </c>
      <c r="L4" s="351" t="s">
        <v>19</v>
      </c>
      <c r="M4" s="350" t="s">
        <v>19</v>
      </c>
      <c r="N4" s="350" t="s">
        <v>190</v>
      </c>
      <c r="O4" s="350" t="s">
        <v>21</v>
      </c>
      <c r="P4" s="350" t="s">
        <v>191</v>
      </c>
      <c r="Q4" s="352" t="s">
        <v>192</v>
      </c>
      <c r="R4" s="352" t="s">
        <v>192</v>
      </c>
      <c r="S4" s="353" t="s">
        <v>256</v>
      </c>
      <c r="T4" s="354" t="s">
        <v>258</v>
      </c>
    </row>
    <row r="5" spans="1:20" ht="19.5" customHeight="1">
      <c r="D5" s="133"/>
      <c r="E5" s="133"/>
      <c r="F5" s="349"/>
      <c r="G5" s="572"/>
      <c r="H5" s="572"/>
      <c r="I5" s="355" t="s">
        <v>24</v>
      </c>
      <c r="J5" s="355" t="s">
        <v>25</v>
      </c>
      <c r="K5" s="567"/>
      <c r="L5" s="356" t="s">
        <v>24</v>
      </c>
      <c r="M5" s="355" t="s">
        <v>193</v>
      </c>
      <c r="N5" s="355" t="s">
        <v>194</v>
      </c>
      <c r="O5" s="355" t="s">
        <v>26</v>
      </c>
      <c r="P5" s="355" t="s">
        <v>27</v>
      </c>
      <c r="Q5" s="357" t="s">
        <v>240</v>
      </c>
      <c r="R5" s="358" t="s">
        <v>241</v>
      </c>
      <c r="S5" s="359" t="s">
        <v>255</v>
      </c>
      <c r="T5" s="360" t="s">
        <v>257</v>
      </c>
    </row>
    <row r="6" spans="1:20" ht="15.75" customHeight="1">
      <c r="A6" s="163"/>
      <c r="B6" s="163"/>
      <c r="C6" s="163"/>
      <c r="D6" s="163"/>
      <c r="E6" s="163"/>
      <c r="F6" s="361"/>
      <c r="G6" s="362" t="s">
        <v>28</v>
      </c>
      <c r="H6" s="363" t="s">
        <v>28</v>
      </c>
      <c r="I6" s="363" t="s">
        <v>28</v>
      </c>
      <c r="J6" s="363" t="s">
        <v>28</v>
      </c>
      <c r="K6" s="364" t="s">
        <v>29</v>
      </c>
      <c r="L6" s="364" t="s">
        <v>29</v>
      </c>
      <c r="M6" s="363" t="s">
        <v>29</v>
      </c>
      <c r="N6" s="363" t="s">
        <v>29</v>
      </c>
      <c r="O6" s="363" t="s">
        <v>30</v>
      </c>
      <c r="P6" s="363" t="s">
        <v>30</v>
      </c>
      <c r="Q6" s="363" t="s">
        <v>195</v>
      </c>
      <c r="R6" s="363" t="s">
        <v>195</v>
      </c>
      <c r="S6" s="365" t="s">
        <v>31</v>
      </c>
      <c r="T6" s="364" t="s">
        <v>31</v>
      </c>
    </row>
    <row r="7" spans="1:20" ht="24" customHeight="1">
      <c r="A7" s="366"/>
      <c r="B7" s="555" t="s">
        <v>7</v>
      </c>
      <c r="C7" s="556"/>
      <c r="D7" s="113"/>
      <c r="E7" s="315" t="s">
        <v>58</v>
      </c>
      <c r="F7" s="114"/>
      <c r="G7" s="186">
        <v>5287238</v>
      </c>
      <c r="H7" s="190">
        <f>I7+J7</f>
        <v>14792336</v>
      </c>
      <c r="I7" s="187">
        <v>6300</v>
      </c>
      <c r="J7" s="196">
        <v>14786036</v>
      </c>
      <c r="K7" s="187">
        <f>L7+M7</f>
        <v>1989840043</v>
      </c>
      <c r="L7" s="187">
        <v>244643</v>
      </c>
      <c r="M7" s="187">
        <v>1989595400</v>
      </c>
      <c r="N7" s="196">
        <v>641628553</v>
      </c>
      <c r="O7" s="187">
        <v>1700</v>
      </c>
      <c r="P7" s="187">
        <f>Q7+R7</f>
        <v>85066</v>
      </c>
      <c r="Q7" s="187">
        <v>477</v>
      </c>
      <c r="R7" s="188">
        <v>84589</v>
      </c>
      <c r="S7" s="187">
        <f>ROUND(K7/H7*1000,0)</f>
        <v>134518</v>
      </c>
      <c r="T7" s="187">
        <v>2897280</v>
      </c>
    </row>
    <row r="8" spans="1:20" ht="24" customHeight="1">
      <c r="A8" s="112"/>
      <c r="B8" s="553" t="s">
        <v>59</v>
      </c>
      <c r="C8" s="554"/>
      <c r="D8" s="113"/>
      <c r="E8" s="315" t="s">
        <v>60</v>
      </c>
      <c r="F8" s="114"/>
      <c r="G8" s="186">
        <f>G9-G7</f>
        <v>16725874</v>
      </c>
      <c r="H8" s="190">
        <f t="shared" ref="H8" si="0">I8+J8</f>
        <v>5434552</v>
      </c>
      <c r="I8" s="187">
        <f t="shared" ref="I8" si="1">I9-I7</f>
        <v>307114</v>
      </c>
      <c r="J8" s="188">
        <f t="shared" ref="J8" si="2">J9-J7</f>
        <v>5127438</v>
      </c>
      <c r="K8" s="187">
        <f t="shared" ref="K8" si="3">L8+M8</f>
        <v>161076384</v>
      </c>
      <c r="L8" s="187">
        <f t="shared" ref="L8" si="4">L9-L7</f>
        <v>241532</v>
      </c>
      <c r="M8" s="187">
        <f t="shared" ref="M8" si="5">M9-M7</f>
        <v>160834852</v>
      </c>
      <c r="N8" s="188">
        <f>N9-N7</f>
        <v>77567630</v>
      </c>
      <c r="O8" s="187">
        <f t="shared" ref="O8" si="6">O9-O7</f>
        <v>17116</v>
      </c>
      <c r="P8" s="187">
        <f t="shared" ref="P8" si="7">Q8+R8</f>
        <v>11337</v>
      </c>
      <c r="Q8" s="190">
        <f t="shared" ref="Q8" si="8">Q9-Q7</f>
        <v>1483</v>
      </c>
      <c r="R8" s="188">
        <f t="shared" ref="R8" si="9">R9-R7</f>
        <v>9854</v>
      </c>
      <c r="S8" s="187">
        <f t="shared" ref="S8:S30" si="10">ROUND(K8/H8*1000,0)</f>
        <v>29639</v>
      </c>
      <c r="T8" s="187">
        <v>1920600</v>
      </c>
    </row>
    <row r="9" spans="1:20" s="374" customFormat="1" ht="24" customHeight="1">
      <c r="A9" s="367"/>
      <c r="B9" s="551" t="s">
        <v>61</v>
      </c>
      <c r="C9" s="552"/>
      <c r="D9" s="368"/>
      <c r="E9" s="369" t="s">
        <v>43</v>
      </c>
      <c r="F9" s="370"/>
      <c r="G9" s="371">
        <v>22013112</v>
      </c>
      <c r="H9" s="372">
        <f t="shared" ref="H9:H25" si="11">I9+J9</f>
        <v>20226888</v>
      </c>
      <c r="I9" s="214">
        <v>313414</v>
      </c>
      <c r="J9" s="373">
        <v>19913474</v>
      </c>
      <c r="K9" s="214">
        <f t="shared" ref="K9:K27" si="12">L9+M9</f>
        <v>2150916427</v>
      </c>
      <c r="L9" s="214">
        <v>486175</v>
      </c>
      <c r="M9" s="214">
        <v>2150430252</v>
      </c>
      <c r="N9" s="373">
        <v>719196183</v>
      </c>
      <c r="O9" s="214">
        <v>18816</v>
      </c>
      <c r="P9" s="214">
        <f t="shared" ref="P9" si="13">SUM(P7:P8)</f>
        <v>96403</v>
      </c>
      <c r="Q9" s="214">
        <v>1960</v>
      </c>
      <c r="R9" s="373">
        <v>94443</v>
      </c>
      <c r="S9" s="214">
        <f t="shared" si="10"/>
        <v>106339</v>
      </c>
      <c r="T9" s="214">
        <f>MAX(T7:T8)</f>
        <v>2897280</v>
      </c>
    </row>
    <row r="10" spans="1:20" ht="24" customHeight="1">
      <c r="A10" s="112"/>
      <c r="B10" s="563"/>
      <c r="C10" s="561"/>
      <c r="D10" s="113"/>
      <c r="E10" s="315" t="s">
        <v>58</v>
      </c>
      <c r="F10" s="114"/>
      <c r="G10" s="186">
        <v>1844956</v>
      </c>
      <c r="H10" s="190">
        <f t="shared" si="11"/>
        <v>10705699</v>
      </c>
      <c r="I10" s="187">
        <v>118256</v>
      </c>
      <c r="J10" s="188">
        <v>10587443</v>
      </c>
      <c r="K10" s="187">
        <f t="shared" si="12"/>
        <v>270976568</v>
      </c>
      <c r="L10" s="187">
        <v>600226</v>
      </c>
      <c r="M10" s="187">
        <v>270376342</v>
      </c>
      <c r="N10" s="188">
        <v>75292459</v>
      </c>
      <c r="O10" s="187">
        <v>577</v>
      </c>
      <c r="P10" s="187">
        <f t="shared" ref="P10:P25" si="14">Q10+R10</f>
        <v>50908</v>
      </c>
      <c r="Q10" s="187">
        <v>1010</v>
      </c>
      <c r="R10" s="188">
        <v>49898</v>
      </c>
      <c r="S10" s="187">
        <f t="shared" si="10"/>
        <v>25311</v>
      </c>
      <c r="T10" s="187">
        <v>77235</v>
      </c>
    </row>
    <row r="11" spans="1:20" ht="24" customHeight="1">
      <c r="A11" s="112"/>
      <c r="B11" s="564"/>
      <c r="C11" s="561"/>
      <c r="D11" s="113"/>
      <c r="E11" s="315" t="s">
        <v>60</v>
      </c>
      <c r="F11" s="114"/>
      <c r="G11" s="186">
        <f>G12-G10</f>
        <v>179670144</v>
      </c>
      <c r="H11" s="190">
        <f t="shared" si="11"/>
        <v>67779201</v>
      </c>
      <c r="I11" s="187">
        <f t="shared" ref="I11:J11" si="15">I12-I10</f>
        <v>4094078</v>
      </c>
      <c r="J11" s="188">
        <f t="shared" si="15"/>
        <v>63685123</v>
      </c>
      <c r="K11" s="187">
        <f t="shared" si="12"/>
        <v>29377471</v>
      </c>
      <c r="L11" s="187">
        <f t="shared" ref="L11" si="16">L12-L10</f>
        <v>281791</v>
      </c>
      <c r="M11" s="187">
        <f t="shared" ref="M11" si="17">M12-M10</f>
        <v>29095680</v>
      </c>
      <c r="N11" s="188">
        <f t="shared" ref="N11" si="18">N12-N10</f>
        <v>16483732</v>
      </c>
      <c r="O11" s="187">
        <f t="shared" ref="O11" si="19">O12-O10</f>
        <v>20245</v>
      </c>
      <c r="P11" s="187">
        <f t="shared" si="14"/>
        <v>27301</v>
      </c>
      <c r="Q11" s="190">
        <f t="shared" ref="Q11" si="20">Q12-Q10</f>
        <v>4240</v>
      </c>
      <c r="R11" s="188">
        <f t="shared" ref="R11" si="21">R12-R10</f>
        <v>23061</v>
      </c>
      <c r="S11" s="187">
        <f>ROUND(K11/H11*1000,0)</f>
        <v>433</v>
      </c>
      <c r="T11" s="187">
        <v>74000</v>
      </c>
    </row>
    <row r="12" spans="1:20" s="374" customFormat="1" ht="24" customHeight="1">
      <c r="A12" s="375"/>
      <c r="B12" s="565"/>
      <c r="C12" s="562"/>
      <c r="D12" s="368"/>
      <c r="E12" s="369" t="s">
        <v>43</v>
      </c>
      <c r="F12" s="370"/>
      <c r="G12" s="372">
        <v>181515100</v>
      </c>
      <c r="H12" s="372">
        <f t="shared" ref="H12" si="22">I12+J12</f>
        <v>78484900</v>
      </c>
      <c r="I12" s="214">
        <v>4212334</v>
      </c>
      <c r="J12" s="373">
        <v>74272566</v>
      </c>
      <c r="K12" s="214">
        <f t="shared" si="12"/>
        <v>300354039</v>
      </c>
      <c r="L12" s="214">
        <v>882017</v>
      </c>
      <c r="M12" s="214">
        <v>299472022</v>
      </c>
      <c r="N12" s="373">
        <v>91776191</v>
      </c>
      <c r="O12" s="214">
        <v>20822</v>
      </c>
      <c r="P12" s="214">
        <f t="shared" ref="P12" si="23">SUM(P10:P11)</f>
        <v>78209</v>
      </c>
      <c r="Q12" s="214">
        <v>5250</v>
      </c>
      <c r="R12" s="373">
        <v>72959</v>
      </c>
      <c r="S12" s="214">
        <f>ROUND(K12/H12*1000,0)</f>
        <v>3827</v>
      </c>
      <c r="T12" s="214">
        <f>MAX(T10:T11)</f>
        <v>77235</v>
      </c>
    </row>
    <row r="13" spans="1:20" ht="24" customHeight="1">
      <c r="A13" s="548"/>
      <c r="B13" s="376"/>
      <c r="C13" s="366"/>
      <c r="D13" s="113"/>
      <c r="E13" s="315" t="s">
        <v>58</v>
      </c>
      <c r="F13" s="114"/>
      <c r="G13" s="186">
        <v>4452451</v>
      </c>
      <c r="H13" s="190">
        <f t="shared" si="11"/>
        <v>21072310</v>
      </c>
      <c r="I13" s="187">
        <v>9709</v>
      </c>
      <c r="J13" s="188">
        <v>21062601</v>
      </c>
      <c r="K13" s="187">
        <f t="shared" si="12"/>
        <v>1085408362</v>
      </c>
      <c r="L13" s="187">
        <v>215407</v>
      </c>
      <c r="M13" s="187">
        <v>1085192955</v>
      </c>
      <c r="N13" s="188">
        <v>374562631</v>
      </c>
      <c r="O13" s="187">
        <v>1760</v>
      </c>
      <c r="P13" s="187">
        <f t="shared" si="14"/>
        <v>71632</v>
      </c>
      <c r="Q13" s="187">
        <v>418</v>
      </c>
      <c r="R13" s="188">
        <v>71214</v>
      </c>
      <c r="S13" s="187">
        <f t="shared" si="10"/>
        <v>51509</v>
      </c>
      <c r="T13" s="187">
        <v>1291150</v>
      </c>
    </row>
    <row r="14" spans="1:20" ht="24" customHeight="1">
      <c r="A14" s="549"/>
      <c r="B14" s="377"/>
      <c r="C14" s="378"/>
      <c r="D14" s="379"/>
      <c r="E14" s="315" t="s">
        <v>60</v>
      </c>
      <c r="F14" s="114"/>
      <c r="G14" s="186">
        <f>G15-G13</f>
        <v>20369600</v>
      </c>
      <c r="H14" s="190">
        <f t="shared" ref="H14" si="24">I14+J14</f>
        <v>12355639</v>
      </c>
      <c r="I14" s="187">
        <f t="shared" ref="I14" si="25">I15-I13</f>
        <v>435394</v>
      </c>
      <c r="J14" s="188">
        <f t="shared" ref="J14" si="26">J15-J13</f>
        <v>11920245</v>
      </c>
      <c r="K14" s="187">
        <f t="shared" ref="K14" si="27">L14+M14</f>
        <v>107904968</v>
      </c>
      <c r="L14" s="187">
        <f t="shared" ref="L14" si="28">L15-L13</f>
        <v>373207</v>
      </c>
      <c r="M14" s="187">
        <f t="shared" ref="M14" si="29">M15-M13</f>
        <v>107531761</v>
      </c>
      <c r="N14" s="188">
        <f t="shared" ref="N14" si="30">N15-N13</f>
        <v>55466102</v>
      </c>
      <c r="O14" s="187">
        <f t="shared" ref="O14" si="31">O15-O13</f>
        <v>27691</v>
      </c>
      <c r="P14" s="187">
        <f t="shared" ref="P14" si="32">Q14+R14</f>
        <v>18747</v>
      </c>
      <c r="Q14" s="190">
        <f t="shared" ref="Q14" si="33">Q15-Q13</f>
        <v>1757</v>
      </c>
      <c r="R14" s="188">
        <f t="shared" ref="R14" si="34">R15-R13</f>
        <v>16990</v>
      </c>
      <c r="S14" s="187">
        <f t="shared" si="10"/>
        <v>8733</v>
      </c>
      <c r="T14" s="187">
        <v>779310</v>
      </c>
    </row>
    <row r="15" spans="1:20" s="374" customFormat="1" ht="24" customHeight="1">
      <c r="A15" s="550"/>
      <c r="B15" s="380"/>
      <c r="C15" s="381"/>
      <c r="D15" s="368"/>
      <c r="E15" s="369" t="s">
        <v>43</v>
      </c>
      <c r="F15" s="370"/>
      <c r="G15" s="371">
        <v>24822051</v>
      </c>
      <c r="H15" s="372">
        <v>33427949</v>
      </c>
      <c r="I15" s="214">
        <v>445103</v>
      </c>
      <c r="J15" s="373">
        <v>32982846</v>
      </c>
      <c r="K15" s="214">
        <f t="shared" si="12"/>
        <v>1193313330</v>
      </c>
      <c r="L15" s="214">
        <v>588614</v>
      </c>
      <c r="M15" s="214">
        <v>1192724716</v>
      </c>
      <c r="N15" s="373">
        <v>430028733</v>
      </c>
      <c r="O15" s="214">
        <v>29451</v>
      </c>
      <c r="P15" s="214">
        <f t="shared" ref="P15" si="35">SUM(P13:P14)</f>
        <v>90379</v>
      </c>
      <c r="Q15" s="214">
        <v>2175</v>
      </c>
      <c r="R15" s="373">
        <v>88204</v>
      </c>
      <c r="S15" s="214">
        <f t="shared" si="10"/>
        <v>35698</v>
      </c>
      <c r="T15" s="214">
        <f>MAX(T13:T14)</f>
        <v>1291150</v>
      </c>
    </row>
    <row r="16" spans="1:20" ht="24" customHeight="1">
      <c r="A16" s="376"/>
      <c r="B16" s="376"/>
      <c r="C16" s="366"/>
      <c r="D16" s="113"/>
      <c r="E16" s="315" t="s">
        <v>58</v>
      </c>
      <c r="F16" s="114"/>
      <c r="G16" s="186">
        <v>2619252</v>
      </c>
      <c r="H16" s="190">
        <f t="shared" si="11"/>
        <v>12847763</v>
      </c>
      <c r="I16" s="187">
        <v>10713</v>
      </c>
      <c r="J16" s="188">
        <v>12837050</v>
      </c>
      <c r="K16" s="187">
        <f t="shared" si="12"/>
        <v>902679475</v>
      </c>
      <c r="L16" s="187">
        <v>202023</v>
      </c>
      <c r="M16" s="187">
        <v>902477452</v>
      </c>
      <c r="N16" s="188">
        <v>268103731</v>
      </c>
      <c r="O16" s="187">
        <v>1374</v>
      </c>
      <c r="P16" s="187">
        <f t="shared" si="14"/>
        <v>58689</v>
      </c>
      <c r="Q16" s="187">
        <v>389</v>
      </c>
      <c r="R16" s="188">
        <v>58300</v>
      </c>
      <c r="S16" s="187">
        <f t="shared" si="10"/>
        <v>70260</v>
      </c>
      <c r="T16" s="187">
        <v>471206</v>
      </c>
    </row>
    <row r="17" spans="1:21" ht="24" customHeight="1">
      <c r="A17" s="377"/>
      <c r="B17" s="377"/>
      <c r="C17" s="378"/>
      <c r="D17" s="379"/>
      <c r="E17" s="315" t="s">
        <v>60</v>
      </c>
      <c r="F17" s="114"/>
      <c r="G17" s="186">
        <f>G18-G16</f>
        <v>16458951</v>
      </c>
      <c r="H17" s="190">
        <f t="shared" si="11"/>
        <v>18934034</v>
      </c>
      <c r="I17" s="187">
        <f t="shared" ref="I17" si="36">I18-I16</f>
        <v>646106</v>
      </c>
      <c r="J17" s="188">
        <f t="shared" ref="J17" si="37">J18-J16</f>
        <v>18287928</v>
      </c>
      <c r="K17" s="187">
        <f t="shared" si="12"/>
        <v>60131543</v>
      </c>
      <c r="L17" s="187">
        <f t="shared" ref="L17" si="38">L18-L16</f>
        <v>262341</v>
      </c>
      <c r="M17" s="187">
        <f t="shared" ref="M17" si="39">M18-M16</f>
        <v>59869202</v>
      </c>
      <c r="N17" s="188">
        <f t="shared" ref="N17" si="40">N18-N16</f>
        <v>31062870</v>
      </c>
      <c r="O17" s="187">
        <f t="shared" ref="O17" si="41">O18-O16</f>
        <v>25303</v>
      </c>
      <c r="P17" s="187">
        <f t="shared" si="14"/>
        <v>19176</v>
      </c>
      <c r="Q17" s="190">
        <f t="shared" ref="Q17" si="42">Q18-Q16</f>
        <v>1895</v>
      </c>
      <c r="R17" s="188">
        <f t="shared" ref="R17" si="43">R18-R16</f>
        <v>17281</v>
      </c>
      <c r="S17" s="187">
        <f t="shared" si="10"/>
        <v>3176</v>
      </c>
      <c r="T17" s="187">
        <v>392040</v>
      </c>
    </row>
    <row r="18" spans="1:21" s="374" customFormat="1" ht="24" customHeight="1">
      <c r="A18" s="380"/>
      <c r="B18" s="380"/>
      <c r="C18" s="381"/>
      <c r="D18" s="368"/>
      <c r="E18" s="369" t="s">
        <v>43</v>
      </c>
      <c r="F18" s="370"/>
      <c r="G18" s="371">
        <v>19078203</v>
      </c>
      <c r="H18" s="372">
        <v>31781797</v>
      </c>
      <c r="I18" s="214">
        <v>656819</v>
      </c>
      <c r="J18" s="373">
        <v>31124978</v>
      </c>
      <c r="K18" s="214">
        <f t="shared" si="12"/>
        <v>962811018</v>
      </c>
      <c r="L18" s="214">
        <v>464364</v>
      </c>
      <c r="M18" s="214">
        <v>962346654</v>
      </c>
      <c r="N18" s="373">
        <v>299166601</v>
      </c>
      <c r="O18" s="214">
        <v>26677</v>
      </c>
      <c r="P18" s="214">
        <f t="shared" ref="P18" si="44">SUM(P16:P17)</f>
        <v>77865</v>
      </c>
      <c r="Q18" s="214">
        <v>2284</v>
      </c>
      <c r="R18" s="373">
        <v>75581</v>
      </c>
      <c r="S18" s="214">
        <f t="shared" si="10"/>
        <v>30294</v>
      </c>
      <c r="T18" s="214">
        <f>MAX(T16:T17)</f>
        <v>471206</v>
      </c>
    </row>
    <row r="19" spans="1:21" ht="24" customHeight="1">
      <c r="A19" s="366"/>
      <c r="B19" s="555" t="s">
        <v>7</v>
      </c>
      <c r="C19" s="556"/>
      <c r="D19" s="113"/>
      <c r="E19" s="315" t="s">
        <v>58</v>
      </c>
      <c r="F19" s="114"/>
      <c r="G19" s="186">
        <v>3522641</v>
      </c>
      <c r="H19" s="190">
        <f t="shared" si="11"/>
        <v>19146010</v>
      </c>
      <c r="I19" s="187">
        <v>13357</v>
      </c>
      <c r="J19" s="188">
        <v>19132653</v>
      </c>
      <c r="K19" s="187">
        <f t="shared" si="12"/>
        <v>1035986209</v>
      </c>
      <c r="L19" s="187">
        <v>275983</v>
      </c>
      <c r="M19" s="187">
        <v>1035710226</v>
      </c>
      <c r="N19" s="188">
        <v>272542481</v>
      </c>
      <c r="O19" s="187">
        <v>1425</v>
      </c>
      <c r="P19" s="187">
        <f t="shared" si="14"/>
        <v>105076</v>
      </c>
      <c r="Q19" s="187">
        <v>590</v>
      </c>
      <c r="R19" s="188">
        <v>104486</v>
      </c>
      <c r="S19" s="187">
        <f t="shared" si="10"/>
        <v>54110</v>
      </c>
      <c r="T19" s="187">
        <v>255618</v>
      </c>
    </row>
    <row r="20" spans="1:21" ht="24" customHeight="1">
      <c r="A20" s="112"/>
      <c r="B20" s="553" t="s">
        <v>59</v>
      </c>
      <c r="C20" s="554"/>
      <c r="D20" s="113"/>
      <c r="E20" s="315" t="s">
        <v>60</v>
      </c>
      <c r="F20" s="114"/>
      <c r="G20" s="186">
        <f>G21-G19</f>
        <v>33431423</v>
      </c>
      <c r="H20" s="190">
        <f t="shared" ref="H20" si="45">I20+J20</f>
        <v>27289926</v>
      </c>
      <c r="I20" s="187">
        <f t="shared" ref="I20" si="46">I21-I19</f>
        <v>1602948</v>
      </c>
      <c r="J20" s="188">
        <f t="shared" ref="J20" si="47">J21-J19</f>
        <v>25686978</v>
      </c>
      <c r="K20" s="187">
        <f t="shared" ref="K20" si="48">L20+M20</f>
        <v>81548632</v>
      </c>
      <c r="L20" s="187">
        <f t="shared" ref="L20" si="49">L21-L19</f>
        <v>517255</v>
      </c>
      <c r="M20" s="187">
        <f t="shared" ref="M20" si="50">M21-M19</f>
        <v>81031377</v>
      </c>
      <c r="N20" s="188">
        <f t="shared" ref="N20" si="51">N21-N19</f>
        <v>35691017</v>
      </c>
      <c r="O20" s="187">
        <f t="shared" ref="O20" si="52">O21-O19</f>
        <v>34060</v>
      </c>
      <c r="P20" s="187">
        <f t="shared" ref="P20" si="53">Q20+R20</f>
        <v>26375</v>
      </c>
      <c r="Q20" s="187">
        <f t="shared" ref="Q20" si="54">Q21-Q19</f>
        <v>3901</v>
      </c>
      <c r="R20" s="188">
        <f t="shared" ref="R20" si="55">R21-R19</f>
        <v>22474</v>
      </c>
      <c r="S20" s="187">
        <f t="shared" si="10"/>
        <v>2988</v>
      </c>
      <c r="T20" s="187">
        <v>192941</v>
      </c>
    </row>
    <row r="21" spans="1:21" s="374" customFormat="1" ht="24" customHeight="1">
      <c r="A21" s="367"/>
      <c r="B21" s="551" t="s">
        <v>61</v>
      </c>
      <c r="C21" s="552"/>
      <c r="D21" s="368"/>
      <c r="E21" s="369" t="s">
        <v>43</v>
      </c>
      <c r="F21" s="370"/>
      <c r="G21" s="371">
        <v>36954064</v>
      </c>
      <c r="H21" s="372">
        <f t="shared" ref="H21" si="56">I21+J21</f>
        <v>46435936</v>
      </c>
      <c r="I21" s="214">
        <v>1616305</v>
      </c>
      <c r="J21" s="373">
        <v>44819631</v>
      </c>
      <c r="K21" s="214">
        <f t="shared" si="12"/>
        <v>1117534841</v>
      </c>
      <c r="L21" s="214">
        <v>793238</v>
      </c>
      <c r="M21" s="214">
        <v>1116741603</v>
      </c>
      <c r="N21" s="373">
        <v>308233498</v>
      </c>
      <c r="O21" s="214">
        <v>35485</v>
      </c>
      <c r="P21" s="214">
        <f t="shared" ref="P21" si="57">SUM(P19:P20)</f>
        <v>131451</v>
      </c>
      <c r="Q21" s="214">
        <v>4491</v>
      </c>
      <c r="R21" s="373">
        <v>126960</v>
      </c>
      <c r="S21" s="214">
        <f t="shared" si="10"/>
        <v>24066</v>
      </c>
      <c r="T21" s="214">
        <f>MAX(T19:T20)</f>
        <v>255618</v>
      </c>
      <c r="U21" s="382"/>
    </row>
    <row r="22" spans="1:21" ht="24" customHeight="1">
      <c r="A22" s="122"/>
      <c r="B22" s="557"/>
      <c r="C22" s="560"/>
      <c r="D22" s="113"/>
      <c r="E22" s="315" t="s">
        <v>58</v>
      </c>
      <c r="F22" s="114"/>
      <c r="G22" s="186">
        <v>186197</v>
      </c>
      <c r="H22" s="190">
        <f t="shared" si="11"/>
        <v>1669757</v>
      </c>
      <c r="I22" s="187">
        <v>33183</v>
      </c>
      <c r="J22" s="188">
        <v>1636574</v>
      </c>
      <c r="K22" s="187">
        <f t="shared" si="12"/>
        <v>8629740</v>
      </c>
      <c r="L22" s="190">
        <v>89763</v>
      </c>
      <c r="M22" s="187">
        <v>8539977</v>
      </c>
      <c r="N22" s="188">
        <v>3741440</v>
      </c>
      <c r="O22" s="187">
        <v>82</v>
      </c>
      <c r="P22" s="187">
        <f t="shared" si="14"/>
        <v>4395</v>
      </c>
      <c r="Q22" s="187">
        <v>245</v>
      </c>
      <c r="R22" s="188">
        <v>4150</v>
      </c>
      <c r="S22" s="187">
        <f t="shared" si="10"/>
        <v>5168</v>
      </c>
      <c r="T22" s="187">
        <v>20384</v>
      </c>
    </row>
    <row r="23" spans="1:21" ht="24" customHeight="1">
      <c r="A23" s="122"/>
      <c r="B23" s="558"/>
      <c r="C23" s="554"/>
      <c r="D23" s="113"/>
      <c r="E23" s="315" t="s">
        <v>60</v>
      </c>
      <c r="F23" s="114"/>
      <c r="G23" s="186">
        <f>G24-G22</f>
        <v>110582171</v>
      </c>
      <c r="H23" s="190">
        <f t="shared" si="11"/>
        <v>32561875</v>
      </c>
      <c r="I23" s="187">
        <f t="shared" ref="I23" si="58">I24-I22</f>
        <v>1804493</v>
      </c>
      <c r="J23" s="188">
        <f t="shared" ref="J23" si="59">J24-J22</f>
        <v>30757382</v>
      </c>
      <c r="K23" s="187">
        <f t="shared" si="12"/>
        <v>3841375</v>
      </c>
      <c r="L23" s="187">
        <f t="shared" ref="L23" si="60">L24-L22</f>
        <v>59688</v>
      </c>
      <c r="M23" s="187">
        <f t="shared" ref="M23" si="61">M24-M22</f>
        <v>3781687</v>
      </c>
      <c r="N23" s="188">
        <f t="shared" ref="N23" si="62">N24-N22</f>
        <v>2798233</v>
      </c>
      <c r="O23" s="187">
        <f t="shared" ref="O23" si="63">O24-O22</f>
        <v>5167</v>
      </c>
      <c r="P23" s="187">
        <f t="shared" si="14"/>
        <v>8747</v>
      </c>
      <c r="Q23" s="187">
        <f t="shared" ref="Q23" si="64">Q24-Q22</f>
        <v>1035</v>
      </c>
      <c r="R23" s="188">
        <f t="shared" ref="R23" si="65">R24-R22</f>
        <v>7712</v>
      </c>
      <c r="S23" s="187">
        <f t="shared" si="10"/>
        <v>118</v>
      </c>
      <c r="T23" s="187">
        <v>18969</v>
      </c>
    </row>
    <row r="24" spans="1:21" s="374" customFormat="1" ht="24" customHeight="1">
      <c r="A24" s="383"/>
      <c r="B24" s="559"/>
      <c r="C24" s="552"/>
      <c r="D24" s="368"/>
      <c r="E24" s="369" t="s">
        <v>43</v>
      </c>
      <c r="F24" s="370"/>
      <c r="G24" s="371">
        <v>110768368</v>
      </c>
      <c r="H24" s="372">
        <f t="shared" ref="H24" si="66">I24+J24</f>
        <v>34231632</v>
      </c>
      <c r="I24" s="214">
        <v>1837676</v>
      </c>
      <c r="J24" s="373">
        <v>32393956</v>
      </c>
      <c r="K24" s="214">
        <f t="shared" si="12"/>
        <v>12471115</v>
      </c>
      <c r="L24" s="214">
        <v>149451</v>
      </c>
      <c r="M24" s="214">
        <v>12321664</v>
      </c>
      <c r="N24" s="373">
        <v>6539673</v>
      </c>
      <c r="O24" s="214">
        <v>5249</v>
      </c>
      <c r="P24" s="214">
        <f t="shared" ref="P24" si="67">SUM(P22:P23)</f>
        <v>13142</v>
      </c>
      <c r="Q24" s="214">
        <v>1280</v>
      </c>
      <c r="R24" s="373">
        <v>11862</v>
      </c>
      <c r="S24" s="214">
        <f t="shared" si="10"/>
        <v>364</v>
      </c>
      <c r="T24" s="214">
        <f>MAX(T22:T23)</f>
        <v>20384</v>
      </c>
    </row>
    <row r="25" spans="1:21" ht="24" customHeight="1">
      <c r="A25" s="376"/>
      <c r="B25" s="376"/>
      <c r="C25" s="366"/>
      <c r="D25" s="113"/>
      <c r="E25" s="315" t="s">
        <v>58</v>
      </c>
      <c r="F25" s="114"/>
      <c r="G25" s="187">
        <v>4282217</v>
      </c>
      <c r="H25" s="190">
        <f t="shared" si="11"/>
        <v>23326190</v>
      </c>
      <c r="I25" s="190">
        <v>11239</v>
      </c>
      <c r="J25" s="188">
        <v>23314951</v>
      </c>
      <c r="K25" s="187">
        <f t="shared" si="12"/>
        <v>1052346115</v>
      </c>
      <c r="L25" s="187">
        <v>111204</v>
      </c>
      <c r="M25" s="187">
        <v>1052234911</v>
      </c>
      <c r="N25" s="188">
        <v>295936697</v>
      </c>
      <c r="O25" s="187">
        <v>1354</v>
      </c>
      <c r="P25" s="187">
        <f t="shared" si="14"/>
        <v>123325</v>
      </c>
      <c r="Q25" s="187">
        <v>271</v>
      </c>
      <c r="R25" s="188">
        <v>123054</v>
      </c>
      <c r="S25" s="187">
        <f t="shared" si="10"/>
        <v>45114</v>
      </c>
      <c r="T25" s="187">
        <v>280493</v>
      </c>
    </row>
    <row r="26" spans="1:21" ht="24" customHeight="1">
      <c r="A26" s="377"/>
      <c r="B26" s="377"/>
      <c r="C26" s="378"/>
      <c r="D26" s="379"/>
      <c r="E26" s="315" t="s">
        <v>60</v>
      </c>
      <c r="F26" s="114"/>
      <c r="G26" s="186">
        <f>G27-G25</f>
        <v>69087616</v>
      </c>
      <c r="H26" s="190">
        <f t="shared" ref="H26" si="68">I26+J26</f>
        <v>49913977</v>
      </c>
      <c r="I26" s="187">
        <f t="shared" ref="I26" si="69">I27-I25</f>
        <v>1053164</v>
      </c>
      <c r="J26" s="188">
        <f t="shared" ref="J26" si="70">J27-J25</f>
        <v>48860813</v>
      </c>
      <c r="K26" s="187">
        <f t="shared" ref="K26" si="71">L26+M26</f>
        <v>48710533</v>
      </c>
      <c r="L26" s="187">
        <f t="shared" ref="L26" si="72">L27-L25</f>
        <v>131725</v>
      </c>
      <c r="M26" s="187">
        <f t="shared" ref="M26" si="73">M27-M25</f>
        <v>48578808</v>
      </c>
      <c r="N26" s="188">
        <f t="shared" ref="N26" si="74">N27-N25</f>
        <v>28076105</v>
      </c>
      <c r="O26" s="187">
        <f t="shared" ref="O26" si="75">O27-O25</f>
        <v>34356</v>
      </c>
      <c r="P26" s="187">
        <f t="shared" ref="P26" si="76">Q26+R26</f>
        <v>25645</v>
      </c>
      <c r="Q26" s="190">
        <f t="shared" ref="Q26" si="77">Q27-Q25</f>
        <v>1479</v>
      </c>
      <c r="R26" s="188">
        <f t="shared" ref="R26" si="78">R27-R25</f>
        <v>24166</v>
      </c>
      <c r="S26" s="187">
        <f t="shared" si="10"/>
        <v>976</v>
      </c>
      <c r="T26" s="187">
        <v>255984</v>
      </c>
    </row>
    <row r="27" spans="1:21" s="374" customFormat="1" ht="24" customHeight="1">
      <c r="A27" s="380"/>
      <c r="B27" s="380"/>
      <c r="C27" s="381"/>
      <c r="D27" s="368"/>
      <c r="E27" s="369" t="s">
        <v>43</v>
      </c>
      <c r="F27" s="370"/>
      <c r="G27" s="371">
        <v>73369833</v>
      </c>
      <c r="H27" s="372">
        <f t="shared" ref="H27" si="79">I27+J27</f>
        <v>73240167</v>
      </c>
      <c r="I27" s="214">
        <v>1064403</v>
      </c>
      <c r="J27" s="373">
        <v>72175764</v>
      </c>
      <c r="K27" s="214">
        <f t="shared" si="12"/>
        <v>1101056648</v>
      </c>
      <c r="L27" s="214">
        <v>242929</v>
      </c>
      <c r="M27" s="214">
        <v>1100813719</v>
      </c>
      <c r="N27" s="373">
        <v>324012802</v>
      </c>
      <c r="O27" s="214">
        <v>35710</v>
      </c>
      <c r="P27" s="214">
        <f t="shared" ref="P27" si="80">SUM(P25:P26)</f>
        <v>148970</v>
      </c>
      <c r="Q27" s="214">
        <v>1750</v>
      </c>
      <c r="R27" s="373">
        <v>147220</v>
      </c>
      <c r="S27" s="214">
        <f t="shared" si="10"/>
        <v>15034</v>
      </c>
      <c r="T27" s="214">
        <f>MAX(T25:T26)</f>
        <v>280493</v>
      </c>
    </row>
    <row r="28" spans="1:21" ht="24" customHeight="1">
      <c r="A28" s="376"/>
      <c r="B28" s="376"/>
      <c r="C28" s="366"/>
      <c r="D28" s="113"/>
      <c r="E28" s="315" t="s">
        <v>58</v>
      </c>
      <c r="F28" s="114"/>
      <c r="G28" s="186">
        <f>SUM(G7,G10,G13,G16,G19,G22,G25)+1</f>
        <v>22194953</v>
      </c>
      <c r="H28" s="190">
        <f>SUM(H7,H10,H13,H16,H19,H22,H25)</f>
        <v>103560065</v>
      </c>
      <c r="I28" s="190">
        <f>SUM(I7,I10,I13,I16,I19,I22,I25)+1</f>
        <v>202758</v>
      </c>
      <c r="J28" s="188">
        <f>SUM(J7,J10,J13,J16,J19,J22,J25)-2</f>
        <v>103357306</v>
      </c>
      <c r="K28" s="187">
        <f t="shared" ref="K28:R28" si="81">SUM(K7,K10,K13,K16,K19,K22,K25)</f>
        <v>6345866512</v>
      </c>
      <c r="L28" s="187">
        <f>SUM(L7,L10,L13,L16,L19,L22,L25)+3</f>
        <v>1739252</v>
      </c>
      <c r="M28" s="187">
        <f t="shared" si="81"/>
        <v>6344127263</v>
      </c>
      <c r="N28" s="188">
        <f>SUM(N7,N10,N13,N16,N19,N22,N25)+3</f>
        <v>1931807995</v>
      </c>
      <c r="O28" s="187">
        <f>SUM(O7,O10,O13,O16,O19,O22,O25)</f>
        <v>8272</v>
      </c>
      <c r="P28" s="187">
        <f t="shared" si="81"/>
        <v>499091</v>
      </c>
      <c r="Q28" s="187">
        <f t="shared" si="81"/>
        <v>3400</v>
      </c>
      <c r="R28" s="188">
        <f t="shared" si="81"/>
        <v>495691</v>
      </c>
      <c r="S28" s="187">
        <f t="shared" si="10"/>
        <v>61277</v>
      </c>
      <c r="T28" s="191">
        <f>MAX(T7,T10,T13,T16,T19,T22,T25)</f>
        <v>2897280</v>
      </c>
    </row>
    <row r="29" spans="1:21" ht="24" customHeight="1">
      <c r="A29" s="384"/>
      <c r="B29" s="384"/>
      <c r="C29" s="378"/>
      <c r="D29" s="379"/>
      <c r="E29" s="315" t="s">
        <v>60</v>
      </c>
      <c r="F29" s="114"/>
      <c r="G29" s="186">
        <f>SUM(G8,G11,G14,G17,G20,G23,G26)</f>
        <v>446325779</v>
      </c>
      <c r="H29" s="190">
        <f>SUM(H8,H11,H14,H17,H20,H23,H26)</f>
        <v>214269204</v>
      </c>
      <c r="I29" s="187">
        <f t="shared" ref="I29:R29" si="82">SUM(I8,I11,I14,I17,I20,I23,I26)</f>
        <v>9943297</v>
      </c>
      <c r="J29" s="188">
        <f t="shared" si="82"/>
        <v>204325907</v>
      </c>
      <c r="K29" s="187">
        <f t="shared" si="82"/>
        <v>492590906</v>
      </c>
      <c r="L29" s="187">
        <f t="shared" si="82"/>
        <v>1867539</v>
      </c>
      <c r="M29" s="187">
        <f t="shared" si="82"/>
        <v>490723367</v>
      </c>
      <c r="N29" s="188">
        <f t="shared" si="82"/>
        <v>247145689</v>
      </c>
      <c r="O29" s="187">
        <f t="shared" si="82"/>
        <v>163938</v>
      </c>
      <c r="P29" s="187">
        <f t="shared" si="82"/>
        <v>137328</v>
      </c>
      <c r="Q29" s="187">
        <f t="shared" si="82"/>
        <v>15790</v>
      </c>
      <c r="R29" s="188">
        <f t="shared" si="82"/>
        <v>121538</v>
      </c>
      <c r="S29" s="187">
        <f t="shared" si="10"/>
        <v>2299</v>
      </c>
      <c r="T29" s="191">
        <f>MAX(T8,T11,T14,T17,T20,T23,T26)</f>
        <v>1920600</v>
      </c>
    </row>
    <row r="30" spans="1:21" s="374" customFormat="1" ht="24" customHeight="1" thickBot="1">
      <c r="A30" s="385"/>
      <c r="B30" s="385"/>
      <c r="C30" s="386"/>
      <c r="D30" s="387"/>
      <c r="E30" s="388" t="s">
        <v>43</v>
      </c>
      <c r="F30" s="389"/>
      <c r="G30" s="390">
        <f>SUM(G28:G29)</f>
        <v>468520732</v>
      </c>
      <c r="H30" s="391">
        <f>SUM(H9,H12,H15,H18,H21,H24,H27)-1</f>
        <v>317829268</v>
      </c>
      <c r="I30" s="391">
        <f>SUM(I9,I12,I15,I18,I21,I24,I27)</f>
        <v>10146054</v>
      </c>
      <c r="J30" s="392">
        <f>SUM(J9,J12,J15,J18,J21,J24,J27)-1</f>
        <v>307683214</v>
      </c>
      <c r="K30" s="391">
        <f>SUM(K9,K12,K15,K18,K21,K24,K27)</f>
        <v>6838457418</v>
      </c>
      <c r="L30" s="391">
        <f>SUM(L9,L12,L15,L18,L21,L24,L27)</f>
        <v>3606788</v>
      </c>
      <c r="M30" s="391">
        <f>SUM(M9,M12,M15,M18,M21,M24,M27)</f>
        <v>6834850630</v>
      </c>
      <c r="N30" s="392">
        <f>SUM(N9,N12,N15,N18,N21,N24,N27)</f>
        <v>2178953681</v>
      </c>
      <c r="O30" s="391">
        <f t="shared" ref="O30:R30" si="83">SUM(O9,O12,O15,O18,O21,O24,O27)</f>
        <v>172210</v>
      </c>
      <c r="P30" s="391">
        <f t="shared" si="83"/>
        <v>636419</v>
      </c>
      <c r="Q30" s="391">
        <f>SUM(Q9,Q12,Q15,Q18,Q21,Q24,Q27)</f>
        <v>19190</v>
      </c>
      <c r="R30" s="392">
        <f t="shared" si="83"/>
        <v>617229</v>
      </c>
      <c r="S30" s="391">
        <f t="shared" si="10"/>
        <v>21516</v>
      </c>
      <c r="T30" s="216">
        <f>MAX(T28:T29)</f>
        <v>2897280</v>
      </c>
    </row>
    <row r="31" spans="1:21" ht="24" customHeight="1">
      <c r="A31" s="393" t="s">
        <v>283</v>
      </c>
    </row>
  </sheetData>
  <mergeCells count="17">
    <mergeCell ref="S3:T3"/>
    <mergeCell ref="G4:G5"/>
    <mergeCell ref="H4:H5"/>
    <mergeCell ref="B7:C7"/>
    <mergeCell ref="B8:C8"/>
    <mergeCell ref="C10:C12"/>
    <mergeCell ref="B10:B12"/>
    <mergeCell ref="K4:K5"/>
    <mergeCell ref="G3:J3"/>
    <mergeCell ref="O3:R3"/>
    <mergeCell ref="B9:C9"/>
    <mergeCell ref="A13:A15"/>
    <mergeCell ref="B21:C21"/>
    <mergeCell ref="B20:C20"/>
    <mergeCell ref="B19:C19"/>
    <mergeCell ref="B22:B24"/>
    <mergeCell ref="C22:C24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92" firstPageNumber="68" fitToWidth="2" fitToHeight="0" orientation="portrait" blackAndWhite="1" r:id="rId1"/>
  <headerFooter scaleWithDoc="0" alignWithMargins="0">
    <oddFooter>&amp;C&amp;"游明朝,標準"&amp;10&amp;P</oddFooter>
  </headerFooter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view="pageBreakPreview" topLeftCell="A16" zoomScale="90" zoomScaleNormal="85" zoomScaleSheetLayoutView="90" workbookViewId="0">
      <selection activeCell="A16" sqref="A1:XFD1048576"/>
    </sheetView>
  </sheetViews>
  <sheetFormatPr defaultRowHeight="23.1" customHeight="1"/>
  <cols>
    <col min="1" max="1" width="3.125" style="115" customWidth="1"/>
    <col min="2" max="2" width="0.875" style="115" customWidth="1"/>
    <col min="3" max="3" width="2.375" style="115" customWidth="1"/>
    <col min="4" max="5" width="0.875" style="115" customWidth="1"/>
    <col min="6" max="6" width="17.625" style="115" customWidth="1"/>
    <col min="7" max="7" width="0.875" style="115" customWidth="1"/>
    <col min="8" max="8" width="9.625" style="187" customWidth="1"/>
    <col min="9" max="10" width="10.125" style="187" customWidth="1"/>
    <col min="11" max="11" width="12.75" style="187" bestFit="1" customWidth="1"/>
    <col min="12" max="12" width="9.875" style="187" customWidth="1"/>
    <col min="13" max="13" width="12.75" style="187" bestFit="1" customWidth="1"/>
    <col min="14" max="14" width="17.125" style="187" bestFit="1" customWidth="1"/>
    <col min="15" max="15" width="10.75" style="187" customWidth="1"/>
    <col min="16" max="16" width="15.875" style="187" bestFit="1" customWidth="1"/>
    <col min="17" max="19" width="10.75" style="187" customWidth="1"/>
    <col min="20" max="16384" width="9" style="115"/>
  </cols>
  <sheetData>
    <row r="1" spans="1:21" ht="22.5" customHeight="1">
      <c r="A1" s="151" t="s">
        <v>146</v>
      </c>
      <c r="B1" s="394"/>
      <c r="K1" s="190"/>
    </row>
    <row r="2" spans="1:21" ht="22.5" customHeight="1" thickBot="1">
      <c r="A2" s="151" t="s">
        <v>147</v>
      </c>
    </row>
    <row r="3" spans="1:21" ht="18.75" customHeight="1">
      <c r="A3" s="345"/>
      <c r="B3" s="345"/>
      <c r="C3" s="345"/>
      <c r="D3" s="345"/>
      <c r="E3" s="345"/>
      <c r="F3" s="345"/>
      <c r="G3" s="345"/>
      <c r="H3" s="568" t="s">
        <v>148</v>
      </c>
      <c r="I3" s="569"/>
      <c r="J3" s="570"/>
      <c r="K3" s="568" t="s">
        <v>63</v>
      </c>
      <c r="L3" s="569"/>
      <c r="M3" s="569"/>
      <c r="N3" s="568" t="s">
        <v>64</v>
      </c>
      <c r="O3" s="569"/>
      <c r="P3" s="570"/>
      <c r="Q3" s="568" t="s">
        <v>65</v>
      </c>
      <c r="R3" s="569"/>
      <c r="S3" s="569"/>
    </row>
    <row r="4" spans="1:21" ht="15.75" customHeight="1">
      <c r="C4" s="133"/>
      <c r="D4" s="133"/>
      <c r="E4" s="133"/>
      <c r="F4" s="133"/>
      <c r="G4" s="133"/>
      <c r="H4" s="586" t="s">
        <v>199</v>
      </c>
      <c r="I4" s="350" t="s">
        <v>129</v>
      </c>
      <c r="J4" s="395" t="s">
        <v>129</v>
      </c>
      <c r="K4" s="588" t="s">
        <v>199</v>
      </c>
      <c r="L4" s="351" t="s">
        <v>129</v>
      </c>
      <c r="M4" s="396" t="s">
        <v>129</v>
      </c>
      <c r="N4" s="586" t="s">
        <v>199</v>
      </c>
      <c r="O4" s="350" t="s">
        <v>129</v>
      </c>
      <c r="P4" s="350" t="s">
        <v>149</v>
      </c>
      <c r="Q4" s="397" t="s">
        <v>287</v>
      </c>
      <c r="R4" s="398" t="s">
        <v>86</v>
      </c>
      <c r="S4" s="399" t="s">
        <v>87</v>
      </c>
    </row>
    <row r="5" spans="1:21" ht="15.75" customHeight="1">
      <c r="C5" s="133"/>
      <c r="D5" s="133"/>
      <c r="E5" s="133"/>
      <c r="F5" s="133"/>
      <c r="G5" s="133"/>
      <c r="H5" s="587"/>
      <c r="I5" s="355" t="s">
        <v>150</v>
      </c>
      <c r="J5" s="400" t="s">
        <v>151</v>
      </c>
      <c r="K5" s="589"/>
      <c r="L5" s="356" t="s">
        <v>150</v>
      </c>
      <c r="M5" s="401" t="s">
        <v>151</v>
      </c>
      <c r="N5" s="587"/>
      <c r="O5" s="355" t="s">
        <v>150</v>
      </c>
      <c r="P5" s="355" t="s">
        <v>151</v>
      </c>
      <c r="Q5" s="402" t="s">
        <v>67</v>
      </c>
      <c r="R5" s="402" t="s">
        <v>88</v>
      </c>
      <c r="S5" s="403" t="s">
        <v>89</v>
      </c>
    </row>
    <row r="6" spans="1:21" ht="10.5" customHeight="1">
      <c r="C6" s="133"/>
      <c r="D6" s="133"/>
      <c r="E6" s="133"/>
      <c r="F6" s="133"/>
      <c r="G6" s="133"/>
      <c r="H6" s="404"/>
      <c r="I6" s="402"/>
      <c r="J6" s="404"/>
      <c r="K6" s="405" t="s">
        <v>67</v>
      </c>
      <c r="L6" s="405" t="s">
        <v>152</v>
      </c>
      <c r="M6" s="406" t="s">
        <v>153</v>
      </c>
      <c r="N6" s="404" t="s">
        <v>68</v>
      </c>
      <c r="O6" s="402" t="s">
        <v>154</v>
      </c>
      <c r="P6" s="402" t="s">
        <v>155</v>
      </c>
      <c r="Q6" s="402"/>
      <c r="R6" s="402"/>
      <c r="S6" s="403"/>
    </row>
    <row r="7" spans="1:21" ht="15.75" customHeight="1">
      <c r="A7" s="163"/>
      <c r="B7" s="163"/>
      <c r="C7" s="163"/>
      <c r="D7" s="163"/>
      <c r="E7" s="163"/>
      <c r="F7" s="163"/>
      <c r="G7" s="163"/>
      <c r="H7" s="362"/>
      <c r="I7" s="363"/>
      <c r="J7" s="362"/>
      <c r="K7" s="364" t="s">
        <v>69</v>
      </c>
      <c r="L7" s="364" t="s">
        <v>69</v>
      </c>
      <c r="M7" s="365" t="s">
        <v>69</v>
      </c>
      <c r="N7" s="362" t="s">
        <v>29</v>
      </c>
      <c r="O7" s="363" t="s">
        <v>29</v>
      </c>
      <c r="P7" s="363" t="s">
        <v>29</v>
      </c>
      <c r="Q7" s="363" t="s">
        <v>246</v>
      </c>
      <c r="R7" s="363" t="s">
        <v>246</v>
      </c>
      <c r="S7" s="365" t="s">
        <v>246</v>
      </c>
      <c r="T7" s="133"/>
      <c r="U7" s="133"/>
    </row>
    <row r="8" spans="1:21" ht="23.1" customHeight="1">
      <c r="A8" s="583" t="s">
        <v>201</v>
      </c>
      <c r="B8" s="583"/>
      <c r="C8" s="583"/>
      <c r="D8" s="583"/>
      <c r="E8" s="583"/>
      <c r="F8" s="583"/>
      <c r="G8" s="584"/>
      <c r="H8" s="186">
        <v>316897</v>
      </c>
      <c r="I8" s="187">
        <v>3337</v>
      </c>
      <c r="J8" s="187">
        <v>313560</v>
      </c>
      <c r="K8" s="186">
        <v>61491781</v>
      </c>
      <c r="L8" s="190">
        <v>123621</v>
      </c>
      <c r="M8" s="190">
        <v>61368160</v>
      </c>
      <c r="N8" s="186">
        <v>2647045306</v>
      </c>
      <c r="O8" s="190">
        <v>242902</v>
      </c>
      <c r="P8" s="188">
        <v>2646802404</v>
      </c>
      <c r="Q8" s="186">
        <v>43047</v>
      </c>
      <c r="R8" s="187">
        <v>1965</v>
      </c>
      <c r="S8" s="187">
        <v>43130</v>
      </c>
      <c r="T8" s="407"/>
    </row>
    <row r="9" spans="1:21" ht="23.1" customHeight="1">
      <c r="A9" s="583" t="s">
        <v>224</v>
      </c>
      <c r="B9" s="583"/>
      <c r="C9" s="583"/>
      <c r="D9" s="583"/>
      <c r="E9" s="583"/>
      <c r="F9" s="583"/>
      <c r="G9" s="584"/>
      <c r="H9" s="186">
        <v>317845</v>
      </c>
      <c r="I9" s="187">
        <v>3217</v>
      </c>
      <c r="J9" s="187">
        <v>314628</v>
      </c>
      <c r="K9" s="186">
        <v>62014099</v>
      </c>
      <c r="L9" s="190">
        <v>119506</v>
      </c>
      <c r="M9" s="190">
        <v>61894593</v>
      </c>
      <c r="N9" s="186">
        <v>2724225122</v>
      </c>
      <c r="O9" s="190">
        <v>234913</v>
      </c>
      <c r="P9" s="188">
        <v>2723990209</v>
      </c>
      <c r="Q9" s="186">
        <v>43929</v>
      </c>
      <c r="R9" s="187">
        <v>1966</v>
      </c>
      <c r="S9" s="187">
        <v>44010</v>
      </c>
    </row>
    <row r="10" spans="1:21" ht="23.1" customHeight="1">
      <c r="A10" s="583" t="s">
        <v>219</v>
      </c>
      <c r="B10" s="583"/>
      <c r="C10" s="583"/>
      <c r="D10" s="583"/>
      <c r="E10" s="583"/>
      <c r="F10" s="583"/>
      <c r="G10" s="584"/>
      <c r="H10" s="186">
        <v>319189</v>
      </c>
      <c r="I10" s="187">
        <v>3081</v>
      </c>
      <c r="J10" s="187">
        <v>316108</v>
      </c>
      <c r="K10" s="186">
        <v>62697328</v>
      </c>
      <c r="L10" s="190">
        <v>114746</v>
      </c>
      <c r="M10" s="190">
        <v>62582582</v>
      </c>
      <c r="N10" s="186">
        <v>2813728149</v>
      </c>
      <c r="O10" s="190">
        <v>224284</v>
      </c>
      <c r="P10" s="188">
        <v>2813503865</v>
      </c>
      <c r="Q10" s="186">
        <v>44878</v>
      </c>
      <c r="R10" s="187">
        <v>1955</v>
      </c>
      <c r="S10" s="187">
        <v>44957</v>
      </c>
    </row>
    <row r="11" spans="1:21" ht="23.1" customHeight="1">
      <c r="A11" s="583" t="s">
        <v>225</v>
      </c>
      <c r="B11" s="583"/>
      <c r="C11" s="583"/>
      <c r="D11" s="583"/>
      <c r="E11" s="583"/>
      <c r="F11" s="583"/>
      <c r="G11" s="584"/>
      <c r="H11" s="186">
        <v>320693</v>
      </c>
      <c r="I11" s="190">
        <v>5225</v>
      </c>
      <c r="J11" s="190">
        <v>315468</v>
      </c>
      <c r="K11" s="186">
        <v>63130512</v>
      </c>
      <c r="L11" s="190">
        <v>1455533</v>
      </c>
      <c r="M11" s="190">
        <v>61674979</v>
      </c>
      <c r="N11" s="186">
        <v>2801171932</v>
      </c>
      <c r="O11" s="190">
        <v>73767185</v>
      </c>
      <c r="P11" s="188">
        <v>2727404747</v>
      </c>
      <c r="Q11" s="186">
        <v>44371</v>
      </c>
      <c r="R11" s="190">
        <v>50681</v>
      </c>
      <c r="S11" s="190">
        <v>44222</v>
      </c>
    </row>
    <row r="12" spans="1:21" ht="23.1" customHeight="1">
      <c r="A12" s="583" t="s">
        <v>231</v>
      </c>
      <c r="B12" s="583"/>
      <c r="C12" s="583"/>
      <c r="D12" s="583"/>
      <c r="E12" s="583"/>
      <c r="F12" s="583"/>
      <c r="G12" s="584"/>
      <c r="H12" s="186">
        <v>321339</v>
      </c>
      <c r="I12" s="190">
        <v>2919</v>
      </c>
      <c r="J12" s="190">
        <v>318420</v>
      </c>
      <c r="K12" s="186">
        <v>63501835</v>
      </c>
      <c r="L12" s="190">
        <v>109980</v>
      </c>
      <c r="M12" s="190">
        <v>63391855</v>
      </c>
      <c r="N12" s="186">
        <v>2864552100</v>
      </c>
      <c r="O12" s="190">
        <v>358935</v>
      </c>
      <c r="P12" s="188">
        <v>2864193165</v>
      </c>
      <c r="Q12" s="186">
        <v>45110</v>
      </c>
      <c r="R12" s="190">
        <v>3264</v>
      </c>
      <c r="S12" s="190">
        <v>45182</v>
      </c>
    </row>
    <row r="13" spans="1:21" ht="23.1" customHeight="1">
      <c r="A13" s="583" t="s">
        <v>262</v>
      </c>
      <c r="B13" s="583"/>
      <c r="C13" s="583"/>
      <c r="D13" s="583"/>
      <c r="E13" s="583"/>
      <c r="F13" s="583"/>
      <c r="G13" s="584"/>
      <c r="H13" s="408">
        <f>SUM(I13:J13)</f>
        <v>322290</v>
      </c>
      <c r="I13" s="409">
        <f>SUM(I25,I31)</f>
        <v>2784</v>
      </c>
      <c r="J13" s="409">
        <f>SUM(J25,J31)</f>
        <v>319506</v>
      </c>
      <c r="K13" s="408">
        <f>SUM(K25,K31)</f>
        <v>63907350</v>
      </c>
      <c r="L13" s="409">
        <f t="shared" ref="L13:P13" si="0">SUM(L25,L31)</f>
        <v>106004</v>
      </c>
      <c r="M13" s="409">
        <f t="shared" si="0"/>
        <v>63801346</v>
      </c>
      <c r="N13" s="408">
        <f t="shared" si="0"/>
        <v>2940051863</v>
      </c>
      <c r="O13" s="409">
        <f t="shared" si="0"/>
        <v>456412</v>
      </c>
      <c r="P13" s="410">
        <f t="shared" si="0"/>
        <v>2939595451</v>
      </c>
      <c r="Q13" s="408">
        <f>ROUND(N13*1000/K13,0)</f>
        <v>46005</v>
      </c>
      <c r="R13" s="409">
        <f>ROUND(O13*1000/L13,0)</f>
        <v>4306</v>
      </c>
      <c r="S13" s="409">
        <f>ROUND(P13*1000/M13,0)</f>
        <v>46074</v>
      </c>
    </row>
    <row r="14" spans="1:21" ht="23.1" customHeight="1">
      <c r="A14" s="411"/>
      <c r="B14" s="412"/>
      <c r="C14" s="590" t="s">
        <v>70</v>
      </c>
      <c r="D14" s="590"/>
      <c r="E14" s="590"/>
      <c r="F14" s="590"/>
      <c r="G14" s="413"/>
      <c r="H14" s="186">
        <f>SUM(I14:J14)</f>
        <v>183277</v>
      </c>
      <c r="I14" s="187">
        <v>1128</v>
      </c>
      <c r="J14" s="187">
        <v>182149</v>
      </c>
      <c r="K14" s="186">
        <f>SUM(L14:M14)</f>
        <v>21598842</v>
      </c>
      <c r="L14" s="190">
        <v>63402</v>
      </c>
      <c r="M14" s="190">
        <v>21535440</v>
      </c>
      <c r="N14" s="186">
        <f>SUM(O14:P14)</f>
        <v>584111395</v>
      </c>
      <c r="O14" s="190">
        <v>114473</v>
      </c>
      <c r="P14" s="188">
        <v>583996922</v>
      </c>
      <c r="Q14" s="186">
        <f t="shared" ref="Q14:Q26" si="1">N14*1000/K14</f>
        <v>27043.644052769127</v>
      </c>
      <c r="R14" s="187">
        <f t="shared" ref="R14:S26" si="2">O14*1000/L14</f>
        <v>1805.5108671650737</v>
      </c>
      <c r="S14" s="187">
        <f t="shared" si="2"/>
        <v>27117.947067717214</v>
      </c>
    </row>
    <row r="15" spans="1:21" ht="23.1" customHeight="1">
      <c r="A15" s="411"/>
      <c r="B15" s="414"/>
      <c r="C15" s="573" t="s">
        <v>71</v>
      </c>
      <c r="D15" s="573"/>
      <c r="E15" s="573"/>
      <c r="F15" s="573"/>
      <c r="G15" s="415"/>
      <c r="H15" s="186">
        <f t="shared" ref="H15:H31" si="3">SUM(I15:J15)</f>
        <v>17064</v>
      </c>
      <c r="I15" s="187">
        <v>4</v>
      </c>
      <c r="J15" s="187">
        <v>17060</v>
      </c>
      <c r="K15" s="186">
        <f t="shared" ref="K15:K31" si="4">SUM(L15:M15)</f>
        <v>3748263</v>
      </c>
      <c r="L15" s="190">
        <v>395</v>
      </c>
      <c r="M15" s="190">
        <v>3747868</v>
      </c>
      <c r="N15" s="186">
        <f t="shared" ref="N15:N31" si="5">SUM(O15:P15)</f>
        <v>111929288</v>
      </c>
      <c r="O15" s="190">
        <v>643</v>
      </c>
      <c r="P15" s="188">
        <v>111928645</v>
      </c>
      <c r="Q15" s="186">
        <f t="shared" si="1"/>
        <v>29861.642045929009</v>
      </c>
      <c r="R15" s="187">
        <f t="shared" si="2"/>
        <v>1627.8481012658228</v>
      </c>
      <c r="S15" s="187">
        <f t="shared" si="2"/>
        <v>29864.617697314847</v>
      </c>
    </row>
    <row r="16" spans="1:21" ht="23.1" customHeight="1">
      <c r="A16" s="133"/>
      <c r="B16" s="574" t="s">
        <v>119</v>
      </c>
      <c r="C16" s="575"/>
      <c r="D16" s="576"/>
      <c r="E16" s="416"/>
      <c r="F16" s="417" t="s">
        <v>72</v>
      </c>
      <c r="G16" s="415"/>
      <c r="H16" s="186">
        <f t="shared" si="3"/>
        <v>6076</v>
      </c>
      <c r="I16" s="187">
        <v>74</v>
      </c>
      <c r="J16" s="187">
        <v>6002</v>
      </c>
      <c r="K16" s="186">
        <f t="shared" si="4"/>
        <v>586843</v>
      </c>
      <c r="L16" s="190">
        <v>3313</v>
      </c>
      <c r="M16" s="190">
        <v>583530</v>
      </c>
      <c r="N16" s="186">
        <f t="shared" si="5"/>
        <v>9726248</v>
      </c>
      <c r="O16" s="190">
        <v>6587</v>
      </c>
      <c r="P16" s="188">
        <v>9719661</v>
      </c>
      <c r="Q16" s="186">
        <f t="shared" si="1"/>
        <v>16573.850246147606</v>
      </c>
      <c r="R16" s="187">
        <f t="shared" si="2"/>
        <v>1988.2281919710233</v>
      </c>
      <c r="S16" s="187">
        <f t="shared" si="2"/>
        <v>16656.66032594725</v>
      </c>
    </row>
    <row r="17" spans="1:22" ht="23.1" customHeight="1">
      <c r="A17" s="585" t="s">
        <v>156</v>
      </c>
      <c r="B17" s="577"/>
      <c r="C17" s="578"/>
      <c r="D17" s="579"/>
      <c r="E17" s="416"/>
      <c r="F17" s="417" t="s">
        <v>73</v>
      </c>
      <c r="G17" s="415"/>
      <c r="H17" s="186">
        <f t="shared" si="3"/>
        <v>6076</v>
      </c>
      <c r="I17" s="187">
        <v>74</v>
      </c>
      <c r="J17" s="187">
        <v>6002</v>
      </c>
      <c r="K17" s="186">
        <f t="shared" si="4"/>
        <v>254944</v>
      </c>
      <c r="L17" s="190">
        <v>1308</v>
      </c>
      <c r="M17" s="190">
        <v>253636</v>
      </c>
      <c r="N17" s="186">
        <f t="shared" si="5"/>
        <v>4277779</v>
      </c>
      <c r="O17" s="190">
        <v>2791</v>
      </c>
      <c r="P17" s="188">
        <v>4274988</v>
      </c>
      <c r="Q17" s="186">
        <f t="shared" si="1"/>
        <v>16779.288784988075</v>
      </c>
      <c r="R17" s="187">
        <f t="shared" si="2"/>
        <v>2133.7920489296635</v>
      </c>
      <c r="S17" s="187">
        <f t="shared" si="2"/>
        <v>16854.815562459589</v>
      </c>
    </row>
    <row r="18" spans="1:22" ht="23.1" customHeight="1">
      <c r="A18" s="585"/>
      <c r="B18" s="580"/>
      <c r="C18" s="581"/>
      <c r="D18" s="582"/>
      <c r="E18" s="416"/>
      <c r="F18" s="418" t="s">
        <v>43</v>
      </c>
      <c r="G18" s="419"/>
      <c r="H18" s="186">
        <f t="shared" si="3"/>
        <v>6076</v>
      </c>
      <c r="I18" s="187">
        <v>74</v>
      </c>
      <c r="J18" s="187">
        <v>6002</v>
      </c>
      <c r="K18" s="186">
        <f t="shared" si="4"/>
        <v>841787</v>
      </c>
      <c r="L18" s="190">
        <f>SUM(L16:L17)</f>
        <v>4621</v>
      </c>
      <c r="M18" s="190">
        <f>SUM(M16:M17)</f>
        <v>837166</v>
      </c>
      <c r="N18" s="186">
        <f t="shared" si="5"/>
        <v>14004027</v>
      </c>
      <c r="O18" s="190">
        <f>SUM(O16:O17)</f>
        <v>9378</v>
      </c>
      <c r="P18" s="188">
        <f>SUM(P16:P17)</f>
        <v>13994649</v>
      </c>
      <c r="Q18" s="186">
        <f t="shared" si="1"/>
        <v>16636.069457000405</v>
      </c>
      <c r="R18" s="187">
        <f t="shared" si="2"/>
        <v>2029.4308591214024</v>
      </c>
      <c r="S18" s="187">
        <f t="shared" si="2"/>
        <v>16716.695374632989</v>
      </c>
    </row>
    <row r="19" spans="1:22" ht="23.1" customHeight="1">
      <c r="A19" s="585"/>
      <c r="B19" s="414"/>
      <c r="C19" s="573" t="s">
        <v>74</v>
      </c>
      <c r="D19" s="573"/>
      <c r="E19" s="573"/>
      <c r="F19" s="573"/>
      <c r="G19" s="415"/>
      <c r="H19" s="186">
        <f t="shared" si="3"/>
        <v>133</v>
      </c>
      <c r="I19" s="191" t="s">
        <v>76</v>
      </c>
      <c r="J19" s="187">
        <v>133</v>
      </c>
      <c r="K19" s="186">
        <f t="shared" si="4"/>
        <v>22635</v>
      </c>
      <c r="L19" s="420" t="s">
        <v>259</v>
      </c>
      <c r="M19" s="190">
        <v>22635</v>
      </c>
      <c r="N19" s="186">
        <f t="shared" si="5"/>
        <v>301734</v>
      </c>
      <c r="O19" s="420" t="s">
        <v>259</v>
      </c>
      <c r="P19" s="188">
        <v>301734</v>
      </c>
      <c r="Q19" s="186">
        <f t="shared" si="1"/>
        <v>13330.41749502982</v>
      </c>
      <c r="R19" s="191" t="s">
        <v>76</v>
      </c>
      <c r="S19" s="187">
        <f t="shared" si="2"/>
        <v>13330.41749502982</v>
      </c>
    </row>
    <row r="20" spans="1:22" ht="23.1" customHeight="1">
      <c r="A20" s="585"/>
      <c r="B20" s="414"/>
      <c r="C20" s="573" t="s">
        <v>75</v>
      </c>
      <c r="D20" s="573"/>
      <c r="E20" s="573"/>
      <c r="F20" s="573"/>
      <c r="G20" s="415"/>
      <c r="H20" s="186">
        <f t="shared" si="3"/>
        <v>4299</v>
      </c>
      <c r="I20" s="187">
        <v>66</v>
      </c>
      <c r="J20" s="187">
        <v>4233</v>
      </c>
      <c r="K20" s="186">
        <f t="shared" si="4"/>
        <v>445853</v>
      </c>
      <c r="L20" s="190">
        <v>1439</v>
      </c>
      <c r="M20" s="190">
        <v>444414</v>
      </c>
      <c r="N20" s="186">
        <f t="shared" si="5"/>
        <v>11624479</v>
      </c>
      <c r="O20" s="190">
        <v>7522</v>
      </c>
      <c r="P20" s="188">
        <v>11616957</v>
      </c>
      <c r="Q20" s="186">
        <f t="shared" si="1"/>
        <v>26072.447645300133</v>
      </c>
      <c r="R20" s="187">
        <f t="shared" ref="R20:R26" si="6">O20*1000/L20</f>
        <v>5227.2411396803336</v>
      </c>
      <c r="S20" s="187">
        <f t="shared" si="2"/>
        <v>26139.943836152775</v>
      </c>
    </row>
    <row r="21" spans="1:22" ht="23.1" customHeight="1">
      <c r="A21" s="585"/>
      <c r="B21" s="414"/>
      <c r="C21" s="573" t="s">
        <v>235</v>
      </c>
      <c r="D21" s="573"/>
      <c r="E21" s="573"/>
      <c r="F21" s="573"/>
      <c r="G21" s="415"/>
      <c r="H21" s="186">
        <f t="shared" si="3"/>
        <v>461</v>
      </c>
      <c r="I21" s="187">
        <v>1</v>
      </c>
      <c r="J21" s="187">
        <v>460</v>
      </c>
      <c r="K21" s="186">
        <f t="shared" si="4"/>
        <v>88813</v>
      </c>
      <c r="L21" s="190">
        <v>13</v>
      </c>
      <c r="M21" s="190">
        <v>88800</v>
      </c>
      <c r="N21" s="186">
        <f t="shared" si="5"/>
        <v>2779154</v>
      </c>
      <c r="O21" s="190">
        <v>140</v>
      </c>
      <c r="P21" s="188">
        <v>2779014</v>
      </c>
      <c r="Q21" s="186">
        <f t="shared" si="1"/>
        <v>31292.198214225395</v>
      </c>
      <c r="R21" s="187">
        <f t="shared" si="6"/>
        <v>10769.23076923077</v>
      </c>
      <c r="S21" s="187">
        <f t="shared" si="2"/>
        <v>31295.202702702703</v>
      </c>
    </row>
    <row r="22" spans="1:22" ht="23.1" customHeight="1">
      <c r="A22" s="585"/>
      <c r="B22" s="414"/>
      <c r="C22" s="573" t="s">
        <v>202</v>
      </c>
      <c r="D22" s="573"/>
      <c r="E22" s="573"/>
      <c r="F22" s="573"/>
      <c r="G22" s="415"/>
      <c r="H22" s="186">
        <f t="shared" si="3"/>
        <v>3190</v>
      </c>
      <c r="I22" s="187">
        <v>216</v>
      </c>
      <c r="J22" s="187">
        <v>2974</v>
      </c>
      <c r="K22" s="186">
        <f t="shared" si="4"/>
        <v>222121</v>
      </c>
      <c r="L22" s="190">
        <v>6622</v>
      </c>
      <c r="M22" s="190">
        <v>215499</v>
      </c>
      <c r="N22" s="186">
        <f t="shared" si="5"/>
        <v>1718481</v>
      </c>
      <c r="O22" s="190">
        <v>12776</v>
      </c>
      <c r="P22" s="188">
        <v>1705705</v>
      </c>
      <c r="Q22" s="186">
        <f t="shared" si="1"/>
        <v>7736.6885616398267</v>
      </c>
      <c r="R22" s="187">
        <f t="shared" si="6"/>
        <v>1929.3264874660224</v>
      </c>
      <c r="S22" s="187">
        <f t="shared" si="2"/>
        <v>7915.141137545882</v>
      </c>
    </row>
    <row r="23" spans="1:22" ht="23.1" customHeight="1">
      <c r="A23" s="411"/>
      <c r="B23" s="414"/>
      <c r="C23" s="573" t="s">
        <v>77</v>
      </c>
      <c r="D23" s="573"/>
      <c r="E23" s="573"/>
      <c r="F23" s="573"/>
      <c r="G23" s="415"/>
      <c r="H23" s="186">
        <f t="shared" si="3"/>
        <v>112</v>
      </c>
      <c r="I23" s="187">
        <v>4</v>
      </c>
      <c r="J23" s="187">
        <v>108</v>
      </c>
      <c r="K23" s="186">
        <f t="shared" si="4"/>
        <v>4237</v>
      </c>
      <c r="L23" s="190">
        <v>164</v>
      </c>
      <c r="M23" s="190">
        <v>4073</v>
      </c>
      <c r="N23" s="186">
        <f t="shared" si="5"/>
        <v>13887</v>
      </c>
      <c r="O23" s="190">
        <v>191</v>
      </c>
      <c r="P23" s="188">
        <v>13696</v>
      </c>
      <c r="Q23" s="186">
        <f t="shared" si="1"/>
        <v>3277.5548737314139</v>
      </c>
      <c r="R23" s="187">
        <f t="shared" si="6"/>
        <v>1164.6341463414635</v>
      </c>
      <c r="S23" s="187">
        <f t="shared" si="2"/>
        <v>3362.6319666093787</v>
      </c>
      <c r="V23" s="133"/>
    </row>
    <row r="24" spans="1:22" ht="23.1" customHeight="1">
      <c r="A24" s="411"/>
      <c r="B24" s="414"/>
      <c r="C24" s="573" t="s">
        <v>78</v>
      </c>
      <c r="D24" s="573"/>
      <c r="E24" s="573"/>
      <c r="F24" s="573"/>
      <c r="G24" s="415"/>
      <c r="H24" s="186">
        <f t="shared" si="3"/>
        <v>25018</v>
      </c>
      <c r="I24" s="187">
        <v>979</v>
      </c>
      <c r="J24" s="187">
        <v>24039</v>
      </c>
      <c r="K24" s="186">
        <f t="shared" si="4"/>
        <v>517103</v>
      </c>
      <c r="L24" s="190">
        <v>21315</v>
      </c>
      <c r="M24" s="190">
        <v>495788</v>
      </c>
      <c r="N24" s="186">
        <f t="shared" si="5"/>
        <v>2676451</v>
      </c>
      <c r="O24" s="190">
        <v>33430</v>
      </c>
      <c r="P24" s="188">
        <v>2643021</v>
      </c>
      <c r="Q24" s="186">
        <f t="shared" si="1"/>
        <v>5175.8566475150983</v>
      </c>
      <c r="R24" s="187">
        <f t="shared" si="6"/>
        <v>1568.3790757682384</v>
      </c>
      <c r="S24" s="187">
        <f t="shared" si="2"/>
        <v>5330.949922144142</v>
      </c>
    </row>
    <row r="25" spans="1:22" s="374" customFormat="1" ht="22.5" customHeight="1">
      <c r="A25" s="421"/>
      <c r="B25" s="422"/>
      <c r="C25" s="591" t="s">
        <v>79</v>
      </c>
      <c r="D25" s="591"/>
      <c r="E25" s="591"/>
      <c r="F25" s="591"/>
      <c r="G25" s="423"/>
      <c r="H25" s="371">
        <f t="shared" si="3"/>
        <v>239630</v>
      </c>
      <c r="I25" s="372">
        <f>SUM(I14:I15,I18,I19:I24)</f>
        <v>2472</v>
      </c>
      <c r="J25" s="372">
        <f>SUM(J14:J15,J18,J19:J24)</f>
        <v>237158</v>
      </c>
      <c r="K25" s="371">
        <f t="shared" si="4"/>
        <v>27489654</v>
      </c>
      <c r="L25" s="372">
        <f>SUM(L14:L15,L18,L19:L24)</f>
        <v>97971</v>
      </c>
      <c r="M25" s="372">
        <f>SUM(M14:M15,M18,M19:M24)</f>
        <v>27391683</v>
      </c>
      <c r="N25" s="371">
        <f t="shared" si="5"/>
        <v>729158896</v>
      </c>
      <c r="O25" s="372">
        <f>SUM(O14:O15,O18,O19:O24)</f>
        <v>178553</v>
      </c>
      <c r="P25" s="373">
        <f>SUM(P14:P15,P18,P19:P24)</f>
        <v>728980343</v>
      </c>
      <c r="Q25" s="371">
        <f t="shared" si="1"/>
        <v>26524.848075570539</v>
      </c>
      <c r="R25" s="214">
        <f t="shared" si="6"/>
        <v>1822.5087015545416</v>
      </c>
      <c r="S25" s="214">
        <f t="shared" si="2"/>
        <v>26613.200181967644</v>
      </c>
    </row>
    <row r="26" spans="1:22" ht="23.1" customHeight="1">
      <c r="A26" s="411"/>
      <c r="B26" s="412"/>
      <c r="C26" s="590" t="s">
        <v>80</v>
      </c>
      <c r="D26" s="590"/>
      <c r="E26" s="590"/>
      <c r="F26" s="590"/>
      <c r="G26" s="413"/>
      <c r="H26" s="186">
        <f t="shared" si="3"/>
        <v>10750</v>
      </c>
      <c r="I26" s="187">
        <v>23</v>
      </c>
      <c r="J26" s="187">
        <v>10727</v>
      </c>
      <c r="K26" s="186">
        <f t="shared" si="4"/>
        <v>9060728</v>
      </c>
      <c r="L26" s="420">
        <v>1472</v>
      </c>
      <c r="M26" s="190">
        <v>9059256</v>
      </c>
      <c r="N26" s="186">
        <f t="shared" si="5"/>
        <v>666665393</v>
      </c>
      <c r="O26" s="190">
        <v>108041</v>
      </c>
      <c r="P26" s="188">
        <v>666557352</v>
      </c>
      <c r="Q26" s="186">
        <f t="shared" si="1"/>
        <v>73577.46452602926</v>
      </c>
      <c r="R26" s="187">
        <f t="shared" si="6"/>
        <v>73397.418478260865</v>
      </c>
      <c r="S26" s="187">
        <f t="shared" si="2"/>
        <v>73577.493780946243</v>
      </c>
    </row>
    <row r="27" spans="1:22" ht="23.1" customHeight="1">
      <c r="A27" s="585" t="s">
        <v>157</v>
      </c>
      <c r="B27" s="418"/>
      <c r="C27" s="573" t="s">
        <v>81</v>
      </c>
      <c r="D27" s="573"/>
      <c r="E27" s="573"/>
      <c r="F27" s="573"/>
      <c r="G27" s="415"/>
      <c r="H27" s="186">
        <f t="shared" si="3"/>
        <v>47774</v>
      </c>
      <c r="I27" s="187">
        <v>16</v>
      </c>
      <c r="J27" s="187">
        <v>47758</v>
      </c>
      <c r="K27" s="186">
        <f t="shared" si="4"/>
        <v>19057748</v>
      </c>
      <c r="L27" s="420">
        <v>1774</v>
      </c>
      <c r="M27" s="190">
        <v>19055974</v>
      </c>
      <c r="N27" s="186">
        <f t="shared" si="5"/>
        <v>1157112801</v>
      </c>
      <c r="O27" s="190">
        <v>146448</v>
      </c>
      <c r="P27" s="188">
        <v>1156966353</v>
      </c>
      <c r="Q27" s="186">
        <f t="shared" ref="Q27:S31" si="7">N27*1000/K27</f>
        <v>60716.135033373306</v>
      </c>
      <c r="R27" s="187">
        <f t="shared" si="7"/>
        <v>82552.423900789174</v>
      </c>
      <c r="S27" s="187">
        <f t="shared" si="7"/>
        <v>60714.102202280505</v>
      </c>
    </row>
    <row r="28" spans="1:22" ht="23.1" customHeight="1">
      <c r="A28" s="585"/>
      <c r="B28" s="418"/>
      <c r="C28" s="573" t="s">
        <v>82</v>
      </c>
      <c r="D28" s="573"/>
      <c r="E28" s="573"/>
      <c r="F28" s="573"/>
      <c r="G28" s="415"/>
      <c r="H28" s="186">
        <f t="shared" si="3"/>
        <v>844</v>
      </c>
      <c r="I28" s="191" t="s">
        <v>259</v>
      </c>
      <c r="J28" s="187">
        <v>844</v>
      </c>
      <c r="K28" s="186">
        <f t="shared" si="4"/>
        <v>1574689</v>
      </c>
      <c r="L28" s="420" t="s">
        <v>259</v>
      </c>
      <c r="M28" s="190">
        <v>1574689</v>
      </c>
      <c r="N28" s="186">
        <f t="shared" si="5"/>
        <v>139825908</v>
      </c>
      <c r="O28" s="420" t="s">
        <v>259</v>
      </c>
      <c r="P28" s="188">
        <v>139825908</v>
      </c>
      <c r="Q28" s="186">
        <f t="shared" si="7"/>
        <v>88795.887949938056</v>
      </c>
      <c r="R28" s="191" t="s">
        <v>76</v>
      </c>
      <c r="S28" s="187">
        <f t="shared" si="7"/>
        <v>88795.887949938056</v>
      </c>
    </row>
    <row r="29" spans="1:22" ht="23.1" customHeight="1">
      <c r="A29" s="585"/>
      <c r="B29" s="418"/>
      <c r="C29" s="573" t="s">
        <v>83</v>
      </c>
      <c r="D29" s="573"/>
      <c r="E29" s="573"/>
      <c r="F29" s="573"/>
      <c r="G29" s="415"/>
      <c r="H29" s="186">
        <f t="shared" si="3"/>
        <v>9263</v>
      </c>
      <c r="I29" s="187">
        <v>174</v>
      </c>
      <c r="J29" s="187">
        <v>9089</v>
      </c>
      <c r="K29" s="186">
        <f t="shared" si="4"/>
        <v>5860318</v>
      </c>
      <c r="L29" s="420">
        <v>3031</v>
      </c>
      <c r="M29" s="190">
        <v>5857287</v>
      </c>
      <c r="N29" s="186">
        <f t="shared" si="5"/>
        <v>200668471</v>
      </c>
      <c r="O29" s="190">
        <v>13482</v>
      </c>
      <c r="P29" s="188">
        <v>200654989</v>
      </c>
      <c r="Q29" s="186">
        <f t="shared" si="7"/>
        <v>34241.908203616251</v>
      </c>
      <c r="R29" s="187">
        <f t="shared" si="7"/>
        <v>4448.0369515011544</v>
      </c>
      <c r="S29" s="187">
        <f t="shared" si="7"/>
        <v>34257.325789226306</v>
      </c>
    </row>
    <row r="30" spans="1:22" ht="23.1" customHeight="1">
      <c r="A30" s="585"/>
      <c r="B30" s="414"/>
      <c r="C30" s="573" t="s">
        <v>84</v>
      </c>
      <c r="D30" s="573"/>
      <c r="E30" s="573"/>
      <c r="F30" s="573"/>
      <c r="G30" s="415"/>
      <c r="H30" s="186">
        <f t="shared" si="3"/>
        <v>14029</v>
      </c>
      <c r="I30" s="187">
        <v>99</v>
      </c>
      <c r="J30" s="187">
        <v>13930</v>
      </c>
      <c r="K30" s="186">
        <f t="shared" si="4"/>
        <v>864213</v>
      </c>
      <c r="L30" s="420">
        <v>1756</v>
      </c>
      <c r="M30" s="190">
        <v>862457</v>
      </c>
      <c r="N30" s="186">
        <f t="shared" si="5"/>
        <v>46620394</v>
      </c>
      <c r="O30" s="190">
        <v>9888</v>
      </c>
      <c r="P30" s="188">
        <v>46610506</v>
      </c>
      <c r="Q30" s="186">
        <f t="shared" si="7"/>
        <v>53945.490290009526</v>
      </c>
      <c r="R30" s="187">
        <f t="shared" si="7"/>
        <v>5630.9794988610474</v>
      </c>
      <c r="S30" s="187">
        <f t="shared" si="7"/>
        <v>54043.860737404881</v>
      </c>
    </row>
    <row r="31" spans="1:22" s="374" customFormat="1" ht="23.1" customHeight="1" thickBot="1">
      <c r="A31" s="424"/>
      <c r="B31" s="425"/>
      <c r="C31" s="592" t="s">
        <v>85</v>
      </c>
      <c r="D31" s="592"/>
      <c r="E31" s="592"/>
      <c r="F31" s="592"/>
      <c r="G31" s="426"/>
      <c r="H31" s="390">
        <f t="shared" si="3"/>
        <v>82660</v>
      </c>
      <c r="I31" s="391">
        <f>SUM(I26:I30)</f>
        <v>312</v>
      </c>
      <c r="J31" s="391">
        <f>SUM(J26:J30)</f>
        <v>82348</v>
      </c>
      <c r="K31" s="390">
        <f t="shared" si="4"/>
        <v>36417696</v>
      </c>
      <c r="L31" s="391">
        <f>SUM(L26:L30)</f>
        <v>8033</v>
      </c>
      <c r="M31" s="391">
        <f>SUM(M26:M30)</f>
        <v>36409663</v>
      </c>
      <c r="N31" s="390">
        <f t="shared" si="5"/>
        <v>2210892967</v>
      </c>
      <c r="O31" s="391">
        <f>SUM(O26:O30)</f>
        <v>277859</v>
      </c>
      <c r="P31" s="392">
        <f>SUM(P26:P30)</f>
        <v>2210615108</v>
      </c>
      <c r="Q31" s="390">
        <f t="shared" si="7"/>
        <v>60709.303713227768</v>
      </c>
      <c r="R31" s="391">
        <f t="shared" si="7"/>
        <v>34589.692518361757</v>
      </c>
      <c r="S31" s="391">
        <f t="shared" si="7"/>
        <v>60715.066437170812</v>
      </c>
    </row>
    <row r="32" spans="1:22" ht="11.25">
      <c r="A32" s="115" t="s">
        <v>285</v>
      </c>
    </row>
    <row r="33" spans="1:1" ht="23.1" customHeight="1">
      <c r="A33" s="393" t="s">
        <v>284</v>
      </c>
    </row>
  </sheetData>
  <mergeCells count="31">
    <mergeCell ref="C31:F31"/>
    <mergeCell ref="C26:F26"/>
    <mergeCell ref="C27:F27"/>
    <mergeCell ref="C28:F28"/>
    <mergeCell ref="C29:F29"/>
    <mergeCell ref="C30:F30"/>
    <mergeCell ref="Q3:S3"/>
    <mergeCell ref="N4:N5"/>
    <mergeCell ref="K3:M3"/>
    <mergeCell ref="H3:J3"/>
    <mergeCell ref="A12:G12"/>
    <mergeCell ref="A8:G8"/>
    <mergeCell ref="A9:G9"/>
    <mergeCell ref="A10:G10"/>
    <mergeCell ref="A11:G11"/>
    <mergeCell ref="C23:F23"/>
    <mergeCell ref="B16:D18"/>
    <mergeCell ref="A13:G13"/>
    <mergeCell ref="N3:P3"/>
    <mergeCell ref="A27:A30"/>
    <mergeCell ref="A17:A22"/>
    <mergeCell ref="H4:H5"/>
    <mergeCell ref="K4:K5"/>
    <mergeCell ref="C14:F14"/>
    <mergeCell ref="C15:F15"/>
    <mergeCell ref="C19:F19"/>
    <mergeCell ref="C20:F20"/>
    <mergeCell ref="C24:F24"/>
    <mergeCell ref="C25:F25"/>
    <mergeCell ref="C21:F21"/>
    <mergeCell ref="C22:F22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firstPageNumber="70" fitToWidth="2" orientation="portrait" blackAndWhite="1" r:id="rId1"/>
  <headerFooter scaleWithDoc="0" alignWithMargins="0">
    <oddFooter>&amp;C&amp;"游明朝,標準"&amp;10&amp;P</oddFooter>
  </headerFooter>
  <colBreaks count="1" manualBreakCount="1">
    <brk id="12" max="3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90" zoomScaleNormal="100" zoomScaleSheetLayoutView="90" workbookViewId="0">
      <selection activeCell="F14" sqref="F14"/>
    </sheetView>
  </sheetViews>
  <sheetFormatPr defaultRowHeight="24" customHeight="1"/>
  <cols>
    <col min="1" max="1" width="3.125" style="115" customWidth="1"/>
    <col min="2" max="3" width="2.375" style="115" customWidth="1"/>
    <col min="4" max="4" width="0.875" style="115" customWidth="1"/>
    <col min="5" max="5" width="5.625" style="115" customWidth="1"/>
    <col min="6" max="6" width="0.875" style="115" customWidth="1"/>
    <col min="7" max="9" width="11.875" style="115" customWidth="1"/>
    <col min="10" max="10" width="13.5" style="115" customWidth="1"/>
    <col min="11" max="11" width="12.375" style="115" customWidth="1"/>
    <col min="12" max="12" width="13.625" style="115" customWidth="1"/>
    <col min="13" max="13" width="17.5" style="115" customWidth="1"/>
    <col min="14" max="14" width="15.625" style="115" customWidth="1"/>
    <col min="15" max="15" width="17.5" style="115" customWidth="1"/>
    <col min="16" max="18" width="13.125" style="115" customWidth="1"/>
    <col min="19" max="16384" width="9" style="115"/>
  </cols>
  <sheetData>
    <row r="1" spans="1:19" ht="23.25" customHeight="1">
      <c r="A1" s="151" t="s">
        <v>177</v>
      </c>
      <c r="B1" s="394"/>
    </row>
    <row r="2" spans="1:19" ht="23.25" customHeight="1" thickBot="1">
      <c r="A2" s="151" t="s">
        <v>264</v>
      </c>
      <c r="B2" s="151"/>
    </row>
    <row r="3" spans="1:19" ht="18.75" customHeight="1">
      <c r="A3" s="345"/>
      <c r="B3" s="345"/>
      <c r="C3" s="345"/>
      <c r="D3" s="345"/>
      <c r="E3" s="345"/>
      <c r="F3" s="345"/>
      <c r="G3" s="597" t="s">
        <v>62</v>
      </c>
      <c r="H3" s="595"/>
      <c r="I3" s="596"/>
      <c r="J3" s="597" t="s">
        <v>173</v>
      </c>
      <c r="K3" s="595"/>
      <c r="L3" s="595"/>
      <c r="M3" s="595" t="s">
        <v>174</v>
      </c>
      <c r="N3" s="595"/>
      <c r="O3" s="596"/>
      <c r="P3" s="597" t="s">
        <v>175</v>
      </c>
      <c r="Q3" s="595"/>
      <c r="R3" s="595"/>
    </row>
    <row r="4" spans="1:19" ht="16.5" customHeight="1">
      <c r="E4" s="133"/>
      <c r="F4" s="133"/>
      <c r="G4" s="598" t="s">
        <v>66</v>
      </c>
      <c r="H4" s="427" t="s">
        <v>19</v>
      </c>
      <c r="I4" s="428" t="s">
        <v>19</v>
      </c>
      <c r="J4" s="598" t="s">
        <v>66</v>
      </c>
      <c r="K4" s="427" t="s">
        <v>19</v>
      </c>
      <c r="L4" s="429" t="s">
        <v>19</v>
      </c>
      <c r="M4" s="600" t="s">
        <v>66</v>
      </c>
      <c r="N4" s="427" t="s">
        <v>19</v>
      </c>
      <c r="O4" s="427" t="s">
        <v>19</v>
      </c>
      <c r="P4" s="397" t="s">
        <v>287</v>
      </c>
      <c r="Q4" s="398" t="s">
        <v>86</v>
      </c>
      <c r="R4" s="399" t="s">
        <v>87</v>
      </c>
    </row>
    <row r="5" spans="1:19" ht="16.5" customHeight="1">
      <c r="E5" s="133"/>
      <c r="F5" s="133"/>
      <c r="G5" s="599"/>
      <c r="H5" s="430" t="s">
        <v>24</v>
      </c>
      <c r="I5" s="431" t="s">
        <v>25</v>
      </c>
      <c r="J5" s="599"/>
      <c r="K5" s="430" t="s">
        <v>24</v>
      </c>
      <c r="L5" s="432" t="s">
        <v>25</v>
      </c>
      <c r="M5" s="601"/>
      <c r="N5" s="430" t="s">
        <v>24</v>
      </c>
      <c r="O5" s="430" t="s">
        <v>25</v>
      </c>
      <c r="P5" s="402" t="s">
        <v>67</v>
      </c>
      <c r="Q5" s="402" t="s">
        <v>88</v>
      </c>
      <c r="R5" s="403" t="s">
        <v>89</v>
      </c>
    </row>
    <row r="6" spans="1:19" ht="10.5" customHeight="1">
      <c r="E6" s="133"/>
      <c r="F6" s="133"/>
      <c r="G6" s="433"/>
      <c r="H6" s="318"/>
      <c r="I6" s="317"/>
      <c r="J6" s="433" t="s">
        <v>67</v>
      </c>
      <c r="K6" s="318" t="s">
        <v>88</v>
      </c>
      <c r="L6" s="434" t="s">
        <v>89</v>
      </c>
      <c r="M6" s="318" t="s">
        <v>68</v>
      </c>
      <c r="N6" s="318" t="s">
        <v>86</v>
      </c>
      <c r="O6" s="318" t="s">
        <v>87</v>
      </c>
      <c r="P6" s="318"/>
      <c r="Q6" s="318"/>
      <c r="R6" s="435"/>
    </row>
    <row r="7" spans="1:19" ht="15.75" customHeight="1">
      <c r="A7" s="163"/>
      <c r="B7" s="163"/>
      <c r="C7" s="163"/>
      <c r="D7" s="163"/>
      <c r="E7" s="163"/>
      <c r="F7" s="163"/>
      <c r="G7" s="436"/>
      <c r="H7" s="437"/>
      <c r="I7" s="438"/>
      <c r="J7" s="436" t="s">
        <v>69</v>
      </c>
      <c r="K7" s="437" t="s">
        <v>69</v>
      </c>
      <c r="L7" s="439" t="s">
        <v>69</v>
      </c>
      <c r="M7" s="437" t="s">
        <v>29</v>
      </c>
      <c r="N7" s="437" t="s">
        <v>29</v>
      </c>
      <c r="O7" s="437" t="s">
        <v>29</v>
      </c>
      <c r="P7" s="363" t="s">
        <v>246</v>
      </c>
      <c r="Q7" s="363" t="s">
        <v>246</v>
      </c>
      <c r="R7" s="365" t="s">
        <v>246</v>
      </c>
      <c r="S7" s="133"/>
    </row>
    <row r="8" spans="1:19" ht="24" customHeight="1">
      <c r="A8" s="366"/>
      <c r="B8" s="593" t="s">
        <v>7</v>
      </c>
      <c r="C8" s="560"/>
      <c r="D8" s="113" t="s">
        <v>176</v>
      </c>
      <c r="E8" s="315" t="s">
        <v>90</v>
      </c>
      <c r="F8" s="440"/>
      <c r="G8" s="441">
        <f t="shared" ref="G8:G25" si="0">SUM(H8:I8)</f>
        <v>40626</v>
      </c>
      <c r="H8" s="124">
        <v>589</v>
      </c>
      <c r="I8" s="124">
        <v>40037</v>
      </c>
      <c r="J8" s="441">
        <f t="shared" ref="J8:J28" si="1">SUM(K8:L8)</f>
        <v>4582792</v>
      </c>
      <c r="K8" s="161">
        <v>21430</v>
      </c>
      <c r="L8" s="124">
        <v>4561362</v>
      </c>
      <c r="M8" s="124">
        <f t="shared" ref="M8:M28" si="2">SUM(N8:O8)</f>
        <v>117575554</v>
      </c>
      <c r="N8" s="124">
        <v>51072</v>
      </c>
      <c r="O8" s="124">
        <v>117524482</v>
      </c>
      <c r="P8" s="442">
        <f t="shared" ref="P8:P25" si="3">ROUND(M8*1000/J8,0)</f>
        <v>25656</v>
      </c>
      <c r="Q8" s="443">
        <f t="shared" ref="Q8:Q27" si="4">ROUND(N8*1000/K8,0)</f>
        <v>2383</v>
      </c>
      <c r="R8" s="443">
        <f t="shared" ref="Q8:R25" si="5">ROUND(O8*1000/L8,0)</f>
        <v>25765</v>
      </c>
    </row>
    <row r="9" spans="1:19" ht="24" customHeight="1">
      <c r="A9" s="112"/>
      <c r="B9" s="553" t="s">
        <v>59</v>
      </c>
      <c r="C9" s="554"/>
      <c r="D9" s="123" t="s">
        <v>176</v>
      </c>
      <c r="E9" s="315" t="s">
        <v>91</v>
      </c>
      <c r="F9" s="440"/>
      <c r="G9" s="441">
        <f t="shared" si="0"/>
        <v>17165</v>
      </c>
      <c r="H9" s="124">
        <v>37</v>
      </c>
      <c r="I9" s="124">
        <v>17128</v>
      </c>
      <c r="J9" s="441">
        <f t="shared" si="1"/>
        <v>11099124</v>
      </c>
      <c r="K9" s="161">
        <v>580</v>
      </c>
      <c r="L9" s="124">
        <v>11098544</v>
      </c>
      <c r="M9" s="124">
        <f t="shared" si="2"/>
        <v>815242903</v>
      </c>
      <c r="N9" s="124">
        <v>3944</v>
      </c>
      <c r="O9" s="124">
        <v>815238959</v>
      </c>
      <c r="P9" s="444">
        <f t="shared" si="3"/>
        <v>73451</v>
      </c>
      <c r="Q9" s="443">
        <f t="shared" si="5"/>
        <v>6800</v>
      </c>
      <c r="R9" s="443">
        <f t="shared" si="5"/>
        <v>73455</v>
      </c>
    </row>
    <row r="10" spans="1:19" s="374" customFormat="1" ht="24" customHeight="1">
      <c r="A10" s="367"/>
      <c r="B10" s="551" t="s">
        <v>61</v>
      </c>
      <c r="C10" s="552"/>
      <c r="D10" s="445" t="s">
        <v>176</v>
      </c>
      <c r="E10" s="369" t="s">
        <v>43</v>
      </c>
      <c r="F10" s="446"/>
      <c r="G10" s="447">
        <f t="shared" si="0"/>
        <v>57791</v>
      </c>
      <c r="H10" s="448">
        <f>SUM(H8:H9)</f>
        <v>626</v>
      </c>
      <c r="I10" s="448">
        <f>SUM(I8:I9)</f>
        <v>57165</v>
      </c>
      <c r="J10" s="447">
        <f t="shared" si="1"/>
        <v>15681916</v>
      </c>
      <c r="K10" s="449">
        <f>SUM(K8:K9)</f>
        <v>22010</v>
      </c>
      <c r="L10" s="448">
        <f>SUM(L8:L9)</f>
        <v>15659906</v>
      </c>
      <c r="M10" s="448">
        <f t="shared" si="2"/>
        <v>932818457</v>
      </c>
      <c r="N10" s="448">
        <f>SUM(N8:N9)</f>
        <v>55016</v>
      </c>
      <c r="O10" s="448">
        <f>SUM(O8:O9)</f>
        <v>932763441</v>
      </c>
      <c r="P10" s="450">
        <f t="shared" si="3"/>
        <v>59484</v>
      </c>
      <c r="Q10" s="451">
        <f t="shared" si="4"/>
        <v>2500</v>
      </c>
      <c r="R10" s="451">
        <f t="shared" si="5"/>
        <v>59564</v>
      </c>
    </row>
    <row r="11" spans="1:19" ht="24" customHeight="1">
      <c r="A11" s="112"/>
      <c r="B11" s="452" t="s">
        <v>178</v>
      </c>
      <c r="C11" s="453" t="s">
        <v>178</v>
      </c>
      <c r="D11" s="113" t="s">
        <v>176</v>
      </c>
      <c r="E11" s="315" t="s">
        <v>90</v>
      </c>
      <c r="F11" s="440"/>
      <c r="G11" s="441">
        <f t="shared" si="0"/>
        <v>24317</v>
      </c>
      <c r="H11" s="124">
        <v>302</v>
      </c>
      <c r="I11" s="124">
        <v>24015</v>
      </c>
      <c r="J11" s="441">
        <f t="shared" si="1"/>
        <v>2824132</v>
      </c>
      <c r="K11" s="161">
        <v>15223</v>
      </c>
      <c r="L11" s="124">
        <v>2808909</v>
      </c>
      <c r="M11" s="124">
        <f t="shared" si="2"/>
        <v>76835936</v>
      </c>
      <c r="N11" s="124">
        <v>19600</v>
      </c>
      <c r="O11" s="124">
        <v>76816336</v>
      </c>
      <c r="P11" s="444">
        <f t="shared" si="3"/>
        <v>27207</v>
      </c>
      <c r="Q11" s="443">
        <f t="shared" si="4"/>
        <v>1288</v>
      </c>
      <c r="R11" s="443">
        <f t="shared" si="5"/>
        <v>27347</v>
      </c>
    </row>
    <row r="12" spans="1:19" ht="24" customHeight="1">
      <c r="A12" s="112"/>
      <c r="B12" s="452" t="s">
        <v>178</v>
      </c>
      <c r="C12" s="453" t="s">
        <v>178</v>
      </c>
      <c r="D12" s="113" t="s">
        <v>176</v>
      </c>
      <c r="E12" s="315" t="s">
        <v>91</v>
      </c>
      <c r="F12" s="440"/>
      <c r="G12" s="441">
        <f t="shared" si="0"/>
        <v>6064</v>
      </c>
      <c r="H12" s="124">
        <v>47</v>
      </c>
      <c r="I12" s="124">
        <v>6017</v>
      </c>
      <c r="J12" s="441">
        <f t="shared" si="1"/>
        <v>1373154</v>
      </c>
      <c r="K12" s="161">
        <v>758</v>
      </c>
      <c r="L12" s="124">
        <v>1372396</v>
      </c>
      <c r="M12" s="124">
        <f t="shared" si="2"/>
        <v>66795233</v>
      </c>
      <c r="N12" s="124">
        <v>4073</v>
      </c>
      <c r="O12" s="124">
        <v>66791160</v>
      </c>
      <c r="P12" s="444">
        <f t="shared" si="3"/>
        <v>48644</v>
      </c>
      <c r="Q12" s="443">
        <f>ROUND(N12*1000/K12,0)</f>
        <v>5373</v>
      </c>
      <c r="R12" s="443">
        <f t="shared" si="5"/>
        <v>48668</v>
      </c>
    </row>
    <row r="13" spans="1:19" s="374" customFormat="1" ht="24" customHeight="1">
      <c r="A13" s="375"/>
      <c r="B13" s="454" t="s">
        <v>178</v>
      </c>
      <c r="C13" s="455" t="s">
        <v>178</v>
      </c>
      <c r="D13" s="368" t="s">
        <v>176</v>
      </c>
      <c r="E13" s="369" t="s">
        <v>43</v>
      </c>
      <c r="F13" s="446"/>
      <c r="G13" s="447">
        <f t="shared" si="0"/>
        <v>30381</v>
      </c>
      <c r="H13" s="448">
        <f>SUM(H11:H12)</f>
        <v>349</v>
      </c>
      <c r="I13" s="448">
        <f>SUM(I11:I12)</f>
        <v>30032</v>
      </c>
      <c r="J13" s="447">
        <f t="shared" si="1"/>
        <v>4197286</v>
      </c>
      <c r="K13" s="449">
        <f>SUM(K11:K12)</f>
        <v>15981</v>
      </c>
      <c r="L13" s="448">
        <f>SUM(L11:L12)</f>
        <v>4181305</v>
      </c>
      <c r="M13" s="448">
        <f t="shared" si="2"/>
        <v>143631169</v>
      </c>
      <c r="N13" s="448">
        <f>SUM(N11:N12)</f>
        <v>23673</v>
      </c>
      <c r="O13" s="448">
        <f>SUM(O11:O12)</f>
        <v>143607496</v>
      </c>
      <c r="P13" s="450">
        <f t="shared" si="3"/>
        <v>34220</v>
      </c>
      <c r="Q13" s="451">
        <f t="shared" si="4"/>
        <v>1481</v>
      </c>
      <c r="R13" s="451">
        <f t="shared" si="5"/>
        <v>34345</v>
      </c>
    </row>
    <row r="14" spans="1:19" ht="24" customHeight="1">
      <c r="A14" s="376"/>
      <c r="B14" s="376"/>
      <c r="C14" s="366"/>
      <c r="D14" s="123"/>
      <c r="E14" s="456" t="s">
        <v>90</v>
      </c>
      <c r="F14" s="440"/>
      <c r="G14" s="441">
        <f t="shared" si="0"/>
        <v>34323</v>
      </c>
      <c r="H14" s="124">
        <v>284</v>
      </c>
      <c r="I14" s="124">
        <v>34039</v>
      </c>
      <c r="J14" s="441">
        <f t="shared" si="1"/>
        <v>3996398</v>
      </c>
      <c r="K14" s="161">
        <v>9122</v>
      </c>
      <c r="L14" s="124">
        <v>3987276</v>
      </c>
      <c r="M14" s="124">
        <f t="shared" si="2"/>
        <v>110245574</v>
      </c>
      <c r="N14" s="124">
        <v>19620</v>
      </c>
      <c r="O14" s="124">
        <v>110225954</v>
      </c>
      <c r="P14" s="444">
        <f t="shared" si="3"/>
        <v>27586</v>
      </c>
      <c r="Q14" s="443">
        <f t="shared" si="4"/>
        <v>2151</v>
      </c>
      <c r="R14" s="443">
        <f t="shared" si="5"/>
        <v>27644</v>
      </c>
    </row>
    <row r="15" spans="1:19" ht="24" customHeight="1">
      <c r="A15" s="377"/>
      <c r="B15" s="377"/>
      <c r="C15" s="378"/>
      <c r="D15" s="457"/>
      <c r="E15" s="315" t="s">
        <v>91</v>
      </c>
      <c r="F15" s="440"/>
      <c r="G15" s="441">
        <f t="shared" si="0"/>
        <v>14975</v>
      </c>
      <c r="H15" s="124">
        <v>38</v>
      </c>
      <c r="I15" s="124">
        <v>14937</v>
      </c>
      <c r="J15" s="441">
        <f t="shared" si="1"/>
        <v>8282545</v>
      </c>
      <c r="K15" s="161">
        <v>707</v>
      </c>
      <c r="L15" s="124">
        <v>8281838</v>
      </c>
      <c r="M15" s="124">
        <f t="shared" si="2"/>
        <v>456925596</v>
      </c>
      <c r="N15" s="124">
        <v>4347</v>
      </c>
      <c r="O15" s="124">
        <v>456921249</v>
      </c>
      <c r="P15" s="444">
        <f t="shared" si="3"/>
        <v>55167</v>
      </c>
      <c r="Q15" s="443">
        <f t="shared" si="4"/>
        <v>6149</v>
      </c>
      <c r="R15" s="443">
        <f t="shared" si="5"/>
        <v>55171</v>
      </c>
    </row>
    <row r="16" spans="1:19" s="374" customFormat="1" ht="24" customHeight="1">
      <c r="A16" s="380"/>
      <c r="B16" s="380"/>
      <c r="C16" s="381"/>
      <c r="D16" s="445"/>
      <c r="E16" s="369" t="s">
        <v>43</v>
      </c>
      <c r="F16" s="446"/>
      <c r="G16" s="447">
        <f t="shared" si="0"/>
        <v>49298</v>
      </c>
      <c r="H16" s="448">
        <f>SUM(H14:H15)</f>
        <v>322</v>
      </c>
      <c r="I16" s="448">
        <f>SUM(I14:I15)</f>
        <v>48976</v>
      </c>
      <c r="J16" s="447">
        <f t="shared" si="1"/>
        <v>12278943</v>
      </c>
      <c r="K16" s="449">
        <f>SUM(K14:K15)</f>
        <v>9829</v>
      </c>
      <c r="L16" s="448">
        <f>SUM(L14:L15)</f>
        <v>12269114</v>
      </c>
      <c r="M16" s="448">
        <f t="shared" si="2"/>
        <v>567171170</v>
      </c>
      <c r="N16" s="448">
        <f>SUM(N14:N15)</f>
        <v>23967</v>
      </c>
      <c r="O16" s="448">
        <f>SUM(O14:O15)</f>
        <v>567147203</v>
      </c>
      <c r="P16" s="450">
        <f t="shared" si="3"/>
        <v>46191</v>
      </c>
      <c r="Q16" s="451">
        <f t="shared" si="4"/>
        <v>2438</v>
      </c>
      <c r="R16" s="451">
        <f t="shared" si="5"/>
        <v>46226</v>
      </c>
    </row>
    <row r="17" spans="1:18" ht="24" customHeight="1">
      <c r="A17" s="376"/>
      <c r="B17" s="376"/>
      <c r="C17" s="366"/>
      <c r="D17" s="123"/>
      <c r="E17" s="315" t="s">
        <v>90</v>
      </c>
      <c r="F17" s="440"/>
      <c r="G17" s="441">
        <f t="shared" si="0"/>
        <v>28758</v>
      </c>
      <c r="H17" s="124">
        <v>473</v>
      </c>
      <c r="I17" s="124">
        <v>28285</v>
      </c>
      <c r="J17" s="441">
        <f t="shared" si="1"/>
        <v>3254942</v>
      </c>
      <c r="K17" s="161">
        <v>15970</v>
      </c>
      <c r="L17" s="124">
        <v>3238972</v>
      </c>
      <c r="M17" s="124">
        <f t="shared" si="2"/>
        <v>93054219</v>
      </c>
      <c r="N17" s="124">
        <v>33154</v>
      </c>
      <c r="O17" s="124">
        <v>93021065</v>
      </c>
      <c r="P17" s="444">
        <f t="shared" si="3"/>
        <v>28589</v>
      </c>
      <c r="Q17" s="443">
        <f t="shared" si="4"/>
        <v>2076</v>
      </c>
      <c r="R17" s="443">
        <f t="shared" si="5"/>
        <v>28719</v>
      </c>
    </row>
    <row r="18" spans="1:18" ht="24" customHeight="1">
      <c r="A18" s="377"/>
      <c r="B18" s="377"/>
      <c r="C18" s="378"/>
      <c r="D18" s="457"/>
      <c r="E18" s="315" t="s">
        <v>91</v>
      </c>
      <c r="F18" s="440"/>
      <c r="G18" s="441">
        <f t="shared" si="0"/>
        <v>10997</v>
      </c>
      <c r="H18" s="124">
        <v>29</v>
      </c>
      <c r="I18" s="124">
        <v>10968</v>
      </c>
      <c r="J18" s="441">
        <f t="shared" si="1"/>
        <v>5027886</v>
      </c>
      <c r="K18" s="161">
        <v>702</v>
      </c>
      <c r="L18" s="124">
        <v>5027184</v>
      </c>
      <c r="M18" s="124">
        <f t="shared" si="2"/>
        <v>267200241</v>
      </c>
      <c r="N18" s="124">
        <v>2800</v>
      </c>
      <c r="O18" s="124">
        <v>267197441</v>
      </c>
      <c r="P18" s="444">
        <f t="shared" si="3"/>
        <v>53144</v>
      </c>
      <c r="Q18" s="443">
        <f t="shared" si="4"/>
        <v>3989</v>
      </c>
      <c r="R18" s="443">
        <f t="shared" si="5"/>
        <v>53151</v>
      </c>
    </row>
    <row r="19" spans="1:18" s="374" customFormat="1" ht="24" customHeight="1">
      <c r="A19" s="380"/>
      <c r="B19" s="380"/>
      <c r="C19" s="381"/>
      <c r="D19" s="445"/>
      <c r="E19" s="369" t="s">
        <v>43</v>
      </c>
      <c r="F19" s="446"/>
      <c r="G19" s="447">
        <f t="shared" si="0"/>
        <v>39755</v>
      </c>
      <c r="H19" s="448">
        <f>SUM(H17:H18)</f>
        <v>502</v>
      </c>
      <c r="I19" s="448">
        <f>SUM(I17:I18)</f>
        <v>39253</v>
      </c>
      <c r="J19" s="447">
        <f t="shared" si="1"/>
        <v>8282828</v>
      </c>
      <c r="K19" s="449">
        <f>SUM(K17:K18)</f>
        <v>16672</v>
      </c>
      <c r="L19" s="448">
        <f>SUM(L17:L18)</f>
        <v>8266156</v>
      </c>
      <c r="M19" s="448">
        <f t="shared" si="2"/>
        <v>360254460</v>
      </c>
      <c r="N19" s="448">
        <f>SUM(N17:N18)</f>
        <v>35954</v>
      </c>
      <c r="O19" s="448">
        <f>SUM(O17:O18)</f>
        <v>360218506</v>
      </c>
      <c r="P19" s="450">
        <f t="shared" si="3"/>
        <v>43494</v>
      </c>
      <c r="Q19" s="451">
        <f t="shared" si="4"/>
        <v>2157</v>
      </c>
      <c r="R19" s="451">
        <f t="shared" si="5"/>
        <v>43578</v>
      </c>
    </row>
    <row r="20" spans="1:18" ht="24" customHeight="1">
      <c r="A20" s="458"/>
      <c r="B20" s="594" t="s">
        <v>7</v>
      </c>
      <c r="C20" s="560"/>
      <c r="D20" s="113"/>
      <c r="E20" s="315" t="s">
        <v>90</v>
      </c>
      <c r="F20" s="74"/>
      <c r="G20" s="441">
        <f t="shared" si="0"/>
        <v>53927</v>
      </c>
      <c r="H20" s="124">
        <v>437</v>
      </c>
      <c r="I20" s="124">
        <v>53490</v>
      </c>
      <c r="J20" s="441">
        <f t="shared" si="1"/>
        <v>5998073</v>
      </c>
      <c r="K20" s="161">
        <v>15520</v>
      </c>
      <c r="L20" s="124">
        <v>5982553</v>
      </c>
      <c r="M20" s="124">
        <f t="shared" si="2"/>
        <v>160706501</v>
      </c>
      <c r="N20" s="124">
        <v>29835</v>
      </c>
      <c r="O20" s="124">
        <v>160676666</v>
      </c>
      <c r="P20" s="444">
        <f t="shared" si="3"/>
        <v>26793</v>
      </c>
      <c r="Q20" s="443">
        <f t="shared" si="4"/>
        <v>1922</v>
      </c>
      <c r="R20" s="443">
        <f t="shared" si="5"/>
        <v>26858</v>
      </c>
    </row>
    <row r="21" spans="1:18" ht="24" customHeight="1">
      <c r="A21" s="122"/>
      <c r="B21" s="549" t="s">
        <v>59</v>
      </c>
      <c r="C21" s="554"/>
      <c r="D21" s="123"/>
      <c r="E21" s="315" t="s">
        <v>91</v>
      </c>
      <c r="F21" s="74"/>
      <c r="G21" s="441">
        <f t="shared" si="0"/>
        <v>15794</v>
      </c>
      <c r="H21" s="124">
        <v>94</v>
      </c>
      <c r="I21" s="124">
        <v>15700</v>
      </c>
      <c r="J21" s="441">
        <f t="shared" si="1"/>
        <v>5273677</v>
      </c>
      <c r="K21" s="161">
        <v>3908</v>
      </c>
      <c r="L21" s="124">
        <v>5269769</v>
      </c>
      <c r="M21" s="124">
        <f t="shared" si="2"/>
        <v>318063763</v>
      </c>
      <c r="N21" s="124">
        <v>256766</v>
      </c>
      <c r="O21" s="124">
        <v>317806997</v>
      </c>
      <c r="P21" s="444">
        <f t="shared" si="3"/>
        <v>60312</v>
      </c>
      <c r="Q21" s="443">
        <f t="shared" si="4"/>
        <v>65703</v>
      </c>
      <c r="R21" s="443">
        <f t="shared" si="5"/>
        <v>60308</v>
      </c>
    </row>
    <row r="22" spans="1:18" s="374" customFormat="1" ht="24" customHeight="1">
      <c r="A22" s="459"/>
      <c r="B22" s="550" t="s">
        <v>61</v>
      </c>
      <c r="C22" s="552"/>
      <c r="D22" s="445"/>
      <c r="E22" s="369" t="s">
        <v>43</v>
      </c>
      <c r="F22" s="460"/>
      <c r="G22" s="447">
        <f t="shared" si="0"/>
        <v>69721</v>
      </c>
      <c r="H22" s="448">
        <f>SUM(H20:H21)</f>
        <v>531</v>
      </c>
      <c r="I22" s="448">
        <f>SUM(I20:I21)</f>
        <v>69190</v>
      </c>
      <c r="J22" s="447">
        <f t="shared" si="1"/>
        <v>11271750</v>
      </c>
      <c r="K22" s="449">
        <f>SUM(K20:K21)</f>
        <v>19428</v>
      </c>
      <c r="L22" s="448">
        <f>SUM(L20:L21)</f>
        <v>11252322</v>
      </c>
      <c r="M22" s="448">
        <f t="shared" si="2"/>
        <v>478770264</v>
      </c>
      <c r="N22" s="448">
        <f>SUM(N20:N21)</f>
        <v>286601</v>
      </c>
      <c r="O22" s="448">
        <f>SUM(O20:O21)</f>
        <v>478483663</v>
      </c>
      <c r="P22" s="450">
        <f t="shared" si="3"/>
        <v>42475</v>
      </c>
      <c r="Q22" s="451">
        <f t="shared" si="4"/>
        <v>14752</v>
      </c>
      <c r="R22" s="451">
        <f t="shared" si="5"/>
        <v>42523</v>
      </c>
    </row>
    <row r="23" spans="1:18" ht="24" customHeight="1">
      <c r="A23" s="122"/>
      <c r="B23" s="112"/>
      <c r="C23" s="453"/>
      <c r="D23" s="113"/>
      <c r="E23" s="315" t="s">
        <v>90</v>
      </c>
      <c r="F23" s="74"/>
      <c r="G23" s="441">
        <f t="shared" si="0"/>
        <v>2443</v>
      </c>
      <c r="H23" s="124">
        <v>159</v>
      </c>
      <c r="I23" s="124">
        <v>2284</v>
      </c>
      <c r="J23" s="441">
        <f t="shared" si="1"/>
        <v>255402</v>
      </c>
      <c r="K23" s="161">
        <v>9657</v>
      </c>
      <c r="L23" s="124">
        <v>245745</v>
      </c>
      <c r="M23" s="124">
        <f t="shared" si="2"/>
        <v>4261362</v>
      </c>
      <c r="N23" s="124">
        <v>10773</v>
      </c>
      <c r="O23" s="124">
        <v>4250589</v>
      </c>
      <c r="P23" s="444">
        <f t="shared" si="3"/>
        <v>16685</v>
      </c>
      <c r="Q23" s="443">
        <f t="shared" si="4"/>
        <v>1116</v>
      </c>
      <c r="R23" s="443">
        <f t="shared" si="5"/>
        <v>17297</v>
      </c>
    </row>
    <row r="24" spans="1:18" ht="24" customHeight="1">
      <c r="A24" s="122"/>
      <c r="B24" s="112"/>
      <c r="C24" s="453"/>
      <c r="D24" s="123"/>
      <c r="E24" s="315" t="s">
        <v>91</v>
      </c>
      <c r="F24" s="74"/>
      <c r="G24" s="441">
        <f t="shared" si="0"/>
        <v>563</v>
      </c>
      <c r="H24" s="124">
        <v>14</v>
      </c>
      <c r="I24" s="124">
        <v>549</v>
      </c>
      <c r="J24" s="441">
        <f t="shared" si="1"/>
        <v>304906</v>
      </c>
      <c r="K24" s="161">
        <v>486</v>
      </c>
      <c r="L24" s="124">
        <v>304420</v>
      </c>
      <c r="M24" s="124">
        <f t="shared" si="2"/>
        <v>17484620</v>
      </c>
      <c r="N24" s="124">
        <v>1731</v>
      </c>
      <c r="O24" s="124">
        <v>17482889</v>
      </c>
      <c r="P24" s="444">
        <f t="shared" si="3"/>
        <v>57344</v>
      </c>
      <c r="Q24" s="443">
        <f t="shared" si="4"/>
        <v>3562</v>
      </c>
      <c r="R24" s="443">
        <f t="shared" si="5"/>
        <v>57430</v>
      </c>
    </row>
    <row r="25" spans="1:18" s="374" customFormat="1" ht="24" customHeight="1">
      <c r="A25" s="383"/>
      <c r="B25" s="375"/>
      <c r="C25" s="455"/>
      <c r="D25" s="445"/>
      <c r="E25" s="461" t="s">
        <v>43</v>
      </c>
      <c r="F25" s="460"/>
      <c r="G25" s="447">
        <f t="shared" si="0"/>
        <v>3006</v>
      </c>
      <c r="H25" s="448">
        <f>SUM(H23:H24)</f>
        <v>173</v>
      </c>
      <c r="I25" s="448">
        <f>SUM(I23:I24)</f>
        <v>2833</v>
      </c>
      <c r="J25" s="447">
        <f t="shared" si="1"/>
        <v>560308</v>
      </c>
      <c r="K25" s="449">
        <f>SUM(K23:K24)</f>
        <v>10143</v>
      </c>
      <c r="L25" s="448">
        <f>SUM(L23:L24)</f>
        <v>550165</v>
      </c>
      <c r="M25" s="448">
        <f t="shared" si="2"/>
        <v>21745982</v>
      </c>
      <c r="N25" s="448">
        <f>SUM(N23:N24)</f>
        <v>12504</v>
      </c>
      <c r="O25" s="448">
        <f>SUM(O23:O24)</f>
        <v>21733478</v>
      </c>
      <c r="P25" s="450">
        <f t="shared" si="3"/>
        <v>38811</v>
      </c>
      <c r="Q25" s="451">
        <f t="shared" si="4"/>
        <v>1233</v>
      </c>
      <c r="R25" s="451">
        <f t="shared" si="5"/>
        <v>39504</v>
      </c>
    </row>
    <row r="26" spans="1:18" ht="24" customHeight="1">
      <c r="A26" s="376"/>
      <c r="B26" s="376"/>
      <c r="C26" s="366"/>
      <c r="D26" s="123"/>
      <c r="E26" s="315" t="s">
        <v>90</v>
      </c>
      <c r="F26" s="74"/>
      <c r="G26" s="441">
        <f>SUM(H26:I26)</f>
        <v>55236</v>
      </c>
      <c r="H26" s="124">
        <v>228</v>
      </c>
      <c r="I26" s="124">
        <v>55008</v>
      </c>
      <c r="J26" s="441">
        <f t="shared" si="1"/>
        <v>6577914</v>
      </c>
      <c r="K26" s="161">
        <v>11049</v>
      </c>
      <c r="L26" s="124">
        <v>6566865</v>
      </c>
      <c r="M26" s="124">
        <f t="shared" si="2"/>
        <v>166479749</v>
      </c>
      <c r="N26" s="124">
        <v>14498</v>
      </c>
      <c r="O26" s="124">
        <v>166465251</v>
      </c>
      <c r="P26" s="444">
        <f t="shared" ref="P26:P31" si="6">ROUND(M26*1000/J26,0)</f>
        <v>25309</v>
      </c>
      <c r="Q26" s="443">
        <f t="shared" ref="Q26:R28" si="7">ROUND(N26*1000/K26,0)</f>
        <v>1312</v>
      </c>
      <c r="R26" s="443">
        <f t="shared" si="7"/>
        <v>25349</v>
      </c>
    </row>
    <row r="27" spans="1:18" ht="24" customHeight="1">
      <c r="A27" s="377"/>
      <c r="B27" s="377"/>
      <c r="C27" s="378"/>
      <c r="D27" s="457"/>
      <c r="E27" s="315" t="s">
        <v>91</v>
      </c>
      <c r="F27" s="74"/>
      <c r="G27" s="441">
        <f>SUM(H27:I27)</f>
        <v>17102</v>
      </c>
      <c r="H27" s="124">
        <v>53</v>
      </c>
      <c r="I27" s="124">
        <v>17049</v>
      </c>
      <c r="J27" s="441">
        <f t="shared" si="1"/>
        <v>5056405</v>
      </c>
      <c r="K27" s="161">
        <v>892</v>
      </c>
      <c r="L27" s="124">
        <v>5055513</v>
      </c>
      <c r="M27" s="124">
        <f t="shared" si="2"/>
        <v>269180612</v>
      </c>
      <c r="N27" s="124">
        <v>4199</v>
      </c>
      <c r="O27" s="124">
        <v>269176413</v>
      </c>
      <c r="P27" s="444">
        <f t="shared" si="6"/>
        <v>53236</v>
      </c>
      <c r="Q27" s="443">
        <f t="shared" si="4"/>
        <v>4707</v>
      </c>
      <c r="R27" s="443">
        <f t="shared" si="7"/>
        <v>53244</v>
      </c>
    </row>
    <row r="28" spans="1:18" s="374" customFormat="1" ht="24" customHeight="1">
      <c r="A28" s="380"/>
      <c r="B28" s="380"/>
      <c r="C28" s="381"/>
      <c r="D28" s="445"/>
      <c r="E28" s="369" t="s">
        <v>43</v>
      </c>
      <c r="F28" s="460"/>
      <c r="G28" s="447">
        <f>SUM(H28:I28)</f>
        <v>72338</v>
      </c>
      <c r="H28" s="448">
        <f>SUM(H26:H27)</f>
        <v>281</v>
      </c>
      <c r="I28" s="448">
        <f>SUM(I26:I27)</f>
        <v>72057</v>
      </c>
      <c r="J28" s="447">
        <f t="shared" si="1"/>
        <v>11634319</v>
      </c>
      <c r="K28" s="449">
        <f>SUM(K26:K27)</f>
        <v>11941</v>
      </c>
      <c r="L28" s="448">
        <f>SUM(L26:L27)</f>
        <v>11622378</v>
      </c>
      <c r="M28" s="448">
        <f t="shared" si="2"/>
        <v>435660361</v>
      </c>
      <c r="N28" s="448">
        <f>SUM(N26:N27)</f>
        <v>18697</v>
      </c>
      <c r="O28" s="448">
        <f>SUM(O26:O27)</f>
        <v>435641664</v>
      </c>
      <c r="P28" s="450">
        <f t="shared" si="6"/>
        <v>37446</v>
      </c>
      <c r="Q28" s="451">
        <f t="shared" si="7"/>
        <v>1566</v>
      </c>
      <c r="R28" s="451">
        <f t="shared" si="7"/>
        <v>37483</v>
      </c>
    </row>
    <row r="29" spans="1:18" ht="24" customHeight="1">
      <c r="A29" s="376"/>
      <c r="B29" s="376"/>
      <c r="C29" s="366"/>
      <c r="D29" s="123"/>
      <c r="E29" s="456" t="s">
        <v>90</v>
      </c>
      <c r="F29" s="74"/>
      <c r="G29" s="441">
        <f>SUM(H29:I29)</f>
        <v>239630</v>
      </c>
      <c r="H29" s="124">
        <f>SUM(H8,H11,H14,H17,H20,H23,H26)</f>
        <v>2472</v>
      </c>
      <c r="I29" s="124">
        <f t="shared" ref="I29" si="8">SUM(I8,I11,I14,I17,I20,I23,I26)</f>
        <v>237158</v>
      </c>
      <c r="J29" s="441">
        <f>K29+L29</f>
        <v>27489654</v>
      </c>
      <c r="K29" s="161">
        <f>SUM(K8,K11,K14,K17,K20,K23,K26)</f>
        <v>97971</v>
      </c>
      <c r="L29" s="124">
        <f>SUM(L8,L11,L14,L17,L20,L23,L26)+1</f>
        <v>27391683</v>
      </c>
      <c r="M29" s="124">
        <f>N29+O29</f>
        <v>729158896</v>
      </c>
      <c r="N29" s="124">
        <f>SUM(N8,N11,N14,N17,N20,N23,N26)+1</f>
        <v>178553</v>
      </c>
      <c r="O29" s="124">
        <f t="shared" ref="H29:O30" si="9">SUM(O8,O11,O14,O17,O20,O23,O26)</f>
        <v>728980343</v>
      </c>
      <c r="P29" s="444">
        <f t="shared" si="6"/>
        <v>26525</v>
      </c>
      <c r="Q29" s="443">
        <f t="shared" ref="Q29:R31" si="10">ROUND(N29*1000/K29,0)</f>
        <v>1823</v>
      </c>
      <c r="R29" s="443">
        <f t="shared" si="10"/>
        <v>26613</v>
      </c>
    </row>
    <row r="30" spans="1:18" ht="24" customHeight="1">
      <c r="A30" s="377"/>
      <c r="B30" s="377"/>
      <c r="C30" s="378"/>
      <c r="D30" s="457"/>
      <c r="E30" s="315" t="s">
        <v>91</v>
      </c>
      <c r="F30" s="74"/>
      <c r="G30" s="441">
        <f>SUM(H30:I30)</f>
        <v>82660</v>
      </c>
      <c r="H30" s="124">
        <f t="shared" si="9"/>
        <v>312</v>
      </c>
      <c r="I30" s="124">
        <f t="shared" si="9"/>
        <v>82348</v>
      </c>
      <c r="J30" s="441">
        <f>K30+L30</f>
        <v>36417696</v>
      </c>
      <c r="K30" s="161">
        <f t="shared" si="9"/>
        <v>8033</v>
      </c>
      <c r="L30" s="124">
        <f>SUM(L9,L12,L15,L18,L21,L24,L27)-1</f>
        <v>36409663</v>
      </c>
      <c r="M30" s="124">
        <f>N30+O30</f>
        <v>2210892967</v>
      </c>
      <c r="N30" s="124">
        <f>SUM(N9,N12,N15,N18,N21,N24,N27)-1</f>
        <v>277859</v>
      </c>
      <c r="O30" s="124">
        <f t="shared" si="9"/>
        <v>2210615108</v>
      </c>
      <c r="P30" s="444">
        <f t="shared" si="6"/>
        <v>60709</v>
      </c>
      <c r="Q30" s="443">
        <f t="shared" si="10"/>
        <v>34590</v>
      </c>
      <c r="R30" s="443">
        <f t="shared" si="10"/>
        <v>60715</v>
      </c>
    </row>
    <row r="31" spans="1:18" s="374" customFormat="1" ht="24" customHeight="1" thickBot="1">
      <c r="A31" s="385"/>
      <c r="B31" s="385"/>
      <c r="C31" s="386"/>
      <c r="D31" s="462"/>
      <c r="E31" s="463" t="s">
        <v>43</v>
      </c>
      <c r="F31" s="464"/>
      <c r="G31" s="465">
        <f>SUM(G29:G30)</f>
        <v>322290</v>
      </c>
      <c r="H31" s="466">
        <f t="shared" ref="H31:O31" si="11">SUM(H29:H30)</f>
        <v>2784</v>
      </c>
      <c r="I31" s="466">
        <f t="shared" si="11"/>
        <v>319506</v>
      </c>
      <c r="J31" s="465">
        <f t="shared" si="11"/>
        <v>63907350</v>
      </c>
      <c r="K31" s="467">
        <f t="shared" si="11"/>
        <v>106004</v>
      </c>
      <c r="L31" s="466">
        <f t="shared" si="11"/>
        <v>63801346</v>
      </c>
      <c r="M31" s="466">
        <f t="shared" si="11"/>
        <v>2940051863</v>
      </c>
      <c r="N31" s="466">
        <f t="shared" si="11"/>
        <v>456412</v>
      </c>
      <c r="O31" s="466">
        <f t="shared" si="11"/>
        <v>2939595451</v>
      </c>
      <c r="P31" s="468">
        <f t="shared" si="6"/>
        <v>46005</v>
      </c>
      <c r="Q31" s="469">
        <f t="shared" si="10"/>
        <v>4306</v>
      </c>
      <c r="R31" s="469">
        <f t="shared" si="10"/>
        <v>46074</v>
      </c>
    </row>
    <row r="32" spans="1:18" ht="24" customHeight="1">
      <c r="A32" s="393" t="s">
        <v>283</v>
      </c>
    </row>
  </sheetData>
  <mergeCells count="13">
    <mergeCell ref="M3:O3"/>
    <mergeCell ref="P3:R3"/>
    <mergeCell ref="J3:L3"/>
    <mergeCell ref="G3:I3"/>
    <mergeCell ref="G4:G5"/>
    <mergeCell ref="J4:J5"/>
    <mergeCell ref="M4:M5"/>
    <mergeCell ref="B21:C21"/>
    <mergeCell ref="B22:C22"/>
    <mergeCell ref="B8:C8"/>
    <mergeCell ref="B9:C9"/>
    <mergeCell ref="B10:C10"/>
    <mergeCell ref="B20:C20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firstPageNumber="72" fitToWidth="0" fitToHeight="0" orientation="portrait" blackAndWhite="1" r:id="rId1"/>
  <headerFooter scaleWithDoc="0" alignWithMargins="0">
    <oddFooter>&amp;C&amp;"游明朝,標準"&amp;10&amp;P</oddFooter>
  </headerFooter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topLeftCell="A13" zoomScaleNormal="100" zoomScaleSheetLayoutView="100" workbookViewId="0">
      <selection activeCell="F14" sqref="F14"/>
    </sheetView>
  </sheetViews>
  <sheetFormatPr defaultRowHeight="27.95" customHeight="1"/>
  <cols>
    <col min="1" max="1" width="0.875" style="1" customWidth="1"/>
    <col min="2" max="2" width="2.625" style="1" customWidth="1"/>
    <col min="3" max="3" width="0.875" style="1" customWidth="1"/>
    <col min="4" max="4" width="1.25" style="1" customWidth="1"/>
    <col min="5" max="5" width="20.5" style="1" customWidth="1"/>
    <col min="6" max="6" width="1.25" style="1" customWidth="1"/>
    <col min="7" max="8" width="24.25" style="185" customWidth="1"/>
    <col min="9" max="16384" width="9" style="1"/>
  </cols>
  <sheetData>
    <row r="1" spans="1:8" ht="23.25" customHeight="1">
      <c r="B1" s="1" t="s">
        <v>158</v>
      </c>
      <c r="C1" s="31"/>
      <c r="D1" s="31"/>
      <c r="E1" s="2"/>
      <c r="F1" s="2"/>
    </row>
    <row r="2" spans="1:8" ht="23.25" customHeight="1" thickBot="1">
      <c r="B2" s="1" t="s">
        <v>159</v>
      </c>
      <c r="C2" s="2"/>
      <c r="D2" s="2"/>
      <c r="E2" s="2"/>
      <c r="F2" s="2"/>
    </row>
    <row r="3" spans="1:8" ht="25.5" customHeight="1">
      <c r="A3" s="125"/>
      <c r="B3" s="125"/>
      <c r="C3" s="125"/>
      <c r="D3" s="125"/>
      <c r="E3" s="125"/>
      <c r="F3" s="125"/>
      <c r="G3" s="192" t="s">
        <v>160</v>
      </c>
      <c r="H3" s="193" t="s">
        <v>161</v>
      </c>
    </row>
    <row r="4" spans="1:8" ht="25.5" customHeight="1">
      <c r="A4" s="13"/>
      <c r="B4" s="14" t="s">
        <v>232</v>
      </c>
      <c r="C4" s="14"/>
      <c r="D4" s="14"/>
      <c r="E4" s="14"/>
      <c r="F4" s="126"/>
      <c r="G4" s="189">
        <v>859448058</v>
      </c>
      <c r="H4" s="185">
        <v>834112912</v>
      </c>
    </row>
    <row r="5" spans="1:8" ht="25.5" customHeight="1">
      <c r="A5" s="13"/>
      <c r="B5" s="110" t="s">
        <v>211</v>
      </c>
      <c r="C5" s="110"/>
      <c r="D5" s="110"/>
      <c r="E5" s="110"/>
      <c r="F5" s="126"/>
      <c r="G5" s="189">
        <v>872712651</v>
      </c>
      <c r="H5" s="185">
        <v>846578755</v>
      </c>
    </row>
    <row r="6" spans="1:8" ht="25.5" customHeight="1">
      <c r="A6" s="13"/>
      <c r="B6" s="14" t="s">
        <v>220</v>
      </c>
      <c r="C6" s="111"/>
      <c r="D6" s="111"/>
      <c r="E6" s="111"/>
      <c r="F6" s="110"/>
      <c r="G6" s="186">
        <v>876346763</v>
      </c>
      <c r="H6" s="187">
        <v>851369048</v>
      </c>
    </row>
    <row r="7" spans="1:8" ht="25.5" customHeight="1">
      <c r="A7" s="111"/>
      <c r="B7" s="14" t="s">
        <v>226</v>
      </c>
      <c r="C7" s="111"/>
      <c r="D7" s="111"/>
      <c r="E7" s="111"/>
      <c r="F7" s="14"/>
      <c r="G7" s="186">
        <v>850389208</v>
      </c>
      <c r="H7" s="190">
        <v>817353734</v>
      </c>
    </row>
    <row r="8" spans="1:8" ht="25.5" customHeight="1">
      <c r="A8" s="111"/>
      <c r="B8" s="14" t="s">
        <v>233</v>
      </c>
      <c r="C8" s="111"/>
      <c r="D8" s="111"/>
      <c r="E8" s="111"/>
      <c r="F8" s="14"/>
      <c r="G8" s="186">
        <v>871767175</v>
      </c>
      <c r="H8" s="190">
        <v>852215717</v>
      </c>
    </row>
    <row r="9" spans="1:8" ht="25.5" customHeight="1">
      <c r="A9" s="111"/>
      <c r="B9" s="14" t="s">
        <v>265</v>
      </c>
      <c r="C9" s="111"/>
      <c r="D9" s="111"/>
      <c r="E9" s="111"/>
      <c r="F9" s="14"/>
      <c r="G9" s="408">
        <f>SUM(G17,G20)</f>
        <v>855841304</v>
      </c>
      <c r="H9" s="409">
        <f>SUM(H17,H20)</f>
        <v>838164503</v>
      </c>
    </row>
    <row r="10" spans="1:8" ht="25.5" customHeight="1">
      <c r="B10" s="606" t="s">
        <v>123</v>
      </c>
      <c r="C10" s="107"/>
      <c r="D10" s="40"/>
      <c r="E10" s="22" t="s">
        <v>92</v>
      </c>
      <c r="F10" s="24"/>
      <c r="G10" s="189">
        <v>225974069</v>
      </c>
      <c r="H10" s="185">
        <v>224381952</v>
      </c>
    </row>
    <row r="11" spans="1:8" ht="25.5" customHeight="1">
      <c r="B11" s="607"/>
      <c r="C11" s="107"/>
      <c r="D11" s="43"/>
      <c r="E11" s="27" t="s">
        <v>93</v>
      </c>
      <c r="F11" s="23"/>
      <c r="G11" s="189">
        <v>221061087</v>
      </c>
      <c r="H11" s="185">
        <v>218412516</v>
      </c>
    </row>
    <row r="12" spans="1:8" ht="25.5" customHeight="1">
      <c r="B12" s="607"/>
      <c r="C12" s="107"/>
      <c r="D12" s="43"/>
      <c r="E12" s="27" t="s">
        <v>94</v>
      </c>
      <c r="F12" s="23"/>
      <c r="G12" s="189">
        <v>41489</v>
      </c>
      <c r="H12" s="185">
        <v>39284</v>
      </c>
    </row>
    <row r="13" spans="1:8" ht="25.5" customHeight="1">
      <c r="B13" s="607"/>
      <c r="C13" s="107"/>
      <c r="D13" s="43"/>
      <c r="E13" s="27" t="s">
        <v>95</v>
      </c>
      <c r="F13" s="23"/>
      <c r="G13" s="189">
        <v>6811</v>
      </c>
      <c r="H13" s="185">
        <v>6811</v>
      </c>
    </row>
    <row r="14" spans="1:8" ht="25.5" customHeight="1">
      <c r="B14" s="607"/>
      <c r="C14" s="107"/>
      <c r="D14" s="43"/>
      <c r="E14" s="27" t="s">
        <v>96</v>
      </c>
      <c r="F14" s="23"/>
      <c r="G14" s="189">
        <v>6103569</v>
      </c>
      <c r="H14" s="185">
        <v>6103489</v>
      </c>
    </row>
    <row r="15" spans="1:8" ht="25.5" customHeight="1">
      <c r="B15" s="607"/>
      <c r="C15" s="107"/>
      <c r="D15" s="43"/>
      <c r="E15" s="27" t="s">
        <v>97</v>
      </c>
      <c r="F15" s="23"/>
      <c r="G15" s="189">
        <v>123597323</v>
      </c>
      <c r="H15" s="185">
        <v>123342473</v>
      </c>
    </row>
    <row r="16" spans="1:8" ht="25.5" customHeight="1">
      <c r="B16" s="607"/>
      <c r="C16" s="107"/>
      <c r="D16" s="43"/>
      <c r="E16" s="27" t="s">
        <v>98</v>
      </c>
      <c r="F16" s="23"/>
      <c r="G16" s="80">
        <v>0</v>
      </c>
      <c r="H16" s="80">
        <v>0</v>
      </c>
    </row>
    <row r="17" spans="1:18" ht="25.5" customHeight="1">
      <c r="A17" s="20"/>
      <c r="B17" s="608"/>
      <c r="C17" s="108"/>
      <c r="D17" s="43"/>
      <c r="E17" s="27" t="s">
        <v>99</v>
      </c>
      <c r="F17" s="119"/>
      <c r="G17" s="186">
        <f>SUM(G10:G16)</f>
        <v>576784348</v>
      </c>
      <c r="H17" s="187">
        <f>SUM(H10:H16)</f>
        <v>572286525</v>
      </c>
    </row>
    <row r="18" spans="1:18" ht="25.5" customHeight="1">
      <c r="B18" s="609" t="s">
        <v>124</v>
      </c>
      <c r="C18" s="106"/>
      <c r="D18" s="43"/>
      <c r="E18" s="27" t="s">
        <v>100</v>
      </c>
      <c r="F18" s="23"/>
      <c r="G18" s="186">
        <v>277963862</v>
      </c>
      <c r="H18" s="187">
        <v>264830469</v>
      </c>
    </row>
    <row r="19" spans="1:18" ht="25.5" customHeight="1">
      <c r="B19" s="606"/>
      <c r="C19" s="107"/>
      <c r="D19" s="43"/>
      <c r="E19" s="27" t="s">
        <v>101</v>
      </c>
      <c r="F19" s="23"/>
      <c r="G19" s="186">
        <v>1093094</v>
      </c>
      <c r="H19" s="187">
        <v>1047509</v>
      </c>
    </row>
    <row r="20" spans="1:18" ht="25.5" customHeight="1">
      <c r="A20" s="20"/>
      <c r="B20" s="610"/>
      <c r="C20" s="108"/>
      <c r="D20" s="43"/>
      <c r="E20" s="27" t="s">
        <v>99</v>
      </c>
      <c r="F20" s="119"/>
      <c r="G20" s="186">
        <f>G18+G19</f>
        <v>279056956</v>
      </c>
      <c r="H20" s="187">
        <f>H18+H19</f>
        <v>265877978</v>
      </c>
    </row>
    <row r="21" spans="1:18" ht="25.5" customHeight="1">
      <c r="A21" s="513" t="s">
        <v>162</v>
      </c>
      <c r="B21" s="612"/>
      <c r="C21" s="612"/>
      <c r="D21" s="612"/>
      <c r="E21" s="612"/>
      <c r="F21" s="613"/>
      <c r="G21" s="80">
        <v>0</v>
      </c>
      <c r="H21" s="80">
        <v>0</v>
      </c>
    </row>
    <row r="22" spans="1:18" s="215" customFormat="1" ht="25.5" customHeight="1">
      <c r="A22" s="217"/>
      <c r="B22" s="611" t="s">
        <v>163</v>
      </c>
      <c r="C22" s="611"/>
      <c r="D22" s="611"/>
      <c r="E22" s="611"/>
      <c r="F22" s="218"/>
      <c r="G22" s="371">
        <f>G17+G20</f>
        <v>855841304</v>
      </c>
      <c r="H22" s="214">
        <f>H17+H20</f>
        <v>838164503</v>
      </c>
    </row>
    <row r="23" spans="1:18" ht="25.5" customHeight="1">
      <c r="A23" s="128"/>
      <c r="B23" s="602" t="s">
        <v>125</v>
      </c>
      <c r="C23" s="603"/>
      <c r="D23" s="129"/>
      <c r="E23" s="27" t="s">
        <v>102</v>
      </c>
      <c r="F23" s="23"/>
      <c r="G23" s="80">
        <v>0</v>
      </c>
      <c r="H23" s="187">
        <f>H22</f>
        <v>838164503</v>
      </c>
    </row>
    <row r="24" spans="1:18" ht="25.5" customHeight="1" thickBot="1">
      <c r="A24" s="105"/>
      <c r="B24" s="604"/>
      <c r="C24" s="605"/>
      <c r="D24" s="130"/>
      <c r="E24" s="45" t="s">
        <v>103</v>
      </c>
      <c r="F24" s="120"/>
      <c r="G24" s="249">
        <v>0</v>
      </c>
      <c r="H24" s="104">
        <v>0</v>
      </c>
    </row>
    <row r="25" spans="1:18" ht="11.25">
      <c r="B25" s="1" t="s">
        <v>286</v>
      </c>
    </row>
    <row r="26" spans="1:18" ht="11.25">
      <c r="B26" s="247" t="s">
        <v>284</v>
      </c>
    </row>
    <row r="28" spans="1:18" ht="27.95" customHeight="1">
      <c r="R28" s="84"/>
    </row>
  </sheetData>
  <mergeCells count="5">
    <mergeCell ref="B23:C24"/>
    <mergeCell ref="B10:B17"/>
    <mergeCell ref="B18:B20"/>
    <mergeCell ref="B22:E22"/>
    <mergeCell ref="A21:F21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firstPageNumber="74" orientation="portrait" blackAndWhite="1" r:id="rId1"/>
  <headerFooter scaleWithDoc="0" alignWithMargins="0">
    <oddFooter>&amp;C&amp;"游明朝,標準"&amp;10&amp;P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BreakPreview" zoomScaleNormal="100" zoomScaleSheetLayoutView="100" workbookViewId="0">
      <selection activeCell="F14" sqref="F14"/>
    </sheetView>
  </sheetViews>
  <sheetFormatPr defaultRowHeight="13.5"/>
  <cols>
    <col min="1" max="1" width="9" style="472"/>
    <col min="2" max="2" width="16.625" style="472" customWidth="1"/>
    <col min="3" max="4" width="24.125" style="472" customWidth="1"/>
    <col min="5" max="16384" width="9" style="472"/>
  </cols>
  <sheetData>
    <row r="1" spans="1:8" ht="27" customHeight="1" thickBot="1">
      <c r="A1" s="471" t="s">
        <v>266</v>
      </c>
    </row>
    <row r="2" spans="1:8" ht="36.75" customHeight="1">
      <c r="A2" s="473"/>
      <c r="B2" s="474"/>
      <c r="C2" s="475" t="s">
        <v>179</v>
      </c>
      <c r="D2" s="476" t="s">
        <v>180</v>
      </c>
    </row>
    <row r="3" spans="1:8" ht="36.75" customHeight="1">
      <c r="A3" s="614" t="s">
        <v>181</v>
      </c>
      <c r="B3" s="477" t="s">
        <v>182</v>
      </c>
      <c r="C3" s="442">
        <v>202272452</v>
      </c>
      <c r="D3" s="478">
        <v>200418767</v>
      </c>
    </row>
    <row r="4" spans="1:8" ht="36.75" customHeight="1">
      <c r="A4" s="615"/>
      <c r="B4" s="479" t="s">
        <v>183</v>
      </c>
      <c r="C4" s="480">
        <v>175969088</v>
      </c>
      <c r="D4" s="481">
        <v>174658558</v>
      </c>
      <c r="H4" s="471"/>
    </row>
    <row r="5" spans="1:8" ht="36.75" customHeight="1">
      <c r="A5" s="615"/>
      <c r="B5" s="479" t="s">
        <v>184</v>
      </c>
      <c r="C5" s="480">
        <v>52486755</v>
      </c>
      <c r="D5" s="481">
        <v>52193423</v>
      </c>
    </row>
    <row r="6" spans="1:8" ht="36.75" customHeight="1">
      <c r="A6" s="615"/>
      <c r="B6" s="479" t="s">
        <v>185</v>
      </c>
      <c r="C6" s="480">
        <v>65553042</v>
      </c>
      <c r="D6" s="481">
        <v>64870088</v>
      </c>
    </row>
    <row r="7" spans="1:8" ht="36.75" customHeight="1">
      <c r="A7" s="615"/>
      <c r="B7" s="479" t="s">
        <v>186</v>
      </c>
      <c r="C7" s="480">
        <v>80503012</v>
      </c>
      <c r="D7" s="481">
        <v>80145689</v>
      </c>
    </row>
    <row r="8" spans="1:8" ht="36.75" customHeight="1">
      <c r="A8" s="616"/>
      <c r="B8" s="482" t="s">
        <v>187</v>
      </c>
      <c r="C8" s="483">
        <f>SUM(C3:C7)-1</f>
        <v>576784348</v>
      </c>
      <c r="D8" s="484">
        <f>SUM(D3:D7)</f>
        <v>572286525</v>
      </c>
    </row>
    <row r="9" spans="1:8" ht="36.75" customHeight="1">
      <c r="A9" s="617" t="s">
        <v>188</v>
      </c>
      <c r="B9" s="618"/>
      <c r="C9" s="485">
        <v>279056956</v>
      </c>
      <c r="D9" s="486">
        <v>265877978</v>
      </c>
    </row>
    <row r="10" spans="1:8" s="488" customFormat="1" ht="36.75" customHeight="1" thickBot="1">
      <c r="A10" s="619" t="s">
        <v>187</v>
      </c>
      <c r="B10" s="620"/>
      <c r="C10" s="487">
        <f>C8+C9</f>
        <v>855841304</v>
      </c>
      <c r="D10" s="487">
        <f>D8+D9</f>
        <v>838164503</v>
      </c>
    </row>
    <row r="11" spans="1:8">
      <c r="A11" s="393" t="s">
        <v>282</v>
      </c>
    </row>
  </sheetData>
  <mergeCells count="3">
    <mergeCell ref="A3:A8"/>
    <mergeCell ref="A9:B9"/>
    <mergeCell ref="A10:B10"/>
  </mergeCells>
  <phoneticPr fontId="4"/>
  <pageMargins left="0.59055118110236227" right="0.59055118110236227" top="0.74803149606299213" bottom="0.62992125984251968" header="0.51181102362204722" footer="0.31496062992125984"/>
  <pageSetup paperSize="9" firstPageNumber="75" orientation="portrait" blackAndWhite="1" r:id="rId1"/>
  <headerFooter scaleWithDoc="0" alignWithMargins="0">
    <oddFooter>&amp;C&amp;"游明朝,標準"&amp;10&amp;P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view="pageBreakPreview" topLeftCell="A73" zoomScaleNormal="85" zoomScaleSheetLayoutView="100" workbookViewId="0">
      <selection activeCell="F14" sqref="F14"/>
    </sheetView>
  </sheetViews>
  <sheetFormatPr defaultRowHeight="20.100000000000001" customHeight="1"/>
  <cols>
    <col min="1" max="1" width="15.5" style="1" customWidth="1"/>
    <col min="2" max="4" width="1.625" style="1" customWidth="1"/>
    <col min="5" max="5" width="3.625" style="1" customWidth="1"/>
    <col min="6" max="6" width="0.625" style="1" customWidth="1"/>
    <col min="7" max="7" width="9.125" style="1" customWidth="1"/>
    <col min="8" max="8" width="0.625" style="1" customWidth="1"/>
    <col min="9" max="13" width="13.125" style="1" customWidth="1"/>
    <col min="14" max="14" width="13.125" style="118" customWidth="1"/>
    <col min="15" max="15" width="9" style="12"/>
    <col min="16" max="16384" width="9" style="1"/>
  </cols>
  <sheetData>
    <row r="1" spans="1:14" ht="24" customHeight="1" thickBot="1">
      <c r="A1" s="208" t="s">
        <v>216</v>
      </c>
      <c r="B1" s="2"/>
      <c r="N1" s="118" t="s">
        <v>236</v>
      </c>
    </row>
    <row r="2" spans="1:14" ht="15.75" customHeight="1">
      <c r="A2" s="633" t="s">
        <v>104</v>
      </c>
      <c r="B2" s="650" t="s">
        <v>120</v>
      </c>
      <c r="C2" s="651"/>
      <c r="D2" s="652"/>
      <c r="E2" s="627" t="s">
        <v>105</v>
      </c>
      <c r="F2" s="646"/>
      <c r="G2" s="646"/>
      <c r="H2" s="199"/>
      <c r="I2" s="629" t="s">
        <v>200</v>
      </c>
      <c r="J2" s="629" t="s">
        <v>210</v>
      </c>
      <c r="K2" s="629" t="s">
        <v>221</v>
      </c>
      <c r="L2" s="629" t="s">
        <v>223</v>
      </c>
      <c r="M2" s="627" t="s">
        <v>230</v>
      </c>
      <c r="N2" s="627" t="s">
        <v>261</v>
      </c>
    </row>
    <row r="3" spans="1:14" ht="15" customHeight="1">
      <c r="A3" s="634"/>
      <c r="B3" s="653"/>
      <c r="C3" s="654"/>
      <c r="D3" s="655"/>
      <c r="E3" s="628"/>
      <c r="F3" s="647"/>
      <c r="G3" s="647"/>
      <c r="H3" s="198"/>
      <c r="I3" s="630"/>
      <c r="J3" s="630"/>
      <c r="K3" s="630"/>
      <c r="L3" s="630"/>
      <c r="M3" s="628"/>
      <c r="N3" s="628"/>
    </row>
    <row r="4" spans="1:14" ht="17.25" customHeight="1">
      <c r="A4" s="142"/>
      <c r="B4" s="12"/>
      <c r="C4" s="143"/>
      <c r="D4" s="12"/>
      <c r="E4" s="622" t="s">
        <v>121</v>
      </c>
      <c r="F4" s="155"/>
      <c r="G4" s="197" t="s">
        <v>106</v>
      </c>
      <c r="H4" s="197"/>
      <c r="I4" s="137">
        <v>11272</v>
      </c>
      <c r="J4" s="140">
        <v>11025</v>
      </c>
      <c r="K4" s="140">
        <v>10873</v>
      </c>
      <c r="L4" s="144">
        <v>10448</v>
      </c>
      <c r="M4" s="144">
        <v>9816</v>
      </c>
      <c r="N4" s="270">
        <v>9402</v>
      </c>
    </row>
    <row r="5" spans="1:14" ht="17.25" customHeight="1">
      <c r="A5" s="109"/>
      <c r="B5" s="12"/>
      <c r="C5" s="12"/>
      <c r="D5" s="12"/>
      <c r="E5" s="623"/>
      <c r="F5" s="131"/>
      <c r="G5" s="121" t="s">
        <v>107</v>
      </c>
      <c r="H5" s="121"/>
      <c r="I5" s="134">
        <v>1053582</v>
      </c>
      <c r="J5" s="141">
        <v>1020520</v>
      </c>
      <c r="K5" s="141">
        <v>1003659</v>
      </c>
      <c r="L5" s="141">
        <v>962930</v>
      </c>
      <c r="M5" s="141">
        <v>910723</v>
      </c>
      <c r="N5" s="271">
        <v>874403</v>
      </c>
    </row>
    <row r="6" spans="1:14" ht="17.25" customHeight="1">
      <c r="A6" s="109" t="s">
        <v>108</v>
      </c>
      <c r="B6" s="12"/>
      <c r="C6" s="12"/>
      <c r="D6" s="109"/>
      <c r="E6" s="623"/>
      <c r="F6" s="131"/>
      <c r="G6" s="121" t="s">
        <v>109</v>
      </c>
      <c r="H6" s="121"/>
      <c r="I6" s="134">
        <v>439327</v>
      </c>
      <c r="J6" s="141">
        <v>445598</v>
      </c>
      <c r="K6" s="141">
        <v>448399</v>
      </c>
      <c r="L6" s="141">
        <v>422712</v>
      </c>
      <c r="M6" s="141">
        <v>421619</v>
      </c>
      <c r="N6" s="271">
        <v>417256</v>
      </c>
    </row>
    <row r="7" spans="1:14" ht="17.25" customHeight="1">
      <c r="A7" s="621" t="s">
        <v>203</v>
      </c>
      <c r="B7" s="250"/>
      <c r="C7" s="251" t="s">
        <v>244</v>
      </c>
      <c r="D7" s="252"/>
      <c r="E7" s="624"/>
      <c r="F7" s="206"/>
      <c r="G7" s="203" t="s">
        <v>5</v>
      </c>
      <c r="H7" s="203"/>
      <c r="I7" s="207">
        <v>94.306131561096663</v>
      </c>
      <c r="J7" s="204">
        <v>101.42741056206425</v>
      </c>
      <c r="K7" s="204">
        <v>100.62859348560811</v>
      </c>
      <c r="L7" s="204">
        <v>94.271396680188843</v>
      </c>
      <c r="M7" s="204">
        <v>99.741431518386037</v>
      </c>
      <c r="N7" s="272">
        <f>N6/M6*100</f>
        <v>98.965179462974859</v>
      </c>
    </row>
    <row r="8" spans="1:14" ht="17.25" customHeight="1">
      <c r="A8" s="621"/>
      <c r="B8" s="250"/>
      <c r="C8" s="252" t="s">
        <v>242</v>
      </c>
      <c r="D8" s="252"/>
      <c r="E8" s="623" t="s">
        <v>122</v>
      </c>
      <c r="F8" s="131"/>
      <c r="G8" s="121" t="s">
        <v>106</v>
      </c>
      <c r="H8" s="121"/>
      <c r="I8" s="134">
        <v>1476</v>
      </c>
      <c r="J8" s="144">
        <v>1303</v>
      </c>
      <c r="K8" s="144">
        <v>1074</v>
      </c>
      <c r="L8" s="144">
        <v>794</v>
      </c>
      <c r="M8" s="144">
        <v>616</v>
      </c>
      <c r="N8" s="270">
        <v>559</v>
      </c>
    </row>
    <row r="9" spans="1:14" ht="17.25" customHeight="1">
      <c r="A9" s="145"/>
      <c r="B9" s="253"/>
      <c r="C9" s="253"/>
      <c r="D9" s="253"/>
      <c r="E9" s="623"/>
      <c r="F9" s="131"/>
      <c r="G9" s="121" t="s">
        <v>107</v>
      </c>
      <c r="H9" s="121"/>
      <c r="I9" s="134">
        <v>88202</v>
      </c>
      <c r="J9" s="144">
        <v>76569</v>
      </c>
      <c r="K9" s="144">
        <v>64080</v>
      </c>
      <c r="L9" s="144">
        <v>48136</v>
      </c>
      <c r="M9" s="144">
        <v>38010</v>
      </c>
      <c r="N9" s="271">
        <v>34353</v>
      </c>
    </row>
    <row r="10" spans="1:14" ht="17.25" customHeight="1">
      <c r="A10" s="109"/>
      <c r="B10" s="253"/>
      <c r="C10" s="253"/>
      <c r="D10" s="253"/>
      <c r="E10" s="623"/>
      <c r="F10" s="131"/>
      <c r="G10" s="121" t="s">
        <v>109</v>
      </c>
      <c r="H10" s="121"/>
      <c r="I10" s="134">
        <v>51594</v>
      </c>
      <c r="J10" s="144">
        <v>47103</v>
      </c>
      <c r="K10" s="144">
        <v>40802</v>
      </c>
      <c r="L10" s="144">
        <v>30022</v>
      </c>
      <c r="M10" s="144">
        <v>24872</v>
      </c>
      <c r="N10" s="271">
        <v>22778</v>
      </c>
    </row>
    <row r="11" spans="1:14" ht="17.25" customHeight="1">
      <c r="A11" s="9"/>
      <c r="B11" s="254"/>
      <c r="C11" s="254"/>
      <c r="D11" s="254"/>
      <c r="E11" s="625"/>
      <c r="F11" s="131"/>
      <c r="G11" s="121" t="s">
        <v>5</v>
      </c>
      <c r="H11" s="121"/>
      <c r="I11" s="135">
        <v>89.233642920147361</v>
      </c>
      <c r="J11" s="146">
        <v>91.295499476683347</v>
      </c>
      <c r="K11" s="146">
        <v>86.622932721907304</v>
      </c>
      <c r="L11" s="146">
        <v>73.579726483995884</v>
      </c>
      <c r="M11" s="146">
        <v>82.845912997135429</v>
      </c>
      <c r="N11" s="273">
        <f t="shared" ref="N11" si="0">N10/M10*100</f>
        <v>91.580894178192338</v>
      </c>
    </row>
    <row r="12" spans="1:14" ht="17.25" customHeight="1">
      <c r="A12" s="109"/>
      <c r="B12" s="253"/>
      <c r="C12" s="253"/>
      <c r="D12" s="253"/>
      <c r="E12" s="622" t="s">
        <v>121</v>
      </c>
      <c r="F12" s="155"/>
      <c r="G12" s="197" t="s">
        <v>106</v>
      </c>
      <c r="H12" s="197"/>
      <c r="I12" s="137">
        <v>347</v>
      </c>
      <c r="J12" s="140">
        <v>416</v>
      </c>
      <c r="K12" s="140">
        <v>544</v>
      </c>
      <c r="L12" s="144">
        <v>507</v>
      </c>
      <c r="M12" s="144">
        <v>537</v>
      </c>
      <c r="N12" s="270">
        <v>623</v>
      </c>
    </row>
    <row r="13" spans="1:14" ht="17.25" customHeight="1">
      <c r="A13" s="109"/>
      <c r="B13" s="253"/>
      <c r="C13" s="253"/>
      <c r="D13" s="253"/>
      <c r="E13" s="623"/>
      <c r="F13" s="131"/>
      <c r="G13" s="121" t="s">
        <v>107</v>
      </c>
      <c r="H13" s="121"/>
      <c r="I13" s="134">
        <v>21885</v>
      </c>
      <c r="J13" s="141">
        <v>24754</v>
      </c>
      <c r="K13" s="141">
        <v>31641</v>
      </c>
      <c r="L13" s="141">
        <v>30011</v>
      </c>
      <c r="M13" s="141">
        <v>32366</v>
      </c>
      <c r="N13" s="271">
        <v>37810</v>
      </c>
    </row>
    <row r="14" spans="1:14" ht="17.25" customHeight="1">
      <c r="A14" s="109" t="s">
        <v>108</v>
      </c>
      <c r="B14" s="253"/>
      <c r="C14" s="255"/>
      <c r="D14" s="255"/>
      <c r="E14" s="623"/>
      <c r="F14" s="131"/>
      <c r="G14" s="121" t="s">
        <v>109</v>
      </c>
      <c r="H14" s="121"/>
      <c r="I14" s="134">
        <v>8313</v>
      </c>
      <c r="J14" s="141">
        <v>10073</v>
      </c>
      <c r="K14" s="141">
        <v>13211</v>
      </c>
      <c r="L14" s="141">
        <v>12166</v>
      </c>
      <c r="M14" s="141">
        <v>13714</v>
      </c>
      <c r="N14" s="271">
        <v>16553</v>
      </c>
    </row>
    <row r="15" spans="1:14" ht="17.25" customHeight="1">
      <c r="A15" s="621" t="s">
        <v>204</v>
      </c>
      <c r="B15" s="250"/>
      <c r="C15" s="251" t="s">
        <v>244</v>
      </c>
      <c r="D15" s="252"/>
      <c r="E15" s="624"/>
      <c r="F15" s="206"/>
      <c r="G15" s="203" t="s">
        <v>5</v>
      </c>
      <c r="H15" s="203"/>
      <c r="I15" s="207">
        <v>100.62946374530928</v>
      </c>
      <c r="J15" s="204">
        <v>121.17165884758812</v>
      </c>
      <c r="K15" s="204">
        <v>131.15258612131439</v>
      </c>
      <c r="L15" s="204">
        <v>92.089925062447961</v>
      </c>
      <c r="M15" s="204">
        <v>112.72398487588362</v>
      </c>
      <c r="N15" s="272">
        <f t="shared" ref="N15" si="1">N14/M14*100</f>
        <v>120.70147294735307</v>
      </c>
    </row>
    <row r="16" spans="1:14" ht="17.25" customHeight="1">
      <c r="A16" s="621"/>
      <c r="B16" s="250"/>
      <c r="C16" s="252" t="s">
        <v>242</v>
      </c>
      <c r="D16" s="252"/>
      <c r="E16" s="623" t="s">
        <v>122</v>
      </c>
      <c r="F16" s="131"/>
      <c r="G16" s="121" t="s">
        <v>106</v>
      </c>
      <c r="H16" s="121"/>
      <c r="I16" s="134">
        <v>9837</v>
      </c>
      <c r="J16" s="144">
        <v>10194</v>
      </c>
      <c r="K16" s="144">
        <v>10913</v>
      </c>
      <c r="L16" s="144">
        <v>11255</v>
      </c>
      <c r="M16" s="144">
        <v>10940</v>
      </c>
      <c r="N16" s="270">
        <v>10504</v>
      </c>
    </row>
    <row r="17" spans="1:14" ht="17.25" customHeight="1">
      <c r="A17" s="109"/>
      <c r="B17" s="253"/>
      <c r="C17" s="253"/>
      <c r="D17" s="253"/>
      <c r="E17" s="623"/>
      <c r="F17" s="131"/>
      <c r="G17" s="121" t="s">
        <v>107</v>
      </c>
      <c r="H17" s="121"/>
      <c r="I17" s="134">
        <v>708095</v>
      </c>
      <c r="J17" s="144">
        <v>725037</v>
      </c>
      <c r="K17" s="144">
        <v>801589</v>
      </c>
      <c r="L17" s="144">
        <v>823657</v>
      </c>
      <c r="M17" s="144">
        <v>785235</v>
      </c>
      <c r="N17" s="271">
        <v>728903</v>
      </c>
    </row>
    <row r="18" spans="1:14" ht="17.25" customHeight="1">
      <c r="A18" s="109"/>
      <c r="B18" s="253"/>
      <c r="C18" s="253"/>
      <c r="D18" s="253"/>
      <c r="E18" s="623"/>
      <c r="F18" s="131"/>
      <c r="G18" s="121" t="s">
        <v>109</v>
      </c>
      <c r="H18" s="121"/>
      <c r="I18" s="134">
        <v>523162</v>
      </c>
      <c r="J18" s="144">
        <v>551681</v>
      </c>
      <c r="K18" s="144">
        <v>627977</v>
      </c>
      <c r="L18" s="144">
        <v>638208</v>
      </c>
      <c r="M18" s="144">
        <v>626483</v>
      </c>
      <c r="N18" s="271">
        <v>598849</v>
      </c>
    </row>
    <row r="19" spans="1:14" ht="17.25" customHeight="1">
      <c r="A19" s="9"/>
      <c r="B19" s="254"/>
      <c r="C19" s="254"/>
      <c r="D19" s="254"/>
      <c r="E19" s="625"/>
      <c r="F19" s="131"/>
      <c r="G19" s="121" t="s">
        <v>5</v>
      </c>
      <c r="H19" s="121"/>
      <c r="I19" s="135">
        <v>120.25689768916207</v>
      </c>
      <c r="J19" s="146">
        <v>105.45127513083901</v>
      </c>
      <c r="K19" s="146">
        <v>113.82973131211696</v>
      </c>
      <c r="L19" s="146">
        <v>101.62919979553391</v>
      </c>
      <c r="M19" s="146">
        <v>98.162824659045327</v>
      </c>
      <c r="N19" s="273">
        <f t="shared" ref="N19" si="2">N18/M18*100</f>
        <v>95.589026358257129</v>
      </c>
    </row>
    <row r="20" spans="1:14" ht="17.25" customHeight="1">
      <c r="A20" s="109"/>
      <c r="B20" s="253"/>
      <c r="C20" s="253"/>
      <c r="D20" s="253"/>
      <c r="E20" s="622" t="s">
        <v>121</v>
      </c>
      <c r="F20" s="155"/>
      <c r="G20" s="197" t="s">
        <v>106</v>
      </c>
      <c r="H20" s="197"/>
      <c r="I20" s="201">
        <v>3253</v>
      </c>
      <c r="J20" s="154">
        <v>3238</v>
      </c>
      <c r="K20" s="138">
        <v>3401</v>
      </c>
      <c r="L20" s="144">
        <v>3500</v>
      </c>
      <c r="M20" s="144">
        <v>3575</v>
      </c>
      <c r="N20" s="270">
        <v>3562</v>
      </c>
    </row>
    <row r="21" spans="1:14" ht="17.25" customHeight="1">
      <c r="A21" s="109"/>
      <c r="B21" s="253"/>
      <c r="C21" s="253"/>
      <c r="D21" s="253"/>
      <c r="E21" s="623"/>
      <c r="F21" s="131"/>
      <c r="G21" s="121" t="s">
        <v>107</v>
      </c>
      <c r="H21" s="121"/>
      <c r="I21" s="148">
        <v>365709</v>
      </c>
      <c r="J21" s="80">
        <v>361889</v>
      </c>
      <c r="K21" s="139">
        <v>377886</v>
      </c>
      <c r="L21" s="139">
        <v>387181</v>
      </c>
      <c r="M21" s="139">
        <v>394339</v>
      </c>
      <c r="N21" s="271">
        <v>390088</v>
      </c>
    </row>
    <row r="22" spans="1:14" ht="17.25" customHeight="1">
      <c r="A22" s="109" t="s">
        <v>108</v>
      </c>
      <c r="B22" s="253"/>
      <c r="C22" s="255"/>
      <c r="D22" s="255"/>
      <c r="E22" s="623"/>
      <c r="F22" s="131"/>
      <c r="G22" s="121" t="s">
        <v>109</v>
      </c>
      <c r="H22" s="121"/>
      <c r="I22" s="148">
        <v>152382</v>
      </c>
      <c r="J22" s="80">
        <v>157644</v>
      </c>
      <c r="K22" s="139">
        <v>169767</v>
      </c>
      <c r="L22" s="139">
        <v>168636</v>
      </c>
      <c r="M22" s="139">
        <v>180625</v>
      </c>
      <c r="N22" s="271">
        <v>186701</v>
      </c>
    </row>
    <row r="23" spans="1:14" ht="17.25" customHeight="1">
      <c r="A23" s="621" t="s">
        <v>205</v>
      </c>
      <c r="B23" s="250"/>
      <c r="C23" s="251" t="s">
        <v>244</v>
      </c>
      <c r="D23" s="252"/>
      <c r="E23" s="624"/>
      <c r="F23" s="206"/>
      <c r="G23" s="203" t="s">
        <v>5</v>
      </c>
      <c r="H23" s="203"/>
      <c r="I23" s="209">
        <v>100.47672739501117</v>
      </c>
      <c r="J23" s="210">
        <v>103.45316375949916</v>
      </c>
      <c r="K23" s="210">
        <v>107.69011189769353</v>
      </c>
      <c r="L23" s="210">
        <v>99.333792786583956</v>
      </c>
      <c r="M23" s="210">
        <v>107.109395384141</v>
      </c>
      <c r="N23" s="272">
        <f t="shared" ref="N23" si="3">N22/M22*100</f>
        <v>103.36387543252594</v>
      </c>
    </row>
    <row r="24" spans="1:14" ht="17.25" customHeight="1">
      <c r="A24" s="621"/>
      <c r="B24" s="250"/>
      <c r="C24" s="252" t="s">
        <v>242</v>
      </c>
      <c r="D24" s="252"/>
      <c r="E24" s="623" t="s">
        <v>122</v>
      </c>
      <c r="F24" s="131"/>
      <c r="G24" s="121" t="s">
        <v>106</v>
      </c>
      <c r="H24" s="121"/>
      <c r="I24" s="148">
        <v>1677</v>
      </c>
      <c r="J24" s="80">
        <v>1516</v>
      </c>
      <c r="K24" s="139">
        <v>1475</v>
      </c>
      <c r="L24" s="144">
        <v>1327</v>
      </c>
      <c r="M24" s="144">
        <v>1130</v>
      </c>
      <c r="N24" s="270">
        <v>953</v>
      </c>
    </row>
    <row r="25" spans="1:14" ht="17.25" customHeight="1">
      <c r="A25" s="626"/>
      <c r="B25" s="250"/>
      <c r="C25" s="253"/>
      <c r="D25" s="253"/>
      <c r="E25" s="623"/>
      <c r="F25" s="131"/>
      <c r="G25" s="121" t="s">
        <v>107</v>
      </c>
      <c r="H25" s="121"/>
      <c r="I25" s="148">
        <v>192198</v>
      </c>
      <c r="J25" s="80">
        <v>173441</v>
      </c>
      <c r="K25" s="139">
        <v>168024</v>
      </c>
      <c r="L25" s="139">
        <v>150249</v>
      </c>
      <c r="M25" s="139">
        <v>127350</v>
      </c>
      <c r="N25" s="271">
        <v>106481</v>
      </c>
    </row>
    <row r="26" spans="1:14" ht="17.25" customHeight="1">
      <c r="A26" s="149"/>
      <c r="B26" s="252"/>
      <c r="C26" s="253"/>
      <c r="D26" s="253"/>
      <c r="E26" s="623"/>
      <c r="F26" s="131"/>
      <c r="G26" s="121" t="s">
        <v>109</v>
      </c>
      <c r="H26" s="121"/>
      <c r="I26" s="148">
        <v>107028</v>
      </c>
      <c r="J26" s="80">
        <v>101026</v>
      </c>
      <c r="K26" s="139">
        <v>101294</v>
      </c>
      <c r="L26" s="139">
        <v>89142</v>
      </c>
      <c r="M26" s="139">
        <v>78279</v>
      </c>
      <c r="N26" s="271">
        <v>68027</v>
      </c>
    </row>
    <row r="27" spans="1:14" ht="17.25" customHeight="1">
      <c r="A27" s="9"/>
      <c r="B27" s="254"/>
      <c r="C27" s="254"/>
      <c r="D27" s="254"/>
      <c r="E27" s="625"/>
      <c r="F27" s="131"/>
      <c r="G27" s="121" t="s">
        <v>5</v>
      </c>
      <c r="H27" s="121"/>
      <c r="I27" s="209">
        <v>94.796418164264892</v>
      </c>
      <c r="J27" s="211">
        <v>94.392121687782634</v>
      </c>
      <c r="K27" s="211">
        <v>100.26527824520421</v>
      </c>
      <c r="L27" s="211">
        <v>88.003238098998949</v>
      </c>
      <c r="M27" s="211">
        <v>87.813825132933971</v>
      </c>
      <c r="N27" s="273">
        <f t="shared" ref="N27" si="4">N26/M26*100</f>
        <v>86.903256301179113</v>
      </c>
    </row>
    <row r="28" spans="1:14" ht="17.25" customHeight="1">
      <c r="A28" s="109"/>
      <c r="B28" s="253"/>
      <c r="C28" s="253"/>
      <c r="D28" s="253"/>
      <c r="E28" s="622" t="s">
        <v>121</v>
      </c>
      <c r="F28" s="155"/>
      <c r="G28" s="197" t="s">
        <v>106</v>
      </c>
      <c r="H28" s="197"/>
      <c r="I28" s="201">
        <v>16</v>
      </c>
      <c r="J28" s="154">
        <v>18</v>
      </c>
      <c r="K28" s="154">
        <v>23</v>
      </c>
      <c r="L28" s="144">
        <v>30</v>
      </c>
      <c r="M28" s="144">
        <v>33</v>
      </c>
      <c r="N28" s="270">
        <v>34</v>
      </c>
    </row>
    <row r="29" spans="1:14" ht="17.25" customHeight="1">
      <c r="A29" s="109"/>
      <c r="B29" s="253"/>
      <c r="C29" s="253"/>
      <c r="D29" s="253"/>
      <c r="E29" s="623"/>
      <c r="F29" s="131"/>
      <c r="G29" s="121" t="s">
        <v>107</v>
      </c>
      <c r="H29" s="121"/>
      <c r="I29" s="148">
        <v>1913</v>
      </c>
      <c r="J29" s="80">
        <v>2152</v>
      </c>
      <c r="K29" s="80">
        <v>2724</v>
      </c>
      <c r="L29" s="80">
        <v>3563</v>
      </c>
      <c r="M29" s="80">
        <v>3924</v>
      </c>
      <c r="N29" s="271">
        <v>3958</v>
      </c>
    </row>
    <row r="30" spans="1:14" ht="17.25" customHeight="1">
      <c r="A30" s="109" t="s">
        <v>108</v>
      </c>
      <c r="B30" s="253"/>
      <c r="C30" s="255"/>
      <c r="D30" s="255"/>
      <c r="E30" s="623"/>
      <c r="F30" s="131"/>
      <c r="G30" s="121" t="s">
        <v>109</v>
      </c>
      <c r="H30" s="121"/>
      <c r="I30" s="148">
        <v>747</v>
      </c>
      <c r="J30" s="80">
        <v>875</v>
      </c>
      <c r="K30" s="80">
        <v>1161</v>
      </c>
      <c r="L30" s="80">
        <v>1493</v>
      </c>
      <c r="M30" s="80">
        <v>1690</v>
      </c>
      <c r="N30" s="271">
        <v>1779</v>
      </c>
    </row>
    <row r="31" spans="1:14" ht="17.25" customHeight="1">
      <c r="A31" s="621" t="s">
        <v>206</v>
      </c>
      <c r="B31" s="250"/>
      <c r="C31" s="251" t="s">
        <v>244</v>
      </c>
      <c r="D31" s="252"/>
      <c r="E31" s="624"/>
      <c r="F31" s="206"/>
      <c r="G31" s="203" t="s">
        <v>5</v>
      </c>
      <c r="H31" s="203"/>
      <c r="I31" s="209">
        <v>118.57142857142857</v>
      </c>
      <c r="J31" s="210">
        <v>117.13520749665327</v>
      </c>
      <c r="K31" s="210">
        <v>132.68571428571428</v>
      </c>
      <c r="L31" s="210">
        <v>128.59603789836348</v>
      </c>
      <c r="M31" s="210">
        <v>113.1949095780308</v>
      </c>
      <c r="N31" s="272">
        <f t="shared" ref="N31" si="5">N30/M30*100</f>
        <v>105.26627218934912</v>
      </c>
    </row>
    <row r="32" spans="1:14" ht="17.25" customHeight="1">
      <c r="A32" s="621"/>
      <c r="B32" s="250"/>
      <c r="C32" s="252" t="s">
        <v>242</v>
      </c>
      <c r="D32" s="252"/>
      <c r="E32" s="623" t="s">
        <v>122</v>
      </c>
      <c r="F32" s="131"/>
      <c r="G32" s="121" t="s">
        <v>106</v>
      </c>
      <c r="H32" s="121"/>
      <c r="I32" s="148">
        <v>101</v>
      </c>
      <c r="J32" s="80">
        <v>93</v>
      </c>
      <c r="K32" s="139">
        <v>184</v>
      </c>
      <c r="L32" s="144">
        <v>267</v>
      </c>
      <c r="M32" s="144">
        <v>348</v>
      </c>
      <c r="N32" s="270">
        <v>493</v>
      </c>
    </row>
    <row r="33" spans="1:14" ht="17.25" customHeight="1">
      <c r="A33" s="626"/>
      <c r="B33" s="250"/>
      <c r="C33" s="253"/>
      <c r="D33" s="253"/>
      <c r="E33" s="623"/>
      <c r="F33" s="131"/>
      <c r="G33" s="121" t="s">
        <v>107</v>
      </c>
      <c r="H33" s="121"/>
      <c r="I33" s="148">
        <v>9111</v>
      </c>
      <c r="J33" s="80">
        <v>9159</v>
      </c>
      <c r="K33" s="139">
        <v>18522</v>
      </c>
      <c r="L33" s="139">
        <v>25239</v>
      </c>
      <c r="M33" s="139">
        <v>32290</v>
      </c>
      <c r="N33" s="271">
        <v>44816</v>
      </c>
    </row>
    <row r="34" spans="1:14" ht="17.25" customHeight="1">
      <c r="A34" s="149"/>
      <c r="B34" s="252"/>
      <c r="C34" s="253"/>
      <c r="D34" s="253"/>
      <c r="E34" s="623"/>
      <c r="F34" s="131"/>
      <c r="G34" s="121" t="s">
        <v>109</v>
      </c>
      <c r="H34" s="121"/>
      <c r="I34" s="148">
        <v>6087</v>
      </c>
      <c r="J34" s="80">
        <v>6328</v>
      </c>
      <c r="K34" s="139">
        <v>15304</v>
      </c>
      <c r="L34" s="139">
        <v>22672</v>
      </c>
      <c r="M34" s="139">
        <v>29965</v>
      </c>
      <c r="N34" s="271">
        <v>45137</v>
      </c>
    </row>
    <row r="35" spans="1:14" ht="17.25" customHeight="1">
      <c r="A35" s="9"/>
      <c r="B35" s="254"/>
      <c r="C35" s="254"/>
      <c r="D35" s="254"/>
      <c r="E35" s="625"/>
      <c r="F35" s="131"/>
      <c r="G35" s="121" t="s">
        <v>5</v>
      </c>
      <c r="H35" s="121"/>
      <c r="I35" s="209">
        <v>94.065832174316171</v>
      </c>
      <c r="J35" s="211">
        <v>103.95925743387546</v>
      </c>
      <c r="K35" s="211">
        <v>241.8457648546144</v>
      </c>
      <c r="L35" s="211">
        <v>148.14427600627286</v>
      </c>
      <c r="M35" s="211">
        <v>132.16743119266056</v>
      </c>
      <c r="N35" s="273">
        <f>N34/M34*100</f>
        <v>150.63240447188386</v>
      </c>
    </row>
    <row r="36" spans="1:14" ht="17.25" customHeight="1">
      <c r="A36" s="109"/>
      <c r="B36" s="253"/>
      <c r="C36" s="256"/>
      <c r="D36" s="256"/>
      <c r="E36" s="622" t="s">
        <v>121</v>
      </c>
      <c r="F36" s="13"/>
      <c r="G36" s="197" t="s">
        <v>106</v>
      </c>
      <c r="H36" s="197"/>
      <c r="I36" s="201">
        <v>0</v>
      </c>
      <c r="J36" s="154">
        <v>0</v>
      </c>
      <c r="K36" s="154">
        <v>0</v>
      </c>
      <c r="L36" s="154">
        <v>0</v>
      </c>
      <c r="M36" s="154">
        <v>0</v>
      </c>
      <c r="N36" s="274">
        <v>0</v>
      </c>
    </row>
    <row r="37" spans="1:14" ht="17.25" customHeight="1">
      <c r="A37" s="109"/>
      <c r="B37" s="253"/>
      <c r="C37" s="252"/>
      <c r="D37" s="257"/>
      <c r="E37" s="623"/>
      <c r="F37" s="8"/>
      <c r="G37" s="121" t="s">
        <v>107</v>
      </c>
      <c r="H37" s="121"/>
      <c r="I37" s="148">
        <v>0</v>
      </c>
      <c r="J37" s="80">
        <v>0</v>
      </c>
      <c r="K37" s="80">
        <v>0</v>
      </c>
      <c r="L37" s="80">
        <v>0</v>
      </c>
      <c r="M37" s="80">
        <v>0</v>
      </c>
      <c r="N37" s="275">
        <v>0</v>
      </c>
    </row>
    <row r="38" spans="1:14" ht="17.25" customHeight="1">
      <c r="A38" s="241" t="s">
        <v>108</v>
      </c>
      <c r="B38" s="253"/>
      <c r="C38" s="252"/>
      <c r="D38" s="252"/>
      <c r="E38" s="623"/>
      <c r="F38" s="8"/>
      <c r="G38" s="121" t="s">
        <v>109</v>
      </c>
      <c r="H38" s="121"/>
      <c r="I38" s="148">
        <v>0</v>
      </c>
      <c r="J38" s="80">
        <v>0</v>
      </c>
      <c r="K38" s="80">
        <v>0</v>
      </c>
      <c r="L38" s="80">
        <v>0</v>
      </c>
      <c r="M38" s="80">
        <v>0</v>
      </c>
      <c r="N38" s="275">
        <v>0</v>
      </c>
    </row>
    <row r="39" spans="1:14" ht="17.25" customHeight="1">
      <c r="A39" s="635" t="s">
        <v>214</v>
      </c>
      <c r="B39" s="258"/>
      <c r="C39" s="251" t="s">
        <v>244</v>
      </c>
      <c r="D39" s="259"/>
      <c r="E39" s="624"/>
      <c r="F39" s="202"/>
      <c r="G39" s="203" t="s">
        <v>5</v>
      </c>
      <c r="H39" s="203"/>
      <c r="I39" s="286">
        <v>0</v>
      </c>
      <c r="J39" s="205">
        <v>0</v>
      </c>
      <c r="K39" s="205">
        <v>0</v>
      </c>
      <c r="L39" s="205">
        <v>0</v>
      </c>
      <c r="M39" s="205">
        <v>0</v>
      </c>
      <c r="N39" s="276">
        <v>0</v>
      </c>
    </row>
    <row r="40" spans="1:14" ht="17.25" customHeight="1">
      <c r="A40" s="631"/>
      <c r="B40" s="250"/>
      <c r="C40" s="252" t="s">
        <v>245</v>
      </c>
      <c r="D40" s="253"/>
      <c r="E40" s="623" t="s">
        <v>122</v>
      </c>
      <c r="F40" s="8"/>
      <c r="G40" s="121" t="s">
        <v>106</v>
      </c>
      <c r="H40" s="121"/>
      <c r="I40" s="148">
        <v>0</v>
      </c>
      <c r="J40" s="80">
        <v>0</v>
      </c>
      <c r="K40" s="80">
        <v>0</v>
      </c>
      <c r="L40" s="80">
        <v>0</v>
      </c>
      <c r="M40" s="80">
        <v>0</v>
      </c>
      <c r="N40" s="275">
        <v>0</v>
      </c>
    </row>
    <row r="41" spans="1:14" ht="17.25" customHeight="1">
      <c r="A41" s="636"/>
      <c r="B41" s="250"/>
      <c r="C41" s="253"/>
      <c r="D41" s="257"/>
      <c r="E41" s="645"/>
      <c r="F41" s="8"/>
      <c r="G41" s="121" t="s">
        <v>107</v>
      </c>
      <c r="H41" s="121"/>
      <c r="I41" s="148">
        <v>1553</v>
      </c>
      <c r="J41" s="80">
        <v>0</v>
      </c>
      <c r="K41" s="80">
        <v>0</v>
      </c>
      <c r="L41" s="80">
        <v>0</v>
      </c>
      <c r="M41" s="80">
        <v>0</v>
      </c>
      <c r="N41" s="275">
        <v>0</v>
      </c>
    </row>
    <row r="42" spans="1:14" ht="17.25" customHeight="1">
      <c r="A42" s="241"/>
      <c r="B42" s="253"/>
      <c r="C42" s="253"/>
      <c r="D42" s="257"/>
      <c r="E42" s="645"/>
      <c r="F42" s="8"/>
      <c r="G42" s="121" t="s">
        <v>109</v>
      </c>
      <c r="H42" s="121"/>
      <c r="I42" s="148">
        <v>631</v>
      </c>
      <c r="J42" s="80">
        <v>0</v>
      </c>
      <c r="K42" s="80">
        <v>0</v>
      </c>
      <c r="L42" s="80">
        <v>0</v>
      </c>
      <c r="M42" s="80">
        <v>0</v>
      </c>
      <c r="N42" s="275">
        <v>0</v>
      </c>
    </row>
    <row r="43" spans="1:14" ht="17.25" customHeight="1">
      <c r="A43" s="242"/>
      <c r="B43" s="254"/>
      <c r="C43" s="254"/>
      <c r="D43" s="254"/>
      <c r="E43" s="625"/>
      <c r="F43" s="8"/>
      <c r="G43" s="121" t="s">
        <v>5</v>
      </c>
      <c r="H43" s="121"/>
      <c r="I43" s="209">
        <v>96.483180428134546</v>
      </c>
      <c r="J43" s="211" t="s">
        <v>217</v>
      </c>
      <c r="K43" s="211" t="s">
        <v>76</v>
      </c>
      <c r="L43" s="285">
        <v>0</v>
      </c>
      <c r="M43" s="147">
        <v>0</v>
      </c>
      <c r="N43" s="281">
        <v>0</v>
      </c>
    </row>
    <row r="44" spans="1:14" ht="17.25" customHeight="1">
      <c r="A44" s="241"/>
      <c r="B44" s="253"/>
      <c r="C44" s="253"/>
      <c r="D44" s="253"/>
      <c r="E44" s="622" t="s">
        <v>121</v>
      </c>
      <c r="F44" s="155"/>
      <c r="G44" s="197" t="s">
        <v>106</v>
      </c>
      <c r="H44" s="197"/>
      <c r="I44" s="201">
        <v>159</v>
      </c>
      <c r="J44" s="154">
        <v>151</v>
      </c>
      <c r="K44" s="154">
        <v>121</v>
      </c>
      <c r="L44" s="154">
        <v>94</v>
      </c>
      <c r="M44" s="154">
        <v>122</v>
      </c>
      <c r="N44" s="270">
        <v>167</v>
      </c>
    </row>
    <row r="45" spans="1:14" ht="17.25" customHeight="1">
      <c r="A45" s="241"/>
      <c r="B45" s="253"/>
      <c r="C45" s="253"/>
      <c r="D45" s="253"/>
      <c r="E45" s="623"/>
      <c r="F45" s="131"/>
      <c r="G45" s="121" t="s">
        <v>107</v>
      </c>
      <c r="H45" s="121"/>
      <c r="I45" s="148">
        <v>6006</v>
      </c>
      <c r="J45" s="80">
        <v>5358</v>
      </c>
      <c r="K45" s="80">
        <v>4116</v>
      </c>
      <c r="L45" s="80">
        <v>3152</v>
      </c>
      <c r="M45" s="80">
        <v>4092</v>
      </c>
      <c r="N45" s="271">
        <v>5719</v>
      </c>
    </row>
    <row r="46" spans="1:14" ht="17.25" customHeight="1">
      <c r="A46" s="241" t="s">
        <v>108</v>
      </c>
      <c r="B46" s="253"/>
      <c r="C46" s="255"/>
      <c r="D46" s="255"/>
      <c r="E46" s="623"/>
      <c r="F46" s="131"/>
      <c r="G46" s="121" t="s">
        <v>109</v>
      </c>
      <c r="H46" s="121"/>
      <c r="I46" s="148">
        <v>2617</v>
      </c>
      <c r="J46" s="80">
        <v>2810</v>
      </c>
      <c r="K46" s="80">
        <v>2314</v>
      </c>
      <c r="L46" s="80">
        <v>1764</v>
      </c>
      <c r="M46" s="80">
        <v>2288</v>
      </c>
      <c r="N46" s="271">
        <v>3202</v>
      </c>
    </row>
    <row r="47" spans="1:14" ht="17.25" customHeight="1">
      <c r="A47" s="631" t="s">
        <v>215</v>
      </c>
      <c r="B47" s="250"/>
      <c r="C47" s="251" t="s">
        <v>242</v>
      </c>
      <c r="D47" s="252"/>
      <c r="E47" s="624"/>
      <c r="F47" s="206"/>
      <c r="G47" s="203" t="s">
        <v>5</v>
      </c>
      <c r="H47" s="203"/>
      <c r="I47" s="209">
        <v>80.996595481275151</v>
      </c>
      <c r="J47" s="210">
        <v>107.37485670615207</v>
      </c>
      <c r="K47" s="210">
        <v>82.34875444839858</v>
      </c>
      <c r="L47" s="210">
        <v>76.23163353500432</v>
      </c>
      <c r="M47" s="210">
        <v>129.70521541950114</v>
      </c>
      <c r="N47" s="272">
        <f>N46/M46*100</f>
        <v>139.94755244755243</v>
      </c>
    </row>
    <row r="48" spans="1:14" ht="17.25" customHeight="1">
      <c r="A48" s="631"/>
      <c r="B48" s="250"/>
      <c r="C48" s="252" t="s">
        <v>243</v>
      </c>
      <c r="D48" s="252"/>
      <c r="E48" s="623" t="s">
        <v>122</v>
      </c>
      <c r="F48" s="131"/>
      <c r="G48" s="121" t="s">
        <v>106</v>
      </c>
      <c r="H48" s="121"/>
      <c r="I48" s="134">
        <v>918</v>
      </c>
      <c r="J48" s="144">
        <v>685</v>
      </c>
      <c r="K48" s="144">
        <v>728</v>
      </c>
      <c r="L48" s="144">
        <v>682</v>
      </c>
      <c r="M48" s="144">
        <v>426</v>
      </c>
      <c r="N48" s="270">
        <v>276</v>
      </c>
    </row>
    <row r="49" spans="1:14" ht="17.25" customHeight="1">
      <c r="A49" s="631"/>
      <c r="B49" s="250"/>
      <c r="C49" s="253"/>
      <c r="D49" s="253"/>
      <c r="E49" s="623"/>
      <c r="F49" s="131"/>
      <c r="G49" s="121" t="s">
        <v>107</v>
      </c>
      <c r="H49" s="121"/>
      <c r="I49" s="134">
        <v>39474</v>
      </c>
      <c r="J49" s="144">
        <v>30424</v>
      </c>
      <c r="K49" s="144">
        <v>30935</v>
      </c>
      <c r="L49" s="144">
        <v>27348</v>
      </c>
      <c r="M49" s="144">
        <v>16264</v>
      </c>
      <c r="N49" s="271">
        <v>9765</v>
      </c>
    </row>
    <row r="50" spans="1:14" ht="17.25" customHeight="1">
      <c r="A50" s="631"/>
      <c r="B50" s="252"/>
      <c r="C50" s="253"/>
      <c r="D50" s="253"/>
      <c r="E50" s="623"/>
      <c r="F50" s="131"/>
      <c r="G50" s="121" t="s">
        <v>109</v>
      </c>
      <c r="H50" s="121"/>
      <c r="I50" s="134">
        <v>34203</v>
      </c>
      <c r="J50" s="144">
        <v>27092</v>
      </c>
      <c r="K50" s="144">
        <v>27140</v>
      </c>
      <c r="L50" s="144">
        <v>22674</v>
      </c>
      <c r="M50" s="144">
        <v>14656</v>
      </c>
      <c r="N50" s="271">
        <v>8658</v>
      </c>
    </row>
    <row r="51" spans="1:14" ht="17.25" customHeight="1" thickBot="1">
      <c r="A51" s="632"/>
      <c r="B51" s="254"/>
      <c r="C51" s="254"/>
      <c r="D51" s="254"/>
      <c r="E51" s="625"/>
      <c r="F51" s="131"/>
      <c r="G51" s="121" t="s">
        <v>5</v>
      </c>
      <c r="H51" s="121"/>
      <c r="I51" s="200">
        <v>107.64461509410211</v>
      </c>
      <c r="J51" s="146">
        <v>79.209426073736225</v>
      </c>
      <c r="K51" s="146">
        <v>100.17717407352724</v>
      </c>
      <c r="L51" s="146">
        <v>83.544583640383195</v>
      </c>
      <c r="M51" s="146">
        <v>64.637911264002824</v>
      </c>
      <c r="N51" s="277">
        <f t="shared" ref="N51" si="6">N50/M50*100</f>
        <v>59.074781659388641</v>
      </c>
    </row>
    <row r="52" spans="1:14" ht="17.25" customHeight="1">
      <c r="A52" s="247" t="s">
        <v>282</v>
      </c>
      <c r="B52" s="260"/>
      <c r="C52" s="260"/>
      <c r="D52" s="260"/>
      <c r="E52" s="158"/>
      <c r="F52" s="158"/>
      <c r="G52" s="159"/>
      <c r="H52" s="159"/>
      <c r="I52" s="160"/>
      <c r="J52" s="160"/>
      <c r="K52" s="160"/>
      <c r="L52" s="212"/>
      <c r="M52" s="212"/>
      <c r="N52" s="278"/>
    </row>
    <row r="53" spans="1:14" ht="17.25" customHeight="1" thickBot="1">
      <c r="A53" s="105"/>
      <c r="B53" s="261"/>
      <c r="C53" s="261"/>
      <c r="D53" s="261"/>
      <c r="E53" s="156"/>
      <c r="F53" s="156"/>
      <c r="G53" s="29"/>
      <c r="H53" s="29"/>
      <c r="I53" s="150"/>
      <c r="J53" s="157"/>
      <c r="K53" s="157"/>
      <c r="L53" s="162"/>
      <c r="M53" s="162"/>
      <c r="N53" s="279" t="s">
        <v>236</v>
      </c>
    </row>
    <row r="54" spans="1:14" ht="17.25" customHeight="1">
      <c r="A54" s="633" t="s">
        <v>104</v>
      </c>
      <c r="B54" s="637" t="s">
        <v>120</v>
      </c>
      <c r="C54" s="638"/>
      <c r="D54" s="639"/>
      <c r="E54" s="627" t="s">
        <v>105</v>
      </c>
      <c r="F54" s="646"/>
      <c r="G54" s="646"/>
      <c r="H54" s="199"/>
      <c r="I54" s="629" t="str">
        <f>I2</f>
        <v>平成30年度</v>
      </c>
      <c r="J54" s="629" t="str">
        <f t="shared" ref="J54:N54" si="7">J2</f>
        <v>令和元年度</v>
      </c>
      <c r="K54" s="629" t="str">
        <f t="shared" si="7"/>
        <v>令和２年度</v>
      </c>
      <c r="L54" s="629" t="str">
        <f t="shared" si="7"/>
        <v>令和３年度</v>
      </c>
      <c r="M54" s="629" t="str">
        <f t="shared" si="7"/>
        <v>令和４年度</v>
      </c>
      <c r="N54" s="643" t="str">
        <f t="shared" si="7"/>
        <v>令和５年度</v>
      </c>
    </row>
    <row r="55" spans="1:14" ht="17.25" customHeight="1">
      <c r="A55" s="634"/>
      <c r="B55" s="640"/>
      <c r="C55" s="641"/>
      <c r="D55" s="642"/>
      <c r="E55" s="628"/>
      <c r="F55" s="647"/>
      <c r="G55" s="647"/>
      <c r="H55" s="198"/>
      <c r="I55" s="630"/>
      <c r="J55" s="630"/>
      <c r="K55" s="630"/>
      <c r="L55" s="630"/>
      <c r="M55" s="630"/>
      <c r="N55" s="644"/>
    </row>
    <row r="56" spans="1:14" ht="17.25" customHeight="1">
      <c r="A56" s="142"/>
      <c r="B56" s="256"/>
      <c r="C56" s="256"/>
      <c r="D56" s="256"/>
      <c r="E56" s="622" t="s">
        <v>121</v>
      </c>
      <c r="F56" s="155"/>
      <c r="G56" s="197" t="s">
        <v>106</v>
      </c>
      <c r="H56" s="197"/>
      <c r="I56" s="201">
        <v>69</v>
      </c>
      <c r="J56" s="154">
        <v>45</v>
      </c>
      <c r="K56" s="154">
        <v>24</v>
      </c>
      <c r="L56" s="154">
        <v>18</v>
      </c>
      <c r="M56" s="154">
        <v>19</v>
      </c>
      <c r="N56" s="274">
        <v>24</v>
      </c>
    </row>
    <row r="57" spans="1:14" ht="24.75" customHeight="1">
      <c r="A57" s="109"/>
      <c r="B57" s="253"/>
      <c r="C57" s="253"/>
      <c r="D57" s="253"/>
      <c r="E57" s="623"/>
      <c r="F57" s="131"/>
      <c r="G57" s="121" t="s">
        <v>107</v>
      </c>
      <c r="H57" s="121"/>
      <c r="I57" s="148">
        <v>6699</v>
      </c>
      <c r="J57" s="80">
        <v>4531</v>
      </c>
      <c r="K57" s="80">
        <v>2584</v>
      </c>
      <c r="L57" s="80">
        <v>1905</v>
      </c>
      <c r="M57" s="80">
        <v>1984</v>
      </c>
      <c r="N57" s="275">
        <v>2320</v>
      </c>
    </row>
    <row r="58" spans="1:14" ht="15.75" customHeight="1">
      <c r="A58" s="109" t="s">
        <v>108</v>
      </c>
      <c r="B58" s="253"/>
      <c r="C58" s="255"/>
      <c r="D58" s="255"/>
      <c r="E58" s="623"/>
      <c r="F58" s="131"/>
      <c r="G58" s="121" t="s">
        <v>109</v>
      </c>
      <c r="H58" s="121"/>
      <c r="I58" s="148">
        <v>582</v>
      </c>
      <c r="J58" s="80">
        <v>429</v>
      </c>
      <c r="K58" s="80">
        <v>239</v>
      </c>
      <c r="L58" s="80">
        <v>172</v>
      </c>
      <c r="M58" s="80">
        <v>193</v>
      </c>
      <c r="N58" s="275">
        <v>204</v>
      </c>
    </row>
    <row r="59" spans="1:14" ht="15" customHeight="1">
      <c r="A59" s="621" t="s">
        <v>207</v>
      </c>
      <c r="B59" s="250"/>
      <c r="C59" s="251" t="s">
        <v>244</v>
      </c>
      <c r="D59" s="252"/>
      <c r="E59" s="624"/>
      <c r="F59" s="206"/>
      <c r="G59" s="203" t="s">
        <v>5</v>
      </c>
      <c r="H59" s="203"/>
      <c r="I59" s="209">
        <v>190.81967213114754</v>
      </c>
      <c r="J59" s="204">
        <v>73.711340206185568</v>
      </c>
      <c r="K59" s="204">
        <v>55.710955710955709</v>
      </c>
      <c r="L59" s="204">
        <v>71.96652719665272</v>
      </c>
      <c r="M59" s="204">
        <v>112.20930232558139</v>
      </c>
      <c r="N59" s="280">
        <f>N58/M58*100</f>
        <v>105.69948186528497</v>
      </c>
    </row>
    <row r="60" spans="1:14" ht="17.25" customHeight="1">
      <c r="A60" s="621"/>
      <c r="B60" s="250"/>
      <c r="C60" s="252" t="s">
        <v>242</v>
      </c>
      <c r="D60" s="252"/>
      <c r="E60" s="623" t="s">
        <v>122</v>
      </c>
      <c r="F60" s="131"/>
      <c r="G60" s="121" t="s">
        <v>106</v>
      </c>
      <c r="H60" s="121"/>
      <c r="I60" s="148">
        <v>1</v>
      </c>
      <c r="J60" s="80">
        <v>0</v>
      </c>
      <c r="K60" s="80">
        <v>0</v>
      </c>
      <c r="L60" s="80">
        <v>0</v>
      </c>
      <c r="M60" s="80">
        <v>0</v>
      </c>
      <c r="N60" s="275">
        <v>0</v>
      </c>
    </row>
    <row r="61" spans="1:14" ht="17.25" customHeight="1">
      <c r="A61" s="149"/>
      <c r="B61" s="250"/>
      <c r="C61" s="253"/>
      <c r="D61" s="253"/>
      <c r="E61" s="623"/>
      <c r="F61" s="131"/>
      <c r="G61" s="121" t="s">
        <v>107</v>
      </c>
      <c r="H61" s="121"/>
      <c r="I61" s="148">
        <v>0</v>
      </c>
      <c r="J61" s="80">
        <v>0</v>
      </c>
      <c r="K61" s="80">
        <v>0</v>
      </c>
      <c r="L61" s="80">
        <v>0</v>
      </c>
      <c r="M61" s="80">
        <v>0</v>
      </c>
      <c r="N61" s="275">
        <v>0</v>
      </c>
    </row>
    <row r="62" spans="1:14" ht="17.25" customHeight="1">
      <c r="A62" s="149"/>
      <c r="B62" s="252"/>
      <c r="C62" s="253"/>
      <c r="D62" s="253"/>
      <c r="E62" s="623"/>
      <c r="F62" s="131"/>
      <c r="G62" s="121" t="s">
        <v>109</v>
      </c>
      <c r="H62" s="121"/>
      <c r="I62" s="148">
        <v>20</v>
      </c>
      <c r="J62" s="80">
        <v>0</v>
      </c>
      <c r="K62" s="80">
        <v>0</v>
      </c>
      <c r="L62" s="80">
        <v>0</v>
      </c>
      <c r="M62" s="80">
        <v>0</v>
      </c>
      <c r="N62" s="275">
        <v>0</v>
      </c>
    </row>
    <row r="63" spans="1:14" ht="17.25" customHeight="1">
      <c r="A63" s="109"/>
      <c r="B63" s="253"/>
      <c r="C63" s="253"/>
      <c r="D63" s="253"/>
      <c r="E63" s="623"/>
      <c r="F63" s="177"/>
      <c r="G63" s="176" t="s">
        <v>5</v>
      </c>
      <c r="H63" s="176"/>
      <c r="I63" s="213">
        <v>0.13694878115584772</v>
      </c>
      <c r="J63" s="178" t="s">
        <v>217</v>
      </c>
      <c r="K63" s="147">
        <v>0</v>
      </c>
      <c r="L63" s="147">
        <v>0</v>
      </c>
      <c r="M63" s="147">
        <v>0</v>
      </c>
      <c r="N63" s="147">
        <v>0</v>
      </c>
    </row>
    <row r="64" spans="1:14" ht="17.25" customHeight="1">
      <c r="A64" s="142"/>
      <c r="B64" s="256"/>
      <c r="C64" s="256"/>
      <c r="D64" s="256"/>
      <c r="E64" s="622" t="s">
        <v>121</v>
      </c>
      <c r="F64" s="155"/>
      <c r="G64" s="197" t="s">
        <v>106</v>
      </c>
      <c r="H64" s="197"/>
      <c r="I64" s="201">
        <v>8</v>
      </c>
      <c r="J64" s="154">
        <v>6</v>
      </c>
      <c r="K64" s="80">
        <v>5</v>
      </c>
      <c r="L64" s="80">
        <v>7</v>
      </c>
      <c r="M64" s="80">
        <v>9</v>
      </c>
      <c r="N64" s="275">
        <v>5</v>
      </c>
    </row>
    <row r="65" spans="1:14" ht="17.25" customHeight="1">
      <c r="A65" s="109"/>
      <c r="B65" s="253"/>
      <c r="C65" s="253"/>
      <c r="D65" s="253"/>
      <c r="E65" s="623"/>
      <c r="F65" s="131"/>
      <c r="G65" s="121" t="s">
        <v>107</v>
      </c>
      <c r="H65" s="121"/>
      <c r="I65" s="148">
        <v>791</v>
      </c>
      <c r="J65" s="80">
        <v>600</v>
      </c>
      <c r="K65" s="80">
        <v>500</v>
      </c>
      <c r="L65" s="80">
        <v>500</v>
      </c>
      <c r="M65" s="80">
        <v>681</v>
      </c>
      <c r="N65" s="271">
        <v>200</v>
      </c>
    </row>
    <row r="66" spans="1:14" ht="17.25" customHeight="1">
      <c r="A66" s="109" t="s">
        <v>108</v>
      </c>
      <c r="B66" s="253"/>
      <c r="C66" s="255"/>
      <c r="D66" s="255"/>
      <c r="E66" s="623"/>
      <c r="F66" s="131"/>
      <c r="G66" s="121" t="s">
        <v>109</v>
      </c>
      <c r="H66" s="121"/>
      <c r="I66" s="148">
        <v>64</v>
      </c>
      <c r="J66" s="80">
        <v>53</v>
      </c>
      <c r="K66" s="80">
        <v>38</v>
      </c>
      <c r="L66" s="80">
        <v>45</v>
      </c>
      <c r="M66" s="80">
        <v>52</v>
      </c>
      <c r="N66" s="271">
        <v>14</v>
      </c>
    </row>
    <row r="67" spans="1:14" ht="17.25" customHeight="1">
      <c r="A67" s="621" t="s">
        <v>208</v>
      </c>
      <c r="B67" s="250"/>
      <c r="C67" s="251" t="s">
        <v>244</v>
      </c>
      <c r="D67" s="252"/>
      <c r="E67" s="624"/>
      <c r="F67" s="206"/>
      <c r="G67" s="203" t="s">
        <v>5</v>
      </c>
      <c r="H67" s="203"/>
      <c r="I67" s="209">
        <v>80</v>
      </c>
      <c r="J67" s="210">
        <v>82.8125</v>
      </c>
      <c r="K67" s="210">
        <v>71.698113207547166</v>
      </c>
      <c r="L67" s="210">
        <v>118.42105263157893</v>
      </c>
      <c r="M67" s="210">
        <v>115.55555555555554</v>
      </c>
      <c r="N67" s="272">
        <f t="shared" ref="N67" si="8">N66/M66*100</f>
        <v>26.923076923076923</v>
      </c>
    </row>
    <row r="68" spans="1:14" ht="17.25" customHeight="1">
      <c r="A68" s="621"/>
      <c r="B68" s="250"/>
      <c r="C68" s="252" t="s">
        <v>243</v>
      </c>
      <c r="D68" s="252"/>
      <c r="E68" s="623" t="s">
        <v>122</v>
      </c>
      <c r="F68" s="131"/>
      <c r="G68" s="121" t="s">
        <v>106</v>
      </c>
      <c r="H68" s="121"/>
      <c r="I68" s="148">
        <v>7</v>
      </c>
      <c r="J68" s="80">
        <v>11</v>
      </c>
      <c r="K68" s="80">
        <v>8</v>
      </c>
      <c r="L68" s="80">
        <v>4</v>
      </c>
      <c r="M68" s="80">
        <v>3</v>
      </c>
      <c r="N68" s="275">
        <v>4</v>
      </c>
    </row>
    <row r="69" spans="1:14" ht="17.25" customHeight="1">
      <c r="A69" s="626"/>
      <c r="B69" s="250"/>
      <c r="C69" s="253"/>
      <c r="D69" s="253"/>
      <c r="E69" s="623"/>
      <c r="F69" s="131"/>
      <c r="G69" s="121" t="s">
        <v>107</v>
      </c>
      <c r="H69" s="121"/>
      <c r="I69" s="148">
        <v>567</v>
      </c>
      <c r="J69" s="80">
        <v>1087</v>
      </c>
      <c r="K69" s="80">
        <v>780</v>
      </c>
      <c r="L69" s="80">
        <v>400</v>
      </c>
      <c r="M69" s="80">
        <v>287</v>
      </c>
      <c r="N69" s="271">
        <v>400</v>
      </c>
    </row>
    <row r="70" spans="1:14" ht="17.25" customHeight="1">
      <c r="A70" s="149"/>
      <c r="B70" s="252"/>
      <c r="C70" s="253"/>
      <c r="D70" s="253"/>
      <c r="E70" s="623"/>
      <c r="F70" s="131"/>
      <c r="G70" s="121" t="s">
        <v>109</v>
      </c>
      <c r="H70" s="121"/>
      <c r="I70" s="148">
        <v>65</v>
      </c>
      <c r="J70" s="80">
        <v>127</v>
      </c>
      <c r="K70" s="80">
        <v>94</v>
      </c>
      <c r="L70" s="80">
        <v>32</v>
      </c>
      <c r="M70" s="80">
        <v>57</v>
      </c>
      <c r="N70" s="271">
        <v>81</v>
      </c>
    </row>
    <row r="71" spans="1:14" ht="17.25" customHeight="1">
      <c r="A71" s="9"/>
      <c r="B71" s="254"/>
      <c r="C71" s="254"/>
      <c r="D71" s="254"/>
      <c r="E71" s="625"/>
      <c r="F71" s="131"/>
      <c r="G71" s="121" t="s">
        <v>5</v>
      </c>
      <c r="H71" s="121"/>
      <c r="I71" s="136">
        <v>40.880503144654092</v>
      </c>
      <c r="J71" s="211">
        <v>195.38461538461539</v>
      </c>
      <c r="K71" s="211">
        <v>74.015748031496059</v>
      </c>
      <c r="L71" s="211">
        <v>34.042553191489361</v>
      </c>
      <c r="M71" s="211">
        <v>178.125</v>
      </c>
      <c r="N71" s="273">
        <f t="shared" ref="N71" si="9">N70/M70*100</f>
        <v>142.10526315789474</v>
      </c>
    </row>
    <row r="72" spans="1:14" ht="17.25" customHeight="1">
      <c r="A72" s="109"/>
      <c r="B72" s="253"/>
      <c r="C72" s="253"/>
      <c r="D72" s="253"/>
      <c r="E72" s="622" t="s">
        <v>121</v>
      </c>
      <c r="F72" s="155"/>
      <c r="G72" s="197" t="s">
        <v>106</v>
      </c>
      <c r="H72" s="197"/>
      <c r="I72" s="201">
        <v>9</v>
      </c>
      <c r="J72" s="80">
        <v>6</v>
      </c>
      <c r="K72" s="154">
        <v>8</v>
      </c>
      <c r="L72" s="154">
        <v>8</v>
      </c>
      <c r="M72" s="154">
        <v>5</v>
      </c>
      <c r="N72" s="275">
        <v>5</v>
      </c>
    </row>
    <row r="73" spans="1:14" ht="17.25" customHeight="1">
      <c r="A73" s="109"/>
      <c r="B73" s="253"/>
      <c r="C73" s="253"/>
      <c r="D73" s="253"/>
      <c r="E73" s="623"/>
      <c r="F73" s="131"/>
      <c r="G73" s="121" t="s">
        <v>107</v>
      </c>
      <c r="H73" s="121"/>
      <c r="I73" s="148">
        <v>922</v>
      </c>
      <c r="J73" s="80">
        <v>673</v>
      </c>
      <c r="K73" s="80">
        <v>920</v>
      </c>
      <c r="L73" s="80">
        <v>884</v>
      </c>
      <c r="M73" s="80">
        <v>557</v>
      </c>
      <c r="N73" s="271">
        <v>544</v>
      </c>
    </row>
    <row r="74" spans="1:14" ht="17.25" customHeight="1">
      <c r="A74" s="109" t="s">
        <v>108</v>
      </c>
      <c r="B74" s="253"/>
      <c r="C74" s="255"/>
      <c r="D74" s="255"/>
      <c r="E74" s="623"/>
      <c r="F74" s="131"/>
      <c r="G74" s="121" t="s">
        <v>109</v>
      </c>
      <c r="H74" s="121"/>
      <c r="I74" s="148">
        <v>93</v>
      </c>
      <c r="J74" s="80">
        <v>64</v>
      </c>
      <c r="K74" s="80">
        <v>88</v>
      </c>
      <c r="L74" s="80">
        <v>82</v>
      </c>
      <c r="M74" s="80">
        <v>70</v>
      </c>
      <c r="N74" s="271">
        <v>109</v>
      </c>
    </row>
    <row r="75" spans="1:14" ht="17.25" customHeight="1">
      <c r="A75" s="621" t="s">
        <v>212</v>
      </c>
      <c r="B75" s="250"/>
      <c r="C75" s="251" t="s">
        <v>244</v>
      </c>
      <c r="D75" s="252"/>
      <c r="E75" s="624"/>
      <c r="F75" s="206"/>
      <c r="G75" s="203" t="s">
        <v>5</v>
      </c>
      <c r="H75" s="203"/>
      <c r="I75" s="209">
        <v>97.894736842105274</v>
      </c>
      <c r="J75" s="210">
        <v>68.817204301075279</v>
      </c>
      <c r="K75" s="210">
        <v>137.5</v>
      </c>
      <c r="L75" s="210">
        <v>93.181818181818173</v>
      </c>
      <c r="M75" s="210">
        <v>85.365853658536579</v>
      </c>
      <c r="N75" s="272">
        <f t="shared" ref="N75" si="10">N74/M74*100</f>
        <v>155.71428571428572</v>
      </c>
    </row>
    <row r="76" spans="1:14" ht="17.25" customHeight="1">
      <c r="A76" s="621"/>
      <c r="B76" s="250"/>
      <c r="C76" s="252" t="s">
        <v>243</v>
      </c>
      <c r="D76" s="252"/>
      <c r="E76" s="623" t="s">
        <v>122</v>
      </c>
      <c r="F76" s="131"/>
      <c r="G76" s="121" t="s">
        <v>106</v>
      </c>
      <c r="H76" s="121"/>
      <c r="I76" s="148">
        <v>6</v>
      </c>
      <c r="J76" s="80">
        <v>1</v>
      </c>
      <c r="K76" s="139">
        <v>2</v>
      </c>
      <c r="L76" s="139">
        <v>3</v>
      </c>
      <c r="M76" s="139">
        <v>4</v>
      </c>
      <c r="N76" s="275">
        <v>6</v>
      </c>
    </row>
    <row r="77" spans="1:14" ht="17.25" customHeight="1">
      <c r="A77" s="626"/>
      <c r="B77" s="250"/>
      <c r="C77" s="253"/>
      <c r="D77" s="253"/>
      <c r="E77" s="623"/>
      <c r="F77" s="131"/>
      <c r="G77" s="121" t="s">
        <v>107</v>
      </c>
      <c r="H77" s="121"/>
      <c r="I77" s="148">
        <v>644</v>
      </c>
      <c r="J77" s="80">
        <v>108</v>
      </c>
      <c r="K77" s="139">
        <v>234</v>
      </c>
      <c r="L77" s="139">
        <v>292</v>
      </c>
      <c r="M77" s="139">
        <v>352</v>
      </c>
      <c r="N77" s="275">
        <v>557</v>
      </c>
    </row>
    <row r="78" spans="1:14" ht="17.25" customHeight="1">
      <c r="A78" s="149"/>
      <c r="B78" s="252"/>
      <c r="C78" s="253"/>
      <c r="D78" s="253"/>
      <c r="E78" s="623"/>
      <c r="F78" s="131"/>
      <c r="G78" s="121" t="s">
        <v>109</v>
      </c>
      <c r="H78" s="121"/>
      <c r="I78" s="148">
        <v>114</v>
      </c>
      <c r="J78" s="80">
        <v>11</v>
      </c>
      <c r="K78" s="139">
        <v>56</v>
      </c>
      <c r="L78" s="139">
        <v>76</v>
      </c>
      <c r="M78" s="139">
        <v>93</v>
      </c>
      <c r="N78" s="271">
        <v>136</v>
      </c>
    </row>
    <row r="79" spans="1:14" ht="17.25" customHeight="1">
      <c r="A79" s="9"/>
      <c r="B79" s="254"/>
      <c r="C79" s="254"/>
      <c r="D79" s="254"/>
      <c r="E79" s="625"/>
      <c r="F79" s="131"/>
      <c r="G79" s="121" t="s">
        <v>5</v>
      </c>
      <c r="H79" s="121"/>
      <c r="I79" s="136">
        <v>253.33333333333331</v>
      </c>
      <c r="J79" s="211">
        <v>9.6491228070175428</v>
      </c>
      <c r="K79" s="211">
        <v>509.09090909090907</v>
      </c>
      <c r="L79" s="211">
        <v>135.71428571428572</v>
      </c>
      <c r="M79" s="211">
        <v>122.36842105263158</v>
      </c>
      <c r="N79" s="273">
        <f t="shared" ref="N79" si="11">N78/M78*100</f>
        <v>146.23655913978496</v>
      </c>
    </row>
    <row r="80" spans="1:14" ht="17.25" customHeight="1">
      <c r="A80" s="109"/>
      <c r="B80" s="253"/>
      <c r="C80" s="253"/>
      <c r="D80" s="253"/>
      <c r="E80" s="622" t="s">
        <v>121</v>
      </c>
      <c r="F80" s="155"/>
      <c r="G80" s="248" t="s">
        <v>106</v>
      </c>
      <c r="H80" s="248"/>
      <c r="I80" s="201">
        <v>0</v>
      </c>
      <c r="J80" s="80">
        <v>0</v>
      </c>
      <c r="K80" s="154">
        <v>1</v>
      </c>
      <c r="L80" s="154">
        <v>1</v>
      </c>
      <c r="M80" s="154">
        <v>0</v>
      </c>
      <c r="N80" s="275">
        <v>0</v>
      </c>
    </row>
    <row r="81" spans="1:16" ht="17.25" customHeight="1">
      <c r="A81" s="109"/>
      <c r="B81" s="253"/>
      <c r="C81" s="253"/>
      <c r="D81" s="253"/>
      <c r="E81" s="623"/>
      <c r="F81" s="131"/>
      <c r="G81" s="121" t="s">
        <v>107</v>
      </c>
      <c r="H81" s="121"/>
      <c r="I81" s="148">
        <v>0</v>
      </c>
      <c r="J81" s="80">
        <v>0</v>
      </c>
      <c r="K81" s="80">
        <v>118</v>
      </c>
      <c r="L81" s="80">
        <v>120</v>
      </c>
      <c r="M81" s="80">
        <v>0</v>
      </c>
      <c r="N81" s="275">
        <v>0</v>
      </c>
    </row>
    <row r="82" spans="1:16" ht="17.25" customHeight="1">
      <c r="A82" s="109" t="s">
        <v>108</v>
      </c>
      <c r="B82" s="253"/>
      <c r="C82" s="255"/>
      <c r="D82" s="255"/>
      <c r="E82" s="623"/>
      <c r="F82" s="131"/>
      <c r="G82" s="121" t="s">
        <v>109</v>
      </c>
      <c r="H82" s="121"/>
      <c r="I82" s="148">
        <v>0</v>
      </c>
      <c r="J82" s="80">
        <v>0</v>
      </c>
      <c r="K82" s="80">
        <v>23</v>
      </c>
      <c r="L82" s="80">
        <v>18</v>
      </c>
      <c r="M82" s="80">
        <v>0</v>
      </c>
      <c r="N82" s="275">
        <v>0</v>
      </c>
    </row>
    <row r="83" spans="1:16" ht="17.25" customHeight="1">
      <c r="A83" s="621" t="s">
        <v>237</v>
      </c>
      <c r="B83" s="250"/>
      <c r="C83" s="251" t="s">
        <v>244</v>
      </c>
      <c r="D83" s="252"/>
      <c r="E83" s="624"/>
      <c r="F83" s="206"/>
      <c r="G83" s="203" t="s">
        <v>5</v>
      </c>
      <c r="H83" s="203"/>
      <c r="I83" s="286">
        <v>0</v>
      </c>
      <c r="J83" s="205">
        <v>0</v>
      </c>
      <c r="K83" s="210" t="s">
        <v>238</v>
      </c>
      <c r="L83" s="210">
        <v>78.260869565217391</v>
      </c>
      <c r="M83" s="210" t="s">
        <v>239</v>
      </c>
      <c r="N83" s="205">
        <v>0</v>
      </c>
    </row>
    <row r="84" spans="1:16" ht="17.25" customHeight="1">
      <c r="A84" s="621"/>
      <c r="B84" s="250"/>
      <c r="C84" s="252" t="s">
        <v>243</v>
      </c>
      <c r="D84" s="252"/>
      <c r="E84" s="623" t="s">
        <v>122</v>
      </c>
      <c r="F84" s="131"/>
      <c r="G84" s="121" t="s">
        <v>106</v>
      </c>
      <c r="H84" s="121"/>
      <c r="I84" s="148">
        <v>0</v>
      </c>
      <c r="J84" s="80">
        <v>0</v>
      </c>
      <c r="K84" s="80">
        <v>0</v>
      </c>
      <c r="L84" s="80">
        <v>0</v>
      </c>
      <c r="M84" s="80">
        <v>0</v>
      </c>
      <c r="N84" s="275">
        <v>0</v>
      </c>
    </row>
    <row r="85" spans="1:16" ht="17.25" customHeight="1">
      <c r="A85" s="621"/>
      <c r="B85" s="250"/>
      <c r="C85" s="253"/>
      <c r="D85" s="253"/>
      <c r="E85" s="623"/>
      <c r="F85" s="131"/>
      <c r="G85" s="121" t="s">
        <v>107</v>
      </c>
      <c r="H85" s="121"/>
      <c r="I85" s="148">
        <v>0</v>
      </c>
      <c r="J85" s="80">
        <v>0</v>
      </c>
      <c r="K85" s="80">
        <v>0</v>
      </c>
      <c r="L85" s="80">
        <v>0</v>
      </c>
      <c r="M85" s="80">
        <v>0</v>
      </c>
      <c r="N85" s="275">
        <v>0</v>
      </c>
    </row>
    <row r="86" spans="1:16" ht="17.25" customHeight="1">
      <c r="A86" s="621"/>
      <c r="B86" s="252"/>
      <c r="C86" s="253"/>
      <c r="D86" s="253"/>
      <c r="E86" s="623"/>
      <c r="F86" s="131"/>
      <c r="G86" s="121" t="s">
        <v>109</v>
      </c>
      <c r="H86" s="121"/>
      <c r="I86" s="148">
        <v>0</v>
      </c>
      <c r="J86" s="80">
        <v>0</v>
      </c>
      <c r="K86" s="80">
        <v>0</v>
      </c>
      <c r="L86" s="80">
        <v>0</v>
      </c>
      <c r="M86" s="80">
        <v>0</v>
      </c>
      <c r="N86" s="275">
        <v>0</v>
      </c>
    </row>
    <row r="87" spans="1:16" ht="17.25" customHeight="1">
      <c r="A87" s="9"/>
      <c r="B87" s="8"/>
      <c r="C87" s="8"/>
      <c r="D87" s="8"/>
      <c r="E87" s="625"/>
      <c r="F87" s="131"/>
      <c r="G87" s="121" t="s">
        <v>5</v>
      </c>
      <c r="H87" s="121"/>
      <c r="I87" s="269">
        <v>0</v>
      </c>
      <c r="J87" s="147">
        <v>0</v>
      </c>
      <c r="K87" s="147">
        <v>0</v>
      </c>
      <c r="L87" s="147">
        <v>0</v>
      </c>
      <c r="M87" s="147">
        <v>0</v>
      </c>
      <c r="N87" s="281">
        <v>0</v>
      </c>
    </row>
    <row r="88" spans="1:16" ht="20.100000000000001" customHeight="1">
      <c r="A88" s="222"/>
      <c r="B88" s="222"/>
      <c r="C88" s="222"/>
      <c r="D88" s="222"/>
      <c r="E88" s="222"/>
      <c r="F88" s="225"/>
      <c r="G88" s="219" t="s">
        <v>106</v>
      </c>
      <c r="H88" s="220"/>
      <c r="I88" s="228">
        <v>29156</v>
      </c>
      <c r="J88" s="229">
        <v>28708</v>
      </c>
      <c r="K88" s="229">
        <v>29384</v>
      </c>
      <c r="L88" s="229">
        <v>28945</v>
      </c>
      <c r="M88" s="229">
        <v>27583</v>
      </c>
      <c r="N88" s="282">
        <f>N76+N72+N68+N64+N56+N48+N44+N40+N36+N60+N32+N28+N24+N20+N16+N12+N8+N4</f>
        <v>26617</v>
      </c>
      <c r="P88" s="152"/>
    </row>
    <row r="89" spans="1:16" ht="20.100000000000001" customHeight="1">
      <c r="A89" s="648" t="s">
        <v>43</v>
      </c>
      <c r="B89" s="648"/>
      <c r="C89" s="648"/>
      <c r="D89" s="648"/>
      <c r="E89" s="649"/>
      <c r="F89" s="226"/>
      <c r="G89" s="220" t="s">
        <v>107</v>
      </c>
      <c r="H89" s="220"/>
      <c r="I89" s="230">
        <v>2497351</v>
      </c>
      <c r="J89" s="231">
        <v>2436302</v>
      </c>
      <c r="K89" s="231">
        <v>2508312</v>
      </c>
      <c r="L89" s="231">
        <v>2465567</v>
      </c>
      <c r="M89" s="231">
        <v>2348454</v>
      </c>
      <c r="N89" s="299">
        <f>N77+N73+N69+N65+N61+N57+N49+N45+N41+N37+N33+N29+N25+N21+N17+N13+N9+N5-2</f>
        <v>2240315</v>
      </c>
      <c r="P89" s="152"/>
    </row>
    <row r="90" spans="1:16" ht="20.100000000000001" customHeight="1">
      <c r="A90" s="648"/>
      <c r="B90" s="648"/>
      <c r="C90" s="648"/>
      <c r="D90" s="648"/>
      <c r="E90" s="649"/>
      <c r="F90" s="227"/>
      <c r="G90" s="220" t="s">
        <v>109</v>
      </c>
      <c r="H90" s="220"/>
      <c r="I90" s="230">
        <v>1327029</v>
      </c>
      <c r="J90" s="231">
        <v>1350914</v>
      </c>
      <c r="K90" s="231">
        <v>1447907</v>
      </c>
      <c r="L90" s="231">
        <v>1409914</v>
      </c>
      <c r="M90" s="231">
        <v>1394656</v>
      </c>
      <c r="N90" s="299">
        <f>N78+N74+N70+N66+N62+N58+N50+N46+N42+N38+N34+N30+N26+N22+N18+N14+N10+N6+1</f>
        <v>1369485</v>
      </c>
      <c r="P90" s="152"/>
    </row>
    <row r="91" spans="1:16" ht="20.100000000000001" customHeight="1" thickBot="1">
      <c r="A91" s="224"/>
      <c r="B91" s="224"/>
      <c r="C91" s="224"/>
      <c r="D91" s="224"/>
      <c r="E91" s="224"/>
      <c r="F91" s="223"/>
      <c r="G91" s="221" t="s">
        <v>5</v>
      </c>
      <c r="H91" s="221"/>
      <c r="I91" s="232">
        <v>102.90404853056697</v>
      </c>
      <c r="J91" s="233">
        <v>101.79988530770616</v>
      </c>
      <c r="K91" s="246">
        <f t="shared" ref="K91" si="12">K90/J90*100</f>
        <v>107.17980567230778</v>
      </c>
      <c r="L91" s="246">
        <f t="shared" ref="L91" si="13">L90/K90*100</f>
        <v>97.376005503115877</v>
      </c>
      <c r="M91" s="246">
        <f t="shared" ref="M91" si="14">M90/L90*100</f>
        <v>98.91780633428705</v>
      </c>
      <c r="N91" s="283">
        <f t="shared" ref="N91" si="15">N90/M90*100</f>
        <v>98.195182181125674</v>
      </c>
      <c r="P91" s="152"/>
    </row>
  </sheetData>
  <mergeCells count="49">
    <mergeCell ref="A89:E90"/>
    <mergeCell ref="K2:K3"/>
    <mergeCell ref="E4:E7"/>
    <mergeCell ref="E8:E11"/>
    <mergeCell ref="I2:I3"/>
    <mergeCell ref="A2:A3"/>
    <mergeCell ref="E2:G3"/>
    <mergeCell ref="E12:E15"/>
    <mergeCell ref="E16:E19"/>
    <mergeCell ref="A15:A16"/>
    <mergeCell ref="A7:A8"/>
    <mergeCell ref="E72:E75"/>
    <mergeCell ref="A75:A77"/>
    <mergeCell ref="J2:J3"/>
    <mergeCell ref="B2:D3"/>
    <mergeCell ref="E56:E59"/>
    <mergeCell ref="N2:N3"/>
    <mergeCell ref="N54:N55"/>
    <mergeCell ref="E64:E67"/>
    <mergeCell ref="L2:L3"/>
    <mergeCell ref="L54:L55"/>
    <mergeCell ref="I54:I55"/>
    <mergeCell ref="J54:J55"/>
    <mergeCell ref="E44:E47"/>
    <mergeCell ref="E48:E51"/>
    <mergeCell ref="E36:E39"/>
    <mergeCell ref="E40:E43"/>
    <mergeCell ref="E20:E23"/>
    <mergeCell ref="E24:E27"/>
    <mergeCell ref="E28:E31"/>
    <mergeCell ref="E32:E35"/>
    <mergeCell ref="E54:G55"/>
    <mergeCell ref="M2:M3"/>
    <mergeCell ref="M54:M55"/>
    <mergeCell ref="A47:A51"/>
    <mergeCell ref="A23:A25"/>
    <mergeCell ref="A31:A33"/>
    <mergeCell ref="K54:K55"/>
    <mergeCell ref="A54:A55"/>
    <mergeCell ref="A39:A41"/>
    <mergeCell ref="B54:D55"/>
    <mergeCell ref="A83:A86"/>
    <mergeCell ref="E80:E83"/>
    <mergeCell ref="E84:E87"/>
    <mergeCell ref="A67:A69"/>
    <mergeCell ref="E60:E63"/>
    <mergeCell ref="E76:E79"/>
    <mergeCell ref="E68:E71"/>
    <mergeCell ref="A59:A60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81" firstPageNumber="76" fitToHeight="0" orientation="portrait" blackAndWhite="1" r:id="rId1"/>
  <headerFooter scaleWithDoc="0" alignWithMargins="0">
    <oddFooter>&amp;C&amp;"游明朝,標準"&amp;10&amp;P</oddFooter>
  </headerFooter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(1)ｱ納税義務者推移</vt:lpstr>
      <vt:lpstr>(1)ｲ調定額推移</vt:lpstr>
      <vt:lpstr>(2)ｱ土地推移</vt:lpstr>
      <vt:lpstr>(2)ｲ土地各区別</vt:lpstr>
      <vt:lpstr>(3)ｱ家屋推移</vt:lpstr>
      <vt:lpstr>(3)ｲ家屋各区別</vt:lpstr>
      <vt:lpstr>(4)ｱ償却資産推移</vt:lpstr>
      <vt:lpstr>(4)ｲ償却資産各区別</vt:lpstr>
      <vt:lpstr>（5)新築住宅</vt:lpstr>
      <vt:lpstr>(6)わがまち特例</vt:lpstr>
      <vt:lpstr>(7)交・納付金</vt:lpstr>
      <vt:lpstr>'(1)ｱ納税義務者推移'!Print_Area</vt:lpstr>
      <vt:lpstr>'(1)ｲ調定額推移'!Print_Area</vt:lpstr>
      <vt:lpstr>'(2)ｱ土地推移'!Print_Area</vt:lpstr>
      <vt:lpstr>'(2)ｲ土地各区別'!Print_Area</vt:lpstr>
      <vt:lpstr>'(3)ｱ家屋推移'!Print_Area</vt:lpstr>
      <vt:lpstr>'(3)ｲ家屋各区別'!Print_Area</vt:lpstr>
      <vt:lpstr>'(4)ｱ償却資産推移'!Print_Area</vt:lpstr>
      <vt:lpstr>'(4)ｲ償却資産各区別'!Print_Area</vt:lpstr>
      <vt:lpstr>'（5)新築住宅'!Print_Area</vt:lpstr>
      <vt:lpstr>'(6)わがまち特例'!Print_Area</vt:lpstr>
      <vt:lpstr>'(7)交・納付金'!Print_Area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滋紀</dc:creator>
  <cp:lastModifiedBy>三浦　紗樹</cp:lastModifiedBy>
  <cp:lastPrinted>2024-01-25T05:23:43Z</cp:lastPrinted>
  <dcterms:created xsi:type="dcterms:W3CDTF">1998-08-26T10:30:57Z</dcterms:created>
  <dcterms:modified xsi:type="dcterms:W3CDTF">2024-02-02T04:46:36Z</dcterms:modified>
</cp:coreProperties>
</file>