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hon04f04om\税制課\01 税制係\01 税制総括\04 税務統計\令和4年度\06_配布関係\05_HP掲載\Excelデータ\"/>
    </mc:Choice>
  </mc:AlternateContent>
  <bookViews>
    <workbookView xWindow="540" yWindow="150" windowWidth="10275" windowHeight="8250" tabRatio="556"/>
  </bookViews>
  <sheets>
    <sheet name="軽自動車税種別割（課税台数）" sheetId="6" r:id="rId1"/>
    <sheet name="軽自動車税種別割（調定額）" sheetId="7" r:id="rId2"/>
    <sheet name="軽自動車税種別割（課税状況）" sheetId="8" r:id="rId3"/>
    <sheet name="軽自動車税環境性能割・鉱産税" sheetId="9" r:id="rId4"/>
    <sheet name="たばこ税" sheetId="11" r:id="rId5"/>
    <sheet name="入湯税" sheetId="10" r:id="rId6"/>
    <sheet name="事業所税" sheetId="12" r:id="rId7"/>
    <sheet name="都市計画税" sheetId="13" r:id="rId8"/>
  </sheets>
  <definedNames>
    <definedName name="_xlnm.Print_Area" localSheetId="4">たばこ税!$A$1:$P$44</definedName>
    <definedName name="_xlnm.Print_Area" localSheetId="2">'軽自動車税種別割（課税状況）'!$A$1:$U$47</definedName>
    <definedName name="_xlnm.Print_Area" localSheetId="0">'軽自動車税種別割（課税台数）'!$A$1:$AD$39</definedName>
    <definedName name="_xlnm.Print_Area" localSheetId="1">'軽自動車税種別割（調定額）'!$A$1:$AD$39</definedName>
    <definedName name="_xlnm.Print_Area" localSheetId="6">事業所税!$A$1:$AE$23</definedName>
    <definedName name="_xlnm.Print_Area" localSheetId="7">都市計画税!$A$1:$N$17</definedName>
    <definedName name="_xlnm.Print_Area" localSheetId="5">入湯税!$A$1:$Y$43</definedName>
  </definedNames>
  <calcPr calcId="162913" calcMode="manual"/>
</workbook>
</file>

<file path=xl/calcChain.xml><?xml version="1.0" encoding="utf-8"?>
<calcChain xmlns="http://schemas.openxmlformats.org/spreadsheetml/2006/main">
  <c r="F10" i="13" l="1"/>
  <c r="G10" i="13"/>
  <c r="H10" i="13" s="1"/>
  <c r="I10" i="13"/>
  <c r="J10" i="13"/>
  <c r="K10" i="13"/>
  <c r="L10" i="13"/>
  <c r="M10" i="13"/>
  <c r="N10" i="13"/>
  <c r="O6" i="6" l="1"/>
  <c r="P6" i="6" s="1"/>
  <c r="R20" i="12"/>
  <c r="U20" i="12"/>
  <c r="U22" i="12" s="1"/>
  <c r="AD20" i="12"/>
  <c r="R21" i="12"/>
  <c r="U21" i="12"/>
  <c r="AD21" i="12"/>
  <c r="V22" i="12"/>
  <c r="W22" i="12"/>
  <c r="X22" i="12"/>
  <c r="Y22" i="12"/>
  <c r="Z22" i="12"/>
  <c r="AA22" i="12"/>
  <c r="AB22" i="12"/>
  <c r="AC22" i="12"/>
  <c r="AD22" i="12"/>
  <c r="P5" i="11" l="1"/>
  <c r="M7" i="11"/>
  <c r="N7" i="11"/>
  <c r="O7" i="11"/>
  <c r="P7" i="11"/>
  <c r="P8" i="11"/>
  <c r="M10" i="11"/>
  <c r="N10" i="11"/>
  <c r="O10" i="11"/>
  <c r="P10" i="11"/>
  <c r="P11" i="11"/>
  <c r="M13" i="11"/>
  <c r="N13" i="11"/>
  <c r="O13" i="11"/>
  <c r="P13" i="11" s="1"/>
  <c r="P14" i="11"/>
  <c r="M16" i="11"/>
  <c r="N16" i="11"/>
  <c r="O16" i="11"/>
  <c r="P16" i="11"/>
  <c r="P17" i="11"/>
  <c r="M19" i="11"/>
  <c r="N19" i="11"/>
  <c r="O19" i="11"/>
  <c r="P19" i="11"/>
  <c r="P20" i="11"/>
  <c r="M22" i="11"/>
  <c r="N22" i="11"/>
  <c r="O22" i="11"/>
  <c r="P22" i="11"/>
  <c r="P23" i="11"/>
  <c r="M25" i="11"/>
  <c r="N25" i="11"/>
  <c r="O25" i="11"/>
  <c r="P25" i="11" s="1"/>
  <c r="P26" i="11"/>
  <c r="M28" i="11"/>
  <c r="N28" i="11"/>
  <c r="O28" i="11"/>
  <c r="P28" i="11"/>
  <c r="P29" i="11"/>
  <c r="N31" i="11"/>
  <c r="O31" i="11"/>
  <c r="P31" i="11"/>
  <c r="P32" i="11"/>
  <c r="M34" i="11"/>
  <c r="N34" i="11"/>
  <c r="O34" i="11"/>
  <c r="P34" i="11"/>
  <c r="P35" i="11"/>
  <c r="M37" i="11"/>
  <c r="N37" i="11"/>
  <c r="O37" i="11"/>
  <c r="P37" i="11"/>
  <c r="P38" i="11"/>
  <c r="M40" i="11"/>
  <c r="N40" i="11"/>
  <c r="O40" i="11"/>
  <c r="P40" i="11" s="1"/>
  <c r="P41" i="11"/>
  <c r="M43" i="11"/>
  <c r="N43" i="11"/>
  <c r="O43" i="11"/>
  <c r="P43" i="11"/>
  <c r="X5" i="10"/>
  <c r="Y5" i="10" s="1"/>
  <c r="X6" i="10"/>
  <c r="Y6" i="10"/>
  <c r="W7" i="10"/>
  <c r="X8" i="10"/>
  <c r="Y8" i="10" s="1"/>
  <c r="X9" i="10"/>
  <c r="Y9" i="10" s="1"/>
  <c r="W10" i="10"/>
  <c r="X11" i="10"/>
  <c r="Y11" i="10" s="1"/>
  <c r="X12" i="10"/>
  <c r="Y12" i="10"/>
  <c r="W13" i="10"/>
  <c r="X14" i="10"/>
  <c r="Y14" i="10" s="1"/>
  <c r="X15" i="10"/>
  <c r="Y15" i="10" s="1"/>
  <c r="W16" i="10"/>
  <c r="X17" i="10"/>
  <c r="Y17" i="10" s="1"/>
  <c r="X18" i="10"/>
  <c r="Y18" i="10"/>
  <c r="W19" i="10"/>
  <c r="X20" i="10"/>
  <c r="Y20" i="10" s="1"/>
  <c r="X21" i="10"/>
  <c r="Y21" i="10" s="1"/>
  <c r="W22" i="10"/>
  <c r="X23" i="10"/>
  <c r="Y23" i="10" s="1"/>
  <c r="X24" i="10"/>
  <c r="Y24" i="10" s="1"/>
  <c r="W25" i="10"/>
  <c r="X26" i="10"/>
  <c r="Y26" i="10" s="1"/>
  <c r="X27" i="10"/>
  <c r="Y27" i="10" s="1"/>
  <c r="W28" i="10"/>
  <c r="X29" i="10"/>
  <c r="Y29" i="10"/>
  <c r="X30" i="10"/>
  <c r="Y30" i="10"/>
  <c r="W31" i="10"/>
  <c r="X31" i="10"/>
  <c r="Y31" i="10" s="1"/>
  <c r="X32" i="10"/>
  <c r="Y32" i="10" s="1"/>
  <c r="X33" i="10"/>
  <c r="Y33" i="10" s="1"/>
  <c r="W34" i="10"/>
  <c r="X35" i="10"/>
  <c r="Y35" i="10" s="1"/>
  <c r="X36" i="10"/>
  <c r="Y36" i="10"/>
  <c r="W37" i="10"/>
  <c r="X38" i="10"/>
  <c r="Y38" i="10" s="1"/>
  <c r="X39" i="10"/>
  <c r="Y39" i="10" s="1"/>
  <c r="W40" i="10"/>
  <c r="W43" i="10"/>
  <c r="X19" i="10" l="1"/>
  <c r="Y19" i="10" s="1"/>
  <c r="X7" i="10"/>
  <c r="Y7" i="10" s="1"/>
  <c r="X25" i="10"/>
  <c r="Y25" i="10" s="1"/>
  <c r="X42" i="10"/>
  <c r="Y42" i="10" s="1"/>
  <c r="X37" i="10"/>
  <c r="Y37" i="10" s="1"/>
  <c r="X13" i="10"/>
  <c r="Y13" i="10" s="1"/>
  <c r="X41" i="10"/>
  <c r="X40" i="10"/>
  <c r="Y40" i="10" s="1"/>
  <c r="X34" i="10"/>
  <c r="Y34" i="10" s="1"/>
  <c r="X28" i="10"/>
  <c r="Y28" i="10" s="1"/>
  <c r="X22" i="10"/>
  <c r="Y22" i="10" s="1"/>
  <c r="X16" i="10"/>
  <c r="Y16" i="10" s="1"/>
  <c r="X10" i="10"/>
  <c r="Y10" i="10" s="1"/>
  <c r="H6" i="9"/>
  <c r="D10" i="9"/>
  <c r="E10" i="9"/>
  <c r="F10" i="9"/>
  <c r="G10" i="9"/>
  <c r="H10" i="9"/>
  <c r="H13" i="9"/>
  <c r="X43" i="10" l="1"/>
  <c r="Y43" i="10" s="1"/>
  <c r="Y41" i="10"/>
  <c r="O32" i="7"/>
  <c r="O24" i="7"/>
  <c r="O22" i="7"/>
  <c r="O20" i="7"/>
  <c r="O18" i="7"/>
  <c r="O12" i="7"/>
  <c r="O11" i="7"/>
  <c r="O10" i="7"/>
  <c r="O31" i="7"/>
  <c r="O19" i="7"/>
  <c r="O17" i="7"/>
  <c r="O15" i="7" l="1"/>
  <c r="O25" i="7"/>
  <c r="O23" i="7"/>
  <c r="O9" i="7"/>
  <c r="O37" i="6" l="1"/>
  <c r="O33" i="6"/>
  <c r="O31" i="6"/>
  <c r="O27" i="6"/>
  <c r="O25" i="6"/>
  <c r="O23" i="6"/>
  <c r="O21" i="6"/>
  <c r="O19" i="6"/>
  <c r="O17" i="6"/>
  <c r="O13" i="6"/>
  <c r="O11" i="6"/>
  <c r="O9" i="6"/>
  <c r="O7" i="6"/>
  <c r="O30" i="7" l="1"/>
  <c r="O16" i="7"/>
  <c r="O8" i="6"/>
  <c r="O34" i="7" l="1"/>
  <c r="O5" i="7" l="1"/>
  <c r="O36" i="6"/>
  <c r="O32" i="6"/>
  <c r="O30" i="6"/>
  <c r="O26" i="6"/>
  <c r="O24" i="6"/>
  <c r="O22" i="6"/>
  <c r="O20" i="6"/>
  <c r="O18" i="6"/>
  <c r="O16" i="6"/>
  <c r="O12" i="6"/>
  <c r="O10" i="6"/>
  <c r="P21" i="6" l="1"/>
  <c r="P11" i="6"/>
  <c r="P37" i="6"/>
  <c r="P36" i="6"/>
  <c r="P33" i="6"/>
  <c r="P32" i="6"/>
  <c r="P31" i="6"/>
  <c r="P30" i="6"/>
  <c r="P27" i="6"/>
  <c r="P26" i="6"/>
  <c r="P25" i="6"/>
  <c r="P24" i="6"/>
  <c r="P23" i="6"/>
  <c r="P22" i="6"/>
  <c r="P20" i="6"/>
  <c r="P19" i="6"/>
  <c r="P18" i="6"/>
  <c r="P17" i="6"/>
  <c r="P16" i="6"/>
  <c r="P13" i="6"/>
  <c r="P12" i="6"/>
  <c r="P10" i="6"/>
  <c r="P9" i="6"/>
  <c r="P8" i="6"/>
  <c r="P7" i="6"/>
  <c r="O29" i="6" l="1"/>
  <c r="P29" i="6" s="1"/>
  <c r="O34" i="6"/>
  <c r="P34" i="6" s="1"/>
  <c r="O35" i="6"/>
  <c r="P35" i="6" s="1"/>
  <c r="O28" i="6"/>
  <c r="P28" i="6" s="1"/>
  <c r="O15" i="6"/>
  <c r="P15" i="6" s="1"/>
  <c r="O14" i="6"/>
  <c r="P14" i="6" s="1"/>
  <c r="O39" i="6" l="1"/>
  <c r="P39" i="6" s="1"/>
  <c r="O38" i="6"/>
  <c r="P38" i="6" s="1"/>
  <c r="P5" i="7"/>
  <c r="P32" i="7" l="1"/>
  <c r="P30" i="7"/>
  <c r="P22" i="7"/>
  <c r="P20" i="7"/>
  <c r="P16" i="7"/>
  <c r="P12" i="7"/>
  <c r="O8" i="7"/>
  <c r="P8" i="7" s="1"/>
  <c r="O6" i="7"/>
  <c r="O14" i="7" s="1"/>
  <c r="P10" i="7" l="1"/>
  <c r="P6" i="7"/>
  <c r="P34" i="7"/>
  <c r="P14" i="7" l="1"/>
  <c r="O29" i="7"/>
  <c r="P23" i="7"/>
  <c r="P11" i="7"/>
  <c r="P29" i="7" l="1"/>
  <c r="P9" i="7" l="1"/>
  <c r="O7" i="7"/>
  <c r="O13" i="7" s="1"/>
  <c r="P24" i="7"/>
  <c r="O26" i="7"/>
  <c r="P15" i="7"/>
  <c r="P19" i="7"/>
  <c r="O21" i="7"/>
  <c r="O27" i="7" s="1"/>
  <c r="P25" i="7"/>
  <c r="O36" i="7"/>
  <c r="P36" i="7" s="1"/>
  <c r="O35" i="7"/>
  <c r="P35" i="7" s="1"/>
  <c r="P21" i="7" l="1"/>
  <c r="P26" i="7"/>
  <c r="O28" i="7"/>
  <c r="O38" i="7" s="1"/>
  <c r="P18" i="7"/>
  <c r="P17" i="7"/>
  <c r="P7" i="7"/>
  <c r="P13" i="7"/>
  <c r="O33" i="7"/>
  <c r="O37" i="7" l="1"/>
  <c r="P27" i="7"/>
  <c r="P31" i="7"/>
  <c r="P33" i="7"/>
  <c r="P38" i="7"/>
  <c r="P28" i="7"/>
  <c r="P37" i="7" l="1"/>
</calcChain>
</file>

<file path=xl/sharedStrings.xml><?xml version="1.0" encoding="utf-8"?>
<sst xmlns="http://schemas.openxmlformats.org/spreadsheetml/2006/main" count="718" uniqueCount="185">
  <si>
    <t>区            分</t>
  </si>
  <si>
    <t>50㏄以下のもの</t>
  </si>
  <si>
    <t>(ミニカーは除く)</t>
  </si>
  <si>
    <t>90㏄以下のもの</t>
  </si>
  <si>
    <t>125㏄以下のもの</t>
  </si>
  <si>
    <t>ミニカー</t>
  </si>
  <si>
    <t>四輪乗用(自家用)</t>
  </si>
  <si>
    <t>四輪貨物(営業用)</t>
  </si>
  <si>
    <t>四輪貨物(自家用)</t>
  </si>
  <si>
    <t>農耕作業用</t>
  </si>
  <si>
    <t>その他</t>
  </si>
  <si>
    <t>合        計</t>
  </si>
  <si>
    <t>宮城野区</t>
  </si>
  <si>
    <t>若林区</t>
  </si>
  <si>
    <t>区　　　　　　分</t>
  </si>
  <si>
    <t>宮城総合支所</t>
  </si>
  <si>
    <t>秋保総合支所</t>
  </si>
  <si>
    <t>台  数</t>
  </si>
  <si>
    <t>前年比</t>
  </si>
  <si>
    <t>当初</t>
  </si>
  <si>
    <t>最終</t>
  </si>
  <si>
    <t>小     計</t>
  </si>
  <si>
    <t>二輪のもの</t>
  </si>
  <si>
    <t>三輪のもの</t>
  </si>
  <si>
    <t>四輪乗用</t>
  </si>
  <si>
    <t>(自家用)</t>
  </si>
  <si>
    <t>四輪貨物</t>
  </si>
  <si>
    <t>(営業用)</t>
  </si>
  <si>
    <t>二輪の小型自動車</t>
  </si>
  <si>
    <t>合           計</t>
  </si>
  <si>
    <t>（単位：千円，％）</t>
  </si>
  <si>
    <t>調定額</t>
  </si>
  <si>
    <t>（単位：台数，％）</t>
  </si>
  <si>
    <t>計</t>
  </si>
  <si>
    <t>区     役     所</t>
  </si>
  <si>
    <t>宮 城 総 合 支 所</t>
  </si>
  <si>
    <t>秋 保 総 合 支 所</t>
  </si>
  <si>
    <t>台数</t>
  </si>
  <si>
    <t>原動機付自転車</t>
    <rPh sb="0" eb="3">
      <t>ゲンドウキ</t>
    </rPh>
    <rPh sb="3" eb="4">
      <t>ツキ</t>
    </rPh>
    <rPh sb="4" eb="7">
      <t>ジテンシャ</t>
    </rPh>
    <phoneticPr fontId="3"/>
  </si>
  <si>
    <t>四輪乗用(営業用)</t>
    <rPh sb="5" eb="7">
      <t>エイギョウ</t>
    </rPh>
    <phoneticPr fontId="3"/>
  </si>
  <si>
    <t>軽自動車</t>
    <rPh sb="1" eb="2">
      <t>ジ</t>
    </rPh>
    <rPh sb="2" eb="3">
      <t>ドウ</t>
    </rPh>
    <rPh sb="3" eb="4">
      <t>クルマ</t>
    </rPh>
    <phoneticPr fontId="3"/>
  </si>
  <si>
    <t>皆増</t>
    <rPh sb="0" eb="1">
      <t>ミナ</t>
    </rPh>
    <rPh sb="1" eb="2">
      <t>ゾウ</t>
    </rPh>
    <phoneticPr fontId="3"/>
  </si>
  <si>
    <t>原
動
機
付
自
転
車</t>
    <rPh sb="0" eb="1">
      <t>ハラ</t>
    </rPh>
    <rPh sb="2" eb="3">
      <t>ドウ</t>
    </rPh>
    <rPh sb="4" eb="5">
      <t>キ</t>
    </rPh>
    <rPh sb="6" eb="7">
      <t>ツキ</t>
    </rPh>
    <rPh sb="8" eb="9">
      <t>ジ</t>
    </rPh>
    <rPh sb="10" eb="11">
      <t>テン</t>
    </rPh>
    <rPh sb="12" eb="13">
      <t>クルマ</t>
    </rPh>
    <phoneticPr fontId="3"/>
  </si>
  <si>
    <t>軽
自
動
車</t>
    <rPh sb="0" eb="1">
      <t>ケイ</t>
    </rPh>
    <rPh sb="2" eb="3">
      <t>ジ</t>
    </rPh>
    <rPh sb="4" eb="5">
      <t>ドウ</t>
    </rPh>
    <rPh sb="6" eb="7">
      <t>クルマ</t>
    </rPh>
    <phoneticPr fontId="3"/>
  </si>
  <si>
    <t>小型特殊</t>
    <rPh sb="0" eb="2">
      <t>コガタ</t>
    </rPh>
    <rPh sb="2" eb="4">
      <t>トクシュ</t>
    </rPh>
    <phoneticPr fontId="3"/>
  </si>
  <si>
    <t>小
型
特
殊</t>
    <rPh sb="0" eb="1">
      <t>ショウ</t>
    </rPh>
    <rPh sb="2" eb="3">
      <t>カタ</t>
    </rPh>
    <rPh sb="4" eb="5">
      <t>トク</t>
    </rPh>
    <rPh sb="6" eb="7">
      <t>コト</t>
    </rPh>
    <phoneticPr fontId="3"/>
  </si>
  <si>
    <t>　(1)　課税台数の推移</t>
    <phoneticPr fontId="3"/>
  </si>
  <si>
    <t>（単位：台，％）</t>
    <phoneticPr fontId="3"/>
  </si>
  <si>
    <t>青　　　　葉　　　　区</t>
    <phoneticPr fontId="3"/>
  </si>
  <si>
    <t>太　　　白　　　区</t>
    <phoneticPr fontId="3"/>
  </si>
  <si>
    <t>泉区</t>
    <phoneticPr fontId="3"/>
  </si>
  <si>
    <t>区　役　所</t>
    <phoneticPr fontId="3"/>
  </si>
  <si>
    <t>台　数</t>
    <phoneticPr fontId="3"/>
  </si>
  <si>
    <t>　　ア． 課税台数</t>
    <phoneticPr fontId="3"/>
  </si>
  <si>
    <t>青　　　　　　葉　　　　　　区</t>
    <phoneticPr fontId="3"/>
  </si>
  <si>
    <t>宮　　城　　野　　区</t>
    <phoneticPr fontId="3"/>
  </si>
  <si>
    <t>若　　　林　　　区</t>
    <phoneticPr fontId="3"/>
  </si>
  <si>
    <t>太　　　　　　白　　　　　　区</t>
    <phoneticPr fontId="3"/>
  </si>
  <si>
    <t>泉　　　　区</t>
    <phoneticPr fontId="3"/>
  </si>
  <si>
    <t>区     役     所</t>
    <phoneticPr fontId="3"/>
  </si>
  <si>
    <t>小　　　　計</t>
    <phoneticPr fontId="3"/>
  </si>
  <si>
    <t>二輪の小型自動車</t>
    <phoneticPr fontId="3"/>
  </si>
  <si>
    <t>　　イ． 調定額</t>
    <phoneticPr fontId="3"/>
  </si>
  <si>
    <t>青　　　　　　葉　　　　　　区</t>
    <phoneticPr fontId="3"/>
  </si>
  <si>
    <t>宮　　城　　野　　区</t>
    <phoneticPr fontId="3"/>
  </si>
  <si>
    <t>若　　　林　　　区</t>
    <phoneticPr fontId="3"/>
  </si>
  <si>
    <t>太　　　　　　白　　　　　　区</t>
    <phoneticPr fontId="3"/>
  </si>
  <si>
    <t>泉　　　　区</t>
    <phoneticPr fontId="3"/>
  </si>
  <si>
    <t>区     役     所</t>
    <phoneticPr fontId="3"/>
  </si>
  <si>
    <t>　(2)　調定額の推移</t>
    <phoneticPr fontId="3"/>
  </si>
  <si>
    <t>（単位：千円，％）</t>
    <phoneticPr fontId="3"/>
  </si>
  <si>
    <t>青　　　　葉　　　　区</t>
    <phoneticPr fontId="3"/>
  </si>
  <si>
    <t>太　　　白　　　区</t>
    <phoneticPr fontId="3"/>
  </si>
  <si>
    <t>泉区</t>
    <phoneticPr fontId="3"/>
  </si>
  <si>
    <t>区　役　所</t>
    <phoneticPr fontId="3"/>
  </si>
  <si>
    <t>台　数</t>
    <phoneticPr fontId="3"/>
  </si>
  <si>
    <t>注)　端数処理のため内訳と合計が一致しない場合がある。</t>
    <rPh sb="21" eb="23">
      <t>バアイ</t>
    </rPh>
    <phoneticPr fontId="3"/>
  </si>
  <si>
    <r>
      <t xml:space="preserve">50㏄以下のもの
</t>
    </r>
    <r>
      <rPr>
        <sz val="8"/>
        <rFont val="ＭＳ 明朝"/>
        <family val="1"/>
        <charset val="128"/>
      </rPr>
      <t>(ミニカーは除く)</t>
    </r>
    <phoneticPr fontId="3"/>
  </si>
  <si>
    <t>－</t>
  </si>
  <si>
    <t>皆減</t>
  </si>
  <si>
    <t>注)　端数処理のため内訳と合計が一致しない場合がある。</t>
    <rPh sb="0" eb="1">
      <t>チュウ</t>
    </rPh>
    <rPh sb="3" eb="5">
      <t>ハスウ</t>
    </rPh>
    <rPh sb="5" eb="7">
      <t>ショリ</t>
    </rPh>
    <rPh sb="10" eb="12">
      <t>ウチワケ</t>
    </rPh>
    <rPh sb="13" eb="15">
      <t>ゴウケイ</t>
    </rPh>
    <rPh sb="16" eb="18">
      <t>イッチ</t>
    </rPh>
    <rPh sb="21" eb="23">
      <t>バアイ</t>
    </rPh>
    <phoneticPr fontId="3"/>
  </si>
  <si>
    <t>令和元年度</t>
    <rPh sb="0" eb="2">
      <t>レイワ</t>
    </rPh>
    <rPh sb="2" eb="3">
      <t>ガン</t>
    </rPh>
    <phoneticPr fontId="3"/>
  </si>
  <si>
    <t>令和２年度</t>
    <rPh sb="0" eb="2">
      <t>レイワ</t>
    </rPh>
    <phoneticPr fontId="3"/>
  </si>
  <si>
    <t>平成29年度</t>
  </si>
  <si>
    <t>平成30年度</t>
  </si>
  <si>
    <t>令和３年度</t>
    <rPh sb="0" eb="2">
      <t>レイワ</t>
    </rPh>
    <phoneticPr fontId="3"/>
  </si>
  <si>
    <t>雪上車</t>
    <rPh sb="0" eb="3">
      <t>セツジョウシャ</t>
    </rPh>
    <phoneticPr fontId="3"/>
  </si>
  <si>
    <t xml:space="preserve"> ６.　軽自動車税（種別割）</t>
    <rPh sb="4" eb="8">
      <t>ケイジドウシャ</t>
    </rPh>
    <rPh sb="10" eb="12">
      <t>シュベツ</t>
    </rPh>
    <rPh sb="12" eb="13">
      <t>ワリ</t>
    </rPh>
    <phoneticPr fontId="3"/>
  </si>
  <si>
    <t>納税義務者数</t>
  </si>
  <si>
    <t>(単位：社，千円，％)</t>
    <phoneticPr fontId="3"/>
  </si>
  <si>
    <t>　（1）　課税状況の推移</t>
    <phoneticPr fontId="3"/>
  </si>
  <si>
    <t>８.　鉱産税</t>
    <phoneticPr fontId="3"/>
  </si>
  <si>
    <t>課税件数</t>
    <rPh sb="0" eb="2">
      <t>カゼイ</t>
    </rPh>
    <rPh sb="2" eb="4">
      <t>ケンスウ</t>
    </rPh>
    <phoneticPr fontId="3"/>
  </si>
  <si>
    <t>令和３年度</t>
    <rPh sb="0" eb="2">
      <t>レイワ</t>
    </rPh>
    <rPh sb="3" eb="5">
      <t>ネンド</t>
    </rPh>
    <phoneticPr fontId="3"/>
  </si>
  <si>
    <t>令和２年度</t>
    <rPh sb="0" eb="2">
      <t>レイワ</t>
    </rPh>
    <rPh sb="3" eb="5">
      <t>ネンド</t>
    </rPh>
    <phoneticPr fontId="3"/>
  </si>
  <si>
    <t>(単位：件，千円，％)</t>
    <rPh sb="4" eb="5">
      <t>ケン</t>
    </rPh>
    <phoneticPr fontId="3"/>
  </si>
  <si>
    <t>７.　軽自動車税（環境性能割）</t>
    <rPh sb="3" eb="8">
      <t>ケイジドウシャゼイ</t>
    </rPh>
    <rPh sb="9" eb="14">
      <t>カンキョウセイノウワリ</t>
    </rPh>
    <phoneticPr fontId="3"/>
  </si>
  <si>
    <t>　　　課税状況の推移</t>
    <phoneticPr fontId="3"/>
  </si>
  <si>
    <t>合    計</t>
  </si>
  <si>
    <t>日帰り計</t>
    <phoneticPr fontId="3"/>
  </si>
  <si>
    <t>宿泊計</t>
    <phoneticPr fontId="3"/>
  </si>
  <si>
    <t>日帰り</t>
  </si>
  <si>
    <t>３月</t>
    <phoneticPr fontId="3"/>
  </si>
  <si>
    <t>宿泊</t>
  </si>
  <si>
    <t>２月</t>
    <phoneticPr fontId="3"/>
  </si>
  <si>
    <t>１月</t>
    <phoneticPr fontId="3"/>
  </si>
  <si>
    <t>12月</t>
    <phoneticPr fontId="3"/>
  </si>
  <si>
    <t>日帰り</t>
    <phoneticPr fontId="3"/>
  </si>
  <si>
    <t>11月</t>
    <phoneticPr fontId="3"/>
  </si>
  <si>
    <t>10月</t>
    <phoneticPr fontId="3"/>
  </si>
  <si>
    <t>９月</t>
    <phoneticPr fontId="3"/>
  </si>
  <si>
    <t>８月</t>
    <phoneticPr fontId="3"/>
  </si>
  <si>
    <t>７月</t>
    <phoneticPr fontId="3"/>
  </si>
  <si>
    <t>６月</t>
    <phoneticPr fontId="3"/>
  </si>
  <si>
    <t>５月</t>
    <phoneticPr fontId="3"/>
  </si>
  <si>
    <t>４月</t>
    <phoneticPr fontId="3"/>
  </si>
  <si>
    <t>入湯客数</t>
  </si>
  <si>
    <t>特徴義
務者数</t>
    <phoneticPr fontId="3"/>
  </si>
  <si>
    <t>特徴義
務者数</t>
  </si>
  <si>
    <t>令　和　 ３　 年　 度</t>
    <rPh sb="0" eb="1">
      <t>レイ</t>
    </rPh>
    <rPh sb="2" eb="3">
      <t>ワ</t>
    </rPh>
    <phoneticPr fontId="3"/>
  </si>
  <si>
    <t>令　和　 ２　 年　 度</t>
    <rPh sb="0" eb="1">
      <t>レイ</t>
    </rPh>
    <rPh sb="2" eb="3">
      <t>ワ</t>
    </rPh>
    <phoneticPr fontId="3"/>
  </si>
  <si>
    <t>令 　和 　元　 年　 度</t>
    <rPh sb="0" eb="1">
      <t>レイ</t>
    </rPh>
    <rPh sb="3" eb="4">
      <t>ワ</t>
    </rPh>
    <rPh sb="6" eb="7">
      <t>ガン</t>
    </rPh>
    <phoneticPr fontId="3"/>
  </si>
  <si>
    <t>平 　成　 30　 年　 度</t>
  </si>
  <si>
    <t>平 　成　 29　 年　 度</t>
  </si>
  <si>
    <t>(単位：人，円，％)</t>
    <phoneticPr fontId="3"/>
  </si>
  <si>
    <t>　　　月別調定状況等の推移</t>
    <phoneticPr fontId="3"/>
  </si>
  <si>
    <t>10.　入　湯　税</t>
    <phoneticPr fontId="3"/>
  </si>
  <si>
    <t>注1)　端数処理のため内訳と合計が一致しない場合がある。
注2)　売渡本数は課税免除及び返還控除後の本数である。（令和元年度の「△」は返還控除が多かったためである。）
注3)　令和元年度4月及び11月～3月の調定額は，手持品課税分（令和元年度計747千円）を含む。
注4)　令和2年度11月及び1月～2月の調定額は，手持品課税分（令和2年度計28,786千円）を含む。
注5)　令和3年度10月～1月及び3月の調定額は，手持品課税分（令和3年度計28,238千円）を含む。
注6)　令和元年10月1日から旧3級品に係る税率が廃止されたため，改正後の税率のものは全て旧3級品以外としている。</t>
    <rPh sb="4" eb="6">
      <t>ハスウ</t>
    </rPh>
    <rPh sb="6" eb="8">
      <t>ショリ</t>
    </rPh>
    <rPh sb="11" eb="13">
      <t>ウチワケ</t>
    </rPh>
    <rPh sb="14" eb="16">
      <t>ゴウケイ</t>
    </rPh>
    <rPh sb="17" eb="19">
      <t>イッチ</t>
    </rPh>
    <rPh sb="22" eb="24">
      <t>バアイ</t>
    </rPh>
    <rPh sb="237" eb="238">
      <t>チュウ</t>
    </rPh>
    <rPh sb="241" eb="243">
      <t>レイワ</t>
    </rPh>
    <rPh sb="243" eb="245">
      <t>ガンネン</t>
    </rPh>
    <rPh sb="247" eb="248">
      <t>ガツ</t>
    </rPh>
    <rPh sb="249" eb="250">
      <t>ニチ</t>
    </rPh>
    <rPh sb="252" eb="253">
      <t>キュウ</t>
    </rPh>
    <rPh sb="254" eb="255">
      <t>キュウ</t>
    </rPh>
    <rPh sb="255" eb="256">
      <t>ヒン</t>
    </rPh>
    <rPh sb="257" eb="258">
      <t>カカワ</t>
    </rPh>
    <rPh sb="259" eb="261">
      <t>ゼイリツ</t>
    </rPh>
    <rPh sb="262" eb="264">
      <t>ハイシ</t>
    </rPh>
    <rPh sb="270" eb="273">
      <t>カイセイゴ</t>
    </rPh>
    <rPh sb="274" eb="276">
      <t>ゼイリツ</t>
    </rPh>
    <rPh sb="280" eb="281">
      <t>スベ</t>
    </rPh>
    <rPh sb="282" eb="283">
      <t>キュウ</t>
    </rPh>
    <rPh sb="284" eb="285">
      <t>キュウ</t>
    </rPh>
    <rPh sb="285" eb="286">
      <t>ヒン</t>
    </rPh>
    <rPh sb="286" eb="288">
      <t>イガイ</t>
    </rPh>
    <phoneticPr fontId="3"/>
  </si>
  <si>
    <t>－</t>
    <phoneticPr fontId="3"/>
  </si>
  <si>
    <t>皆減</t>
    <rPh sb="0" eb="2">
      <t>カイゲン</t>
    </rPh>
    <phoneticPr fontId="3"/>
  </si>
  <si>
    <t>旧3級品</t>
    <phoneticPr fontId="3"/>
  </si>
  <si>
    <t>合計</t>
  </si>
  <si>
    <t>旧3級品
以外</t>
    <phoneticPr fontId="3"/>
  </si>
  <si>
    <t>15</t>
    <phoneticPr fontId="3"/>
  </si>
  <si>
    <t>調定額</t>
    <phoneticPr fontId="3"/>
  </si>
  <si>
    <t>売渡本数</t>
  </si>
  <si>
    <t>納税義
務者数</t>
    <rPh sb="0" eb="2">
      <t>ノウゼイ</t>
    </rPh>
    <rPh sb="2" eb="3">
      <t>ギ</t>
    </rPh>
    <rPh sb="4" eb="5">
      <t>ツトム</t>
    </rPh>
    <rPh sb="5" eb="6">
      <t>シャ</t>
    </rPh>
    <rPh sb="6" eb="7">
      <t>スウ</t>
    </rPh>
    <phoneticPr fontId="3"/>
  </si>
  <si>
    <t>令　和　３　年　度</t>
    <rPh sb="0" eb="1">
      <t>レイ</t>
    </rPh>
    <rPh sb="2" eb="3">
      <t>ワ</t>
    </rPh>
    <phoneticPr fontId="3"/>
  </si>
  <si>
    <t>令　和　２　年　度</t>
    <rPh sb="0" eb="1">
      <t>レイ</t>
    </rPh>
    <rPh sb="2" eb="3">
      <t>ワ</t>
    </rPh>
    <phoneticPr fontId="3"/>
  </si>
  <si>
    <t>令　和　元　年　度</t>
    <rPh sb="0" eb="1">
      <t>レイ</t>
    </rPh>
    <rPh sb="2" eb="3">
      <t>ワ</t>
    </rPh>
    <rPh sb="4" eb="5">
      <t>ガン</t>
    </rPh>
    <phoneticPr fontId="3"/>
  </si>
  <si>
    <t>(単位：千本，千円，％)</t>
    <rPh sb="4" eb="5">
      <t>セン</t>
    </rPh>
    <rPh sb="5" eb="6">
      <t>ホン</t>
    </rPh>
    <rPh sb="7" eb="8">
      <t>セン</t>
    </rPh>
    <phoneticPr fontId="3"/>
  </si>
  <si>
    <t>　　　 月別売渡本数及び調定額の推移</t>
    <phoneticPr fontId="3"/>
  </si>
  <si>
    <t>９.　市たばこ税</t>
    <phoneticPr fontId="3"/>
  </si>
  <si>
    <t>注)　納税義務者数は，「減免前の税額」に係る納税義務者数である。</t>
    <rPh sb="3" eb="5">
      <t>ノウゼイ</t>
    </rPh>
    <rPh sb="5" eb="8">
      <t>ギムシャ</t>
    </rPh>
    <rPh sb="8" eb="9">
      <t>スウ</t>
    </rPh>
    <rPh sb="12" eb="14">
      <t>ゲンメン</t>
    </rPh>
    <rPh sb="14" eb="15">
      <t>マエ</t>
    </rPh>
    <rPh sb="16" eb="18">
      <t>ゼイガク</t>
    </rPh>
    <rPh sb="20" eb="21">
      <t>カカ</t>
    </rPh>
    <rPh sb="22" eb="24">
      <t>ノウゼイ</t>
    </rPh>
    <rPh sb="24" eb="27">
      <t>ギムシャ</t>
    </rPh>
    <rPh sb="27" eb="28">
      <t>スウ</t>
    </rPh>
    <phoneticPr fontId="3"/>
  </si>
  <si>
    <t>従業者割</t>
  </si>
  <si>
    <t>資産割</t>
  </si>
  <si>
    <t>令
和
３
年
度</t>
    <rPh sb="0" eb="1">
      <t>レイ</t>
    </rPh>
    <rPh sb="2" eb="3">
      <t>カズ</t>
    </rPh>
    <phoneticPr fontId="3"/>
  </si>
  <si>
    <t>合計</t>
    <rPh sb="0" eb="2">
      <t>ゴウケイ</t>
    </rPh>
    <phoneticPr fontId="3"/>
  </si>
  <si>
    <t>令
和
２
年
度</t>
    <rPh sb="0" eb="1">
      <t>レイ</t>
    </rPh>
    <rPh sb="2" eb="3">
      <t>カズ</t>
    </rPh>
    <phoneticPr fontId="3"/>
  </si>
  <si>
    <t>令
和
元
年
度</t>
    <rPh sb="0" eb="1">
      <t>レイ</t>
    </rPh>
    <rPh sb="2" eb="3">
      <t>カズ</t>
    </rPh>
    <rPh sb="4" eb="5">
      <t>ガン</t>
    </rPh>
    <phoneticPr fontId="3"/>
  </si>
  <si>
    <t>平
成
30
年
度</t>
  </si>
  <si>
    <t>平
成
29
年
度</t>
  </si>
  <si>
    <t>平
成
28
年
度</t>
  </si>
  <si>
    <t>よる控除分</t>
  </si>
  <si>
    <t>支払給与総額</t>
  </si>
  <si>
    <t>減免後の税額
（調定額）</t>
    <rPh sb="0" eb="2">
      <t>ゲンメン</t>
    </rPh>
    <rPh sb="2" eb="3">
      <t>ゴ</t>
    </rPh>
    <rPh sb="4" eb="6">
      <t>ゼイガク</t>
    </rPh>
    <rPh sb="8" eb="11">
      <t>チョウテイガク</t>
    </rPh>
    <phoneticPr fontId="3"/>
  </si>
  <si>
    <t>減免額</t>
    <phoneticPr fontId="3"/>
  </si>
  <si>
    <t>減免前の税額</t>
    <rPh sb="0" eb="2">
      <t>ゲンメン</t>
    </rPh>
    <rPh sb="2" eb="3">
      <t>マエ</t>
    </rPh>
    <rPh sb="4" eb="6">
      <t>ゼイガク</t>
    </rPh>
    <phoneticPr fontId="3"/>
  </si>
  <si>
    <t>課税標準</t>
    <phoneticPr fontId="3"/>
  </si>
  <si>
    <t>課税標準の特例に</t>
  </si>
  <si>
    <t>非課税控除分</t>
    <phoneticPr fontId="3"/>
  </si>
  <si>
    <t>事業所床面積又は</t>
  </si>
  <si>
    <t>（単位：人，㎡，千円，％）</t>
    <phoneticPr fontId="3"/>
  </si>
  <si>
    <t>　　調定額等の推移</t>
    <phoneticPr fontId="3"/>
  </si>
  <si>
    <t>11.　事業所税</t>
    <phoneticPr fontId="3"/>
  </si>
  <si>
    <t>皆増</t>
  </si>
  <si>
    <t>　(3)　令和４年度課税状況（当初）</t>
    <rPh sb="5" eb="6">
      <t>レイ</t>
    </rPh>
    <rPh sb="6" eb="7">
      <t>ワ</t>
    </rPh>
    <rPh sb="8" eb="9">
      <t>ネン</t>
    </rPh>
    <rPh sb="9" eb="10">
      <t>ド</t>
    </rPh>
    <phoneticPr fontId="3"/>
  </si>
  <si>
    <t>注）端数処理のため，内訳と合計が一致しない場合がある。</t>
    <rPh sb="0" eb="1">
      <t>チュウ</t>
    </rPh>
    <rPh sb="2" eb="4">
      <t>ハスウ</t>
    </rPh>
    <rPh sb="4" eb="6">
      <t>ショリ</t>
    </rPh>
    <rPh sb="10" eb="12">
      <t>ウチワケ</t>
    </rPh>
    <rPh sb="13" eb="15">
      <t>ゴウケイ</t>
    </rPh>
    <rPh sb="16" eb="18">
      <t>イッチ</t>
    </rPh>
    <rPh sb="21" eb="23">
      <t>バアイ</t>
    </rPh>
    <phoneticPr fontId="3"/>
  </si>
  <si>
    <t>太白区</t>
    <phoneticPr fontId="3"/>
  </si>
  <si>
    <t>若林区</t>
    <phoneticPr fontId="3"/>
  </si>
  <si>
    <t>宮城野区</t>
    <phoneticPr fontId="3"/>
  </si>
  <si>
    <t>青葉区</t>
    <phoneticPr fontId="3"/>
  </si>
  <si>
    <t>令 和 ３ 年 度</t>
    <rPh sb="0" eb="1">
      <t>レイ</t>
    </rPh>
    <rPh sb="2" eb="3">
      <t>ワ</t>
    </rPh>
    <phoneticPr fontId="3"/>
  </si>
  <si>
    <t>令 和 ２ 年 度</t>
    <rPh sb="0" eb="1">
      <t>レイ</t>
    </rPh>
    <rPh sb="2" eb="3">
      <t>ワ</t>
    </rPh>
    <phoneticPr fontId="3"/>
  </si>
  <si>
    <t>令 和 元 年 度</t>
    <rPh sb="0" eb="1">
      <t>レイ</t>
    </rPh>
    <rPh sb="2" eb="3">
      <t>ワ</t>
    </rPh>
    <rPh sb="4" eb="5">
      <t>ガン</t>
    </rPh>
    <phoneticPr fontId="3"/>
  </si>
  <si>
    <t>平 成 30 年 度</t>
  </si>
  <si>
    <t>平 成 29 年 度</t>
  </si>
  <si>
    <t>平 成 28 年 度</t>
  </si>
  <si>
    <t>納　　税
義務者数</t>
    <phoneticPr fontId="3"/>
  </si>
  <si>
    <t>合計</t>
    <phoneticPr fontId="3"/>
  </si>
  <si>
    <t>家屋</t>
    <phoneticPr fontId="3"/>
  </si>
  <si>
    <t>土地</t>
    <phoneticPr fontId="3"/>
  </si>
  <si>
    <t>(単位：人，千円，％)</t>
    <phoneticPr fontId="3"/>
  </si>
  <si>
    <t>　　課税状況の推移</t>
    <rPh sb="2" eb="4">
      <t>カゼイ</t>
    </rPh>
    <rPh sb="4" eb="6">
      <t>ジョウキョウ</t>
    </rPh>
    <phoneticPr fontId="3"/>
  </si>
  <si>
    <t>12.　都市計画税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</si>
</sst>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1" formatCode="_ * #,##0_ ;_ * \-#,##0_ ;_ * &quot;-&quot;_ ;_ @_ "/>
    <numFmt numFmtId="176" formatCode="&quot;¥&quot;#,##0;[Red]\-&quot;¥&quot;#,##0"/>
    <numFmt numFmtId="177" formatCode="#,##0;&quot;△ &quot;#,##0"/>
    <numFmt numFmtId="178" formatCode="#,##0;&quot;‐&quot;#,##0;&quot;－&quot;"/>
    <numFmt numFmtId="179" formatCode="0.0_);[Red]\(0.0\)"/>
    <numFmt numFmtId="180" formatCode="#,##0;&quot;▲ &quot;#,##0"/>
    <numFmt numFmtId="181" formatCode="#,##0.0;&quot;▲ &quot;#,##0.0"/>
    <numFmt numFmtId="182" formatCode="0.0;&quot;▲ &quot;0.0"/>
    <numFmt numFmtId="183" formatCode="#,##0.0_ "/>
    <numFmt numFmtId="184" formatCode="#,##0_ "/>
    <numFmt numFmtId="185" formatCode="0_ "/>
    <numFmt numFmtId="186" formatCode="#,##0_ ;[Red]\-#,##0\ "/>
    <numFmt numFmtId="187" formatCode="0_);[Red]\(0\)"/>
    <numFmt numFmtId="188" formatCode="#,##0.0;[Red]\-#,##0.0"/>
    <numFmt numFmtId="189" formatCode="0.0;&quot;△ &quot;0.0"/>
    <numFmt numFmtId="190" formatCode="0;&quot;△ &quot;0"/>
    <numFmt numFmtId="191" formatCode="#,##0_);[Red]\(#,##0\)"/>
    <numFmt numFmtId="192" formatCode="#,##0;[Red]#,##0"/>
    <numFmt numFmtId="193" formatCode="#,##0.00;[Red]#,##0.00"/>
  </numFmts>
  <fonts count="24">
    <font>
      <sz val="11"/>
      <name val="明朝"/>
      <family val="3"/>
      <charset val="128"/>
    </font>
    <font>
      <sz val="11"/>
      <name val="明朝"/>
      <family val="3"/>
      <charset val="128"/>
    </font>
    <font>
      <sz val="9"/>
      <name val="明朝"/>
      <family val="1"/>
      <charset val="128"/>
    </font>
    <font>
      <sz val="6"/>
      <name val="明朝"/>
      <family val="3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0"/>
      <name val="BIZ UDPゴシック"/>
      <family val="3"/>
      <charset val="128"/>
    </font>
    <font>
      <sz val="10"/>
      <color theme="1"/>
      <name val="ＭＳ 明朝"/>
      <family val="1"/>
      <charset val="128"/>
    </font>
    <font>
      <sz val="7"/>
      <name val="ＭＳ 明朝"/>
      <family val="1"/>
      <charset val="128"/>
    </font>
    <font>
      <sz val="13"/>
      <name val="ＭＳ ゴシック"/>
      <family val="3"/>
      <charset val="128"/>
    </font>
    <font>
      <sz val="10"/>
      <name val="明朝"/>
      <family val="1"/>
      <charset val="128"/>
    </font>
    <font>
      <sz val="1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sz val="14"/>
      <name val="HG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76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384">
    <xf numFmtId="0" fontId="0" fillId="0" borderId="0" xfId="0"/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1" xfId="0" applyFont="1" applyFill="1" applyBorder="1" applyAlignment="1">
      <alignment horizontal="distributed" vertical="center" justifyLastLine="1"/>
    </xf>
    <xf numFmtId="0" fontId="5" fillId="0" borderId="12" xfId="0" applyFont="1" applyFill="1" applyBorder="1" applyAlignment="1">
      <alignment horizontal="distributed" vertical="center" justifyLastLine="1"/>
    </xf>
    <xf numFmtId="180" fontId="7" fillId="0" borderId="0" xfId="0" applyNumberFormat="1" applyFont="1" applyFill="1" applyAlignment="1">
      <alignment vertical="center"/>
    </xf>
    <xf numFmtId="181" fontId="7" fillId="0" borderId="0" xfId="0" applyNumberFormat="1" applyFont="1" applyFill="1" applyAlignment="1">
      <alignment vertical="center"/>
    </xf>
    <xf numFmtId="180" fontId="7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Alignment="1">
      <alignment horizontal="right" vertical="center"/>
    </xf>
    <xf numFmtId="180" fontId="5" fillId="0" borderId="0" xfId="0" applyNumberFormat="1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178" fontId="7" fillId="0" borderId="0" xfId="0" applyNumberFormat="1" applyFont="1" applyFill="1" applyAlignment="1">
      <alignment vertical="center"/>
    </xf>
    <xf numFmtId="180" fontId="7" fillId="0" borderId="0" xfId="0" applyNumberFormat="1" applyFont="1" applyFill="1" applyAlignment="1">
      <alignment horizontal="right" vertical="center"/>
    </xf>
    <xf numFmtId="181" fontId="7" fillId="0" borderId="0" xfId="0" applyNumberFormat="1" applyFont="1" applyFill="1" applyBorder="1" applyAlignment="1">
      <alignment vertical="center"/>
    </xf>
    <xf numFmtId="181" fontId="7" fillId="0" borderId="0" xfId="0" applyNumberFormat="1" applyFont="1" applyFill="1" applyAlignment="1">
      <alignment horizontal="right" vertical="center"/>
    </xf>
    <xf numFmtId="182" fontId="5" fillId="0" borderId="0" xfId="1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vertical="center"/>
    </xf>
    <xf numFmtId="180" fontId="7" fillId="0" borderId="4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76" fontId="5" fillId="0" borderId="0" xfId="1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181" fontId="7" fillId="0" borderId="4" xfId="0" applyNumberFormat="1" applyFont="1" applyFill="1" applyBorder="1" applyAlignment="1">
      <alignment vertical="center"/>
    </xf>
    <xf numFmtId="0" fontId="5" fillId="0" borderId="13" xfId="0" applyFont="1" applyFill="1" applyBorder="1" applyAlignment="1">
      <alignment horizontal="distributed" vertical="center" justifyLastLine="1"/>
    </xf>
    <xf numFmtId="0" fontId="5" fillId="0" borderId="14" xfId="0" applyFont="1" applyFill="1" applyBorder="1" applyAlignment="1">
      <alignment horizontal="distributed" vertical="center" justifyLastLine="1"/>
    </xf>
    <xf numFmtId="180" fontId="7" fillId="0" borderId="0" xfId="0" applyNumberFormat="1" applyFont="1" applyFill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right" vertical="center"/>
    </xf>
    <xf numFmtId="178" fontId="7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180" fontId="5" fillId="0" borderId="10" xfId="1" applyNumberFormat="1" applyFont="1" applyFill="1" applyBorder="1" applyAlignment="1">
      <alignment vertical="center"/>
    </xf>
    <xf numFmtId="180" fontId="5" fillId="0" borderId="0" xfId="1" applyNumberFormat="1" applyFont="1" applyFill="1" applyBorder="1" applyAlignment="1">
      <alignment vertical="center"/>
    </xf>
    <xf numFmtId="180" fontId="5" fillId="0" borderId="0" xfId="1" applyNumberFormat="1" applyFont="1" applyFill="1" applyAlignment="1">
      <alignment vertical="center"/>
    </xf>
    <xf numFmtId="180" fontId="5" fillId="0" borderId="0" xfId="1" applyNumberFormat="1" applyFont="1" applyFill="1" applyBorder="1" applyAlignment="1">
      <alignment horizontal="right" vertical="center"/>
    </xf>
    <xf numFmtId="178" fontId="5" fillId="0" borderId="0" xfId="0" applyNumberFormat="1" applyFont="1" applyFill="1" applyAlignment="1">
      <alignment vertical="center"/>
    </xf>
    <xf numFmtId="180" fontId="5" fillId="0" borderId="10" xfId="1" applyNumberFormat="1" applyFont="1" applyFill="1" applyBorder="1" applyAlignment="1">
      <alignment horizontal="right" vertical="center"/>
    </xf>
    <xf numFmtId="180" fontId="5" fillId="0" borderId="0" xfId="1" applyNumberFormat="1" applyFont="1" applyFill="1" applyAlignment="1">
      <alignment horizontal="right" vertical="center"/>
    </xf>
    <xf numFmtId="180" fontId="10" fillId="0" borderId="0" xfId="0" applyNumberFormat="1" applyFont="1" applyFill="1" applyBorder="1" applyAlignment="1">
      <alignment vertical="center"/>
    </xf>
    <xf numFmtId="181" fontId="10" fillId="0" borderId="0" xfId="0" applyNumberFormat="1" applyFont="1" applyFill="1" applyAlignment="1">
      <alignment vertical="center"/>
    </xf>
    <xf numFmtId="181" fontId="10" fillId="0" borderId="0" xfId="0" applyNumberFormat="1" applyFont="1" applyFill="1" applyBorder="1" applyAlignment="1">
      <alignment vertical="center"/>
    </xf>
    <xf numFmtId="180" fontId="9" fillId="0" borderId="10" xfId="1" applyNumberFormat="1" applyFont="1" applyFill="1" applyBorder="1" applyAlignment="1">
      <alignment vertical="center"/>
    </xf>
    <xf numFmtId="180" fontId="9" fillId="0" borderId="0" xfId="1" applyNumberFormat="1" applyFont="1" applyFill="1" applyBorder="1" applyAlignment="1">
      <alignment vertical="center"/>
    </xf>
    <xf numFmtId="180" fontId="9" fillId="0" borderId="0" xfId="1" applyNumberFormat="1" applyFont="1" applyFill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 textRotation="255"/>
    </xf>
    <xf numFmtId="0" fontId="11" fillId="0" borderId="0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 justifyLastLine="1"/>
    </xf>
    <xf numFmtId="182" fontId="5" fillId="0" borderId="0" xfId="1" applyNumberFormat="1" applyFont="1" applyFill="1" applyAlignment="1">
      <alignment horizontal="right" vertical="center"/>
    </xf>
    <xf numFmtId="178" fontId="5" fillId="0" borderId="10" xfId="0" applyNumberFormat="1" applyFont="1" applyFill="1" applyBorder="1" applyAlignment="1">
      <alignment vertical="center"/>
    </xf>
    <xf numFmtId="182" fontId="9" fillId="0" borderId="0" xfId="1" applyNumberFormat="1" applyFont="1" applyFill="1" applyBorder="1" applyAlignment="1">
      <alignment horizontal="right" vertical="center"/>
    </xf>
    <xf numFmtId="182" fontId="9" fillId="0" borderId="0" xfId="1" applyNumberFormat="1" applyFont="1" applyFill="1" applyAlignment="1">
      <alignment horizontal="right" vertical="center"/>
    </xf>
    <xf numFmtId="182" fontId="5" fillId="0" borderId="0" xfId="0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vertical="center"/>
    </xf>
    <xf numFmtId="183" fontId="13" fillId="0" borderId="18" xfId="0" applyNumberFormat="1" applyFont="1" applyFill="1" applyBorder="1" applyAlignment="1">
      <alignment vertical="center"/>
    </xf>
    <xf numFmtId="184" fontId="13" fillId="0" borderId="0" xfId="0" applyNumberFormat="1" applyFont="1" applyFill="1" applyAlignment="1">
      <alignment vertical="center"/>
    </xf>
    <xf numFmtId="185" fontId="13" fillId="0" borderId="0" xfId="0" applyNumberFormat="1" applyFont="1" applyFill="1" applyAlignment="1">
      <alignment vertical="center"/>
    </xf>
    <xf numFmtId="184" fontId="5" fillId="0" borderId="0" xfId="0" applyNumberFormat="1" applyFont="1" applyFill="1" applyAlignment="1">
      <alignment vertical="center"/>
    </xf>
    <xf numFmtId="183" fontId="5" fillId="0" borderId="18" xfId="0" applyNumberFormat="1" applyFont="1" applyFill="1" applyBorder="1" applyAlignment="1">
      <alignment horizontal="right" vertical="center"/>
    </xf>
    <xf numFmtId="186" fontId="5" fillId="0" borderId="0" xfId="3" applyNumberFormat="1" applyFont="1" applyFill="1" applyAlignment="1">
      <alignment horizontal="right" vertical="center"/>
    </xf>
    <xf numFmtId="38" fontId="5" fillId="0" borderId="0" xfId="3" applyFont="1" applyFill="1" applyAlignment="1">
      <alignment horizontal="right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84" fontId="9" fillId="0" borderId="20" xfId="0" applyNumberFormat="1" applyFont="1" applyFill="1" applyBorder="1" applyAlignment="1">
      <alignment vertical="center"/>
    </xf>
    <xf numFmtId="184" fontId="9" fillId="0" borderId="18" xfId="0" applyNumberFormat="1" applyFont="1" applyFill="1" applyBorder="1" applyAlignment="1">
      <alignment vertical="center"/>
    </xf>
    <xf numFmtId="183" fontId="9" fillId="0" borderId="28" xfId="0" applyNumberFormat="1" applyFont="1" applyFill="1" applyBorder="1" applyAlignment="1">
      <alignment vertical="center"/>
    </xf>
    <xf numFmtId="184" fontId="5" fillId="0" borderId="10" xfId="0" applyNumberFormat="1" applyFont="1" applyFill="1" applyBorder="1" applyAlignment="1">
      <alignment vertical="center"/>
    </xf>
    <xf numFmtId="184" fontId="5" fillId="0" borderId="0" xfId="0" applyNumberFormat="1" applyFont="1" applyFill="1" applyBorder="1" applyAlignment="1">
      <alignment vertical="center"/>
    </xf>
    <xf numFmtId="183" fontId="5" fillId="0" borderId="6" xfId="0" applyNumberFormat="1" applyFont="1" applyFill="1" applyBorder="1" applyAlignment="1">
      <alignment vertical="center"/>
    </xf>
    <xf numFmtId="184" fontId="9" fillId="0" borderId="10" xfId="0" applyNumberFormat="1" applyFont="1" applyFill="1" applyBorder="1" applyAlignment="1">
      <alignment vertical="center"/>
    </xf>
    <xf numFmtId="184" fontId="9" fillId="0" borderId="0" xfId="0" applyNumberFormat="1" applyFont="1" applyFill="1" applyBorder="1" applyAlignment="1">
      <alignment vertical="center"/>
    </xf>
    <xf numFmtId="183" fontId="9" fillId="0" borderId="6" xfId="0" applyNumberFormat="1" applyFont="1" applyFill="1" applyBorder="1" applyAlignment="1">
      <alignment vertical="center"/>
    </xf>
    <xf numFmtId="184" fontId="9" fillId="0" borderId="0" xfId="0" applyNumberFormat="1" applyFont="1" applyFill="1" applyAlignment="1">
      <alignment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38" fontId="9" fillId="0" borderId="18" xfId="0" applyNumberFormat="1" applyFont="1" applyFill="1" applyBorder="1" applyAlignment="1">
      <alignment vertical="center"/>
    </xf>
    <xf numFmtId="38" fontId="9" fillId="0" borderId="20" xfId="0" applyNumberFormat="1" applyFont="1" applyFill="1" applyBorder="1" applyAlignment="1">
      <alignment horizontal="right" vertical="center"/>
    </xf>
    <xf numFmtId="38" fontId="5" fillId="0" borderId="0" xfId="0" applyNumberFormat="1" applyFont="1" applyFill="1" applyBorder="1" applyAlignment="1">
      <alignment horizontal="right" vertical="center"/>
    </xf>
    <xf numFmtId="38" fontId="5" fillId="0" borderId="10" xfId="0" applyNumberFormat="1" applyFont="1" applyFill="1" applyBorder="1" applyAlignment="1">
      <alignment horizontal="right" vertical="center"/>
    </xf>
    <xf numFmtId="38" fontId="5" fillId="0" borderId="0" xfId="0" applyNumberFormat="1" applyFont="1" applyFill="1" applyBorder="1" applyAlignment="1">
      <alignment vertical="center"/>
    </xf>
    <xf numFmtId="38" fontId="9" fillId="0" borderId="0" xfId="0" applyNumberFormat="1" applyFont="1" applyFill="1" applyBorder="1" applyAlignment="1">
      <alignment vertical="center"/>
    </xf>
    <xf numFmtId="38" fontId="9" fillId="0" borderId="10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vertical="center"/>
    </xf>
    <xf numFmtId="49" fontId="13" fillId="0" borderId="10" xfId="0" applyNumberFormat="1" applyFont="1" applyFill="1" applyBorder="1" applyAlignment="1">
      <alignment horizontal="right" vertical="center"/>
    </xf>
    <xf numFmtId="190" fontId="5" fillId="0" borderId="0" xfId="0" applyNumberFormat="1" applyFont="1" applyFill="1" applyBorder="1" applyAlignment="1">
      <alignment vertical="center"/>
    </xf>
    <xf numFmtId="0" fontId="18" fillId="0" borderId="7" xfId="0" applyFont="1" applyFill="1" applyBorder="1" applyAlignment="1">
      <alignment horizontal="center" vertical="center" wrapText="1"/>
    </xf>
    <xf numFmtId="38" fontId="5" fillId="0" borderId="0" xfId="0" applyNumberFormat="1" applyFont="1" applyFill="1" applyAlignment="1">
      <alignment vertical="center"/>
    </xf>
    <xf numFmtId="188" fontId="9" fillId="0" borderId="18" xfId="0" applyNumberFormat="1" applyFont="1" applyFill="1" applyBorder="1" applyAlignment="1">
      <alignment vertical="center"/>
    </xf>
    <xf numFmtId="191" fontId="9" fillId="0" borderId="18" xfId="0" applyNumberFormat="1" applyFont="1" applyFill="1" applyBorder="1" applyAlignment="1">
      <alignment vertical="center"/>
    </xf>
    <xf numFmtId="192" fontId="9" fillId="0" borderId="18" xfId="0" applyNumberFormat="1" applyFont="1" applyFill="1" applyBorder="1" applyAlignment="1">
      <alignment vertical="center"/>
    </xf>
    <xf numFmtId="188" fontId="5" fillId="0" borderId="0" xfId="0" applyNumberFormat="1" applyFont="1" applyFill="1" applyAlignment="1">
      <alignment vertical="center"/>
    </xf>
    <xf numFmtId="192" fontId="5" fillId="0" borderId="0" xfId="0" applyNumberFormat="1" applyFont="1" applyFill="1" applyAlignment="1">
      <alignment vertical="center"/>
    </xf>
    <xf numFmtId="193" fontId="5" fillId="0" borderId="0" xfId="0" applyNumberFormat="1" applyFont="1" applyFill="1" applyAlignment="1">
      <alignment vertical="center"/>
    </xf>
    <xf numFmtId="188" fontId="9" fillId="0" borderId="8" xfId="0" applyNumberFormat="1" applyFont="1" applyFill="1" applyBorder="1" applyAlignment="1">
      <alignment vertical="center"/>
    </xf>
    <xf numFmtId="38" fontId="9" fillId="0" borderId="8" xfId="0" applyNumberFormat="1" applyFont="1" applyFill="1" applyBorder="1" applyAlignment="1">
      <alignment vertical="center"/>
    </xf>
    <xf numFmtId="40" fontId="5" fillId="0" borderId="0" xfId="0" applyNumberFormat="1" applyFont="1" applyFill="1" applyAlignment="1">
      <alignment vertical="center"/>
    </xf>
    <xf numFmtId="38" fontId="5" fillId="0" borderId="0" xfId="2" applyNumberFormat="1" applyFont="1" applyFill="1" applyBorder="1" applyAlignment="1">
      <alignment vertical="center"/>
    </xf>
    <xf numFmtId="40" fontId="5" fillId="0" borderId="4" xfId="2" applyNumberFormat="1" applyFont="1" applyFill="1" applyBorder="1" applyAlignment="1">
      <alignment vertical="center"/>
    </xf>
    <xf numFmtId="38" fontId="5" fillId="0" borderId="4" xfId="2" applyNumberFormat="1" applyFont="1" applyFill="1" applyBorder="1" applyAlignment="1">
      <alignment vertical="center"/>
    </xf>
    <xf numFmtId="38" fontId="5" fillId="0" borderId="4" xfId="0" applyNumberFormat="1" applyFont="1" applyFill="1" applyBorder="1" applyAlignment="1">
      <alignment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10" fillId="0" borderId="0" xfId="0" applyNumberFormat="1" applyFont="1" applyFill="1" applyBorder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0" xfId="0" applyFont="1" applyFill="1" applyAlignment="1">
      <alignment horizontal="centerContinuous" vertical="center"/>
    </xf>
    <xf numFmtId="0" fontId="5" fillId="0" borderId="6" xfId="0" applyFont="1" applyFill="1" applyBorder="1" applyAlignment="1">
      <alignment horizontal="centerContinuous" vertical="center"/>
    </xf>
    <xf numFmtId="0" fontId="5" fillId="0" borderId="9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5" fillId="0" borderId="0" xfId="0" applyFont="1" applyFill="1" applyAlignment="1">
      <alignment horizontal="distributed"/>
    </xf>
    <xf numFmtId="0" fontId="5" fillId="0" borderId="0" xfId="0" applyFont="1" applyFill="1" applyAlignment="1">
      <alignment horizontal="distributed" vertical="center"/>
    </xf>
    <xf numFmtId="0" fontId="5" fillId="0" borderId="15" xfId="0" applyFont="1" applyFill="1" applyBorder="1" applyAlignment="1">
      <alignment horizontal="center" vertical="center"/>
    </xf>
    <xf numFmtId="181" fontId="7" fillId="0" borderId="4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center" textRotation="255"/>
    </xf>
    <xf numFmtId="0" fontId="7" fillId="0" borderId="8" xfId="0" applyFont="1" applyFill="1" applyBorder="1" applyAlignment="1">
      <alignment horizontal="center" vertical="top"/>
    </xf>
    <xf numFmtId="0" fontId="5" fillId="0" borderId="1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distributed"/>
    </xf>
    <xf numFmtId="0" fontId="11" fillId="0" borderId="0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 vertical="center"/>
    </xf>
    <xf numFmtId="182" fontId="10" fillId="0" borderId="0" xfId="0" applyNumberFormat="1" applyFont="1" applyFill="1" applyBorder="1" applyAlignment="1">
      <alignment horizontal="right" vertical="center"/>
    </xf>
    <xf numFmtId="0" fontId="11" fillId="0" borderId="1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top" justifyLastLine="1"/>
    </xf>
    <xf numFmtId="0" fontId="5" fillId="0" borderId="4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distributed" textRotation="255"/>
    </xf>
    <xf numFmtId="0" fontId="5" fillId="0" borderId="7" xfId="0" applyFont="1" applyFill="1" applyBorder="1" applyAlignment="1">
      <alignment horizontal="center" vertical="distributed" textRotation="255"/>
    </xf>
    <xf numFmtId="0" fontId="5" fillId="0" borderId="6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Continuous"/>
    </xf>
    <xf numFmtId="0" fontId="11" fillId="0" borderId="17" xfId="0" applyFont="1" applyFill="1" applyBorder="1" applyAlignment="1">
      <alignment horizontal="center" vertical="center"/>
    </xf>
    <xf numFmtId="0" fontId="12" fillId="0" borderId="8" xfId="0" applyFont="1" applyFill="1" applyBorder="1"/>
    <xf numFmtId="0" fontId="11" fillId="0" borderId="0" xfId="0" applyFont="1" applyFill="1" applyAlignment="1">
      <alignment horizontal="centerContinuous"/>
    </xf>
    <xf numFmtId="180" fontId="10" fillId="0" borderId="0" xfId="0" applyNumberFormat="1" applyFont="1" applyFill="1" applyAlignment="1">
      <alignment vertical="center"/>
    </xf>
    <xf numFmtId="182" fontId="10" fillId="0" borderId="0" xfId="0" applyNumberFormat="1" applyFont="1" applyFill="1" applyAlignment="1">
      <alignment horizontal="right" vertical="center"/>
    </xf>
    <xf numFmtId="0" fontId="5" fillId="0" borderId="18" xfId="0" applyFont="1" applyFill="1" applyBorder="1" applyAlignment="1">
      <alignment vertical="center"/>
    </xf>
    <xf numFmtId="0" fontId="11" fillId="0" borderId="18" xfId="0" applyFont="1" applyFill="1" applyBorder="1" applyAlignment="1">
      <alignment vertical="center"/>
    </xf>
    <xf numFmtId="0" fontId="11" fillId="0" borderId="21" xfId="0" applyFont="1" applyFill="1" applyBorder="1" applyAlignment="1">
      <alignment horizontal="center" vertical="center"/>
    </xf>
    <xf numFmtId="180" fontId="10" fillId="0" borderId="18" xfId="0" applyNumberFormat="1" applyFont="1" applyFill="1" applyBorder="1" applyAlignment="1">
      <alignment vertical="center"/>
    </xf>
    <xf numFmtId="181" fontId="10" fillId="0" borderId="18" xfId="0" applyNumberFormat="1" applyFont="1" applyFill="1" applyBorder="1" applyAlignment="1">
      <alignment vertical="center"/>
    </xf>
    <xf numFmtId="181" fontId="10" fillId="0" borderId="18" xfId="0" applyNumberFormat="1" applyFont="1" applyFill="1" applyBorder="1" applyAlignment="1">
      <alignment horizontal="right" vertical="center"/>
    </xf>
    <xf numFmtId="182" fontId="10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8" fillId="0" borderId="0" xfId="0" applyFont="1" applyFill="1"/>
    <xf numFmtId="0" fontId="5" fillId="0" borderId="16" xfId="0" applyFont="1" applyFill="1" applyBorder="1" applyAlignment="1">
      <alignment horizontal="distributed" vertical="center" justifyLastLine="1"/>
    </xf>
    <xf numFmtId="0" fontId="11" fillId="0" borderId="0" xfId="0" applyFont="1" applyFill="1" applyAlignment="1">
      <alignment vertical="center"/>
    </xf>
    <xf numFmtId="0" fontId="11" fillId="0" borderId="4" xfId="0" applyFont="1" applyFill="1" applyBorder="1" applyAlignment="1">
      <alignment vertical="center"/>
    </xf>
    <xf numFmtId="181" fontId="10" fillId="0" borderId="0" xfId="0" applyNumberFormat="1" applyFont="1" applyFill="1" applyAlignment="1">
      <alignment horizontal="right" vertical="center"/>
    </xf>
    <xf numFmtId="176" fontId="5" fillId="0" borderId="0" xfId="1" applyFont="1" applyFill="1" applyBorder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centerContinuous" vertical="center"/>
    </xf>
    <xf numFmtId="176" fontId="5" fillId="0" borderId="12" xfId="1" applyFont="1" applyFill="1" applyBorder="1" applyAlignment="1">
      <alignment horizontal="distributed" vertical="center" justifyLastLine="1"/>
    </xf>
    <xf numFmtId="176" fontId="5" fillId="0" borderId="13" xfId="1" applyFont="1" applyFill="1" applyBorder="1" applyAlignment="1">
      <alignment horizontal="distributed" vertical="center" justifyLastLine="1"/>
    </xf>
    <xf numFmtId="176" fontId="5" fillId="0" borderId="14" xfId="1" applyFont="1" applyFill="1" applyBorder="1" applyAlignment="1">
      <alignment horizontal="distributed" vertical="center" justifyLastLine="1"/>
    </xf>
    <xf numFmtId="0" fontId="5" fillId="0" borderId="11" xfId="0" applyFont="1" applyFill="1" applyBorder="1" applyAlignment="1">
      <alignment horizontal="center" vertical="center" textRotation="255"/>
    </xf>
    <xf numFmtId="0" fontId="5" fillId="0" borderId="14" xfId="0" applyFont="1" applyFill="1" applyBorder="1" applyAlignment="1">
      <alignment horizontal="distributed" vertical="center" wrapText="1"/>
    </xf>
    <xf numFmtId="0" fontId="5" fillId="0" borderId="13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center" vertical="center" textRotation="255"/>
    </xf>
    <xf numFmtId="0" fontId="11" fillId="0" borderId="8" xfId="0" applyFont="1" applyFill="1" applyBorder="1" applyAlignment="1">
      <alignment horizontal="distributed" vertical="center" justifyLastLine="1"/>
    </xf>
    <xf numFmtId="0" fontId="11" fillId="0" borderId="8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textRotation="255"/>
    </xf>
    <xf numFmtId="0" fontId="5" fillId="0" borderId="7" xfId="0" applyFont="1" applyFill="1" applyBorder="1" applyAlignment="1">
      <alignment horizontal="center" vertical="distributed" textRotation="255" wrapText="1"/>
    </xf>
    <xf numFmtId="0" fontId="8" fillId="0" borderId="7" xfId="0" applyFont="1" applyFill="1" applyBorder="1" applyAlignment="1">
      <alignment horizontal="center" vertical="distributed" textRotation="255" wrapText="1"/>
    </xf>
    <xf numFmtId="0" fontId="12" fillId="0" borderId="6" xfId="0" applyFont="1" applyFill="1" applyBorder="1" applyAlignment="1">
      <alignment horizontal="left" vertical="distributed" textRotation="255" wrapText="1"/>
    </xf>
    <xf numFmtId="0" fontId="8" fillId="0" borderId="8" xfId="0" applyFont="1" applyFill="1" applyBorder="1" applyAlignment="1">
      <alignment horizontal="center" vertical="distributed" textRotation="255" wrapText="1"/>
    </xf>
    <xf numFmtId="0" fontId="11" fillId="0" borderId="9" xfId="0" applyFont="1" applyFill="1" applyBorder="1" applyAlignment="1">
      <alignment horizontal="center" vertical="center" textRotation="255"/>
    </xf>
    <xf numFmtId="0" fontId="11" fillId="0" borderId="8" xfId="0" applyFont="1" applyFill="1" applyBorder="1" applyAlignment="1">
      <alignment horizontal="centerContinuous" vertical="center"/>
    </xf>
    <xf numFmtId="0" fontId="9" fillId="0" borderId="0" xfId="0" applyFont="1" applyFill="1" applyAlignment="1">
      <alignment vertical="center"/>
    </xf>
    <xf numFmtId="0" fontId="5" fillId="0" borderId="19" xfId="0" applyFont="1" applyFill="1" applyBorder="1" applyAlignment="1">
      <alignment vertical="center"/>
    </xf>
    <xf numFmtId="0" fontId="11" fillId="0" borderId="18" xfId="0" applyFont="1" applyFill="1" applyBorder="1" applyAlignment="1">
      <alignment horizontal="centerContinuous" vertical="center"/>
    </xf>
    <xf numFmtId="180" fontId="9" fillId="0" borderId="20" xfId="1" applyNumberFormat="1" applyFont="1" applyFill="1" applyBorder="1" applyAlignment="1">
      <alignment vertical="center"/>
    </xf>
    <xf numFmtId="178" fontId="5" fillId="0" borderId="0" xfId="1" applyNumberFormat="1" applyFont="1" applyFill="1" applyAlignment="1">
      <alignment vertical="center"/>
    </xf>
    <xf numFmtId="178" fontId="5" fillId="0" borderId="1" xfId="1" applyNumberFormat="1" applyFont="1" applyFill="1" applyBorder="1" applyAlignment="1">
      <alignment vertical="center"/>
    </xf>
    <xf numFmtId="178" fontId="5" fillId="0" borderId="1" xfId="0" applyNumberFormat="1" applyFont="1" applyFill="1" applyBorder="1" applyAlignment="1">
      <alignment vertical="center"/>
    </xf>
    <xf numFmtId="178" fontId="8" fillId="0" borderId="0" xfId="0" applyNumberFormat="1" applyFont="1" applyFill="1"/>
    <xf numFmtId="178" fontId="6" fillId="0" borderId="0" xfId="0" applyNumberFormat="1" applyFont="1" applyFill="1" applyAlignment="1">
      <alignment horizontal="right" vertical="center"/>
    </xf>
    <xf numFmtId="178" fontId="5" fillId="0" borderId="12" xfId="1" applyNumberFormat="1" applyFont="1" applyFill="1" applyBorder="1" applyAlignment="1">
      <alignment horizontal="distributed" vertical="center" justifyLastLine="1"/>
    </xf>
    <xf numFmtId="178" fontId="5" fillId="0" borderId="13" xfId="1" applyNumberFormat="1" applyFont="1" applyFill="1" applyBorder="1" applyAlignment="1">
      <alignment horizontal="distributed" vertical="center" justifyLastLine="1"/>
    </xf>
    <xf numFmtId="178" fontId="5" fillId="0" borderId="14" xfId="1" applyNumberFormat="1" applyFont="1" applyFill="1" applyBorder="1" applyAlignment="1">
      <alignment horizontal="distributed" vertical="center" justifyLastLine="1"/>
    </xf>
    <xf numFmtId="0" fontId="5" fillId="0" borderId="14" xfId="0" applyFont="1" applyFill="1" applyBorder="1" applyAlignment="1">
      <alignment horizontal="distributed" vertical="center"/>
    </xf>
    <xf numFmtId="0" fontId="11" fillId="0" borderId="8" xfId="0" applyFont="1" applyFill="1" applyBorder="1" applyAlignment="1">
      <alignment horizontal="center" vertical="center" textRotation="255"/>
    </xf>
    <xf numFmtId="0" fontId="11" fillId="0" borderId="19" xfId="0" applyFont="1" applyFill="1" applyBorder="1" applyAlignment="1">
      <alignment vertical="center"/>
    </xf>
    <xf numFmtId="182" fontId="9" fillId="0" borderId="18" xfId="1" applyNumberFormat="1" applyFont="1" applyFill="1" applyBorder="1" applyAlignment="1">
      <alignment horizontal="right" vertical="center"/>
    </xf>
    <xf numFmtId="180" fontId="9" fillId="0" borderId="18" xfId="1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76" fontId="5" fillId="0" borderId="1" xfId="1" applyFont="1" applyFill="1" applyBorder="1" applyAlignment="1">
      <alignment vertical="center"/>
    </xf>
    <xf numFmtId="179" fontId="5" fillId="0" borderId="1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179" fontId="5" fillId="0" borderId="0" xfId="0" applyNumberFormat="1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22" xfId="0" applyFont="1" applyFill="1" applyBorder="1" applyAlignment="1">
      <alignment vertical="center"/>
    </xf>
    <xf numFmtId="0" fontId="5" fillId="0" borderId="23" xfId="0" applyFont="1" applyFill="1" applyBorder="1" applyAlignment="1">
      <alignment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distributed" vertical="center"/>
    </xf>
    <xf numFmtId="187" fontId="5" fillId="0" borderId="0" xfId="0" applyNumberFormat="1" applyFont="1" applyFill="1" applyAlignment="1">
      <alignment horizontal="right" vertical="center"/>
    </xf>
    <xf numFmtId="0" fontId="5" fillId="0" borderId="18" xfId="0" applyFont="1" applyFill="1" applyBorder="1" applyAlignment="1">
      <alignment horizontal="distributed" vertical="center"/>
    </xf>
    <xf numFmtId="0" fontId="5" fillId="0" borderId="26" xfId="0" applyFont="1" applyFill="1" applyBorder="1" applyAlignment="1">
      <alignment horizontal="distributed" vertical="center"/>
    </xf>
    <xf numFmtId="41" fontId="13" fillId="0" borderId="0" xfId="0" applyNumberFormat="1" applyFont="1" applyFill="1" applyAlignment="1">
      <alignment vertical="center"/>
    </xf>
    <xf numFmtId="41" fontId="13" fillId="0" borderId="0" xfId="3" applyNumberFormat="1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 wrapText="1"/>
    </xf>
    <xf numFmtId="188" fontId="5" fillId="0" borderId="0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12" fillId="0" borderId="9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9" fillId="0" borderId="8" xfId="0" applyFont="1" applyFill="1" applyBorder="1" applyAlignment="1">
      <alignment horizontal="center" vertical="center"/>
    </xf>
    <xf numFmtId="188" fontId="9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189" fontId="5" fillId="0" borderId="0" xfId="0" applyNumberFormat="1" applyFont="1" applyFill="1" applyBorder="1" applyAlignment="1">
      <alignment horizontal="right" vertical="center"/>
    </xf>
    <xf numFmtId="0" fontId="12" fillId="0" borderId="28" xfId="0" applyFont="1" applyFill="1" applyBorder="1" applyAlignment="1">
      <alignment vertical="center"/>
    </xf>
    <xf numFmtId="0" fontId="12" fillId="0" borderId="18" xfId="0" applyFont="1" applyFill="1" applyBorder="1" applyAlignment="1">
      <alignment vertical="center"/>
    </xf>
    <xf numFmtId="0" fontId="11" fillId="0" borderId="18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188" fontId="9" fillId="0" borderId="18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top"/>
    </xf>
    <xf numFmtId="0" fontId="8" fillId="0" borderId="18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183" fontId="5" fillId="0" borderId="0" xfId="0" applyNumberFormat="1" applyFont="1" applyFill="1" applyBorder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183" fontId="9" fillId="0" borderId="0" xfId="0" applyNumberFormat="1" applyFont="1" applyFill="1" applyBorder="1" applyAlignment="1">
      <alignment vertical="center"/>
    </xf>
    <xf numFmtId="0" fontId="9" fillId="0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distributed" vertical="center" justifyLastLine="1"/>
    </xf>
    <xf numFmtId="0" fontId="9" fillId="0" borderId="28" xfId="0" applyFont="1" applyFill="1" applyBorder="1" applyAlignment="1">
      <alignment horizontal="centerContinuous" vertical="center"/>
    </xf>
    <xf numFmtId="183" fontId="9" fillId="0" borderId="18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/>
    </xf>
    <xf numFmtId="0" fontId="5" fillId="0" borderId="2" xfId="0" applyFont="1" applyFill="1" applyBorder="1" applyAlignment="1">
      <alignment horizontal="distributed"/>
    </xf>
    <xf numFmtId="0" fontId="5" fillId="0" borderId="24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vertical="center"/>
    </xf>
    <xf numFmtId="0" fontId="5" fillId="0" borderId="9" xfId="0" applyFont="1" applyFill="1" applyBorder="1"/>
    <xf numFmtId="0" fontId="5" fillId="0" borderId="8" xfId="0" applyFont="1" applyFill="1" applyBorder="1"/>
    <xf numFmtId="0" fontId="5" fillId="0" borderId="8" xfId="0" applyFont="1" applyFill="1" applyBorder="1" applyAlignment="1">
      <alignment horizontal="distributed" vertical="top"/>
    </xf>
    <xf numFmtId="0" fontId="5" fillId="0" borderId="9" xfId="0" applyFont="1" applyFill="1" applyBorder="1" applyAlignment="1">
      <alignment horizontal="distributed" vertical="top"/>
    </xf>
    <xf numFmtId="0" fontId="5" fillId="0" borderId="7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distributed" vertical="center"/>
    </xf>
    <xf numFmtId="40" fontId="5" fillId="0" borderId="0" xfId="2" applyNumberFormat="1" applyFont="1" applyFill="1" applyAlignment="1">
      <alignment vertical="center"/>
    </xf>
    <xf numFmtId="38" fontId="5" fillId="0" borderId="0" xfId="2" applyNumberFormat="1" applyFont="1" applyFill="1" applyAlignment="1">
      <alignment vertical="center"/>
    </xf>
    <xf numFmtId="0" fontId="11" fillId="0" borderId="7" xfId="0" applyFont="1" applyFill="1" applyBorder="1" applyAlignment="1">
      <alignment horizontal="center" vertical="top"/>
    </xf>
    <xf numFmtId="0" fontId="11" fillId="0" borderId="8" xfId="0" applyFont="1" applyFill="1" applyBorder="1" applyAlignment="1">
      <alignment horizontal="distributed" vertical="center"/>
    </xf>
    <xf numFmtId="0" fontId="9" fillId="0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40" fontId="5" fillId="0" borderId="4" xfId="0" applyNumberFormat="1" applyFont="1" applyFill="1" applyBorder="1" applyAlignment="1">
      <alignment vertical="center"/>
    </xf>
    <xf numFmtId="188" fontId="5" fillId="0" borderId="4" xfId="0" applyNumberFormat="1" applyFont="1" applyFill="1" applyBorder="1" applyAlignment="1">
      <alignment vertical="center"/>
    </xf>
    <xf numFmtId="188" fontId="5" fillId="0" borderId="0" xfId="0" applyNumberFormat="1" applyFont="1" applyFill="1" applyBorder="1" applyAlignment="1">
      <alignment vertical="center"/>
    </xf>
    <xf numFmtId="193" fontId="5" fillId="0" borderId="0" xfId="0" applyNumberFormat="1" applyFont="1" applyFill="1" applyBorder="1" applyAlignment="1">
      <alignment vertical="center"/>
    </xf>
    <xf numFmtId="192" fontId="9" fillId="0" borderId="8" xfId="0" applyNumberFormat="1" applyFont="1" applyFill="1" applyBorder="1" applyAlignment="1">
      <alignment vertical="center"/>
    </xf>
    <xf numFmtId="191" fontId="9" fillId="0" borderId="8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distributed" vertical="center"/>
    </xf>
    <xf numFmtId="0" fontId="9" fillId="0" borderId="8" xfId="0" applyFont="1" applyFill="1" applyBorder="1" applyAlignment="1">
      <alignment vertical="center"/>
    </xf>
    <xf numFmtId="0" fontId="21" fillId="0" borderId="8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/>
    </xf>
    <xf numFmtId="0" fontId="11" fillId="0" borderId="20" xfId="0" applyFont="1" applyFill="1" applyBorder="1" applyAlignment="1">
      <alignment horizontal="center" vertical="top"/>
    </xf>
    <xf numFmtId="0" fontId="11" fillId="0" borderId="18" xfId="0" applyFont="1" applyFill="1" applyBorder="1" applyAlignment="1">
      <alignment horizontal="distributed" vertical="center"/>
    </xf>
    <xf numFmtId="0" fontId="9" fillId="0" borderId="20" xfId="0" applyFont="1" applyFill="1" applyBorder="1" applyAlignment="1">
      <alignment horizontal="center" vertical="center"/>
    </xf>
    <xf numFmtId="192" fontId="22" fillId="0" borderId="18" xfId="0" applyNumberFormat="1" applyFont="1" applyFill="1" applyBorder="1" applyAlignment="1">
      <alignment vertical="center"/>
    </xf>
    <xf numFmtId="0" fontId="21" fillId="0" borderId="18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vertical="center"/>
    </xf>
    <xf numFmtId="0" fontId="5" fillId="0" borderId="24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>
      <alignment horizontal="distributed" vertical="center" justifyLastLine="1"/>
    </xf>
    <xf numFmtId="0" fontId="5" fillId="0" borderId="8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9" xfId="0" applyFont="1" applyFill="1" applyBorder="1" applyAlignment="1">
      <alignment horizontal="distributed" vertical="center" justifyLastLine="1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distributed" vertical="center"/>
    </xf>
    <xf numFmtId="0" fontId="11" fillId="0" borderId="18" xfId="0" applyFont="1" applyFill="1" applyBorder="1" applyAlignment="1">
      <alignment horizontal="distributed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distributed" wrapText="1"/>
    </xf>
    <xf numFmtId="0" fontId="11" fillId="0" borderId="6" xfId="0" applyFont="1" applyFill="1" applyBorder="1" applyAlignment="1">
      <alignment horizontal="left" vertical="distributed"/>
    </xf>
    <xf numFmtId="0" fontId="11" fillId="0" borderId="4" xfId="0" applyFont="1" applyFill="1" applyBorder="1" applyAlignment="1">
      <alignment horizontal="distributed" vertical="center"/>
    </xf>
    <xf numFmtId="0" fontId="11" fillId="0" borderId="8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distributed" vertical="center"/>
    </xf>
    <xf numFmtId="38" fontId="5" fillId="0" borderId="1" xfId="0" applyNumberFormat="1" applyFont="1" applyFill="1" applyBorder="1" applyAlignment="1">
      <alignment vertical="top"/>
    </xf>
    <xf numFmtId="0" fontId="23" fillId="0" borderId="18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176" fontId="5" fillId="0" borderId="25" xfId="1" applyFont="1" applyFill="1" applyBorder="1" applyAlignment="1">
      <alignment horizontal="center" vertical="center"/>
    </xf>
    <xf numFmtId="176" fontId="5" fillId="0" borderId="22" xfId="1" applyFont="1" applyFill="1" applyBorder="1" applyAlignment="1">
      <alignment horizontal="center" vertical="center"/>
    </xf>
    <xf numFmtId="176" fontId="5" fillId="0" borderId="23" xfId="1" applyFont="1" applyFill="1" applyBorder="1" applyAlignment="1">
      <alignment horizontal="center" vertical="center"/>
    </xf>
    <xf numFmtId="176" fontId="5" fillId="0" borderId="24" xfId="1" applyFont="1" applyFill="1" applyBorder="1" applyAlignment="1">
      <alignment horizontal="center" vertical="center"/>
    </xf>
    <xf numFmtId="176" fontId="5" fillId="0" borderId="2" xfId="1" applyFont="1" applyFill="1" applyBorder="1" applyAlignment="1">
      <alignment horizontal="center" vertical="center"/>
    </xf>
    <xf numFmtId="176" fontId="5" fillId="0" borderId="7" xfId="1" applyFont="1" applyFill="1" applyBorder="1" applyAlignment="1">
      <alignment horizontal="center" vertical="center"/>
    </xf>
    <xf numFmtId="176" fontId="5" fillId="0" borderId="9" xfId="1" applyFont="1" applyFill="1" applyBorder="1" applyAlignment="1">
      <alignment horizontal="center" vertical="center"/>
    </xf>
    <xf numFmtId="176" fontId="5" fillId="0" borderId="1" xfId="1" applyFont="1" applyFill="1" applyBorder="1" applyAlignment="1">
      <alignment horizontal="center" vertical="center"/>
    </xf>
    <xf numFmtId="176" fontId="5" fillId="0" borderId="8" xfId="1" applyFont="1" applyFill="1" applyBorder="1" applyAlignment="1">
      <alignment horizontal="center" vertical="center"/>
    </xf>
    <xf numFmtId="0" fontId="5" fillId="0" borderId="11" xfId="1" applyNumberFormat="1" applyFont="1" applyFill="1" applyBorder="1" applyAlignment="1">
      <alignment horizontal="center" vertical="center"/>
    </xf>
    <xf numFmtId="0" fontId="5" fillId="0" borderId="13" xfId="1" applyNumberFormat="1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distributed" vertical="center" justifyLastLine="1"/>
    </xf>
    <xf numFmtId="0" fontId="11" fillId="0" borderId="14" xfId="0" applyFont="1" applyFill="1" applyBorder="1" applyAlignment="1">
      <alignment horizontal="distributed" vertical="center"/>
    </xf>
    <xf numFmtId="0" fontId="11" fillId="0" borderId="5" xfId="0" applyFont="1" applyFill="1" applyBorder="1" applyAlignment="1">
      <alignment horizontal="left" vertical="center" textRotation="255"/>
    </xf>
    <xf numFmtId="0" fontId="11" fillId="0" borderId="6" xfId="0" applyFont="1" applyFill="1" applyBorder="1" applyAlignment="1">
      <alignment horizontal="left" vertical="center" textRotation="255"/>
    </xf>
    <xf numFmtId="0" fontId="11" fillId="0" borderId="9" xfId="0" applyFont="1" applyFill="1" applyBorder="1" applyAlignment="1">
      <alignment horizontal="left" vertical="center" textRotation="255"/>
    </xf>
    <xf numFmtId="0" fontId="11" fillId="0" borderId="6" xfId="0" applyFont="1" applyFill="1" applyBorder="1" applyAlignment="1">
      <alignment horizontal="left" vertical="distributed" textRotation="255" wrapText="1"/>
    </xf>
    <xf numFmtId="0" fontId="12" fillId="0" borderId="6" xfId="0" applyFont="1" applyFill="1" applyBorder="1" applyAlignment="1">
      <alignment horizontal="left" vertical="distributed" textRotation="255" wrapText="1"/>
    </xf>
    <xf numFmtId="0" fontId="16" fillId="0" borderId="0" xfId="0" applyFont="1" applyFill="1" applyAlignment="1">
      <alignment horizontal="left" vertical="center" wrapText="1"/>
    </xf>
    <xf numFmtId="0" fontId="17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top"/>
    </xf>
    <xf numFmtId="0" fontId="6" fillId="0" borderId="25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8" xfId="0" applyFont="1" applyFill="1" applyBorder="1"/>
    <xf numFmtId="0" fontId="6" fillId="0" borderId="0" xfId="0" applyFont="1" applyFill="1" applyAlignment="1">
      <alignment horizontal="right" vertical="top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38" fontId="6" fillId="0" borderId="0" xfId="0" applyNumberFormat="1" applyFont="1" applyFill="1" applyAlignment="1">
      <alignment vertical="center"/>
    </xf>
    <xf numFmtId="188" fontId="5" fillId="0" borderId="18" xfId="0" applyNumberFormat="1" applyFont="1" applyFill="1" applyBorder="1" applyAlignment="1">
      <alignment vertical="center"/>
    </xf>
    <xf numFmtId="38" fontId="5" fillId="0" borderId="18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188" fontId="5" fillId="0" borderId="28" xfId="0" applyNumberFormat="1" applyFont="1" applyFill="1" applyBorder="1" applyAlignment="1">
      <alignment vertical="center"/>
    </xf>
    <xf numFmtId="0" fontId="5" fillId="0" borderId="19" xfId="0" applyFont="1" applyFill="1" applyBorder="1" applyAlignment="1">
      <alignment horizontal="distributed" vertical="center"/>
    </xf>
    <xf numFmtId="0" fontId="5" fillId="0" borderId="19" xfId="0" applyFont="1" applyFill="1" applyBorder="1" applyAlignment="1">
      <alignment vertical="center" textRotation="255"/>
    </xf>
    <xf numFmtId="188" fontId="5" fillId="0" borderId="6" xfId="0" applyNumberFormat="1" applyFont="1" applyFill="1" applyBorder="1" applyAlignment="1">
      <alignment vertical="center"/>
    </xf>
    <xf numFmtId="38" fontId="5" fillId="0" borderId="1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vertical="center" textRotation="255"/>
    </xf>
    <xf numFmtId="0" fontId="6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distributed" vertical="center"/>
    </xf>
    <xf numFmtId="188" fontId="5" fillId="0" borderId="8" xfId="0" applyNumberFormat="1" applyFont="1" applyFill="1" applyBorder="1" applyAlignment="1">
      <alignment vertical="center"/>
    </xf>
    <xf numFmtId="38" fontId="5" fillId="0" borderId="8" xfId="0" applyNumberFormat="1" applyFont="1" applyFill="1" applyBorder="1" applyAlignment="1">
      <alignment vertical="center"/>
    </xf>
    <xf numFmtId="188" fontId="5" fillId="0" borderId="9" xfId="0" applyNumberFormat="1" applyFont="1" applyFill="1" applyBorder="1" applyAlignment="1">
      <alignment vertical="center"/>
    </xf>
    <xf numFmtId="38" fontId="5" fillId="0" borderId="7" xfId="0" applyNumberFormat="1" applyFont="1" applyFill="1" applyBorder="1" applyAlignment="1">
      <alignment vertical="center"/>
    </xf>
    <xf numFmtId="0" fontId="6" fillId="0" borderId="8" xfId="0" applyFont="1" applyFill="1" applyBorder="1" applyAlignment="1">
      <alignment horizontal="centerContinuous" vertical="center"/>
    </xf>
    <xf numFmtId="0" fontId="6" fillId="0" borderId="13" xfId="0" applyFont="1" applyFill="1" applyBorder="1" applyAlignment="1">
      <alignment horizontal="centerContinuous" vertical="center"/>
    </xf>
    <xf numFmtId="0" fontId="6" fillId="0" borderId="14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Continuous" vertical="center"/>
    </xf>
    <xf numFmtId="0" fontId="5" fillId="0" borderId="9" xfId="0" applyFont="1" applyFill="1" applyBorder="1" applyAlignment="1">
      <alignment horizontal="distributed" vertical="center" wrapText="1" justifyLastLine="1"/>
    </xf>
    <xf numFmtId="0" fontId="5" fillId="0" borderId="16" xfId="0" applyFont="1" applyFill="1" applyBorder="1" applyAlignment="1">
      <alignment horizontal="distributed" vertical="center" wrapText="1" justifyLastLine="1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22" xfId="0" applyFont="1" applyFill="1" applyBorder="1" applyAlignment="1">
      <alignment horizontal="distributed" vertical="center" justifyLastLine="1"/>
    </xf>
    <xf numFmtId="0" fontId="5" fillId="0" borderId="25" xfId="0" applyFont="1" applyFill="1" applyBorder="1" applyAlignment="1">
      <alignment horizontal="distributed" vertical="center" justifyLastLine="1"/>
    </xf>
    <xf numFmtId="0" fontId="5" fillId="0" borderId="23" xfId="0" applyFont="1" applyFill="1" applyBorder="1" applyAlignment="1">
      <alignment horizontal="distributed" vertical="center" justifyLastLine="1"/>
    </xf>
  </cellXfs>
  <cellStyles count="4">
    <cellStyle name="桁区切り" xfId="3" builtinId="6"/>
    <cellStyle name="桁区切り 2" xfId="2"/>
    <cellStyle name="通貨" xfId="1" builtinId="7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FF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46"/>
  <sheetViews>
    <sheetView tabSelected="1" view="pageBreakPreview" zoomScale="80" zoomScaleNormal="100" zoomScaleSheetLayoutView="80" workbookViewId="0">
      <selection activeCell="H21" sqref="H21"/>
    </sheetView>
  </sheetViews>
  <sheetFormatPr defaultRowHeight="21" customHeight="1"/>
  <cols>
    <col min="1" max="1" width="0.625" style="1" customWidth="1"/>
    <col min="2" max="2" width="2.625" style="1" customWidth="1"/>
    <col min="3" max="3" width="0.75" style="1" customWidth="1"/>
    <col min="4" max="4" width="12.75" style="1" customWidth="1"/>
    <col min="5" max="5" width="0.75" style="1" customWidth="1"/>
    <col min="6" max="6" width="4.625" style="1" customWidth="1"/>
    <col min="7" max="14" width="7" style="1" customWidth="1"/>
    <col min="15" max="15" width="8.625" style="1" customWidth="1"/>
    <col min="16" max="16" width="7" style="110" customWidth="1"/>
    <col min="17" max="30" width="6.5" style="1" customWidth="1"/>
    <col min="31" max="16384" width="9" style="1"/>
  </cols>
  <sheetData>
    <row r="1" spans="1:30" ht="19.5" customHeight="1">
      <c r="A1" s="109" t="s">
        <v>87</v>
      </c>
    </row>
    <row r="2" spans="1:30" s="2" customFormat="1" ht="21" customHeight="1" thickBot="1">
      <c r="B2" s="18" t="s">
        <v>46</v>
      </c>
      <c r="C2" s="18"/>
      <c r="P2" s="111"/>
      <c r="AD2" s="111" t="s">
        <v>47</v>
      </c>
    </row>
    <row r="3" spans="1:30" s="2" customFormat="1" ht="16.5" customHeight="1">
      <c r="A3" s="112"/>
      <c r="B3" s="112"/>
      <c r="C3" s="112"/>
      <c r="D3" s="112"/>
      <c r="E3" s="112"/>
      <c r="F3" s="113"/>
      <c r="G3" s="301" t="s">
        <v>83</v>
      </c>
      <c r="H3" s="305"/>
      <c r="I3" s="301" t="s">
        <v>84</v>
      </c>
      <c r="J3" s="305"/>
      <c r="K3" s="301" t="s">
        <v>81</v>
      </c>
      <c r="L3" s="305"/>
      <c r="M3" s="301" t="s">
        <v>82</v>
      </c>
      <c r="N3" s="305"/>
      <c r="O3" s="301" t="s">
        <v>85</v>
      </c>
      <c r="P3" s="302"/>
      <c r="Q3" s="293" t="s">
        <v>48</v>
      </c>
      <c r="R3" s="293"/>
      <c r="S3" s="293"/>
      <c r="T3" s="294"/>
      <c r="U3" s="287" t="s">
        <v>12</v>
      </c>
      <c r="V3" s="291"/>
      <c r="W3" s="287" t="s">
        <v>13</v>
      </c>
      <c r="X3" s="291"/>
      <c r="Y3" s="298" t="s">
        <v>49</v>
      </c>
      <c r="Z3" s="293"/>
      <c r="AA3" s="293"/>
      <c r="AB3" s="294"/>
      <c r="AC3" s="287" t="s">
        <v>50</v>
      </c>
      <c r="AD3" s="288"/>
    </row>
    <row r="4" spans="1:30" s="2" customFormat="1" ht="16.5" customHeight="1">
      <c r="B4" s="114" t="s">
        <v>14</v>
      </c>
      <c r="C4" s="114"/>
      <c r="D4" s="114"/>
      <c r="E4" s="114"/>
      <c r="F4" s="115"/>
      <c r="G4" s="303"/>
      <c r="H4" s="306"/>
      <c r="I4" s="303"/>
      <c r="J4" s="306"/>
      <c r="K4" s="303"/>
      <c r="L4" s="306"/>
      <c r="M4" s="303"/>
      <c r="N4" s="306"/>
      <c r="O4" s="303"/>
      <c r="P4" s="304"/>
      <c r="Q4" s="295" t="s">
        <v>51</v>
      </c>
      <c r="R4" s="296"/>
      <c r="S4" s="297" t="s">
        <v>15</v>
      </c>
      <c r="T4" s="296"/>
      <c r="U4" s="289"/>
      <c r="V4" s="292"/>
      <c r="W4" s="289"/>
      <c r="X4" s="292"/>
      <c r="Y4" s="297" t="s">
        <v>51</v>
      </c>
      <c r="Z4" s="296"/>
      <c r="AA4" s="297" t="s">
        <v>16</v>
      </c>
      <c r="AB4" s="296"/>
      <c r="AC4" s="289"/>
      <c r="AD4" s="290"/>
    </row>
    <row r="5" spans="1:30" s="2" customFormat="1" ht="16.5" customHeight="1">
      <c r="A5" s="10"/>
      <c r="B5" s="10"/>
      <c r="C5" s="10"/>
      <c r="D5" s="10"/>
      <c r="E5" s="10"/>
      <c r="F5" s="116"/>
      <c r="G5" s="62" t="s">
        <v>52</v>
      </c>
      <c r="H5" s="3" t="s">
        <v>18</v>
      </c>
      <c r="I5" s="4" t="s">
        <v>52</v>
      </c>
      <c r="J5" s="3" t="s">
        <v>18</v>
      </c>
      <c r="K5" s="4" t="s">
        <v>52</v>
      </c>
      <c r="L5" s="3" t="s">
        <v>18</v>
      </c>
      <c r="M5" s="4" t="s">
        <v>75</v>
      </c>
      <c r="N5" s="3" t="s">
        <v>18</v>
      </c>
      <c r="O5" s="4" t="s">
        <v>52</v>
      </c>
      <c r="P5" s="46" t="s">
        <v>18</v>
      </c>
      <c r="Q5" s="22" t="s">
        <v>17</v>
      </c>
      <c r="R5" s="62" t="s">
        <v>18</v>
      </c>
      <c r="S5" s="62" t="s">
        <v>17</v>
      </c>
      <c r="T5" s="62" t="s">
        <v>18</v>
      </c>
      <c r="U5" s="62" t="s">
        <v>17</v>
      </c>
      <c r="V5" s="62" t="s">
        <v>18</v>
      </c>
      <c r="W5" s="62" t="s">
        <v>17</v>
      </c>
      <c r="X5" s="62" t="s">
        <v>18</v>
      </c>
      <c r="Y5" s="62" t="s">
        <v>17</v>
      </c>
      <c r="Z5" s="62" t="s">
        <v>18</v>
      </c>
      <c r="AA5" s="62" t="s">
        <v>17</v>
      </c>
      <c r="AB5" s="62" t="s">
        <v>18</v>
      </c>
      <c r="AC5" s="22" t="s">
        <v>17</v>
      </c>
      <c r="AD5" s="23" t="s">
        <v>18</v>
      </c>
    </row>
    <row r="6" spans="1:30" s="2" customFormat="1" ht="21" customHeight="1">
      <c r="B6" s="117"/>
      <c r="C6" s="20"/>
      <c r="D6" s="118" t="s">
        <v>1</v>
      </c>
      <c r="E6" s="119"/>
      <c r="F6" s="120" t="s">
        <v>19</v>
      </c>
      <c r="G6" s="5">
        <v>40638</v>
      </c>
      <c r="H6" s="6">
        <v>94.165353600889802</v>
      </c>
      <c r="I6" s="5">
        <v>38189</v>
      </c>
      <c r="J6" s="6">
        <v>93.973620749052614</v>
      </c>
      <c r="K6" s="5">
        <v>35754</v>
      </c>
      <c r="L6" s="6">
        <v>93.62381837701956</v>
      </c>
      <c r="M6" s="5">
        <v>33597</v>
      </c>
      <c r="N6" s="21">
        <v>93.967108575264305</v>
      </c>
      <c r="O6" s="5">
        <f>SUM(Q6,S6,U6,W6,Y6,AA6,AC6)</f>
        <v>31953</v>
      </c>
      <c r="P6" s="121">
        <f>IF(O6=0,IF(M6=0,"-","皆減"),IF(M6=0,"皆増",O6/M6*100))</f>
        <v>95.106705955888913</v>
      </c>
      <c r="Q6" s="17">
        <v>9060</v>
      </c>
      <c r="R6" s="14">
        <v>95.108125131219822</v>
      </c>
      <c r="S6" s="7">
        <v>1742</v>
      </c>
      <c r="T6" s="14">
        <v>96.993318485523389</v>
      </c>
      <c r="U6" s="5">
        <v>4856</v>
      </c>
      <c r="V6" s="14">
        <v>94.658869395711491</v>
      </c>
      <c r="W6" s="5">
        <v>3367</v>
      </c>
      <c r="X6" s="14">
        <v>95.653409090909093</v>
      </c>
      <c r="Y6" s="5">
        <v>6555</v>
      </c>
      <c r="Z6" s="14">
        <v>95.041322314049594</v>
      </c>
      <c r="AA6" s="5">
        <v>112</v>
      </c>
      <c r="AB6" s="14">
        <v>90.322580645161281</v>
      </c>
      <c r="AC6" s="7">
        <v>6261</v>
      </c>
      <c r="AD6" s="14">
        <v>94.806178073894614</v>
      </c>
    </row>
    <row r="7" spans="1:30" s="2" customFormat="1" ht="21" customHeight="1">
      <c r="A7" s="20"/>
      <c r="B7" s="307" t="s">
        <v>42</v>
      </c>
      <c r="C7" s="122"/>
      <c r="D7" s="123" t="s">
        <v>2</v>
      </c>
      <c r="E7" s="10"/>
      <c r="F7" s="124" t="s">
        <v>20</v>
      </c>
      <c r="G7" s="7">
        <v>40583</v>
      </c>
      <c r="H7" s="6">
        <v>94.140434712009096</v>
      </c>
      <c r="I7" s="7">
        <v>38140</v>
      </c>
      <c r="J7" s="6">
        <v>93.980238030702509</v>
      </c>
      <c r="K7" s="7">
        <v>35722</v>
      </c>
      <c r="L7" s="6">
        <v>93.660199265862616</v>
      </c>
      <c r="M7" s="7">
        <v>33545</v>
      </c>
      <c r="N7" s="13">
        <v>93.905716365265107</v>
      </c>
      <c r="O7" s="5">
        <f t="shared" ref="O7:O13" si="0">SUM(Q7,S7,U7,W7,Y7,AA7,AC7)</f>
        <v>31908</v>
      </c>
      <c r="P7" s="107">
        <f>IF(O7=0,IF(M7=0,"-","皆減"),IF(M7=0,"皆増",O7/M7*100))</f>
        <v>95.119988075719192</v>
      </c>
      <c r="Q7" s="7">
        <v>9047</v>
      </c>
      <c r="R7" s="107">
        <v>95.001575133886391</v>
      </c>
      <c r="S7" s="7">
        <v>1745</v>
      </c>
      <c r="T7" s="107">
        <v>97.052280311457167</v>
      </c>
      <c r="U7" s="7">
        <v>4843</v>
      </c>
      <c r="V7" s="107">
        <v>94.737871674491387</v>
      </c>
      <c r="W7" s="7">
        <v>3368</v>
      </c>
      <c r="X7" s="107">
        <v>95.845190665907793</v>
      </c>
      <c r="Y7" s="7">
        <v>6542</v>
      </c>
      <c r="Z7" s="107">
        <v>95.12868983568417</v>
      </c>
      <c r="AA7" s="7">
        <v>110</v>
      </c>
      <c r="AB7" s="107">
        <v>88.709677419354833</v>
      </c>
      <c r="AC7" s="7">
        <v>6253</v>
      </c>
      <c r="AD7" s="107">
        <v>94.785508564499011</v>
      </c>
    </row>
    <row r="8" spans="1:30" s="2" customFormat="1" ht="21" customHeight="1">
      <c r="A8" s="20"/>
      <c r="B8" s="307"/>
      <c r="C8" s="125"/>
      <c r="D8" s="311" t="s">
        <v>3</v>
      </c>
      <c r="E8" s="126"/>
      <c r="F8" s="120" t="s">
        <v>19</v>
      </c>
      <c r="G8" s="7">
        <v>2444</v>
      </c>
      <c r="H8" s="6">
        <v>97.099721891140248</v>
      </c>
      <c r="I8" s="7">
        <v>2361</v>
      </c>
      <c r="J8" s="6">
        <v>96.603927986906712</v>
      </c>
      <c r="K8" s="7">
        <v>2303</v>
      </c>
      <c r="L8" s="6">
        <v>97.543413807708603</v>
      </c>
      <c r="M8" s="7">
        <v>2278</v>
      </c>
      <c r="N8" s="13">
        <v>98.914459400781581</v>
      </c>
      <c r="O8" s="7">
        <f t="shared" si="0"/>
        <v>2297</v>
      </c>
      <c r="P8" s="107">
        <f>IF(O8=0,IF(M8=0,"-","皆減"),IF(M8=0,"皆増",O8/M8*100))</f>
        <v>100.8340649692713</v>
      </c>
      <c r="Q8" s="7">
        <v>447</v>
      </c>
      <c r="R8" s="107">
        <v>103.23325635103926</v>
      </c>
      <c r="S8" s="7">
        <v>140</v>
      </c>
      <c r="T8" s="107">
        <v>93.959731543624159</v>
      </c>
      <c r="U8" s="7">
        <v>428</v>
      </c>
      <c r="V8" s="107">
        <v>98.617511520737324</v>
      </c>
      <c r="W8" s="7">
        <v>300</v>
      </c>
      <c r="X8" s="107">
        <v>104.16666666666667</v>
      </c>
      <c r="Y8" s="7">
        <v>486</v>
      </c>
      <c r="Z8" s="107">
        <v>101.25</v>
      </c>
      <c r="AA8" s="7">
        <v>11</v>
      </c>
      <c r="AB8" s="107">
        <v>110.00000000000001</v>
      </c>
      <c r="AC8" s="7">
        <v>485</v>
      </c>
      <c r="AD8" s="107">
        <v>100.20661157024793</v>
      </c>
    </row>
    <row r="9" spans="1:30" s="2" customFormat="1" ht="21" customHeight="1">
      <c r="A9" s="20"/>
      <c r="B9" s="307"/>
      <c r="C9" s="122"/>
      <c r="D9" s="312"/>
      <c r="E9" s="10"/>
      <c r="F9" s="124" t="s">
        <v>20</v>
      </c>
      <c r="G9" s="7">
        <v>2459</v>
      </c>
      <c r="H9" s="6">
        <v>97.347585114806009</v>
      </c>
      <c r="I9" s="7">
        <v>2377</v>
      </c>
      <c r="J9" s="6">
        <v>96.665311102074014</v>
      </c>
      <c r="K9" s="7">
        <v>2329</v>
      </c>
      <c r="L9" s="6">
        <v>97.980647875473281</v>
      </c>
      <c r="M9" s="7">
        <v>2306</v>
      </c>
      <c r="N9" s="13">
        <v>99.012451696006863</v>
      </c>
      <c r="O9" s="7">
        <f t="shared" si="0"/>
        <v>2331</v>
      </c>
      <c r="P9" s="107">
        <f>IF(O9=0,IF(M9=0,"-","皆減"),IF(M9=0,"皆増",O9/M9*100))</f>
        <v>101.08412836079792</v>
      </c>
      <c r="Q9" s="7">
        <v>454</v>
      </c>
      <c r="R9" s="107">
        <v>102.25225225225225</v>
      </c>
      <c r="S9" s="7">
        <v>141</v>
      </c>
      <c r="T9" s="107">
        <v>94.630872483221466</v>
      </c>
      <c r="U9" s="7">
        <v>429</v>
      </c>
      <c r="V9" s="107">
        <v>97.722095671981776</v>
      </c>
      <c r="W9" s="7">
        <v>311</v>
      </c>
      <c r="X9" s="107">
        <v>106.50684931506848</v>
      </c>
      <c r="Y9" s="7">
        <v>492</v>
      </c>
      <c r="Z9" s="107">
        <v>102.07468879668049</v>
      </c>
      <c r="AA9" s="7">
        <v>11</v>
      </c>
      <c r="AB9" s="107">
        <v>110.00000000000001</v>
      </c>
      <c r="AC9" s="7">
        <v>493</v>
      </c>
      <c r="AD9" s="107">
        <v>100.61224489795919</v>
      </c>
    </row>
    <row r="10" spans="1:30" s="2" customFormat="1" ht="21" customHeight="1">
      <c r="A10" s="20"/>
      <c r="B10" s="307"/>
      <c r="C10" s="125"/>
      <c r="D10" s="313" t="s">
        <v>4</v>
      </c>
      <c r="E10" s="126"/>
      <c r="F10" s="120" t="s">
        <v>19</v>
      </c>
      <c r="G10" s="7">
        <v>7786</v>
      </c>
      <c r="H10" s="6">
        <v>103.11217057343399</v>
      </c>
      <c r="I10" s="7">
        <v>7960</v>
      </c>
      <c r="J10" s="6">
        <v>102.2347803750321</v>
      </c>
      <c r="K10" s="7">
        <v>8151</v>
      </c>
      <c r="L10" s="6">
        <v>102.3994974874372</v>
      </c>
      <c r="M10" s="7">
        <v>8350</v>
      </c>
      <c r="N10" s="13">
        <v>102.44141823089193</v>
      </c>
      <c r="O10" s="7">
        <f t="shared" si="0"/>
        <v>8687</v>
      </c>
      <c r="P10" s="107">
        <f>IF(O10=0,IF(M10=0,"-","皆減"),IF(M10=0,"皆増",O10/M10*100))</f>
        <v>104.03592814371257</v>
      </c>
      <c r="Q10" s="7">
        <v>1729</v>
      </c>
      <c r="R10" s="107">
        <v>102.73321449792039</v>
      </c>
      <c r="S10" s="7">
        <v>587</v>
      </c>
      <c r="T10" s="107">
        <v>104.26287744227353</v>
      </c>
      <c r="U10" s="7">
        <v>1442</v>
      </c>
      <c r="V10" s="107">
        <v>104.04040404040404</v>
      </c>
      <c r="W10" s="7">
        <v>1028</v>
      </c>
      <c r="X10" s="107">
        <v>103.52467270896273</v>
      </c>
      <c r="Y10" s="7">
        <v>1917</v>
      </c>
      <c r="Z10" s="107">
        <v>106.73719376391982</v>
      </c>
      <c r="AA10" s="7">
        <v>28</v>
      </c>
      <c r="AB10" s="107">
        <v>112.00000000000001</v>
      </c>
      <c r="AC10" s="7">
        <v>1956</v>
      </c>
      <c r="AD10" s="107">
        <v>102.73109243697478</v>
      </c>
    </row>
    <row r="11" spans="1:30" s="2" customFormat="1" ht="21" customHeight="1">
      <c r="A11" s="20"/>
      <c r="B11" s="307"/>
      <c r="C11" s="122"/>
      <c r="D11" s="314"/>
      <c r="E11" s="10"/>
      <c r="F11" s="124" t="s">
        <v>20</v>
      </c>
      <c r="G11" s="7">
        <v>7792</v>
      </c>
      <c r="H11" s="6">
        <v>103.1233456855479</v>
      </c>
      <c r="I11" s="7">
        <v>7967</v>
      </c>
      <c r="J11" s="6">
        <v>102.24589322381929</v>
      </c>
      <c r="K11" s="7">
        <v>8166</v>
      </c>
      <c r="L11" s="6">
        <v>102.49780343918664</v>
      </c>
      <c r="M11" s="7">
        <v>8370</v>
      </c>
      <c r="N11" s="13">
        <v>102.49816311535636</v>
      </c>
      <c r="O11" s="7">
        <f t="shared" si="0"/>
        <v>8694</v>
      </c>
      <c r="P11" s="107">
        <f>IF(O11=0,IF(M11=0,"－","皆減"),IF(M11=0,"皆増",O11/M11*100))</f>
        <v>103.87096774193549</v>
      </c>
      <c r="Q11" s="7">
        <v>1731</v>
      </c>
      <c r="R11" s="107">
        <v>103.03571428571428</v>
      </c>
      <c r="S11" s="7">
        <v>589</v>
      </c>
      <c r="T11" s="107">
        <v>104.80427046263345</v>
      </c>
      <c r="U11" s="7">
        <v>1446</v>
      </c>
      <c r="V11" s="107">
        <v>103.80473797559225</v>
      </c>
      <c r="W11" s="7">
        <v>1023</v>
      </c>
      <c r="X11" s="107">
        <v>103.02114803625378</v>
      </c>
      <c r="Y11" s="7">
        <v>1920</v>
      </c>
      <c r="Z11" s="107">
        <v>106.19469026548674</v>
      </c>
      <c r="AA11" s="7">
        <v>28</v>
      </c>
      <c r="AB11" s="107">
        <v>112.00000000000001</v>
      </c>
      <c r="AC11" s="7">
        <v>1957</v>
      </c>
      <c r="AD11" s="107">
        <v>102.51440544787846</v>
      </c>
    </row>
    <row r="12" spans="1:30" s="2" customFormat="1" ht="21" customHeight="1">
      <c r="A12" s="20"/>
      <c r="B12" s="307"/>
      <c r="C12" s="125"/>
      <c r="D12" s="311" t="s">
        <v>5</v>
      </c>
      <c r="E12" s="126"/>
      <c r="F12" s="120" t="s">
        <v>19</v>
      </c>
      <c r="G12" s="7">
        <v>462</v>
      </c>
      <c r="H12" s="6">
        <v>101.31578947368421</v>
      </c>
      <c r="I12" s="7">
        <v>446</v>
      </c>
      <c r="J12" s="6">
        <v>96.53679653679653</v>
      </c>
      <c r="K12" s="7">
        <v>442</v>
      </c>
      <c r="L12" s="6">
        <v>99.103139013452918</v>
      </c>
      <c r="M12" s="7">
        <v>447</v>
      </c>
      <c r="N12" s="13">
        <v>101.13122171945702</v>
      </c>
      <c r="O12" s="7">
        <f t="shared" si="0"/>
        <v>493</v>
      </c>
      <c r="P12" s="107">
        <f t="shared" ref="P12:P20" si="1">IF(O12=0,IF(M12=0,"-","皆減"),IF(M12=0,"皆増",O12/M12*100))</f>
        <v>110.29082774049218</v>
      </c>
      <c r="Q12" s="7">
        <v>105</v>
      </c>
      <c r="R12" s="107">
        <v>117.97752808988764</v>
      </c>
      <c r="S12" s="24">
        <v>23</v>
      </c>
      <c r="T12" s="107">
        <v>95.833333333333343</v>
      </c>
      <c r="U12" s="7">
        <v>87</v>
      </c>
      <c r="V12" s="107">
        <v>101.16279069767442</v>
      </c>
      <c r="W12" s="7">
        <v>79</v>
      </c>
      <c r="X12" s="107">
        <v>97.53086419753086</v>
      </c>
      <c r="Y12" s="7">
        <v>106</v>
      </c>
      <c r="Z12" s="107">
        <v>112.7659574468085</v>
      </c>
      <c r="AA12" s="25">
        <v>7</v>
      </c>
      <c r="AB12" s="107">
        <v>100</v>
      </c>
      <c r="AC12" s="7">
        <v>86</v>
      </c>
      <c r="AD12" s="107">
        <v>130.30303030303031</v>
      </c>
    </row>
    <row r="13" spans="1:30" s="2" customFormat="1" ht="21" customHeight="1">
      <c r="A13" s="20"/>
      <c r="B13" s="307"/>
      <c r="C13" s="122"/>
      <c r="D13" s="312"/>
      <c r="E13" s="10"/>
      <c r="F13" s="124" t="s">
        <v>20</v>
      </c>
      <c r="G13" s="7">
        <v>464</v>
      </c>
      <c r="H13" s="6">
        <v>102.42825607064017</v>
      </c>
      <c r="I13" s="7">
        <v>445</v>
      </c>
      <c r="J13" s="6">
        <v>95.90517241379311</v>
      </c>
      <c r="K13" s="7">
        <v>445</v>
      </c>
      <c r="L13" s="6">
        <v>100</v>
      </c>
      <c r="M13" s="7">
        <v>454</v>
      </c>
      <c r="N13" s="13">
        <v>102.02247191011236</v>
      </c>
      <c r="O13" s="7">
        <f t="shared" si="0"/>
        <v>498</v>
      </c>
      <c r="P13" s="107">
        <f t="shared" si="1"/>
        <v>109.69162995594715</v>
      </c>
      <c r="Q13" s="7">
        <v>108</v>
      </c>
      <c r="R13" s="107">
        <v>116.12903225806453</v>
      </c>
      <c r="S13" s="24">
        <v>23</v>
      </c>
      <c r="T13" s="107">
        <v>85.18518518518519</v>
      </c>
      <c r="U13" s="7">
        <v>87</v>
      </c>
      <c r="V13" s="107">
        <v>101.16279069767442</v>
      </c>
      <c r="W13" s="7">
        <v>79</v>
      </c>
      <c r="X13" s="107">
        <v>97.53086419753086</v>
      </c>
      <c r="Y13" s="7">
        <v>108</v>
      </c>
      <c r="Z13" s="107">
        <v>114.89361702127661</v>
      </c>
      <c r="AA13" s="25">
        <v>7</v>
      </c>
      <c r="AB13" s="107">
        <v>100</v>
      </c>
      <c r="AC13" s="7">
        <v>86</v>
      </c>
      <c r="AD13" s="107">
        <v>130.30303030303031</v>
      </c>
    </row>
    <row r="14" spans="1:30" s="2" customFormat="1" ht="21" customHeight="1">
      <c r="A14" s="20"/>
      <c r="B14" s="307"/>
      <c r="C14" s="125"/>
      <c r="D14" s="309" t="s">
        <v>21</v>
      </c>
      <c r="E14" s="127"/>
      <c r="F14" s="128" t="s">
        <v>19</v>
      </c>
      <c r="G14" s="36">
        <v>51330</v>
      </c>
      <c r="H14" s="37">
        <v>95.622205663189277</v>
      </c>
      <c r="I14" s="36">
        <v>48956</v>
      </c>
      <c r="J14" s="37">
        <v>95.375024352230668</v>
      </c>
      <c r="K14" s="36">
        <v>46650</v>
      </c>
      <c r="L14" s="37">
        <v>95.289647847046339</v>
      </c>
      <c r="M14" s="36">
        <v>44672</v>
      </c>
      <c r="N14" s="38">
        <v>95.759914255091104</v>
      </c>
      <c r="O14" s="36">
        <f>O6+O8+O10+O12</f>
        <v>43430</v>
      </c>
      <c r="P14" s="108">
        <f t="shared" si="1"/>
        <v>97.219734957020052</v>
      </c>
      <c r="Q14" s="36">
        <v>11341</v>
      </c>
      <c r="R14" s="129">
        <v>96.675475236552728</v>
      </c>
      <c r="S14" s="36">
        <v>2492</v>
      </c>
      <c r="T14" s="129">
        <v>98.420221169036338</v>
      </c>
      <c r="U14" s="36">
        <v>6813</v>
      </c>
      <c r="V14" s="129">
        <v>96.830585559977251</v>
      </c>
      <c r="W14" s="36">
        <v>4774</v>
      </c>
      <c r="X14" s="129">
        <v>97.787791888570268</v>
      </c>
      <c r="Y14" s="36">
        <v>9064</v>
      </c>
      <c r="Z14" s="129">
        <v>97.809431315420298</v>
      </c>
      <c r="AA14" s="36">
        <v>158</v>
      </c>
      <c r="AB14" s="129">
        <v>95.180722891566262</v>
      </c>
      <c r="AC14" s="36">
        <v>8788</v>
      </c>
      <c r="AD14" s="129">
        <v>97.019209538529466</v>
      </c>
    </row>
    <row r="15" spans="1:30" s="2" customFormat="1" ht="21" customHeight="1">
      <c r="A15" s="10"/>
      <c r="B15" s="42"/>
      <c r="C15" s="10"/>
      <c r="D15" s="310"/>
      <c r="E15" s="45"/>
      <c r="F15" s="130" t="s">
        <v>20</v>
      </c>
      <c r="G15" s="36">
        <v>51298</v>
      </c>
      <c r="H15" s="37">
        <v>95.626724330773243</v>
      </c>
      <c r="I15" s="36">
        <v>48929</v>
      </c>
      <c r="J15" s="37">
        <v>95.381886233381422</v>
      </c>
      <c r="K15" s="36">
        <v>46662</v>
      </c>
      <c r="L15" s="37">
        <v>95.366755911627052</v>
      </c>
      <c r="M15" s="36">
        <v>44675</v>
      </c>
      <c r="N15" s="38">
        <v>95.741717028845741</v>
      </c>
      <c r="O15" s="36">
        <f>O7+O9+O11+O13</f>
        <v>43431</v>
      </c>
      <c r="P15" s="108">
        <f t="shared" si="1"/>
        <v>97.215444879686629</v>
      </c>
      <c r="Q15" s="36">
        <v>11340</v>
      </c>
      <c r="R15" s="129">
        <v>96.592844974446336</v>
      </c>
      <c r="S15" s="36">
        <v>2498</v>
      </c>
      <c r="T15" s="129">
        <v>98.50157728706624</v>
      </c>
      <c r="U15" s="36">
        <v>6805</v>
      </c>
      <c r="V15" s="129">
        <v>96.799431009957331</v>
      </c>
      <c r="W15" s="36">
        <v>4781</v>
      </c>
      <c r="X15" s="129">
        <v>97.971311475409834</v>
      </c>
      <c r="Y15" s="36">
        <v>9062</v>
      </c>
      <c r="Z15" s="129">
        <v>97.851203973652957</v>
      </c>
      <c r="AA15" s="36">
        <v>156</v>
      </c>
      <c r="AB15" s="129">
        <v>93.975903614457835</v>
      </c>
      <c r="AC15" s="36">
        <v>8789</v>
      </c>
      <c r="AD15" s="129">
        <v>96.987419995585967</v>
      </c>
    </row>
    <row r="16" spans="1:30" s="2" customFormat="1" ht="21" customHeight="1">
      <c r="B16" s="117"/>
      <c r="C16" s="20"/>
      <c r="D16" s="315" t="s">
        <v>22</v>
      </c>
      <c r="E16" s="118"/>
      <c r="F16" s="120" t="s">
        <v>19</v>
      </c>
      <c r="G16" s="5">
        <v>12696</v>
      </c>
      <c r="H16" s="6">
        <v>98.986433806330894</v>
      </c>
      <c r="I16" s="5">
        <v>12554</v>
      </c>
      <c r="J16" s="6">
        <v>98.881537492123499</v>
      </c>
      <c r="K16" s="5">
        <v>12469</v>
      </c>
      <c r="L16" s="6">
        <v>99.322924964154851</v>
      </c>
      <c r="M16" s="5">
        <v>12426</v>
      </c>
      <c r="N16" s="13">
        <v>99.655144759002326</v>
      </c>
      <c r="O16" s="5">
        <f>SUM(Q16,S16,U16,W16,Y16,AA16,AC16)</f>
        <v>12591</v>
      </c>
      <c r="P16" s="107">
        <f t="shared" si="1"/>
        <v>101.32786093674552</v>
      </c>
      <c r="Q16" s="7">
        <v>2536</v>
      </c>
      <c r="R16" s="14">
        <v>100.23715415019763</v>
      </c>
      <c r="S16" s="7">
        <v>1044</v>
      </c>
      <c r="T16" s="14">
        <v>100.8695652173913</v>
      </c>
      <c r="U16" s="5">
        <v>2185</v>
      </c>
      <c r="V16" s="14">
        <v>101.1105969458584</v>
      </c>
      <c r="W16" s="5">
        <v>1541</v>
      </c>
      <c r="X16" s="14">
        <v>104.47457627118644</v>
      </c>
      <c r="Y16" s="5">
        <v>2668</v>
      </c>
      <c r="Z16" s="14">
        <v>100.52750565184627</v>
      </c>
      <c r="AA16" s="5">
        <v>88</v>
      </c>
      <c r="AB16" s="14">
        <v>104.76190476190477</v>
      </c>
      <c r="AC16" s="7">
        <v>2529</v>
      </c>
      <c r="AD16" s="14">
        <v>101.6887816646562</v>
      </c>
    </row>
    <row r="17" spans="1:30" s="2" customFormat="1" ht="21" customHeight="1">
      <c r="B17" s="43"/>
      <c r="C17" s="122"/>
      <c r="D17" s="312"/>
      <c r="E17" s="10"/>
      <c r="F17" s="124" t="s">
        <v>20</v>
      </c>
      <c r="G17" s="5">
        <v>12645</v>
      </c>
      <c r="H17" s="6">
        <v>98.673429574717133</v>
      </c>
      <c r="I17" s="5">
        <v>12550</v>
      </c>
      <c r="J17" s="6">
        <v>99.248714907077897</v>
      </c>
      <c r="K17" s="5">
        <v>12464</v>
      </c>
      <c r="L17" s="6">
        <v>99.314741035856571</v>
      </c>
      <c r="M17" s="5">
        <v>12390</v>
      </c>
      <c r="N17" s="13">
        <v>99.406290115532741</v>
      </c>
      <c r="O17" s="5">
        <f>SUM(Q17,S17,U17,W17,Y17,AA17,AC17)</f>
        <v>12547</v>
      </c>
      <c r="P17" s="107">
        <f t="shared" si="1"/>
        <v>101.26715092816787</v>
      </c>
      <c r="Q17" s="7">
        <v>2524</v>
      </c>
      <c r="R17" s="14">
        <v>100.23828435266084</v>
      </c>
      <c r="S17" s="7">
        <v>1040</v>
      </c>
      <c r="T17" s="14">
        <v>100.67763794772506</v>
      </c>
      <c r="U17" s="5">
        <v>2176</v>
      </c>
      <c r="V17" s="14">
        <v>100.78740157480314</v>
      </c>
      <c r="W17" s="5">
        <v>1537</v>
      </c>
      <c r="X17" s="14">
        <v>104.4867437117607</v>
      </c>
      <c r="Y17" s="5">
        <v>2659</v>
      </c>
      <c r="Z17" s="14">
        <v>100.49130763416478</v>
      </c>
      <c r="AA17" s="5">
        <v>88</v>
      </c>
      <c r="AB17" s="14">
        <v>104.76190476190477</v>
      </c>
      <c r="AC17" s="7">
        <v>2523</v>
      </c>
      <c r="AD17" s="14">
        <v>101.77490923759581</v>
      </c>
    </row>
    <row r="18" spans="1:30" s="2" customFormat="1" ht="21" customHeight="1">
      <c r="A18" s="2">
        <v>0</v>
      </c>
      <c r="B18" s="307" t="s">
        <v>43</v>
      </c>
      <c r="C18" s="125"/>
      <c r="D18" s="311" t="s">
        <v>23</v>
      </c>
      <c r="E18" s="118"/>
      <c r="F18" s="120" t="s">
        <v>19</v>
      </c>
      <c r="G18" s="5">
        <v>5</v>
      </c>
      <c r="H18" s="6">
        <v>100</v>
      </c>
      <c r="I18" s="5">
        <v>6</v>
      </c>
      <c r="J18" s="6">
        <v>120</v>
      </c>
      <c r="K18" s="5">
        <v>5</v>
      </c>
      <c r="L18" s="6">
        <v>83.333333333333343</v>
      </c>
      <c r="M18" s="5">
        <v>4</v>
      </c>
      <c r="N18" s="13">
        <v>80</v>
      </c>
      <c r="O18" s="5">
        <f>SUM(Q18,U18,Y18,AC18)</f>
        <v>3</v>
      </c>
      <c r="P18" s="107">
        <f t="shared" si="1"/>
        <v>75</v>
      </c>
      <c r="Q18" s="26">
        <v>0</v>
      </c>
      <c r="R18" s="14" t="s">
        <v>78</v>
      </c>
      <c r="S18" s="26">
        <v>0</v>
      </c>
      <c r="T18" s="14" t="s">
        <v>78</v>
      </c>
      <c r="U18" s="5">
        <v>1</v>
      </c>
      <c r="V18" s="14">
        <v>50</v>
      </c>
      <c r="W18" s="26">
        <v>0</v>
      </c>
      <c r="X18" s="14" t="s">
        <v>78</v>
      </c>
      <c r="Y18" s="5">
        <v>1</v>
      </c>
      <c r="Z18" s="14">
        <v>100</v>
      </c>
      <c r="AA18" s="26">
        <v>0</v>
      </c>
      <c r="AB18" s="14" t="s">
        <v>78</v>
      </c>
      <c r="AC18" s="27">
        <v>1</v>
      </c>
      <c r="AD18" s="14">
        <v>100</v>
      </c>
    </row>
    <row r="19" spans="1:30" s="2" customFormat="1" ht="21" customHeight="1">
      <c r="B19" s="308"/>
      <c r="C19" s="122"/>
      <c r="D19" s="312"/>
      <c r="E19" s="10"/>
      <c r="F19" s="124" t="s">
        <v>20</v>
      </c>
      <c r="G19" s="5">
        <v>5</v>
      </c>
      <c r="H19" s="6">
        <v>100</v>
      </c>
      <c r="I19" s="5">
        <v>6</v>
      </c>
      <c r="J19" s="6">
        <v>120</v>
      </c>
      <c r="K19" s="5">
        <v>5</v>
      </c>
      <c r="L19" s="6">
        <v>83.333333333333343</v>
      </c>
      <c r="M19" s="5">
        <v>4</v>
      </c>
      <c r="N19" s="13">
        <v>80</v>
      </c>
      <c r="O19" s="5">
        <f>SUM(Q19,U19,Y19,AC19)</f>
        <v>3</v>
      </c>
      <c r="P19" s="107">
        <f t="shared" si="1"/>
        <v>75</v>
      </c>
      <c r="Q19" s="26">
        <v>0</v>
      </c>
      <c r="R19" s="14" t="s">
        <v>78</v>
      </c>
      <c r="S19" s="26">
        <v>0</v>
      </c>
      <c r="T19" s="14" t="s">
        <v>78</v>
      </c>
      <c r="U19" s="5">
        <v>1</v>
      </c>
      <c r="V19" s="14">
        <v>50</v>
      </c>
      <c r="W19" s="26">
        <v>0</v>
      </c>
      <c r="X19" s="14" t="s">
        <v>78</v>
      </c>
      <c r="Y19" s="5">
        <v>1</v>
      </c>
      <c r="Z19" s="14">
        <v>100</v>
      </c>
      <c r="AA19" s="26">
        <v>0</v>
      </c>
      <c r="AB19" s="14" t="s">
        <v>78</v>
      </c>
      <c r="AC19" s="28">
        <v>1</v>
      </c>
      <c r="AD19" s="14">
        <v>100</v>
      </c>
    </row>
    <row r="20" spans="1:30" s="2" customFormat="1" ht="21" customHeight="1">
      <c r="B20" s="308"/>
      <c r="C20" s="125"/>
      <c r="D20" s="131" t="s">
        <v>24</v>
      </c>
      <c r="E20" s="132"/>
      <c r="F20" s="120" t="s">
        <v>19</v>
      </c>
      <c r="G20" s="11">
        <v>6</v>
      </c>
      <c r="H20" s="6">
        <v>75</v>
      </c>
      <c r="I20" s="11">
        <v>6</v>
      </c>
      <c r="J20" s="6">
        <v>100</v>
      </c>
      <c r="K20" s="11">
        <v>6</v>
      </c>
      <c r="L20" s="6">
        <v>100</v>
      </c>
      <c r="M20" s="5">
        <v>4</v>
      </c>
      <c r="N20" s="13">
        <v>66.666666666666657</v>
      </c>
      <c r="O20" s="5">
        <f>SUM(Q20,U20,W20,Y20,AC20)</f>
        <v>3</v>
      </c>
      <c r="P20" s="107">
        <f t="shared" si="1"/>
        <v>75</v>
      </c>
      <c r="Q20" s="26">
        <v>1</v>
      </c>
      <c r="R20" s="107">
        <v>100</v>
      </c>
      <c r="S20" s="26">
        <v>0</v>
      </c>
      <c r="T20" s="14" t="s">
        <v>78</v>
      </c>
      <c r="U20" s="11">
        <v>0</v>
      </c>
      <c r="V20" s="14" t="s">
        <v>79</v>
      </c>
      <c r="W20" s="27">
        <v>0</v>
      </c>
      <c r="X20" s="14" t="s">
        <v>78</v>
      </c>
      <c r="Y20" s="5">
        <v>1</v>
      </c>
      <c r="Z20" s="14">
        <v>100</v>
      </c>
      <c r="AA20" s="26">
        <v>0</v>
      </c>
      <c r="AB20" s="14" t="s">
        <v>78</v>
      </c>
      <c r="AC20" s="25">
        <v>1</v>
      </c>
      <c r="AD20" s="14">
        <v>100</v>
      </c>
    </row>
    <row r="21" spans="1:30" s="2" customFormat="1" ht="21" customHeight="1">
      <c r="B21" s="308"/>
      <c r="C21" s="122"/>
      <c r="D21" s="133" t="s">
        <v>27</v>
      </c>
      <c r="E21" s="64"/>
      <c r="F21" s="124" t="s">
        <v>20</v>
      </c>
      <c r="G21" s="11">
        <v>6</v>
      </c>
      <c r="H21" s="6">
        <v>75</v>
      </c>
      <c r="I21" s="11">
        <v>6</v>
      </c>
      <c r="J21" s="6">
        <v>100</v>
      </c>
      <c r="K21" s="11">
        <v>6</v>
      </c>
      <c r="L21" s="6">
        <v>100</v>
      </c>
      <c r="M21" s="5">
        <v>4</v>
      </c>
      <c r="N21" s="13">
        <v>66.666666666666657</v>
      </c>
      <c r="O21" s="5">
        <f>SUM(Q21,U21,W21,Y21,AC21)</f>
        <v>3</v>
      </c>
      <c r="P21" s="107">
        <f>IF(O21=0,IF(M21=0,"－","皆減"),IF(M21=0,"皆増",O21/M21*100))</f>
        <v>75</v>
      </c>
      <c r="Q21" s="26">
        <v>1</v>
      </c>
      <c r="R21" s="107">
        <v>100</v>
      </c>
      <c r="S21" s="26">
        <v>0</v>
      </c>
      <c r="T21" s="14" t="s">
        <v>78</v>
      </c>
      <c r="U21" s="11">
        <v>0</v>
      </c>
      <c r="V21" s="14" t="s">
        <v>79</v>
      </c>
      <c r="W21" s="27">
        <v>0</v>
      </c>
      <c r="X21" s="14" t="s">
        <v>78</v>
      </c>
      <c r="Y21" s="12">
        <v>1</v>
      </c>
      <c r="Z21" s="14">
        <v>100</v>
      </c>
      <c r="AA21" s="26">
        <v>0</v>
      </c>
      <c r="AB21" s="14" t="s">
        <v>78</v>
      </c>
      <c r="AC21" s="25">
        <v>1</v>
      </c>
      <c r="AD21" s="14">
        <v>100</v>
      </c>
    </row>
    <row r="22" spans="1:30" s="2" customFormat="1" ht="21" customHeight="1">
      <c r="B22" s="308"/>
      <c r="C22" s="125"/>
      <c r="D22" s="131" t="s">
        <v>24</v>
      </c>
      <c r="E22" s="134"/>
      <c r="F22" s="135" t="s">
        <v>19</v>
      </c>
      <c r="G22" s="5">
        <v>136637</v>
      </c>
      <c r="H22" s="6">
        <v>102.0014034459076</v>
      </c>
      <c r="I22" s="5">
        <v>139078</v>
      </c>
      <c r="J22" s="6">
        <v>101.78648535901695</v>
      </c>
      <c r="K22" s="5">
        <v>141345</v>
      </c>
      <c r="L22" s="6">
        <v>101.63002056400006</v>
      </c>
      <c r="M22" s="5">
        <v>143132</v>
      </c>
      <c r="N22" s="13">
        <v>101.26428242951644</v>
      </c>
      <c r="O22" s="5">
        <f t="shared" ref="O22:O27" si="2">SUM(Q22,S22,U22,W22,Y22,AA22,AC22)</f>
        <v>145862</v>
      </c>
      <c r="P22" s="107">
        <f t="shared" ref="P22:P39" si="3">IF(O22=0,IF(M22=0,"-","皆減"),IF(M22=0,"皆増",O22/M22*100))</f>
        <v>101.90733029650951</v>
      </c>
      <c r="Q22" s="7">
        <v>19237</v>
      </c>
      <c r="R22" s="14">
        <v>102.05305039787798</v>
      </c>
      <c r="S22" s="7">
        <v>12317</v>
      </c>
      <c r="T22" s="14">
        <v>102.78728198280898</v>
      </c>
      <c r="U22" s="5">
        <v>29769</v>
      </c>
      <c r="V22" s="14">
        <v>101.79524004924087</v>
      </c>
      <c r="W22" s="5">
        <v>19542</v>
      </c>
      <c r="X22" s="14">
        <v>101.95116861435727</v>
      </c>
      <c r="Y22" s="5">
        <v>31231</v>
      </c>
      <c r="Z22" s="14">
        <v>102.09879368400405</v>
      </c>
      <c r="AA22" s="5">
        <v>879</v>
      </c>
      <c r="AB22" s="14">
        <v>98.322147651006702</v>
      </c>
      <c r="AC22" s="7">
        <v>32887</v>
      </c>
      <c r="AD22" s="14">
        <v>101.49055672139242</v>
      </c>
    </row>
    <row r="23" spans="1:30" s="2" customFormat="1" ht="21" customHeight="1">
      <c r="B23" s="308"/>
      <c r="C23" s="122"/>
      <c r="D23" s="133" t="s">
        <v>25</v>
      </c>
      <c r="E23" s="64"/>
      <c r="F23" s="124" t="s">
        <v>20</v>
      </c>
      <c r="G23" s="5">
        <v>135041</v>
      </c>
      <c r="H23" s="6">
        <v>101.9962537198447</v>
      </c>
      <c r="I23" s="5">
        <v>137414</v>
      </c>
      <c r="J23" s="6">
        <v>101.75724409623743</v>
      </c>
      <c r="K23" s="5">
        <v>139279</v>
      </c>
      <c r="L23" s="6">
        <v>101.35721251109786</v>
      </c>
      <c r="M23" s="5">
        <v>140914</v>
      </c>
      <c r="N23" s="13">
        <v>101.17390274197832</v>
      </c>
      <c r="O23" s="5">
        <f t="shared" si="2"/>
        <v>143683</v>
      </c>
      <c r="P23" s="107">
        <f t="shared" si="3"/>
        <v>101.96502831514256</v>
      </c>
      <c r="Q23" s="7">
        <v>18949</v>
      </c>
      <c r="R23" s="14">
        <v>102.34957329588418</v>
      </c>
      <c r="S23" s="7">
        <v>12166</v>
      </c>
      <c r="T23" s="14">
        <v>102.89242219215156</v>
      </c>
      <c r="U23" s="5">
        <v>29400</v>
      </c>
      <c r="V23" s="14">
        <v>101.79350460494425</v>
      </c>
      <c r="W23" s="5">
        <v>19263</v>
      </c>
      <c r="X23" s="14">
        <v>102.03941095455026</v>
      </c>
      <c r="Y23" s="5">
        <v>30622</v>
      </c>
      <c r="Z23" s="14">
        <v>102.01892324093818</v>
      </c>
      <c r="AA23" s="5">
        <v>859</v>
      </c>
      <c r="AB23" s="14">
        <v>97.724687144482374</v>
      </c>
      <c r="AC23" s="7">
        <v>32424</v>
      </c>
      <c r="AD23" s="14">
        <v>101.57576517026411</v>
      </c>
    </row>
    <row r="24" spans="1:30" s="2" customFormat="1" ht="21" customHeight="1">
      <c r="B24" s="308"/>
      <c r="C24" s="125"/>
      <c r="D24" s="118" t="s">
        <v>26</v>
      </c>
      <c r="E24" s="119"/>
      <c r="F24" s="120" t="s">
        <v>19</v>
      </c>
      <c r="G24" s="5">
        <v>1902</v>
      </c>
      <c r="H24" s="6">
        <v>103.59477124183007</v>
      </c>
      <c r="I24" s="5">
        <v>2006</v>
      </c>
      <c r="J24" s="6">
        <v>105.46792849631967</v>
      </c>
      <c r="K24" s="5">
        <v>2217</v>
      </c>
      <c r="L24" s="6">
        <v>110.518444666002</v>
      </c>
      <c r="M24" s="5">
        <v>2392</v>
      </c>
      <c r="N24" s="13">
        <v>107.893549842129</v>
      </c>
      <c r="O24" s="5">
        <f t="shared" si="2"/>
        <v>2588</v>
      </c>
      <c r="P24" s="107">
        <f t="shared" si="3"/>
        <v>108.19397993311037</v>
      </c>
      <c r="Q24" s="7">
        <v>374</v>
      </c>
      <c r="R24" s="14">
        <v>110.97922848664687</v>
      </c>
      <c r="S24" s="7">
        <v>119</v>
      </c>
      <c r="T24" s="14">
        <v>110.18518518518519</v>
      </c>
      <c r="U24" s="5">
        <v>639</v>
      </c>
      <c r="V24" s="14">
        <v>105.61983471074382</v>
      </c>
      <c r="W24" s="5">
        <v>595</v>
      </c>
      <c r="X24" s="14">
        <v>106.63082437275986</v>
      </c>
      <c r="Y24" s="5">
        <v>442</v>
      </c>
      <c r="Z24" s="14">
        <v>113.62467866323907</v>
      </c>
      <c r="AA24" s="5">
        <v>11</v>
      </c>
      <c r="AB24" s="14">
        <v>122.22222222222223</v>
      </c>
      <c r="AC24" s="7">
        <v>408</v>
      </c>
      <c r="AD24" s="14">
        <v>105.69948186528497</v>
      </c>
    </row>
    <row r="25" spans="1:30" s="2" customFormat="1" ht="21" customHeight="1">
      <c r="B25" s="308"/>
      <c r="C25" s="122"/>
      <c r="D25" s="133" t="s">
        <v>27</v>
      </c>
      <c r="E25" s="64"/>
      <c r="F25" s="124" t="s">
        <v>20</v>
      </c>
      <c r="G25" s="5">
        <v>1899</v>
      </c>
      <c r="H25" s="6">
        <v>103.60065466448445</v>
      </c>
      <c r="I25" s="5">
        <v>2001</v>
      </c>
      <c r="J25" s="6">
        <v>105.37124802527646</v>
      </c>
      <c r="K25" s="5">
        <v>2211</v>
      </c>
      <c r="L25" s="6">
        <v>110.49475262368816</v>
      </c>
      <c r="M25" s="5">
        <v>2385</v>
      </c>
      <c r="N25" s="13">
        <v>107.86974219810041</v>
      </c>
      <c r="O25" s="5">
        <f t="shared" si="2"/>
        <v>2586</v>
      </c>
      <c r="P25" s="107">
        <f t="shared" si="3"/>
        <v>108.42767295597484</v>
      </c>
      <c r="Q25" s="7">
        <v>374</v>
      </c>
      <c r="R25" s="14">
        <v>110.97922848664687</v>
      </c>
      <c r="S25" s="7">
        <v>117</v>
      </c>
      <c r="T25" s="14">
        <v>110.37735849056605</v>
      </c>
      <c r="U25" s="5">
        <v>639</v>
      </c>
      <c r="V25" s="14">
        <v>105.97014925373134</v>
      </c>
      <c r="W25" s="5">
        <v>594</v>
      </c>
      <c r="X25" s="14">
        <v>106.83453237410072</v>
      </c>
      <c r="Y25" s="5">
        <v>443</v>
      </c>
      <c r="Z25" s="14">
        <v>114.17525773195875</v>
      </c>
      <c r="AA25" s="5">
        <v>11</v>
      </c>
      <c r="AB25" s="14">
        <v>122.22222222222223</v>
      </c>
      <c r="AC25" s="7">
        <v>408</v>
      </c>
      <c r="AD25" s="14">
        <v>105.69948186528497</v>
      </c>
    </row>
    <row r="26" spans="1:30" s="2" customFormat="1" ht="21" customHeight="1">
      <c r="B26" s="308"/>
      <c r="C26" s="136"/>
      <c r="D26" s="118" t="s">
        <v>26</v>
      </c>
      <c r="E26" s="119"/>
      <c r="F26" s="120" t="s">
        <v>19</v>
      </c>
      <c r="G26" s="5">
        <v>28429</v>
      </c>
      <c r="H26" s="6">
        <v>99.131738614966181</v>
      </c>
      <c r="I26" s="5">
        <v>28013</v>
      </c>
      <c r="J26" s="6">
        <v>98.536705476801856</v>
      </c>
      <c r="K26" s="5">
        <v>27905</v>
      </c>
      <c r="L26" s="6">
        <v>99.614464712811909</v>
      </c>
      <c r="M26" s="5">
        <v>27750</v>
      </c>
      <c r="N26" s="13">
        <v>99.444543988532516</v>
      </c>
      <c r="O26" s="5">
        <f t="shared" si="2"/>
        <v>27705</v>
      </c>
      <c r="P26" s="107">
        <f t="shared" si="3"/>
        <v>99.837837837837839</v>
      </c>
      <c r="Q26" s="7">
        <v>3576</v>
      </c>
      <c r="R26" s="14">
        <v>99.30574840322133</v>
      </c>
      <c r="S26" s="7">
        <v>2345</v>
      </c>
      <c r="T26" s="14">
        <v>100.38527397260273</v>
      </c>
      <c r="U26" s="5">
        <v>6901</v>
      </c>
      <c r="V26" s="14">
        <v>100.24694944799535</v>
      </c>
      <c r="W26" s="5">
        <v>4761</v>
      </c>
      <c r="X26" s="14">
        <v>100.37950664136623</v>
      </c>
      <c r="Y26" s="5">
        <v>4657</v>
      </c>
      <c r="Z26" s="14">
        <v>98.811797156800338</v>
      </c>
      <c r="AA26" s="5">
        <v>402</v>
      </c>
      <c r="AB26" s="14">
        <v>101.00502512562815</v>
      </c>
      <c r="AC26" s="7">
        <v>5063</v>
      </c>
      <c r="AD26" s="14">
        <v>99.763546798029552</v>
      </c>
    </row>
    <row r="27" spans="1:30" s="2" customFormat="1" ht="21" customHeight="1">
      <c r="B27" s="308"/>
      <c r="C27" s="137"/>
      <c r="D27" s="133" t="s">
        <v>25</v>
      </c>
      <c r="E27" s="64"/>
      <c r="F27" s="124" t="s">
        <v>20</v>
      </c>
      <c r="G27" s="5">
        <v>28280</v>
      </c>
      <c r="H27" s="6">
        <v>99.113307398450914</v>
      </c>
      <c r="I27" s="5">
        <v>27861</v>
      </c>
      <c r="J27" s="6">
        <v>98.518387553041023</v>
      </c>
      <c r="K27" s="5">
        <v>27717</v>
      </c>
      <c r="L27" s="6">
        <v>99.483148487132553</v>
      </c>
      <c r="M27" s="5">
        <v>27566</v>
      </c>
      <c r="N27" s="13">
        <v>99.455207995093261</v>
      </c>
      <c r="O27" s="5">
        <f t="shared" si="2"/>
        <v>27535</v>
      </c>
      <c r="P27" s="107">
        <f t="shared" si="3"/>
        <v>99.887542624972795</v>
      </c>
      <c r="Q27" s="7">
        <v>3552</v>
      </c>
      <c r="R27" s="14">
        <v>99.412258606213271</v>
      </c>
      <c r="S27" s="7">
        <v>2321</v>
      </c>
      <c r="T27" s="14">
        <v>100.43271311120728</v>
      </c>
      <c r="U27" s="5">
        <v>6867</v>
      </c>
      <c r="V27" s="14">
        <v>100.2628120893561</v>
      </c>
      <c r="W27" s="5">
        <v>4740</v>
      </c>
      <c r="X27" s="14">
        <v>100.42372881355932</v>
      </c>
      <c r="Y27" s="5">
        <v>4625</v>
      </c>
      <c r="Z27" s="14">
        <v>98.824786324786331</v>
      </c>
      <c r="AA27" s="5">
        <v>397</v>
      </c>
      <c r="AB27" s="14">
        <v>101.01781170483461</v>
      </c>
      <c r="AC27" s="7">
        <v>5033</v>
      </c>
      <c r="AD27" s="14">
        <v>99.861111111111114</v>
      </c>
    </row>
    <row r="28" spans="1:30" s="2" customFormat="1" ht="21" customHeight="1">
      <c r="A28" s="20"/>
      <c r="B28" s="43"/>
      <c r="C28" s="125"/>
      <c r="D28" s="309" t="s">
        <v>21</v>
      </c>
      <c r="E28" s="127"/>
      <c r="F28" s="128" t="s">
        <v>19</v>
      </c>
      <c r="G28" s="36">
        <v>179675</v>
      </c>
      <c r="H28" s="37">
        <v>101.334393629201</v>
      </c>
      <c r="I28" s="36">
        <v>181663</v>
      </c>
      <c r="J28" s="37">
        <v>101.1064421872826</v>
      </c>
      <c r="K28" s="36">
        <v>183947</v>
      </c>
      <c r="L28" s="37">
        <v>101.25727308257598</v>
      </c>
      <c r="M28" s="36">
        <v>185708</v>
      </c>
      <c r="N28" s="38">
        <v>100.95734097321511</v>
      </c>
      <c r="O28" s="36">
        <f>O16+O18+O20+O22+O24+O26</f>
        <v>188752</v>
      </c>
      <c r="P28" s="108">
        <f t="shared" si="3"/>
        <v>101.63913240140437</v>
      </c>
      <c r="Q28" s="36">
        <v>25724</v>
      </c>
      <c r="R28" s="129">
        <v>101.59958924128125</v>
      </c>
      <c r="S28" s="36">
        <v>15825</v>
      </c>
      <c r="T28" s="129">
        <v>102.3476911136981</v>
      </c>
      <c r="U28" s="36">
        <v>39495</v>
      </c>
      <c r="V28" s="129">
        <v>101.53739362932875</v>
      </c>
      <c r="W28" s="36">
        <v>26439</v>
      </c>
      <c r="X28" s="129">
        <v>101.90795559666974</v>
      </c>
      <c r="Y28" s="36">
        <v>39000</v>
      </c>
      <c r="Z28" s="129">
        <v>101.70287115028556</v>
      </c>
      <c r="AA28" s="36">
        <v>1380</v>
      </c>
      <c r="AB28" s="129">
        <v>99.638989169675085</v>
      </c>
      <c r="AC28" s="36">
        <v>40889</v>
      </c>
      <c r="AD28" s="129">
        <v>101.32576696238291</v>
      </c>
    </row>
    <row r="29" spans="1:30" s="2" customFormat="1" ht="21" customHeight="1">
      <c r="A29" s="10"/>
      <c r="B29" s="42"/>
      <c r="C29" s="10"/>
      <c r="D29" s="310"/>
      <c r="E29" s="45"/>
      <c r="F29" s="130" t="s">
        <v>20</v>
      </c>
      <c r="G29" s="36">
        <v>177876</v>
      </c>
      <c r="H29" s="37">
        <v>101.30074263064377</v>
      </c>
      <c r="I29" s="36">
        <v>179838</v>
      </c>
      <c r="J29" s="37">
        <v>101.1030155838899</v>
      </c>
      <c r="K29" s="36">
        <v>181682</v>
      </c>
      <c r="L29" s="37">
        <v>101.02536727499194</v>
      </c>
      <c r="M29" s="36">
        <v>183263</v>
      </c>
      <c r="N29" s="38">
        <v>100.87020178113406</v>
      </c>
      <c r="O29" s="36">
        <f>O17+O19+O21+O23+O25+O27</f>
        <v>186357</v>
      </c>
      <c r="P29" s="108">
        <f t="shared" si="3"/>
        <v>101.6882840507904</v>
      </c>
      <c r="Q29" s="36">
        <v>25400</v>
      </c>
      <c r="R29" s="129">
        <v>101.8321773643908</v>
      </c>
      <c r="S29" s="36">
        <v>15644</v>
      </c>
      <c r="T29" s="129">
        <v>102.42241717952076</v>
      </c>
      <c r="U29" s="36">
        <v>39083</v>
      </c>
      <c r="V29" s="129">
        <v>101.52483374896093</v>
      </c>
      <c r="W29" s="36">
        <v>26134</v>
      </c>
      <c r="X29" s="129">
        <v>101.98634146341463</v>
      </c>
      <c r="Y29" s="36">
        <v>38351</v>
      </c>
      <c r="Z29" s="129">
        <v>101.64051733276793</v>
      </c>
      <c r="AA29" s="36">
        <v>1355</v>
      </c>
      <c r="AB29" s="129">
        <v>99.26739926739927</v>
      </c>
      <c r="AC29" s="36">
        <v>40390</v>
      </c>
      <c r="AD29" s="129">
        <v>101.41106759063976</v>
      </c>
    </row>
    <row r="30" spans="1:30" s="2" customFormat="1" ht="21" customHeight="1">
      <c r="A30" s="139"/>
      <c r="B30" s="140"/>
      <c r="C30" s="139"/>
      <c r="D30" s="311" t="s">
        <v>9</v>
      </c>
      <c r="E30" s="131"/>
      <c r="F30" s="135" t="s">
        <v>19</v>
      </c>
      <c r="G30" s="7">
        <v>2835</v>
      </c>
      <c r="H30" s="6">
        <v>98.369188063844547</v>
      </c>
      <c r="I30" s="7">
        <v>2831</v>
      </c>
      <c r="J30" s="6">
        <v>99.85890652557319</v>
      </c>
      <c r="K30" s="7">
        <v>2902</v>
      </c>
      <c r="L30" s="6">
        <v>102.50794772165312</v>
      </c>
      <c r="M30" s="7">
        <v>2885</v>
      </c>
      <c r="N30" s="13">
        <v>99.414197105444529</v>
      </c>
      <c r="O30" s="7">
        <f>SUM(Q30,S30,U30,W30,Y30,AA30,AC30)</f>
        <v>2870</v>
      </c>
      <c r="P30" s="107">
        <f t="shared" si="3"/>
        <v>99.480069324090124</v>
      </c>
      <c r="Q30" s="7">
        <v>21</v>
      </c>
      <c r="R30" s="107">
        <v>100</v>
      </c>
      <c r="S30" s="7">
        <v>392</v>
      </c>
      <c r="T30" s="107">
        <v>98</v>
      </c>
      <c r="U30" s="7">
        <v>476</v>
      </c>
      <c r="V30" s="107">
        <v>99.581589958159</v>
      </c>
      <c r="W30" s="7">
        <v>604</v>
      </c>
      <c r="X30" s="107">
        <v>100.33222591362126</v>
      </c>
      <c r="Y30" s="7">
        <v>497</v>
      </c>
      <c r="Z30" s="107">
        <v>100</v>
      </c>
      <c r="AA30" s="7">
        <v>205</v>
      </c>
      <c r="AB30" s="107">
        <v>96.244131455399057</v>
      </c>
      <c r="AC30" s="7">
        <v>675</v>
      </c>
      <c r="AD30" s="107">
        <v>100.14836795252226</v>
      </c>
    </row>
    <row r="31" spans="1:30" s="2" customFormat="1" ht="21" customHeight="1">
      <c r="A31" s="20"/>
      <c r="B31" s="307" t="s">
        <v>45</v>
      </c>
      <c r="C31" s="63"/>
      <c r="D31" s="312"/>
      <c r="E31" s="10"/>
      <c r="F31" s="124" t="s">
        <v>20</v>
      </c>
      <c r="G31" s="7">
        <v>2857</v>
      </c>
      <c r="H31" s="6">
        <v>98.687392055267694</v>
      </c>
      <c r="I31" s="7">
        <v>2860</v>
      </c>
      <c r="J31" s="6">
        <v>100.10500525026251</v>
      </c>
      <c r="K31" s="7">
        <v>2917</v>
      </c>
      <c r="L31" s="6">
        <v>101.993006993007</v>
      </c>
      <c r="M31" s="7">
        <v>2925</v>
      </c>
      <c r="N31" s="13">
        <v>100.27425437092903</v>
      </c>
      <c r="O31" s="7">
        <f>SUM(Q31,S31,U31,W31,Y31,AA31,AC31)</f>
        <v>2913</v>
      </c>
      <c r="P31" s="107">
        <f t="shared" si="3"/>
        <v>99.589743589743591</v>
      </c>
      <c r="Q31" s="7">
        <v>21</v>
      </c>
      <c r="R31" s="107">
        <v>91.304347826086953</v>
      </c>
      <c r="S31" s="7">
        <v>394</v>
      </c>
      <c r="T31" s="107">
        <v>99.244332493702771</v>
      </c>
      <c r="U31" s="7">
        <v>481</v>
      </c>
      <c r="V31" s="107">
        <v>98.565573770491795</v>
      </c>
      <c r="W31" s="7">
        <v>613</v>
      </c>
      <c r="X31" s="107">
        <v>100.49180327868852</v>
      </c>
      <c r="Y31" s="7">
        <v>507</v>
      </c>
      <c r="Z31" s="107">
        <v>98.638132295719856</v>
      </c>
      <c r="AA31" s="7">
        <v>205</v>
      </c>
      <c r="AB31" s="107">
        <v>96.244131455399057</v>
      </c>
      <c r="AC31" s="7">
        <v>692</v>
      </c>
      <c r="AD31" s="107">
        <v>101.76470588235293</v>
      </c>
    </row>
    <row r="32" spans="1:30" s="2" customFormat="1" ht="21" customHeight="1">
      <c r="A32" s="20"/>
      <c r="B32" s="308"/>
      <c r="C32" s="141"/>
      <c r="D32" s="311" t="s">
        <v>10</v>
      </c>
      <c r="E32" s="126"/>
      <c r="F32" s="120" t="s">
        <v>19</v>
      </c>
      <c r="G32" s="7">
        <v>2138</v>
      </c>
      <c r="H32" s="6">
        <v>103.98832684824903</v>
      </c>
      <c r="I32" s="7">
        <v>2156</v>
      </c>
      <c r="J32" s="6">
        <v>100.84190832553787</v>
      </c>
      <c r="K32" s="7">
        <v>2184</v>
      </c>
      <c r="L32" s="6">
        <v>101.29870129870129</v>
      </c>
      <c r="M32" s="7">
        <v>2128</v>
      </c>
      <c r="N32" s="13">
        <v>97.435897435897431</v>
      </c>
      <c r="O32" s="7">
        <f>SUM(Q32,S32,U32,W32,Y32,AA32,AC32)</f>
        <v>2130</v>
      </c>
      <c r="P32" s="107">
        <f t="shared" si="3"/>
        <v>100.09398496240603</v>
      </c>
      <c r="Q32" s="7">
        <v>65</v>
      </c>
      <c r="R32" s="107">
        <v>98.484848484848484</v>
      </c>
      <c r="S32" s="7">
        <v>105</v>
      </c>
      <c r="T32" s="107">
        <v>100</v>
      </c>
      <c r="U32" s="7">
        <v>1123</v>
      </c>
      <c r="V32" s="107">
        <v>103.40699815837937</v>
      </c>
      <c r="W32" s="7">
        <v>479</v>
      </c>
      <c r="X32" s="107">
        <v>92.649903288201159</v>
      </c>
      <c r="Y32" s="7">
        <v>124</v>
      </c>
      <c r="Z32" s="107">
        <v>97.637795275590548</v>
      </c>
      <c r="AA32" s="7">
        <v>10</v>
      </c>
      <c r="AB32" s="107">
        <v>125</v>
      </c>
      <c r="AC32" s="7">
        <v>224</v>
      </c>
      <c r="AD32" s="107">
        <v>102.28310502283105</v>
      </c>
    </row>
    <row r="33" spans="1:30" s="2" customFormat="1" ht="21" customHeight="1">
      <c r="A33" s="20"/>
      <c r="B33" s="308"/>
      <c r="C33" s="63"/>
      <c r="D33" s="312"/>
      <c r="E33" s="10"/>
      <c r="F33" s="124" t="s">
        <v>20</v>
      </c>
      <c r="G33" s="7">
        <v>2155</v>
      </c>
      <c r="H33" s="6">
        <v>104.45952496364517</v>
      </c>
      <c r="I33" s="7">
        <v>2160</v>
      </c>
      <c r="J33" s="6">
        <v>100.23201856148492</v>
      </c>
      <c r="K33" s="7">
        <v>2185</v>
      </c>
      <c r="L33" s="6">
        <v>101.15740740740742</v>
      </c>
      <c r="M33" s="7">
        <v>2140</v>
      </c>
      <c r="N33" s="13">
        <v>97.940503432494268</v>
      </c>
      <c r="O33" s="7">
        <f>SUM(Q33,S33,U33,W33,Y33,AA33,AC33)</f>
        <v>2155</v>
      </c>
      <c r="P33" s="107">
        <f t="shared" si="3"/>
        <v>100.70093457943925</v>
      </c>
      <c r="Q33" s="7">
        <v>65</v>
      </c>
      <c r="R33" s="107">
        <v>98.484848484848484</v>
      </c>
      <c r="S33" s="7">
        <v>104</v>
      </c>
      <c r="T33" s="107">
        <v>99.047619047619051</v>
      </c>
      <c r="U33" s="7">
        <v>1142</v>
      </c>
      <c r="V33" s="107">
        <v>104.67461044912925</v>
      </c>
      <c r="W33" s="7">
        <v>484</v>
      </c>
      <c r="X33" s="107">
        <v>92.36641221374046</v>
      </c>
      <c r="Y33" s="7">
        <v>123</v>
      </c>
      <c r="Z33" s="107">
        <v>97.61904761904762</v>
      </c>
      <c r="AA33" s="7">
        <v>10</v>
      </c>
      <c r="AB33" s="107">
        <v>125</v>
      </c>
      <c r="AC33" s="7">
        <v>227</v>
      </c>
      <c r="AD33" s="107">
        <v>103.18181818181817</v>
      </c>
    </row>
    <row r="34" spans="1:30" s="2" customFormat="1" ht="21" customHeight="1">
      <c r="A34" s="20"/>
      <c r="B34" s="308"/>
      <c r="C34" s="141"/>
      <c r="D34" s="309" t="s">
        <v>21</v>
      </c>
      <c r="E34" s="127"/>
      <c r="F34" s="128" t="s">
        <v>19</v>
      </c>
      <c r="G34" s="36">
        <v>4973</v>
      </c>
      <c r="H34" s="37">
        <v>100.70878898339409</v>
      </c>
      <c r="I34" s="36">
        <v>4987</v>
      </c>
      <c r="J34" s="37">
        <v>100.2815202091293</v>
      </c>
      <c r="K34" s="36">
        <v>5086</v>
      </c>
      <c r="L34" s="37">
        <v>101.98516141969121</v>
      </c>
      <c r="M34" s="36">
        <v>5013</v>
      </c>
      <c r="N34" s="38">
        <v>98.564687377113643</v>
      </c>
      <c r="O34" s="36">
        <f>O30+O32</f>
        <v>5000</v>
      </c>
      <c r="P34" s="108">
        <f t="shared" si="3"/>
        <v>99.740674246957909</v>
      </c>
      <c r="Q34" s="36">
        <v>86</v>
      </c>
      <c r="R34" s="129">
        <v>98.850574712643677</v>
      </c>
      <c r="S34" s="36">
        <v>497</v>
      </c>
      <c r="T34" s="129">
        <v>98.415841584158414</v>
      </c>
      <c r="U34" s="36">
        <v>1599</v>
      </c>
      <c r="V34" s="129">
        <v>102.23785166240408</v>
      </c>
      <c r="W34" s="36">
        <v>1083</v>
      </c>
      <c r="X34" s="129">
        <v>96.782841823056302</v>
      </c>
      <c r="Y34" s="36">
        <v>621</v>
      </c>
      <c r="Z34" s="129">
        <v>99.519230769230774</v>
      </c>
      <c r="AA34" s="36">
        <v>215</v>
      </c>
      <c r="AB34" s="129">
        <v>97.285067873303163</v>
      </c>
      <c r="AC34" s="36">
        <v>899</v>
      </c>
      <c r="AD34" s="129">
        <v>100.67189249720046</v>
      </c>
    </row>
    <row r="35" spans="1:30" s="2" customFormat="1" ht="21" customHeight="1">
      <c r="A35" s="10"/>
      <c r="B35" s="42"/>
      <c r="C35" s="10"/>
      <c r="D35" s="310"/>
      <c r="E35" s="45"/>
      <c r="F35" s="130" t="s">
        <v>20</v>
      </c>
      <c r="G35" s="36">
        <v>5012</v>
      </c>
      <c r="H35" s="37">
        <v>101.08914885034288</v>
      </c>
      <c r="I35" s="36">
        <v>5020</v>
      </c>
      <c r="J35" s="37">
        <v>100.15961691939346</v>
      </c>
      <c r="K35" s="36">
        <v>5102</v>
      </c>
      <c r="L35" s="37">
        <v>101.63346613545816</v>
      </c>
      <c r="M35" s="36">
        <v>5065</v>
      </c>
      <c r="N35" s="38">
        <v>99.27479419835359</v>
      </c>
      <c r="O35" s="36">
        <f>O31+O33</f>
        <v>5068</v>
      </c>
      <c r="P35" s="108">
        <f t="shared" si="3"/>
        <v>100.05923000987167</v>
      </c>
      <c r="Q35" s="36">
        <v>86</v>
      </c>
      <c r="R35" s="129">
        <v>96.629213483146074</v>
      </c>
      <c r="S35" s="36">
        <v>498</v>
      </c>
      <c r="T35" s="129">
        <v>99.203187250996024</v>
      </c>
      <c r="U35" s="36">
        <v>1623</v>
      </c>
      <c r="V35" s="129">
        <v>102.78657378087397</v>
      </c>
      <c r="W35" s="36">
        <v>1097</v>
      </c>
      <c r="X35" s="129">
        <v>96.737213403880077</v>
      </c>
      <c r="Y35" s="36">
        <v>630</v>
      </c>
      <c r="Z35" s="129">
        <v>98.4375</v>
      </c>
      <c r="AA35" s="36">
        <v>215</v>
      </c>
      <c r="AB35" s="129">
        <v>97.285067873303163</v>
      </c>
      <c r="AC35" s="36">
        <v>919</v>
      </c>
      <c r="AD35" s="129">
        <v>102.11111111111111</v>
      </c>
    </row>
    <row r="36" spans="1:30" s="2" customFormat="1" ht="21" customHeight="1">
      <c r="A36" s="139"/>
      <c r="B36" s="309" t="s">
        <v>28</v>
      </c>
      <c r="C36" s="309"/>
      <c r="D36" s="309"/>
      <c r="E36" s="142"/>
      <c r="F36" s="143" t="s">
        <v>19</v>
      </c>
      <c r="G36" s="36">
        <v>12841</v>
      </c>
      <c r="H36" s="37">
        <v>100.35951543571709</v>
      </c>
      <c r="I36" s="36">
        <v>12868</v>
      </c>
      <c r="J36" s="37">
        <v>100.21026399813098</v>
      </c>
      <c r="K36" s="36">
        <v>12983</v>
      </c>
      <c r="L36" s="37">
        <v>100.89368977308051</v>
      </c>
      <c r="M36" s="36">
        <v>13078</v>
      </c>
      <c r="N36" s="38">
        <v>100.73172610336594</v>
      </c>
      <c r="O36" s="36">
        <f>SUM(Q36,S36,U36,W36,Y36,AA36,AC36)</f>
        <v>13499</v>
      </c>
      <c r="P36" s="108">
        <f t="shared" si="3"/>
        <v>103.21914665851048</v>
      </c>
      <c r="Q36" s="36">
        <v>2403</v>
      </c>
      <c r="R36" s="108">
        <v>102.42966751918159</v>
      </c>
      <c r="S36" s="36">
        <v>1113</v>
      </c>
      <c r="T36" s="108">
        <v>104.31115276476102</v>
      </c>
      <c r="U36" s="36">
        <v>2452</v>
      </c>
      <c r="V36" s="108">
        <v>104.8759623609923</v>
      </c>
      <c r="W36" s="36">
        <v>1878</v>
      </c>
      <c r="X36" s="108">
        <v>104.91620111731844</v>
      </c>
      <c r="Y36" s="36">
        <v>2755</v>
      </c>
      <c r="Z36" s="108">
        <v>102.15053763440861</v>
      </c>
      <c r="AA36" s="36">
        <v>66</v>
      </c>
      <c r="AB36" s="108">
        <v>101.53846153846153</v>
      </c>
      <c r="AC36" s="36">
        <v>2832</v>
      </c>
      <c r="AD36" s="108">
        <v>102.05405405405405</v>
      </c>
    </row>
    <row r="37" spans="1:30" s="2" customFormat="1" ht="21" customHeight="1">
      <c r="A37" s="10"/>
      <c r="B37" s="310"/>
      <c r="C37" s="310"/>
      <c r="D37" s="310"/>
      <c r="E37" s="144"/>
      <c r="F37" s="130" t="s">
        <v>20</v>
      </c>
      <c r="G37" s="36">
        <v>12822</v>
      </c>
      <c r="H37" s="37">
        <v>100.48589341692791</v>
      </c>
      <c r="I37" s="36">
        <v>12883</v>
      </c>
      <c r="J37" s="37">
        <v>100.47574481360162</v>
      </c>
      <c r="K37" s="36">
        <v>12987</v>
      </c>
      <c r="L37" s="37">
        <v>100.80726538849648</v>
      </c>
      <c r="M37" s="36">
        <v>13079</v>
      </c>
      <c r="N37" s="38">
        <v>100.7084007084007</v>
      </c>
      <c r="O37" s="36">
        <f>SUM(Q37,S37,U37,W37,Y37,AA37,AC37)</f>
        <v>13481</v>
      </c>
      <c r="P37" s="108">
        <f t="shared" si="3"/>
        <v>103.07362948237633</v>
      </c>
      <c r="Q37" s="36">
        <v>2396</v>
      </c>
      <c r="R37" s="108">
        <v>102.13128729752772</v>
      </c>
      <c r="S37" s="36">
        <v>1109</v>
      </c>
      <c r="T37" s="108">
        <v>103.93626991565137</v>
      </c>
      <c r="U37" s="36">
        <v>2449</v>
      </c>
      <c r="V37" s="108">
        <v>104.61341307133702</v>
      </c>
      <c r="W37" s="36">
        <v>1877</v>
      </c>
      <c r="X37" s="108">
        <v>104.91894913359418</v>
      </c>
      <c r="Y37" s="36">
        <v>2753</v>
      </c>
      <c r="Z37" s="108">
        <v>102.07638116425659</v>
      </c>
      <c r="AA37" s="36">
        <v>66</v>
      </c>
      <c r="AB37" s="108">
        <v>101.53846153846153</v>
      </c>
      <c r="AC37" s="36">
        <v>2831</v>
      </c>
      <c r="AD37" s="108">
        <v>102.05479452054796</v>
      </c>
    </row>
    <row r="38" spans="1:30" s="2" customFormat="1" ht="21" customHeight="1">
      <c r="B38" s="299" t="s">
        <v>29</v>
      </c>
      <c r="C38" s="299"/>
      <c r="D38" s="299"/>
      <c r="E38" s="145"/>
      <c r="F38" s="128" t="s">
        <v>19</v>
      </c>
      <c r="G38" s="146">
        <v>248819</v>
      </c>
      <c r="H38" s="37">
        <v>100.03899936475263</v>
      </c>
      <c r="I38" s="146">
        <v>248474</v>
      </c>
      <c r="J38" s="37">
        <v>99.861344993750478</v>
      </c>
      <c r="K38" s="146">
        <v>248666</v>
      </c>
      <c r="L38" s="37">
        <v>100.07727166625079</v>
      </c>
      <c r="M38" s="146">
        <v>248471</v>
      </c>
      <c r="N38" s="38">
        <v>99.921581559199893</v>
      </c>
      <c r="O38" s="146">
        <f>O14+O28+O34+O36</f>
        <v>250681</v>
      </c>
      <c r="P38" s="108">
        <f t="shared" si="3"/>
        <v>100.88943981390182</v>
      </c>
      <c r="Q38" s="36">
        <v>39554</v>
      </c>
      <c r="R38" s="129">
        <v>100.17982422814882</v>
      </c>
      <c r="S38" s="36">
        <v>19927</v>
      </c>
      <c r="T38" s="129">
        <v>101.84503730961873</v>
      </c>
      <c r="U38" s="146">
        <v>50359</v>
      </c>
      <c r="V38" s="147">
        <v>101.05146985050668</v>
      </c>
      <c r="W38" s="146">
        <v>34174</v>
      </c>
      <c r="X38" s="147">
        <v>101.3013191047873</v>
      </c>
      <c r="Y38" s="146">
        <v>51440</v>
      </c>
      <c r="Z38" s="147">
        <v>100.99145970354373</v>
      </c>
      <c r="AA38" s="146">
        <v>1819</v>
      </c>
      <c r="AB38" s="147">
        <v>99.020141535111591</v>
      </c>
      <c r="AC38" s="146">
        <v>53408</v>
      </c>
      <c r="AD38" s="129">
        <v>100.61793519216278</v>
      </c>
    </row>
    <row r="39" spans="1:30" s="2" customFormat="1" ht="21" customHeight="1" thickBot="1">
      <c r="A39" s="148"/>
      <c r="B39" s="300"/>
      <c r="C39" s="300"/>
      <c r="D39" s="300"/>
      <c r="E39" s="149"/>
      <c r="F39" s="150" t="s">
        <v>20</v>
      </c>
      <c r="G39" s="151">
        <v>247008</v>
      </c>
      <c r="H39" s="152">
        <v>100.02186642046698</v>
      </c>
      <c r="I39" s="151">
        <v>246670</v>
      </c>
      <c r="J39" s="152">
        <v>99.863162326726268</v>
      </c>
      <c r="K39" s="151">
        <v>246433</v>
      </c>
      <c r="L39" s="152">
        <v>99.903920217294356</v>
      </c>
      <c r="M39" s="151">
        <v>246082</v>
      </c>
      <c r="N39" s="152">
        <v>99.857567777042846</v>
      </c>
      <c r="O39" s="151">
        <f>O15+O29+O35+O37</f>
        <v>248337</v>
      </c>
      <c r="P39" s="153">
        <f t="shared" si="3"/>
        <v>100.91636121292902</v>
      </c>
      <c r="Q39" s="151">
        <v>39222</v>
      </c>
      <c r="R39" s="154">
        <v>100.26586226289686</v>
      </c>
      <c r="S39" s="151">
        <v>19749</v>
      </c>
      <c r="T39" s="154">
        <v>101.90928324474946</v>
      </c>
      <c r="U39" s="151">
        <v>49960</v>
      </c>
      <c r="V39" s="154">
        <v>101.03951785786514</v>
      </c>
      <c r="W39" s="151">
        <v>33889</v>
      </c>
      <c r="X39" s="154">
        <v>101.37908340313511</v>
      </c>
      <c r="Y39" s="151">
        <v>50796</v>
      </c>
      <c r="Z39" s="154">
        <v>100.92588913173057</v>
      </c>
      <c r="AA39" s="151">
        <v>1792</v>
      </c>
      <c r="AB39" s="154">
        <v>98.624105668684649</v>
      </c>
      <c r="AC39" s="151">
        <v>52929</v>
      </c>
      <c r="AD39" s="154">
        <v>100.69439159881289</v>
      </c>
    </row>
    <row r="40" spans="1:30" ht="21" customHeight="1">
      <c r="P40" s="155"/>
    </row>
    <row r="41" spans="1:30" ht="21" customHeight="1">
      <c r="P41" s="155"/>
    </row>
    <row r="42" spans="1:30" ht="21" customHeight="1">
      <c r="P42" s="155"/>
    </row>
    <row r="43" spans="1:30" ht="21" customHeight="1">
      <c r="P43" s="155"/>
    </row>
    <row r="44" spans="1:30" ht="21" customHeight="1">
      <c r="P44" s="155"/>
    </row>
    <row r="45" spans="1:30" ht="21" customHeight="1">
      <c r="P45" s="155"/>
    </row>
    <row r="46" spans="1:30" ht="21" customHeight="1">
      <c r="P46" s="155"/>
    </row>
  </sheetData>
  <mergeCells count="29">
    <mergeCell ref="D12:D13"/>
    <mergeCell ref="D14:D15"/>
    <mergeCell ref="D18:D19"/>
    <mergeCell ref="D16:D17"/>
    <mergeCell ref="B38:D39"/>
    <mergeCell ref="O3:P4"/>
    <mergeCell ref="K3:L4"/>
    <mergeCell ref="I3:J4"/>
    <mergeCell ref="G3:H4"/>
    <mergeCell ref="B7:B14"/>
    <mergeCell ref="B18:B27"/>
    <mergeCell ref="B31:B34"/>
    <mergeCell ref="M3:N4"/>
    <mergeCell ref="D34:D35"/>
    <mergeCell ref="D32:D33"/>
    <mergeCell ref="D30:D31"/>
    <mergeCell ref="D28:D29"/>
    <mergeCell ref="B36:D37"/>
    <mergeCell ref="D8:D9"/>
    <mergeCell ref="D10:D11"/>
    <mergeCell ref="AC3:AD4"/>
    <mergeCell ref="W3:X4"/>
    <mergeCell ref="U3:V4"/>
    <mergeCell ref="Q3:T3"/>
    <mergeCell ref="Q4:R4"/>
    <mergeCell ref="S4:T4"/>
    <mergeCell ref="Y4:Z4"/>
    <mergeCell ref="AA4:AB4"/>
    <mergeCell ref="Y3:AB3"/>
  </mergeCells>
  <phoneticPr fontId="3"/>
  <printOptions horizontalCentered="1" gridLinesSet="0"/>
  <pageMargins left="0.59055118110236227" right="0.59055118110236227" top="0.74803149606299213" bottom="0.62992125984251968" header="0.51181102362204722" footer="0.31496062992125984"/>
  <pageSetup paperSize="9" scale="98" firstPageNumber="80" fitToWidth="3" orientation="portrait" blackAndWhite="1" useFirstPageNumber="1" r:id="rId1"/>
  <headerFooter scaleWithDoc="0" alignWithMargins="0">
    <oddFooter>&amp;C&amp;"游明朝,標準"&amp;10&amp;P</oddFooter>
  </headerFooter>
  <colBreaks count="1" manualBreakCount="1">
    <brk id="16" max="38" man="1"/>
  </colBreaks>
  <ignoredErrors>
    <ignoredError sqref="P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81"/>
  <sheetViews>
    <sheetView view="pageBreakPreview" zoomScale="90" zoomScaleNormal="25" zoomScaleSheetLayoutView="90" workbookViewId="0">
      <selection activeCell="R9" sqref="R9"/>
    </sheetView>
  </sheetViews>
  <sheetFormatPr defaultRowHeight="21" customHeight="1"/>
  <cols>
    <col min="1" max="1" width="0.625" style="2" customWidth="1"/>
    <col min="2" max="2" width="2.5" style="2" customWidth="1"/>
    <col min="3" max="3" width="0.75" style="2" customWidth="1"/>
    <col min="4" max="4" width="12.75" style="2" customWidth="1"/>
    <col min="5" max="5" width="0.75" style="2" customWidth="1"/>
    <col min="6" max="6" width="4.5" style="2" customWidth="1"/>
    <col min="7" max="7" width="9.375" style="2" customWidth="1"/>
    <col min="8" max="8" width="6" style="2" customWidth="1"/>
    <col min="9" max="9" width="9.375" style="2" customWidth="1"/>
    <col min="10" max="10" width="6" style="2" customWidth="1"/>
    <col min="11" max="11" width="9.375" style="2" customWidth="1"/>
    <col min="12" max="12" width="6" style="2" customWidth="1"/>
    <col min="13" max="13" width="9.375" style="2" customWidth="1"/>
    <col min="14" max="14" width="6" style="2" customWidth="1"/>
    <col min="15" max="15" width="8.625" style="2" customWidth="1"/>
    <col min="16" max="16" width="6.125" style="2" customWidth="1"/>
    <col min="17" max="17" width="6.75" style="2" customWidth="1"/>
    <col min="18" max="18" width="6" style="2" customWidth="1"/>
    <col min="19" max="19" width="6.75" style="2" customWidth="1"/>
    <col min="20" max="20" width="6" style="2" customWidth="1"/>
    <col min="21" max="21" width="6.75" style="2" customWidth="1"/>
    <col min="22" max="22" width="6" style="2" customWidth="1"/>
    <col min="23" max="23" width="6.75" style="2" customWidth="1"/>
    <col min="24" max="24" width="6" style="2" customWidth="1"/>
    <col min="25" max="25" width="6.875" style="2" customWidth="1"/>
    <col min="26" max="26" width="6" style="2" customWidth="1"/>
    <col min="27" max="27" width="6.75" style="2" customWidth="1"/>
    <col min="28" max="28" width="6" style="2" customWidth="1"/>
    <col min="29" max="29" width="6.75" style="2" customWidth="1"/>
    <col min="30" max="30" width="6" style="2" customWidth="1"/>
    <col min="31" max="16384" width="9" style="2"/>
  </cols>
  <sheetData>
    <row r="1" spans="1:30" ht="21" customHeight="1" thickBot="1">
      <c r="A1" s="18" t="s">
        <v>69</v>
      </c>
      <c r="G1" s="317"/>
      <c r="H1" s="317"/>
      <c r="I1" s="317"/>
      <c r="J1" s="317"/>
      <c r="K1" s="317"/>
      <c r="L1" s="317"/>
      <c r="M1" s="317"/>
      <c r="N1" s="317"/>
      <c r="P1" s="20"/>
      <c r="AC1" s="156"/>
      <c r="AD1" s="111" t="s">
        <v>70</v>
      </c>
    </row>
    <row r="2" spans="1:30" ht="16.5" customHeight="1">
      <c r="A2" s="112"/>
      <c r="B2" s="112"/>
      <c r="C2" s="112"/>
      <c r="D2" s="112"/>
      <c r="E2" s="112"/>
      <c r="F2" s="113"/>
      <c r="G2" s="301" t="s">
        <v>83</v>
      </c>
      <c r="H2" s="305"/>
      <c r="I2" s="301" t="s">
        <v>84</v>
      </c>
      <c r="J2" s="305"/>
      <c r="K2" s="301" t="s">
        <v>81</v>
      </c>
      <c r="L2" s="305"/>
      <c r="M2" s="301" t="s">
        <v>82</v>
      </c>
      <c r="N2" s="305"/>
      <c r="O2" s="301" t="s">
        <v>85</v>
      </c>
      <c r="P2" s="302"/>
      <c r="Q2" s="293" t="s">
        <v>71</v>
      </c>
      <c r="R2" s="293"/>
      <c r="S2" s="293"/>
      <c r="T2" s="294"/>
      <c r="U2" s="287" t="s">
        <v>12</v>
      </c>
      <c r="V2" s="291"/>
      <c r="W2" s="287" t="s">
        <v>13</v>
      </c>
      <c r="X2" s="291"/>
      <c r="Y2" s="298" t="s">
        <v>72</v>
      </c>
      <c r="Z2" s="293"/>
      <c r="AA2" s="293"/>
      <c r="AB2" s="294"/>
      <c r="AC2" s="287" t="s">
        <v>73</v>
      </c>
      <c r="AD2" s="288"/>
    </row>
    <row r="3" spans="1:30" ht="16.5" customHeight="1">
      <c r="B3" s="114" t="s">
        <v>14</v>
      </c>
      <c r="C3" s="114"/>
      <c r="D3" s="114"/>
      <c r="E3" s="114"/>
      <c r="F3" s="115"/>
      <c r="G3" s="303"/>
      <c r="H3" s="306"/>
      <c r="I3" s="303"/>
      <c r="J3" s="306"/>
      <c r="K3" s="303"/>
      <c r="L3" s="306"/>
      <c r="M3" s="303"/>
      <c r="N3" s="306"/>
      <c r="O3" s="303"/>
      <c r="P3" s="304"/>
      <c r="Q3" s="295" t="s">
        <v>74</v>
      </c>
      <c r="R3" s="296"/>
      <c r="S3" s="297" t="s">
        <v>15</v>
      </c>
      <c r="T3" s="296"/>
      <c r="U3" s="289"/>
      <c r="V3" s="292"/>
      <c r="W3" s="289"/>
      <c r="X3" s="292"/>
      <c r="Y3" s="297" t="s">
        <v>74</v>
      </c>
      <c r="Z3" s="296"/>
      <c r="AA3" s="297" t="s">
        <v>16</v>
      </c>
      <c r="AB3" s="296"/>
      <c r="AC3" s="289"/>
      <c r="AD3" s="290"/>
    </row>
    <row r="4" spans="1:30" ht="16.5" customHeight="1">
      <c r="A4" s="10"/>
      <c r="B4" s="10"/>
      <c r="C4" s="10"/>
      <c r="D4" s="10"/>
      <c r="E4" s="10"/>
      <c r="F4" s="116"/>
      <c r="G4" s="62" t="s">
        <v>31</v>
      </c>
      <c r="H4" s="62" t="s">
        <v>18</v>
      </c>
      <c r="I4" s="62" t="s">
        <v>31</v>
      </c>
      <c r="J4" s="62" t="s">
        <v>18</v>
      </c>
      <c r="K4" s="62" t="s">
        <v>31</v>
      </c>
      <c r="L4" s="62" t="s">
        <v>18</v>
      </c>
      <c r="M4" s="62" t="s">
        <v>31</v>
      </c>
      <c r="N4" s="62" t="s">
        <v>18</v>
      </c>
      <c r="O4" s="157" t="s">
        <v>31</v>
      </c>
      <c r="P4" s="23" t="s">
        <v>18</v>
      </c>
      <c r="Q4" s="22" t="s">
        <v>31</v>
      </c>
      <c r="R4" s="62" t="s">
        <v>18</v>
      </c>
      <c r="S4" s="62" t="s">
        <v>31</v>
      </c>
      <c r="T4" s="62" t="s">
        <v>18</v>
      </c>
      <c r="U4" s="22" t="s">
        <v>31</v>
      </c>
      <c r="V4" s="22" t="s">
        <v>18</v>
      </c>
      <c r="W4" s="22" t="s">
        <v>31</v>
      </c>
      <c r="X4" s="22" t="s">
        <v>18</v>
      </c>
      <c r="Y4" s="22" t="s">
        <v>31</v>
      </c>
      <c r="Z4" s="22" t="s">
        <v>18</v>
      </c>
      <c r="AA4" s="22" t="s">
        <v>31</v>
      </c>
      <c r="AB4" s="22" t="s">
        <v>18</v>
      </c>
      <c r="AC4" s="22" t="s">
        <v>31</v>
      </c>
      <c r="AD4" s="3" t="s">
        <v>18</v>
      </c>
    </row>
    <row r="5" spans="1:30" ht="21" customHeight="1">
      <c r="B5" s="138"/>
      <c r="C5" s="20"/>
      <c r="D5" s="118" t="s">
        <v>1</v>
      </c>
      <c r="E5" s="119"/>
      <c r="F5" s="120" t="s">
        <v>19</v>
      </c>
      <c r="G5" s="5">
        <v>81276</v>
      </c>
      <c r="H5" s="6">
        <v>94.165353600889802</v>
      </c>
      <c r="I5" s="5">
        <v>76378</v>
      </c>
      <c r="J5" s="21">
        <v>93.973620749052614</v>
      </c>
      <c r="K5" s="5">
        <v>71508</v>
      </c>
      <c r="L5" s="21">
        <v>93.62381837701956</v>
      </c>
      <c r="M5" s="5">
        <v>67194</v>
      </c>
      <c r="N5" s="21">
        <v>93.967108575264305</v>
      </c>
      <c r="O5" s="5">
        <f>SUM(Q5,S5,U5,W5,Y5,AA5,AC5)</f>
        <v>63906</v>
      </c>
      <c r="P5" s="121">
        <f>IF(O5=0,IF(M5=0,"-","皆減"),IF(M5=0,"皆増",O5/M5*100))</f>
        <v>95.106705955888913</v>
      </c>
      <c r="Q5" s="17">
        <v>18120</v>
      </c>
      <c r="R5" s="107">
        <v>95.108125131219822</v>
      </c>
      <c r="S5" s="7">
        <v>3484</v>
      </c>
      <c r="T5" s="107">
        <v>96.993318485523389</v>
      </c>
      <c r="U5" s="5">
        <v>9712</v>
      </c>
      <c r="V5" s="14">
        <v>94.658869395711491</v>
      </c>
      <c r="W5" s="5">
        <v>6734</v>
      </c>
      <c r="X5" s="14">
        <v>95.653409090909093</v>
      </c>
      <c r="Y5" s="5">
        <v>13110</v>
      </c>
      <c r="Z5" s="14">
        <v>95.041322314049594</v>
      </c>
      <c r="AA5" s="5">
        <v>224</v>
      </c>
      <c r="AB5" s="14">
        <v>90.322580645161281</v>
      </c>
      <c r="AC5" s="5">
        <v>12522</v>
      </c>
      <c r="AD5" s="14">
        <v>94.806178073894614</v>
      </c>
    </row>
    <row r="6" spans="1:30" ht="21" customHeight="1">
      <c r="A6" s="44"/>
      <c r="B6" s="307" t="s">
        <v>42</v>
      </c>
      <c r="C6" s="122"/>
      <c r="D6" s="123" t="s">
        <v>2</v>
      </c>
      <c r="E6" s="10"/>
      <c r="F6" s="124" t="s">
        <v>20</v>
      </c>
      <c r="G6" s="7">
        <v>81147</v>
      </c>
      <c r="H6" s="13">
        <v>94.160990496524676</v>
      </c>
      <c r="I6" s="7">
        <v>76280</v>
      </c>
      <c r="J6" s="13">
        <v>94.002242843235123</v>
      </c>
      <c r="K6" s="7">
        <v>71443</v>
      </c>
      <c r="L6" s="13">
        <v>93.658888306240158</v>
      </c>
      <c r="M6" s="7">
        <v>67090</v>
      </c>
      <c r="N6" s="13">
        <v>93.907030779782488</v>
      </c>
      <c r="O6" s="5">
        <f t="shared" ref="O6:O8" si="0">SUM(Q6,S6,U6,W6,Y6,AA6,AC6)</f>
        <v>63816</v>
      </c>
      <c r="P6" s="107">
        <f t="shared" ref="P6:P38" si="1">IF(O6=0,IF(M6=0,"-","皆減"),IF(M6=0,"皆増",O6/M6*100))</f>
        <v>95.119988075719192</v>
      </c>
      <c r="Q6" s="7">
        <v>18094</v>
      </c>
      <c r="R6" s="107">
        <v>95.001575133886391</v>
      </c>
      <c r="S6" s="7">
        <v>3490</v>
      </c>
      <c r="T6" s="107">
        <v>97.052280311457167</v>
      </c>
      <c r="U6" s="7">
        <v>9686</v>
      </c>
      <c r="V6" s="107">
        <v>94.737871674491387</v>
      </c>
      <c r="W6" s="7">
        <v>6736</v>
      </c>
      <c r="X6" s="107">
        <v>95.845190665907793</v>
      </c>
      <c r="Y6" s="7">
        <v>13084</v>
      </c>
      <c r="Z6" s="107">
        <v>95.12868983568417</v>
      </c>
      <c r="AA6" s="7">
        <v>220</v>
      </c>
      <c r="AB6" s="107">
        <v>88.709677419354833</v>
      </c>
      <c r="AC6" s="7">
        <v>12506</v>
      </c>
      <c r="AD6" s="107">
        <v>94.785508564499011</v>
      </c>
    </row>
    <row r="7" spans="1:30" ht="21" customHeight="1">
      <c r="A7" s="44"/>
      <c r="B7" s="307"/>
      <c r="C7" s="125"/>
      <c r="D7" s="311" t="s">
        <v>3</v>
      </c>
      <c r="E7" s="126"/>
      <c r="F7" s="120" t="s">
        <v>19</v>
      </c>
      <c r="G7" s="7">
        <v>4888</v>
      </c>
      <c r="H7" s="13">
        <v>97.099721891140248</v>
      </c>
      <c r="I7" s="7">
        <v>4722</v>
      </c>
      <c r="J7" s="13">
        <v>96.603927986906712</v>
      </c>
      <c r="K7" s="7">
        <v>4606</v>
      </c>
      <c r="L7" s="13">
        <v>97.543413807708603</v>
      </c>
      <c r="M7" s="7">
        <v>4556</v>
      </c>
      <c r="N7" s="13">
        <v>98.914459400781581</v>
      </c>
      <c r="O7" s="7">
        <f t="shared" si="0"/>
        <v>4594</v>
      </c>
      <c r="P7" s="107">
        <f t="shared" si="1"/>
        <v>100.8340649692713</v>
      </c>
      <c r="Q7" s="7">
        <v>894</v>
      </c>
      <c r="R7" s="107">
        <v>103.23325635103926</v>
      </c>
      <c r="S7" s="7">
        <v>280</v>
      </c>
      <c r="T7" s="107">
        <v>93.959731543624159</v>
      </c>
      <c r="U7" s="7">
        <v>856</v>
      </c>
      <c r="V7" s="107">
        <v>98.617511520737324</v>
      </c>
      <c r="W7" s="7">
        <v>600</v>
      </c>
      <c r="X7" s="107">
        <v>104.16666666666667</v>
      </c>
      <c r="Y7" s="7">
        <v>972</v>
      </c>
      <c r="Z7" s="107">
        <v>101.25</v>
      </c>
      <c r="AA7" s="7">
        <v>22</v>
      </c>
      <c r="AB7" s="107">
        <v>110.00000000000001</v>
      </c>
      <c r="AC7" s="7">
        <v>970</v>
      </c>
      <c r="AD7" s="107">
        <v>100.20661157024793</v>
      </c>
    </row>
    <row r="8" spans="1:30" ht="21" customHeight="1">
      <c r="A8" s="44"/>
      <c r="B8" s="307"/>
      <c r="C8" s="122"/>
      <c r="D8" s="312"/>
      <c r="E8" s="10"/>
      <c r="F8" s="124" t="s">
        <v>20</v>
      </c>
      <c r="G8" s="7">
        <v>4916</v>
      </c>
      <c r="H8" s="13">
        <v>97.365815012873838</v>
      </c>
      <c r="I8" s="7">
        <v>4754</v>
      </c>
      <c r="J8" s="13">
        <v>96.704637917005698</v>
      </c>
      <c r="K8" s="7">
        <v>4658</v>
      </c>
      <c r="L8" s="13">
        <v>97.980647875473281</v>
      </c>
      <c r="M8" s="7">
        <v>4611</v>
      </c>
      <c r="N8" s="13">
        <v>98.990983254615713</v>
      </c>
      <c r="O8" s="7">
        <f t="shared" si="0"/>
        <v>4662</v>
      </c>
      <c r="P8" s="107">
        <f t="shared" si="1"/>
        <v>101.10605074821079</v>
      </c>
      <c r="Q8" s="7">
        <v>908</v>
      </c>
      <c r="R8" s="107">
        <v>102.25225225225225</v>
      </c>
      <c r="S8" s="7">
        <v>282</v>
      </c>
      <c r="T8" s="107">
        <v>94.949494949494948</v>
      </c>
      <c r="U8" s="7">
        <v>858</v>
      </c>
      <c r="V8" s="107">
        <v>97.722095671981776</v>
      </c>
      <c r="W8" s="7">
        <v>622</v>
      </c>
      <c r="X8" s="107">
        <v>106.50684931506848</v>
      </c>
      <c r="Y8" s="7">
        <v>984</v>
      </c>
      <c r="Z8" s="107">
        <v>102.07468879668049</v>
      </c>
      <c r="AA8" s="7">
        <v>22</v>
      </c>
      <c r="AB8" s="107">
        <v>110.00000000000001</v>
      </c>
      <c r="AC8" s="7">
        <v>986</v>
      </c>
      <c r="AD8" s="107">
        <v>100.61224489795919</v>
      </c>
    </row>
    <row r="9" spans="1:30" ht="21" customHeight="1">
      <c r="A9" s="44"/>
      <c r="B9" s="307"/>
      <c r="C9" s="125"/>
      <c r="D9" s="313" t="s">
        <v>4</v>
      </c>
      <c r="E9" s="126"/>
      <c r="F9" s="120" t="s">
        <v>19</v>
      </c>
      <c r="G9" s="7">
        <v>18686</v>
      </c>
      <c r="H9" s="13">
        <v>103.10654968824147</v>
      </c>
      <c r="I9" s="7">
        <v>19104</v>
      </c>
      <c r="J9" s="13">
        <v>102.23696885368724</v>
      </c>
      <c r="K9" s="7">
        <v>19562</v>
      </c>
      <c r="L9" s="13">
        <v>102.39740368509214</v>
      </c>
      <c r="M9" s="7">
        <v>20040</v>
      </c>
      <c r="N9" s="13">
        <v>102.4435129332379</v>
      </c>
      <c r="O9" s="7">
        <f>SUM(Q9,S9,U9,W9,Y9,AA9,AC9)</f>
        <v>20849</v>
      </c>
      <c r="P9" s="107">
        <f t="shared" si="1"/>
        <v>104.03692614770459</v>
      </c>
      <c r="Q9" s="7">
        <v>4150</v>
      </c>
      <c r="R9" s="107">
        <v>102.74820500123793</v>
      </c>
      <c r="S9" s="7">
        <v>1409</v>
      </c>
      <c r="T9" s="107">
        <v>104.29311621021466</v>
      </c>
      <c r="U9" s="7">
        <v>3461</v>
      </c>
      <c r="V9" s="107">
        <v>104.05892964521948</v>
      </c>
      <c r="W9" s="7">
        <v>2467</v>
      </c>
      <c r="X9" s="107">
        <v>103.52496852706672</v>
      </c>
      <c r="Y9" s="7">
        <v>4601</v>
      </c>
      <c r="Z9" s="107">
        <v>106.75174013921114</v>
      </c>
      <c r="AA9" s="7">
        <v>67</v>
      </c>
      <c r="AB9" s="107">
        <v>111.66666666666667</v>
      </c>
      <c r="AC9" s="7">
        <v>4694</v>
      </c>
      <c r="AD9" s="107">
        <v>102.71334792122538</v>
      </c>
    </row>
    <row r="10" spans="1:30" ht="21" customHeight="1">
      <c r="A10" s="44"/>
      <c r="B10" s="307"/>
      <c r="C10" s="122"/>
      <c r="D10" s="314"/>
      <c r="E10" s="10"/>
      <c r="F10" s="124" t="s">
        <v>20</v>
      </c>
      <c r="G10" s="7">
        <v>18698</v>
      </c>
      <c r="H10" s="13">
        <v>103.11586610047978</v>
      </c>
      <c r="I10" s="7">
        <v>19121</v>
      </c>
      <c r="J10" s="13">
        <v>102.26227404000427</v>
      </c>
      <c r="K10" s="7">
        <v>19598</v>
      </c>
      <c r="L10" s="13">
        <v>102.49463940170493</v>
      </c>
      <c r="M10" s="7">
        <v>20088</v>
      </c>
      <c r="N10" s="13">
        <v>102.5002551280743</v>
      </c>
      <c r="O10" s="7">
        <f>SUM(Q10,S10,U10,W10,Y10,AA10,AC10)+1</f>
        <v>20866</v>
      </c>
      <c r="P10" s="107">
        <f t="shared" si="1"/>
        <v>103.87295898048585</v>
      </c>
      <c r="Q10" s="7">
        <v>4154</v>
      </c>
      <c r="R10" s="107">
        <v>103.02579365079364</v>
      </c>
      <c r="S10" s="7">
        <v>1414</v>
      </c>
      <c r="T10" s="107">
        <v>104.81838398813936</v>
      </c>
      <c r="U10" s="7">
        <v>3470</v>
      </c>
      <c r="V10" s="107">
        <v>103.79898294944661</v>
      </c>
      <c r="W10" s="7">
        <v>2455</v>
      </c>
      <c r="X10" s="107">
        <v>103.02140159462863</v>
      </c>
      <c r="Y10" s="7">
        <v>4608</v>
      </c>
      <c r="Z10" s="107">
        <v>106.19958515787047</v>
      </c>
      <c r="AA10" s="7">
        <v>67</v>
      </c>
      <c r="AB10" s="107">
        <v>111.66666666666667</v>
      </c>
      <c r="AC10" s="7">
        <v>4697</v>
      </c>
      <c r="AD10" s="107">
        <v>102.50982103884768</v>
      </c>
    </row>
    <row r="11" spans="1:30" ht="21" customHeight="1">
      <c r="A11" s="44"/>
      <c r="B11" s="307"/>
      <c r="C11" s="125"/>
      <c r="D11" s="311" t="s">
        <v>5</v>
      </c>
      <c r="E11" s="126"/>
      <c r="F11" s="120" t="s">
        <v>19</v>
      </c>
      <c r="G11" s="7">
        <v>1710</v>
      </c>
      <c r="H11" s="13">
        <v>101.36336692353289</v>
      </c>
      <c r="I11" s="7">
        <v>1650</v>
      </c>
      <c r="J11" s="13">
        <v>96.491228070175438</v>
      </c>
      <c r="K11" s="7">
        <v>1635</v>
      </c>
      <c r="L11" s="13">
        <v>99.090909090909093</v>
      </c>
      <c r="M11" s="7">
        <v>1654</v>
      </c>
      <c r="N11" s="13">
        <v>101.16207951070338</v>
      </c>
      <c r="O11" s="7">
        <f>SUM(Q11,S11,U11,W11,Y11,AA11,AC11)</f>
        <v>1824</v>
      </c>
      <c r="P11" s="107">
        <f t="shared" si="1"/>
        <v>110.27811366384523</v>
      </c>
      <c r="Q11" s="7">
        <v>389</v>
      </c>
      <c r="R11" s="107">
        <v>118.23708206686929</v>
      </c>
      <c r="S11" s="7">
        <v>85</v>
      </c>
      <c r="T11" s="107">
        <v>95.50561797752809</v>
      </c>
      <c r="U11" s="7">
        <v>322</v>
      </c>
      <c r="V11" s="107">
        <v>101.25786163522012</v>
      </c>
      <c r="W11" s="7">
        <v>292</v>
      </c>
      <c r="X11" s="107">
        <v>97.333333333333343</v>
      </c>
      <c r="Y11" s="7">
        <v>392</v>
      </c>
      <c r="Z11" s="107">
        <v>112.64367816091954</v>
      </c>
      <c r="AA11" s="26">
        <v>26</v>
      </c>
      <c r="AB11" s="107">
        <v>100</v>
      </c>
      <c r="AC11" s="7">
        <v>318</v>
      </c>
      <c r="AD11" s="107">
        <v>130.32786885245901</v>
      </c>
    </row>
    <row r="12" spans="1:30" ht="21" customHeight="1">
      <c r="A12" s="44"/>
      <c r="B12" s="307"/>
      <c r="C12" s="122"/>
      <c r="D12" s="312"/>
      <c r="E12" s="10"/>
      <c r="F12" s="124" t="s">
        <v>20</v>
      </c>
      <c r="G12" s="7">
        <v>1716</v>
      </c>
      <c r="H12" s="13">
        <v>102.38663484486874</v>
      </c>
      <c r="I12" s="7">
        <v>1647</v>
      </c>
      <c r="J12" s="13">
        <v>95.979020979020973</v>
      </c>
      <c r="K12" s="7">
        <v>1647</v>
      </c>
      <c r="L12" s="13">
        <v>100</v>
      </c>
      <c r="M12" s="7">
        <v>1680</v>
      </c>
      <c r="N12" s="13">
        <v>102.00364298724955</v>
      </c>
      <c r="O12" s="7">
        <f>SUM(Q12,S12,U12,W12,Y12,AA12,AC12)</f>
        <v>1843</v>
      </c>
      <c r="P12" s="107">
        <f t="shared" si="1"/>
        <v>109.70238095238096</v>
      </c>
      <c r="Q12" s="7">
        <v>400</v>
      </c>
      <c r="R12" s="107">
        <v>116.27906976744187</v>
      </c>
      <c r="S12" s="7">
        <v>85</v>
      </c>
      <c r="T12" s="107">
        <v>85</v>
      </c>
      <c r="U12" s="7">
        <v>322</v>
      </c>
      <c r="V12" s="107">
        <v>101.25786163522012</v>
      </c>
      <c r="W12" s="7">
        <v>292</v>
      </c>
      <c r="X12" s="107">
        <v>97.333333333333343</v>
      </c>
      <c r="Y12" s="7">
        <v>400</v>
      </c>
      <c r="Z12" s="107">
        <v>114.94252873563218</v>
      </c>
      <c r="AA12" s="26">
        <v>26</v>
      </c>
      <c r="AB12" s="107">
        <v>100</v>
      </c>
      <c r="AC12" s="7">
        <v>318</v>
      </c>
      <c r="AD12" s="107">
        <v>130.32786885245901</v>
      </c>
    </row>
    <row r="13" spans="1:30" ht="21" customHeight="1">
      <c r="A13" s="44"/>
      <c r="B13" s="307"/>
      <c r="C13" s="125"/>
      <c r="D13" s="309" t="s">
        <v>21</v>
      </c>
      <c r="E13" s="127"/>
      <c r="F13" s="128" t="s">
        <v>19</v>
      </c>
      <c r="G13" s="36">
        <v>106560</v>
      </c>
      <c r="H13" s="38">
        <v>95.86527043074598</v>
      </c>
      <c r="I13" s="36">
        <v>101854</v>
      </c>
      <c r="J13" s="38">
        <v>95.583708708708699</v>
      </c>
      <c r="K13" s="36">
        <v>97312</v>
      </c>
      <c r="L13" s="38">
        <v>95.540675869381658</v>
      </c>
      <c r="M13" s="36">
        <v>93444</v>
      </c>
      <c r="N13" s="38">
        <v>96.025156198618873</v>
      </c>
      <c r="O13" s="36">
        <f>O5+O7+O9+O11</f>
        <v>91173</v>
      </c>
      <c r="P13" s="108">
        <f t="shared" si="1"/>
        <v>97.56966739437523</v>
      </c>
      <c r="Q13" s="36">
        <v>23552</v>
      </c>
      <c r="R13" s="108">
        <v>96.973689628196155</v>
      </c>
      <c r="S13" s="36">
        <v>5258</v>
      </c>
      <c r="T13" s="108">
        <v>98.649155722326455</v>
      </c>
      <c r="U13" s="36">
        <v>14351</v>
      </c>
      <c r="V13" s="108">
        <v>97.143437351925812</v>
      </c>
      <c r="W13" s="36">
        <v>10094</v>
      </c>
      <c r="X13" s="108">
        <v>98.009515486940472</v>
      </c>
      <c r="Y13" s="36">
        <v>19075</v>
      </c>
      <c r="Z13" s="108">
        <v>98.263960436843192</v>
      </c>
      <c r="AA13" s="36">
        <v>339</v>
      </c>
      <c r="AB13" s="108">
        <v>95.762711864406782</v>
      </c>
      <c r="AC13" s="36">
        <v>18505</v>
      </c>
      <c r="AD13" s="108">
        <v>97.446024223275401</v>
      </c>
    </row>
    <row r="14" spans="1:30" ht="21" customHeight="1">
      <c r="A14" s="45"/>
      <c r="B14" s="42"/>
      <c r="C14" s="10"/>
      <c r="D14" s="310"/>
      <c r="E14" s="45"/>
      <c r="F14" s="130" t="s">
        <v>20</v>
      </c>
      <c r="G14" s="36">
        <v>106477</v>
      </c>
      <c r="H14" s="38">
        <v>95.89326080495691</v>
      </c>
      <c r="I14" s="36">
        <v>101801</v>
      </c>
      <c r="J14" s="38">
        <v>95.60844125961475</v>
      </c>
      <c r="K14" s="36">
        <v>97346</v>
      </c>
      <c r="L14" s="38">
        <v>95.623815090225051</v>
      </c>
      <c r="M14" s="36">
        <v>93469</v>
      </c>
      <c r="N14" s="38">
        <v>96.017299118607852</v>
      </c>
      <c r="O14" s="36">
        <f>O6+O8+O10+O12-1</f>
        <v>91186</v>
      </c>
      <c r="P14" s="108">
        <f t="shared" si="1"/>
        <v>97.557478950240181</v>
      </c>
      <c r="Q14" s="36">
        <v>23556</v>
      </c>
      <c r="R14" s="108">
        <v>96.898395721925141</v>
      </c>
      <c r="S14" s="36">
        <v>5271</v>
      </c>
      <c r="T14" s="108">
        <v>98.670909771621112</v>
      </c>
      <c r="U14" s="36">
        <v>14336</v>
      </c>
      <c r="V14" s="108">
        <v>97.10763394973921</v>
      </c>
      <c r="W14" s="36">
        <v>10106</v>
      </c>
      <c r="X14" s="108">
        <v>98.164157357940752</v>
      </c>
      <c r="Y14" s="36">
        <v>19076</v>
      </c>
      <c r="Z14" s="108">
        <v>98.304560680237046</v>
      </c>
      <c r="AA14" s="36">
        <v>335</v>
      </c>
      <c r="AB14" s="108">
        <v>94.632768361581924</v>
      </c>
      <c r="AC14" s="36">
        <v>18507</v>
      </c>
      <c r="AD14" s="108">
        <v>97.405263157894737</v>
      </c>
    </row>
    <row r="15" spans="1:30" ht="21" customHeight="1">
      <c r="A15" s="158"/>
      <c r="B15" s="117"/>
      <c r="C15" s="20"/>
      <c r="D15" s="315" t="s">
        <v>22</v>
      </c>
      <c r="E15" s="118"/>
      <c r="F15" s="120" t="s">
        <v>19</v>
      </c>
      <c r="G15" s="5">
        <v>45706</v>
      </c>
      <c r="H15" s="6">
        <v>98.986442586737127</v>
      </c>
      <c r="I15" s="5">
        <v>45194</v>
      </c>
      <c r="J15" s="13">
        <v>98.879796963199581</v>
      </c>
      <c r="K15" s="5">
        <v>44888</v>
      </c>
      <c r="L15" s="13">
        <v>99.322918971544894</v>
      </c>
      <c r="M15" s="5">
        <v>44734</v>
      </c>
      <c r="N15" s="13">
        <v>99.656923899483161</v>
      </c>
      <c r="O15" s="5">
        <f t="shared" ref="O15:O16" si="2">SUM(Q15,S15,U15,W15,Y15,AA15,AC15)</f>
        <v>45328</v>
      </c>
      <c r="P15" s="107">
        <f t="shared" si="1"/>
        <v>101.32784906335226</v>
      </c>
      <c r="Q15" s="7">
        <v>9130</v>
      </c>
      <c r="R15" s="107">
        <v>100.2415458937198</v>
      </c>
      <c r="S15" s="7">
        <v>3758</v>
      </c>
      <c r="T15" s="107">
        <v>100.85882984433709</v>
      </c>
      <c r="U15" s="5">
        <v>7866</v>
      </c>
      <c r="V15" s="14">
        <v>101.10539845758355</v>
      </c>
      <c r="W15" s="5">
        <v>5548</v>
      </c>
      <c r="X15" s="14">
        <v>104.48210922787193</v>
      </c>
      <c r="Y15" s="5">
        <v>9605</v>
      </c>
      <c r="Z15" s="14">
        <v>100.53380782918148</v>
      </c>
      <c r="AA15" s="5">
        <v>317</v>
      </c>
      <c r="AB15" s="14">
        <v>104.96688741721853</v>
      </c>
      <c r="AC15" s="5">
        <v>9104</v>
      </c>
      <c r="AD15" s="14">
        <v>101.68658550206635</v>
      </c>
    </row>
    <row r="16" spans="1:30" ht="21" customHeight="1">
      <c r="A16" s="158"/>
      <c r="B16" s="43"/>
      <c r="C16" s="122"/>
      <c r="D16" s="312"/>
      <c r="E16" s="10"/>
      <c r="F16" s="124" t="s">
        <v>20</v>
      </c>
      <c r="G16" s="5">
        <v>45522</v>
      </c>
      <c r="H16" s="6">
        <v>98.677707448192137</v>
      </c>
      <c r="I16" s="5">
        <v>45179</v>
      </c>
      <c r="J16" s="13">
        <v>99.246518167040108</v>
      </c>
      <c r="K16" s="5">
        <v>44870</v>
      </c>
      <c r="L16" s="13">
        <v>99.316053918856113</v>
      </c>
      <c r="M16" s="5">
        <v>44604</v>
      </c>
      <c r="N16" s="13">
        <v>99.407176287051485</v>
      </c>
      <c r="O16" s="5">
        <f t="shared" si="2"/>
        <v>45169</v>
      </c>
      <c r="P16" s="107">
        <f t="shared" si="1"/>
        <v>101.26670253788899</v>
      </c>
      <c r="Q16" s="7">
        <v>9086</v>
      </c>
      <c r="R16" s="107">
        <v>100.23166023166024</v>
      </c>
      <c r="S16" s="7">
        <v>3744</v>
      </c>
      <c r="T16" s="107">
        <v>100.67222371605271</v>
      </c>
      <c r="U16" s="5">
        <v>7834</v>
      </c>
      <c r="V16" s="14">
        <v>100.79773546062789</v>
      </c>
      <c r="W16" s="5">
        <v>5533</v>
      </c>
      <c r="X16" s="14">
        <v>104.4750755287009</v>
      </c>
      <c r="Y16" s="5">
        <v>9572</v>
      </c>
      <c r="Z16" s="14">
        <v>100.48288893554482</v>
      </c>
      <c r="AA16" s="5">
        <v>317</v>
      </c>
      <c r="AB16" s="14">
        <v>104.96688741721853</v>
      </c>
      <c r="AC16" s="5">
        <v>9083</v>
      </c>
      <c r="AD16" s="14">
        <v>101.78171223666517</v>
      </c>
    </row>
    <row r="17" spans="1:30" ht="21" customHeight="1">
      <c r="A17" s="158"/>
      <c r="B17" s="307" t="s">
        <v>43</v>
      </c>
      <c r="C17" s="125"/>
      <c r="D17" s="311" t="s">
        <v>23</v>
      </c>
      <c r="E17" s="118"/>
      <c r="F17" s="120" t="s">
        <v>19</v>
      </c>
      <c r="G17" s="5">
        <v>23</v>
      </c>
      <c r="H17" s="6">
        <v>100</v>
      </c>
      <c r="I17" s="5">
        <v>28</v>
      </c>
      <c r="J17" s="13">
        <v>121.73913043478262</v>
      </c>
      <c r="K17" s="5">
        <v>23</v>
      </c>
      <c r="L17" s="13">
        <v>82.142857142857139</v>
      </c>
      <c r="M17" s="5">
        <v>18</v>
      </c>
      <c r="N17" s="13">
        <v>78.260869565217391</v>
      </c>
      <c r="O17" s="5">
        <f>SUM(Q17,S17,U17,W17,Y17,AA17,AC17)-1</f>
        <v>14</v>
      </c>
      <c r="P17" s="107">
        <f t="shared" si="1"/>
        <v>77.777777777777786</v>
      </c>
      <c r="Q17" s="26">
        <v>0</v>
      </c>
      <c r="R17" s="107" t="s">
        <v>78</v>
      </c>
      <c r="S17" s="26">
        <v>0</v>
      </c>
      <c r="T17" s="107" t="s">
        <v>78</v>
      </c>
      <c r="U17" s="26">
        <v>5</v>
      </c>
      <c r="V17" s="14">
        <v>55.555555555555557</v>
      </c>
      <c r="W17" s="26">
        <v>0</v>
      </c>
      <c r="X17" s="14" t="s">
        <v>78</v>
      </c>
      <c r="Y17" s="5">
        <v>5</v>
      </c>
      <c r="Z17" s="14">
        <v>100</v>
      </c>
      <c r="AA17" s="26">
        <v>0</v>
      </c>
      <c r="AB17" s="14" t="s">
        <v>78</v>
      </c>
      <c r="AC17" s="11">
        <v>5</v>
      </c>
      <c r="AD17" s="14">
        <v>100</v>
      </c>
    </row>
    <row r="18" spans="1:30" ht="21" customHeight="1">
      <c r="A18" s="158"/>
      <c r="B18" s="308"/>
      <c r="C18" s="122"/>
      <c r="D18" s="312"/>
      <c r="E18" s="10"/>
      <c r="F18" s="124" t="s">
        <v>20</v>
      </c>
      <c r="G18" s="5">
        <v>23</v>
      </c>
      <c r="H18" s="6">
        <v>100</v>
      </c>
      <c r="I18" s="5">
        <v>28</v>
      </c>
      <c r="J18" s="13">
        <v>121.73913043478262</v>
      </c>
      <c r="K18" s="5">
        <v>23</v>
      </c>
      <c r="L18" s="13">
        <v>82.142857142857139</v>
      </c>
      <c r="M18" s="5">
        <v>18</v>
      </c>
      <c r="N18" s="13">
        <v>78.260869565217391</v>
      </c>
      <c r="O18" s="5">
        <f>SUM(Q18,S18,U18,W18,Y18,AA18,AC18)-1</f>
        <v>14</v>
      </c>
      <c r="P18" s="107">
        <f t="shared" si="1"/>
        <v>77.777777777777786</v>
      </c>
      <c r="Q18" s="26">
        <v>0</v>
      </c>
      <c r="R18" s="107" t="s">
        <v>78</v>
      </c>
      <c r="S18" s="26">
        <v>0</v>
      </c>
      <c r="T18" s="107" t="s">
        <v>78</v>
      </c>
      <c r="U18" s="5">
        <v>5</v>
      </c>
      <c r="V18" s="14">
        <v>55.555555555555557</v>
      </c>
      <c r="W18" s="26">
        <v>0</v>
      </c>
      <c r="X18" s="14" t="s">
        <v>78</v>
      </c>
      <c r="Y18" s="5">
        <v>5</v>
      </c>
      <c r="Z18" s="14">
        <v>100</v>
      </c>
      <c r="AA18" s="26">
        <v>0</v>
      </c>
      <c r="AB18" s="14" t="s">
        <v>78</v>
      </c>
      <c r="AC18" s="11">
        <v>5</v>
      </c>
      <c r="AD18" s="14">
        <v>100</v>
      </c>
    </row>
    <row r="19" spans="1:30" ht="21" customHeight="1">
      <c r="A19" s="158"/>
      <c r="B19" s="308"/>
      <c r="C19" s="125"/>
      <c r="D19" s="131" t="s">
        <v>24</v>
      </c>
      <c r="E19" s="132"/>
      <c r="F19" s="120" t="s">
        <v>19</v>
      </c>
      <c r="G19" s="12">
        <v>33</v>
      </c>
      <c r="H19" s="14">
        <v>67.346938775510196</v>
      </c>
      <c r="I19" s="12">
        <v>38</v>
      </c>
      <c r="J19" s="13">
        <v>115.15151515151516</v>
      </c>
      <c r="K19" s="12">
        <v>38</v>
      </c>
      <c r="L19" s="13">
        <v>100</v>
      </c>
      <c r="M19" s="12">
        <v>25</v>
      </c>
      <c r="N19" s="13">
        <v>65.789473684210535</v>
      </c>
      <c r="O19" s="5">
        <f>SUM(Q19,S19,U19,W19,Y19,AA19,AC19)-1</f>
        <v>19</v>
      </c>
      <c r="P19" s="107">
        <f t="shared" si="1"/>
        <v>76</v>
      </c>
      <c r="Q19" s="26">
        <v>8</v>
      </c>
      <c r="R19" s="107">
        <v>100</v>
      </c>
      <c r="S19" s="26">
        <v>0</v>
      </c>
      <c r="T19" s="107" t="s">
        <v>78</v>
      </c>
      <c r="U19" s="11">
        <v>0</v>
      </c>
      <c r="V19" s="14" t="s">
        <v>79</v>
      </c>
      <c r="W19" s="26">
        <v>0</v>
      </c>
      <c r="X19" s="107" t="s">
        <v>78</v>
      </c>
      <c r="Y19" s="5">
        <v>6</v>
      </c>
      <c r="Z19" s="14">
        <v>100</v>
      </c>
      <c r="AA19" s="26">
        <v>0</v>
      </c>
      <c r="AB19" s="14" t="s">
        <v>78</v>
      </c>
      <c r="AC19" s="11">
        <v>6</v>
      </c>
      <c r="AD19" s="14">
        <v>100</v>
      </c>
    </row>
    <row r="20" spans="1:30" ht="21" customHeight="1">
      <c r="A20" s="158"/>
      <c r="B20" s="308"/>
      <c r="C20" s="122"/>
      <c r="D20" s="133" t="s">
        <v>27</v>
      </c>
      <c r="E20" s="64"/>
      <c r="F20" s="124" t="s">
        <v>20</v>
      </c>
      <c r="G20" s="8">
        <v>33</v>
      </c>
      <c r="H20" s="14">
        <v>67.346938775510196</v>
      </c>
      <c r="I20" s="8">
        <v>38</v>
      </c>
      <c r="J20" s="13">
        <v>115.15151515151516</v>
      </c>
      <c r="K20" s="8">
        <v>38</v>
      </c>
      <c r="L20" s="13">
        <v>100</v>
      </c>
      <c r="M20" s="8">
        <v>25</v>
      </c>
      <c r="N20" s="13">
        <v>65.789473684210535</v>
      </c>
      <c r="O20" s="5">
        <f>SUM(Q20,S20,U20,W20,Y20,AA20,AC20)-1</f>
        <v>19</v>
      </c>
      <c r="P20" s="107">
        <f t="shared" si="1"/>
        <v>76</v>
      </c>
      <c r="Q20" s="26">
        <v>8</v>
      </c>
      <c r="R20" s="107">
        <v>100</v>
      </c>
      <c r="S20" s="26">
        <v>0</v>
      </c>
      <c r="T20" s="107" t="s">
        <v>78</v>
      </c>
      <c r="U20" s="11">
        <v>0</v>
      </c>
      <c r="V20" s="14" t="s">
        <v>79</v>
      </c>
      <c r="W20" s="26">
        <v>0</v>
      </c>
      <c r="X20" s="107" t="s">
        <v>78</v>
      </c>
      <c r="Y20" s="5">
        <v>6</v>
      </c>
      <c r="Z20" s="14">
        <v>100</v>
      </c>
      <c r="AA20" s="26">
        <v>0</v>
      </c>
      <c r="AB20" s="14" t="s">
        <v>78</v>
      </c>
      <c r="AC20" s="11">
        <v>6</v>
      </c>
      <c r="AD20" s="14">
        <v>100</v>
      </c>
    </row>
    <row r="21" spans="1:30" ht="21" customHeight="1">
      <c r="A21" s="158"/>
      <c r="B21" s="308"/>
      <c r="C21" s="125"/>
      <c r="D21" s="131" t="s">
        <v>24</v>
      </c>
      <c r="E21" s="134"/>
      <c r="F21" s="135" t="s">
        <v>19</v>
      </c>
      <c r="G21" s="5">
        <v>1141286</v>
      </c>
      <c r="H21" s="6">
        <v>106.99663246632467</v>
      </c>
      <c r="I21" s="5">
        <v>1208774</v>
      </c>
      <c r="J21" s="13">
        <v>105.91332934952327</v>
      </c>
      <c r="K21" s="5">
        <v>1266346</v>
      </c>
      <c r="L21" s="13">
        <v>104.76284235101019</v>
      </c>
      <c r="M21" s="5">
        <v>1325144</v>
      </c>
      <c r="N21" s="13">
        <v>104.64312281161705</v>
      </c>
      <c r="O21" s="5">
        <f t="shared" ref="O21" si="3">SUM(Q21,S21,U21,W21,Y21,AA21,AC21)</f>
        <v>1390340</v>
      </c>
      <c r="P21" s="107">
        <f t="shared" si="1"/>
        <v>104.91991813719868</v>
      </c>
      <c r="Q21" s="7">
        <v>183981</v>
      </c>
      <c r="R21" s="107">
        <v>104.7507074249731</v>
      </c>
      <c r="S21" s="7">
        <v>115534</v>
      </c>
      <c r="T21" s="107">
        <v>106.08111210070608</v>
      </c>
      <c r="U21" s="5">
        <v>285298</v>
      </c>
      <c r="V21" s="14">
        <v>104.76417796448348</v>
      </c>
      <c r="W21" s="5">
        <v>188112</v>
      </c>
      <c r="X21" s="14">
        <v>104.94276214491332</v>
      </c>
      <c r="Y21" s="5">
        <v>297498</v>
      </c>
      <c r="Z21" s="14">
        <v>105.13745710539615</v>
      </c>
      <c r="AA21" s="5">
        <v>8324</v>
      </c>
      <c r="AB21" s="14">
        <v>101.08075288403158</v>
      </c>
      <c r="AC21" s="5">
        <v>311593</v>
      </c>
      <c r="AD21" s="14">
        <v>104.62320027935962</v>
      </c>
    </row>
    <row r="22" spans="1:30" ht="21" customHeight="1">
      <c r="A22" s="158"/>
      <c r="B22" s="308"/>
      <c r="C22" s="122"/>
      <c r="D22" s="133" t="s">
        <v>25</v>
      </c>
      <c r="E22" s="64"/>
      <c r="F22" s="124" t="s">
        <v>20</v>
      </c>
      <c r="G22" s="5">
        <v>1127661</v>
      </c>
      <c r="H22" s="6">
        <v>106.6558906788967</v>
      </c>
      <c r="I22" s="5">
        <v>1193974</v>
      </c>
      <c r="J22" s="13">
        <v>105.88057935851289</v>
      </c>
      <c r="K22" s="5">
        <v>1247393</v>
      </c>
      <c r="L22" s="13">
        <v>104.47405052371326</v>
      </c>
      <c r="M22" s="5">
        <v>1304048</v>
      </c>
      <c r="N22" s="13">
        <v>104.54187252934722</v>
      </c>
      <c r="O22" s="5">
        <f>SUM(Q22,S22,U22,W22,Y22,AA22,AC22)+1</f>
        <v>1369171</v>
      </c>
      <c r="P22" s="107">
        <f t="shared" si="1"/>
        <v>104.99391126706992</v>
      </c>
      <c r="Q22" s="7">
        <v>181153</v>
      </c>
      <c r="R22" s="107">
        <v>105.065567019876</v>
      </c>
      <c r="S22" s="7">
        <v>114128</v>
      </c>
      <c r="T22" s="107">
        <v>106.22585839406547</v>
      </c>
      <c r="U22" s="5">
        <v>281800</v>
      </c>
      <c r="V22" s="14">
        <v>104.76498514776027</v>
      </c>
      <c r="W22" s="5">
        <v>185314</v>
      </c>
      <c r="X22" s="14">
        <v>105.03780621903802</v>
      </c>
      <c r="Y22" s="5">
        <v>291557</v>
      </c>
      <c r="Z22" s="14">
        <v>105.07883877245779</v>
      </c>
      <c r="AA22" s="5">
        <v>8105</v>
      </c>
      <c r="AB22" s="14">
        <v>100.14827628815026</v>
      </c>
      <c r="AC22" s="5">
        <v>307113</v>
      </c>
      <c r="AD22" s="14">
        <v>104.73665184295965</v>
      </c>
    </row>
    <row r="23" spans="1:30" ht="21" customHeight="1">
      <c r="A23" s="158"/>
      <c r="B23" s="308"/>
      <c r="C23" s="125"/>
      <c r="D23" s="118" t="s">
        <v>26</v>
      </c>
      <c r="E23" s="119"/>
      <c r="F23" s="120" t="s">
        <v>19</v>
      </c>
      <c r="G23" s="5">
        <v>6174</v>
      </c>
      <c r="H23" s="6">
        <v>106.44827586206898</v>
      </c>
      <c r="I23" s="5">
        <v>6715</v>
      </c>
      <c r="J23" s="13">
        <v>108.76255264010366</v>
      </c>
      <c r="K23" s="5">
        <v>7667</v>
      </c>
      <c r="L23" s="13">
        <v>114.17721518987342</v>
      </c>
      <c r="M23" s="5">
        <v>8493</v>
      </c>
      <c r="N23" s="13">
        <v>110.77344463284204</v>
      </c>
      <c r="O23" s="5">
        <f>SUM(Q23,S23,U23,W23,Y23,AA23,AC23)</f>
        <v>9325</v>
      </c>
      <c r="P23" s="107">
        <f t="shared" si="1"/>
        <v>109.796302837631</v>
      </c>
      <c r="Q23" s="7">
        <v>1329</v>
      </c>
      <c r="R23" s="107">
        <v>114.96539792387543</v>
      </c>
      <c r="S23" s="7">
        <v>431</v>
      </c>
      <c r="T23" s="107">
        <v>113.12335958005248</v>
      </c>
      <c r="U23" s="5">
        <v>2340</v>
      </c>
      <c r="V23" s="14">
        <v>106.55737704918033</v>
      </c>
      <c r="W23" s="5">
        <v>2150</v>
      </c>
      <c r="X23" s="14">
        <v>107.71543086172343</v>
      </c>
      <c r="Y23" s="5">
        <v>1575</v>
      </c>
      <c r="Z23" s="14">
        <v>114.96350364963503</v>
      </c>
      <c r="AA23" s="5">
        <v>42</v>
      </c>
      <c r="AB23" s="14">
        <v>116.66666666666667</v>
      </c>
      <c r="AC23" s="5">
        <v>1458</v>
      </c>
      <c r="AD23" s="14">
        <v>107.28476821192052</v>
      </c>
    </row>
    <row r="24" spans="1:30" ht="21" customHeight="1">
      <c r="A24" s="158"/>
      <c r="B24" s="308"/>
      <c r="C24" s="122"/>
      <c r="D24" s="133" t="s">
        <v>27</v>
      </c>
      <c r="E24" s="64"/>
      <c r="F24" s="124" t="s">
        <v>20</v>
      </c>
      <c r="G24" s="5">
        <v>6166</v>
      </c>
      <c r="H24" s="6">
        <v>106.47556553272319</v>
      </c>
      <c r="I24" s="5">
        <v>6697</v>
      </c>
      <c r="J24" s="13">
        <v>108.61174180992539</v>
      </c>
      <c r="K24" s="5">
        <v>7643</v>
      </c>
      <c r="L24" s="13">
        <v>114.12572793788263</v>
      </c>
      <c r="M24" s="5">
        <v>8468</v>
      </c>
      <c r="N24" s="13">
        <v>110.7941907627895</v>
      </c>
      <c r="O24" s="5">
        <f>SUM(Q24,S24,U24,W24,Y24,AA24,AC24)+1</f>
        <v>9317</v>
      </c>
      <c r="P24" s="107">
        <f t="shared" si="1"/>
        <v>110.02598016060463</v>
      </c>
      <c r="Q24" s="7">
        <v>1329</v>
      </c>
      <c r="R24" s="107">
        <v>114.96539792387543</v>
      </c>
      <c r="S24" s="7">
        <v>424</v>
      </c>
      <c r="T24" s="107">
        <v>113.36898395721926</v>
      </c>
      <c r="U24" s="5">
        <v>2340</v>
      </c>
      <c r="V24" s="14">
        <v>106.89812699862951</v>
      </c>
      <c r="W24" s="5">
        <v>2145</v>
      </c>
      <c r="X24" s="14">
        <v>107.84313725490196</v>
      </c>
      <c r="Y24" s="5">
        <v>1578</v>
      </c>
      <c r="Z24" s="14">
        <v>115.43525969275788</v>
      </c>
      <c r="AA24" s="5">
        <v>42</v>
      </c>
      <c r="AB24" s="14">
        <v>116.66666666666667</v>
      </c>
      <c r="AC24" s="5">
        <v>1458</v>
      </c>
      <c r="AD24" s="14">
        <v>107.28476821192052</v>
      </c>
    </row>
    <row r="25" spans="1:30" ht="21" customHeight="1">
      <c r="A25" s="158"/>
      <c r="B25" s="308"/>
      <c r="C25" s="136"/>
      <c r="D25" s="118" t="s">
        <v>26</v>
      </c>
      <c r="E25" s="119"/>
      <c r="F25" s="120" t="s">
        <v>19</v>
      </c>
      <c r="G25" s="5">
        <v>130635</v>
      </c>
      <c r="H25" s="6">
        <v>101.18743319235952</v>
      </c>
      <c r="I25" s="5">
        <v>130744</v>
      </c>
      <c r="J25" s="13">
        <v>100.08343858843342</v>
      </c>
      <c r="K25" s="5">
        <v>132566</v>
      </c>
      <c r="L25" s="13">
        <v>101.39356299333049</v>
      </c>
      <c r="M25" s="5">
        <v>133918</v>
      </c>
      <c r="N25" s="13">
        <v>101.0198693480983</v>
      </c>
      <c r="O25" s="5">
        <f>SUM(Q25,S25,U25,W25,Y25,AA25,AC25)</f>
        <v>135549</v>
      </c>
      <c r="P25" s="107">
        <f t="shared" si="1"/>
        <v>101.21790946698725</v>
      </c>
      <c r="Q25" s="7">
        <v>17313</v>
      </c>
      <c r="R25" s="107">
        <v>100.82110412299092</v>
      </c>
      <c r="S25" s="7">
        <v>11530</v>
      </c>
      <c r="T25" s="107">
        <v>101.66651970725687</v>
      </c>
      <c r="U25" s="5">
        <v>33620</v>
      </c>
      <c r="V25" s="14">
        <v>101.7215817978276</v>
      </c>
      <c r="W25" s="5">
        <v>23273</v>
      </c>
      <c r="X25" s="14">
        <v>101.87795482402382</v>
      </c>
      <c r="Y25" s="5">
        <v>23013</v>
      </c>
      <c r="Z25" s="14">
        <v>100.15667841754798</v>
      </c>
      <c r="AA25" s="5">
        <v>2005</v>
      </c>
      <c r="AB25" s="14">
        <v>101.46761133603239</v>
      </c>
      <c r="AC25" s="5">
        <v>24795</v>
      </c>
      <c r="AD25" s="14">
        <v>100.96506230149036</v>
      </c>
    </row>
    <row r="26" spans="1:30" ht="21" customHeight="1">
      <c r="A26" s="158"/>
      <c r="B26" s="308"/>
      <c r="C26" s="137"/>
      <c r="D26" s="133" t="s">
        <v>25</v>
      </c>
      <c r="E26" s="64"/>
      <c r="F26" s="124" t="s">
        <v>20</v>
      </c>
      <c r="G26" s="5">
        <v>129947</v>
      </c>
      <c r="H26" s="6">
        <v>101.15125945760812</v>
      </c>
      <c r="I26" s="5">
        <v>130018</v>
      </c>
      <c r="J26" s="13">
        <v>100.05463765996907</v>
      </c>
      <c r="K26" s="5">
        <v>131637</v>
      </c>
      <c r="L26" s="13">
        <v>101.24521220138749</v>
      </c>
      <c r="M26" s="5">
        <v>133003</v>
      </c>
      <c r="N26" s="13">
        <v>101.03770216580446</v>
      </c>
      <c r="O26" s="5">
        <f t="shared" ref="O26" si="4">SUM(Q26,S26,U26,W26,Y26,AA26,AC26)</f>
        <v>134722</v>
      </c>
      <c r="P26" s="107">
        <f t="shared" si="1"/>
        <v>101.29245204995377</v>
      </c>
      <c r="Q26" s="7">
        <v>17198</v>
      </c>
      <c r="R26" s="107">
        <v>100.95092744775769</v>
      </c>
      <c r="S26" s="7">
        <v>11406</v>
      </c>
      <c r="T26" s="107">
        <v>101.70307623718236</v>
      </c>
      <c r="U26" s="5">
        <v>33449</v>
      </c>
      <c r="V26" s="14">
        <v>101.73981810992487</v>
      </c>
      <c r="W26" s="5">
        <v>23180</v>
      </c>
      <c r="X26" s="14">
        <v>101.94836609930951</v>
      </c>
      <c r="Y26" s="5">
        <v>22865</v>
      </c>
      <c r="Z26" s="14">
        <v>100.22794020952965</v>
      </c>
      <c r="AA26" s="5">
        <v>1974</v>
      </c>
      <c r="AB26" s="14">
        <v>101.38674884437597</v>
      </c>
      <c r="AC26" s="5">
        <v>24650</v>
      </c>
      <c r="AD26" s="14">
        <v>101.11576011157601</v>
      </c>
    </row>
    <row r="27" spans="1:30" ht="21" customHeight="1">
      <c r="A27" s="44"/>
      <c r="B27" s="43"/>
      <c r="C27" s="125"/>
      <c r="D27" s="309" t="s">
        <v>21</v>
      </c>
      <c r="E27" s="127"/>
      <c r="F27" s="128" t="s">
        <v>19</v>
      </c>
      <c r="G27" s="36">
        <v>1323857</v>
      </c>
      <c r="H27" s="38">
        <v>106.09494760395062</v>
      </c>
      <c r="I27" s="36">
        <v>1391493</v>
      </c>
      <c r="J27" s="38">
        <v>105.10901101856167</v>
      </c>
      <c r="K27" s="36">
        <v>1451529</v>
      </c>
      <c r="L27" s="38">
        <v>104.31450248042931</v>
      </c>
      <c r="M27" s="36">
        <v>1512332</v>
      </c>
      <c r="N27" s="38">
        <v>104.18889322913975</v>
      </c>
      <c r="O27" s="36">
        <f>O15+O17+O19+O21+O23+O25-1</f>
        <v>1580574</v>
      </c>
      <c r="P27" s="108">
        <f t="shared" si="1"/>
        <v>104.51236897718226</v>
      </c>
      <c r="Q27" s="36">
        <v>211760</v>
      </c>
      <c r="R27" s="108">
        <v>104.2736642029535</v>
      </c>
      <c r="S27" s="36">
        <v>131253</v>
      </c>
      <c r="T27" s="108">
        <v>105.54362772296335</v>
      </c>
      <c r="U27" s="36">
        <v>329129</v>
      </c>
      <c r="V27" s="108">
        <v>104.36413563922554</v>
      </c>
      <c r="W27" s="36">
        <v>219083</v>
      </c>
      <c r="X27" s="108">
        <v>104.62316501275059</v>
      </c>
      <c r="Y27" s="36">
        <v>331701</v>
      </c>
      <c r="Z27" s="108">
        <v>104.67980761948041</v>
      </c>
      <c r="AA27" s="36">
        <v>10687</v>
      </c>
      <c r="AB27" s="108">
        <v>101.29857819905213</v>
      </c>
      <c r="AC27" s="36">
        <v>346961</v>
      </c>
      <c r="AD27" s="108">
        <v>104.28519043954987</v>
      </c>
    </row>
    <row r="28" spans="1:30" ht="21" customHeight="1">
      <c r="A28" s="45"/>
      <c r="B28" s="42"/>
      <c r="C28" s="10"/>
      <c r="D28" s="310"/>
      <c r="E28" s="45"/>
      <c r="F28" s="130" t="s">
        <v>20</v>
      </c>
      <c r="G28" s="36">
        <v>1309352</v>
      </c>
      <c r="H28" s="38">
        <v>105.78468061453346</v>
      </c>
      <c r="I28" s="36">
        <v>1375934</v>
      </c>
      <c r="J28" s="38">
        <v>105.08511080290097</v>
      </c>
      <c r="K28" s="36">
        <v>1431605</v>
      </c>
      <c r="L28" s="38">
        <v>104.04605162747632</v>
      </c>
      <c r="M28" s="36">
        <v>1490166</v>
      </c>
      <c r="N28" s="38">
        <v>104.09058364562851</v>
      </c>
      <c r="O28" s="36">
        <f>O16+O18+O20+O22+O24+O26</f>
        <v>1558412</v>
      </c>
      <c r="P28" s="108">
        <f t="shared" si="1"/>
        <v>104.57975822827792</v>
      </c>
      <c r="Q28" s="36">
        <v>208775</v>
      </c>
      <c r="R28" s="108">
        <v>104.5532168487052</v>
      </c>
      <c r="S28" s="36">
        <v>129702</v>
      </c>
      <c r="T28" s="108">
        <v>105.66612625970492</v>
      </c>
      <c r="U28" s="36">
        <v>325428</v>
      </c>
      <c r="V28" s="108">
        <v>104.35870136866814</v>
      </c>
      <c r="W28" s="36">
        <v>216173</v>
      </c>
      <c r="X28" s="108">
        <v>104.7111365144565</v>
      </c>
      <c r="Y28" s="36">
        <v>325583</v>
      </c>
      <c r="Z28" s="108">
        <v>104.62817459934892</v>
      </c>
      <c r="AA28" s="36">
        <v>10438</v>
      </c>
      <c r="AB28" s="108">
        <v>100.57814607824243</v>
      </c>
      <c r="AC28" s="36">
        <v>342314</v>
      </c>
      <c r="AD28" s="108">
        <v>104.39776269160154</v>
      </c>
    </row>
    <row r="29" spans="1:30" ht="21" customHeight="1">
      <c r="A29" s="159"/>
      <c r="B29" s="140"/>
      <c r="C29" s="139"/>
      <c r="D29" s="311" t="s">
        <v>9</v>
      </c>
      <c r="E29" s="131"/>
      <c r="F29" s="135" t="s">
        <v>19</v>
      </c>
      <c r="G29" s="7">
        <v>6804</v>
      </c>
      <c r="H29" s="13">
        <v>98.366343790660693</v>
      </c>
      <c r="I29" s="7">
        <v>6795</v>
      </c>
      <c r="J29" s="13">
        <v>99.867724867724874</v>
      </c>
      <c r="K29" s="7">
        <v>6965</v>
      </c>
      <c r="L29" s="13">
        <v>102.50183958793231</v>
      </c>
      <c r="M29" s="7">
        <v>6924</v>
      </c>
      <c r="N29" s="13">
        <v>99.411342426417804</v>
      </c>
      <c r="O29" s="5">
        <f t="shared" ref="O29" si="5">SUM(Q29,S29,U29,W29,Y29,AA29,AC29)</f>
        <v>6888</v>
      </c>
      <c r="P29" s="107">
        <f t="shared" si="1"/>
        <v>99.480069324090124</v>
      </c>
      <c r="Q29" s="7">
        <v>50</v>
      </c>
      <c r="R29" s="107">
        <v>100</v>
      </c>
      <c r="S29" s="7">
        <v>941</v>
      </c>
      <c r="T29" s="107">
        <v>98.020833333333329</v>
      </c>
      <c r="U29" s="7">
        <v>1142</v>
      </c>
      <c r="V29" s="107">
        <v>99.564080209241496</v>
      </c>
      <c r="W29" s="7">
        <v>1450</v>
      </c>
      <c r="X29" s="107">
        <v>100.34602076124568</v>
      </c>
      <c r="Y29" s="7">
        <v>1193</v>
      </c>
      <c r="Z29" s="107">
        <v>100</v>
      </c>
      <c r="AA29" s="7">
        <v>492</v>
      </c>
      <c r="AB29" s="107">
        <v>96.281800391389424</v>
      </c>
      <c r="AC29" s="7">
        <v>1620</v>
      </c>
      <c r="AD29" s="107">
        <v>100.12360939431397</v>
      </c>
    </row>
    <row r="30" spans="1:30" ht="21" customHeight="1">
      <c r="A30" s="44"/>
      <c r="B30" s="307" t="s">
        <v>45</v>
      </c>
      <c r="C30" s="63"/>
      <c r="D30" s="312"/>
      <c r="E30" s="10"/>
      <c r="F30" s="124" t="s">
        <v>20</v>
      </c>
      <c r="G30" s="7">
        <v>6855</v>
      </c>
      <c r="H30" s="13">
        <v>98.718317972350235</v>
      </c>
      <c r="I30" s="7">
        <v>6863</v>
      </c>
      <c r="J30" s="13">
        <v>100.11670313639681</v>
      </c>
      <c r="K30" s="7">
        <v>7001</v>
      </c>
      <c r="L30" s="13">
        <v>102.01078245665161</v>
      </c>
      <c r="M30" s="7">
        <v>7020</v>
      </c>
      <c r="N30" s="13">
        <v>100.27138980145693</v>
      </c>
      <c r="O30" s="5">
        <f>SUM(Q30,S30,U30,W30,Y30,AA30,AC30)</f>
        <v>6991</v>
      </c>
      <c r="P30" s="107">
        <f t="shared" si="1"/>
        <v>99.586894586894587</v>
      </c>
      <c r="Q30" s="7">
        <v>50</v>
      </c>
      <c r="R30" s="107">
        <v>90.909090909090907</v>
      </c>
      <c r="S30" s="7">
        <v>946</v>
      </c>
      <c r="T30" s="107">
        <v>99.265477439664224</v>
      </c>
      <c r="U30" s="7">
        <v>1154</v>
      </c>
      <c r="V30" s="107">
        <v>98.548249359521776</v>
      </c>
      <c r="W30" s="7">
        <v>1471</v>
      </c>
      <c r="X30" s="107">
        <v>100.47814207650273</v>
      </c>
      <c r="Y30" s="7">
        <v>1217</v>
      </c>
      <c r="Z30" s="107">
        <v>98.622366288492699</v>
      </c>
      <c r="AA30" s="7">
        <v>492</v>
      </c>
      <c r="AB30" s="107">
        <v>96.281800391389424</v>
      </c>
      <c r="AC30" s="7">
        <v>1661</v>
      </c>
      <c r="AD30" s="107">
        <v>101.77696078431373</v>
      </c>
    </row>
    <row r="31" spans="1:30" ht="21" customHeight="1">
      <c r="A31" s="44"/>
      <c r="B31" s="308"/>
      <c r="C31" s="141"/>
      <c r="D31" s="311" t="s">
        <v>10</v>
      </c>
      <c r="E31" s="126"/>
      <c r="F31" s="120" t="s">
        <v>19</v>
      </c>
      <c r="G31" s="7">
        <v>12614</v>
      </c>
      <c r="H31" s="13">
        <v>103.99010717230009</v>
      </c>
      <c r="I31" s="7">
        <v>12720</v>
      </c>
      <c r="J31" s="13">
        <v>100.84033613445378</v>
      </c>
      <c r="K31" s="7">
        <v>12886</v>
      </c>
      <c r="L31" s="13">
        <v>101.30503144654088</v>
      </c>
      <c r="M31" s="7">
        <v>12555</v>
      </c>
      <c r="N31" s="13">
        <v>97.431320813285737</v>
      </c>
      <c r="O31" s="7">
        <f>SUM(Q31,S31,U31,W31,Y31,AA31,AC31)-2</f>
        <v>12567</v>
      </c>
      <c r="P31" s="107">
        <f t="shared" si="1"/>
        <v>100.09557945041816</v>
      </c>
      <c r="Q31" s="7">
        <v>384</v>
      </c>
      <c r="R31" s="107">
        <v>98.714652956298195</v>
      </c>
      <c r="S31" s="7">
        <v>620</v>
      </c>
      <c r="T31" s="107">
        <v>100</v>
      </c>
      <c r="U31" s="7">
        <v>6626</v>
      </c>
      <c r="V31" s="107">
        <v>103.41813641329796</v>
      </c>
      <c r="W31" s="7">
        <v>2826</v>
      </c>
      <c r="X31" s="107">
        <v>92.655737704918025</v>
      </c>
      <c r="Y31" s="7">
        <v>732</v>
      </c>
      <c r="Z31" s="107">
        <v>97.730307076101468</v>
      </c>
      <c r="AA31" s="7">
        <v>59</v>
      </c>
      <c r="AB31" s="107">
        <v>125.53191489361701</v>
      </c>
      <c r="AC31" s="7">
        <v>1322</v>
      </c>
      <c r="AD31" s="107">
        <v>102.32198142414862</v>
      </c>
    </row>
    <row r="32" spans="1:30" ht="21" customHeight="1">
      <c r="A32" s="44"/>
      <c r="B32" s="308"/>
      <c r="C32" s="63"/>
      <c r="D32" s="312"/>
      <c r="E32" s="10"/>
      <c r="F32" s="124" t="s">
        <v>20</v>
      </c>
      <c r="G32" s="7">
        <v>12707</v>
      </c>
      <c r="H32" s="13">
        <v>104.43823456891592</v>
      </c>
      <c r="I32" s="7">
        <v>12744</v>
      </c>
      <c r="J32" s="13">
        <v>100.29117809081609</v>
      </c>
      <c r="K32" s="7">
        <v>12892</v>
      </c>
      <c r="L32" s="13">
        <v>101.16133082234778</v>
      </c>
      <c r="M32" s="7">
        <v>12626</v>
      </c>
      <c r="N32" s="13">
        <v>97.936704933291963</v>
      </c>
      <c r="O32" s="7">
        <f>SUM(Q32,S32,U32,W32,Y32,AA32,AC32)-1</f>
        <v>12715</v>
      </c>
      <c r="P32" s="107">
        <f t="shared" si="1"/>
        <v>100.70489466180896</v>
      </c>
      <c r="Q32" s="7">
        <v>384</v>
      </c>
      <c r="R32" s="107">
        <v>98.714652956298195</v>
      </c>
      <c r="S32" s="7">
        <v>614</v>
      </c>
      <c r="T32" s="107">
        <v>99.032258064516128</v>
      </c>
      <c r="U32" s="7">
        <v>6738</v>
      </c>
      <c r="V32" s="107">
        <v>104.67609134690072</v>
      </c>
      <c r="W32" s="7">
        <v>2856</v>
      </c>
      <c r="X32" s="107">
        <v>92.367399741267789</v>
      </c>
      <c r="Y32" s="7">
        <v>726</v>
      </c>
      <c r="Z32" s="107">
        <v>97.711978465679678</v>
      </c>
      <c r="AA32" s="7">
        <v>59</v>
      </c>
      <c r="AB32" s="107">
        <v>125.53191489361701</v>
      </c>
      <c r="AC32" s="7">
        <v>1339</v>
      </c>
      <c r="AD32" s="107">
        <v>103.15870570107859</v>
      </c>
    </row>
    <row r="33" spans="1:30" ht="21" customHeight="1">
      <c r="A33" s="44"/>
      <c r="B33" s="308"/>
      <c r="C33" s="141"/>
      <c r="D33" s="309" t="s">
        <v>21</v>
      </c>
      <c r="E33" s="127"/>
      <c r="F33" s="128" t="s">
        <v>19</v>
      </c>
      <c r="G33" s="36">
        <v>19418</v>
      </c>
      <c r="H33" s="38">
        <v>101.94781330393239</v>
      </c>
      <c r="I33" s="36">
        <v>19515</v>
      </c>
      <c r="J33" s="38">
        <v>100.49953651251415</v>
      </c>
      <c r="K33" s="36">
        <v>19850</v>
      </c>
      <c r="L33" s="38">
        <v>101.71662823469126</v>
      </c>
      <c r="M33" s="36">
        <v>19479</v>
      </c>
      <c r="N33" s="38">
        <v>98.130982367758193</v>
      </c>
      <c r="O33" s="36">
        <f>O29+O31</f>
        <v>19455</v>
      </c>
      <c r="P33" s="108">
        <f t="shared" si="1"/>
        <v>99.876790389650395</v>
      </c>
      <c r="Q33" s="36">
        <v>434</v>
      </c>
      <c r="R33" s="108">
        <v>98.636363636363626</v>
      </c>
      <c r="S33" s="36">
        <v>1560</v>
      </c>
      <c r="T33" s="108">
        <v>98.734177215189874</v>
      </c>
      <c r="U33" s="36">
        <v>7768</v>
      </c>
      <c r="V33" s="108">
        <v>102.81932495036399</v>
      </c>
      <c r="W33" s="36">
        <v>4276</v>
      </c>
      <c r="X33" s="108">
        <v>95.127919911012242</v>
      </c>
      <c r="Y33" s="36">
        <v>1924</v>
      </c>
      <c r="Z33" s="108">
        <v>99.073120494335726</v>
      </c>
      <c r="AA33" s="36">
        <v>551</v>
      </c>
      <c r="AB33" s="108">
        <v>98.745519713261658</v>
      </c>
      <c r="AC33" s="36">
        <v>2942</v>
      </c>
      <c r="AD33" s="108">
        <v>101.09965635738831</v>
      </c>
    </row>
    <row r="34" spans="1:30" ht="21" customHeight="1">
      <c r="A34" s="45"/>
      <c r="B34" s="42"/>
      <c r="C34" s="10"/>
      <c r="D34" s="310"/>
      <c r="E34" s="45"/>
      <c r="F34" s="130" t="s">
        <v>20</v>
      </c>
      <c r="G34" s="36">
        <v>19562</v>
      </c>
      <c r="H34" s="38">
        <v>102.3598974412642</v>
      </c>
      <c r="I34" s="36">
        <v>19607</v>
      </c>
      <c r="J34" s="38">
        <v>100.2300378284429</v>
      </c>
      <c r="K34" s="36">
        <v>19892</v>
      </c>
      <c r="L34" s="38">
        <v>101.45356250318764</v>
      </c>
      <c r="M34" s="36">
        <v>19646</v>
      </c>
      <c r="N34" s="38">
        <v>98.763321938467726</v>
      </c>
      <c r="O34" s="36">
        <f>O30+O32</f>
        <v>19706</v>
      </c>
      <c r="P34" s="108">
        <f t="shared" si="1"/>
        <v>100.30540568054566</v>
      </c>
      <c r="Q34" s="36">
        <v>434</v>
      </c>
      <c r="R34" s="108">
        <v>97.528089887640448</v>
      </c>
      <c r="S34" s="36">
        <v>1559</v>
      </c>
      <c r="T34" s="108">
        <v>99.17302798982189</v>
      </c>
      <c r="U34" s="36">
        <v>7892</v>
      </c>
      <c r="V34" s="108">
        <v>103.732912723449</v>
      </c>
      <c r="W34" s="36">
        <v>4327</v>
      </c>
      <c r="X34" s="108">
        <v>94.973661106233536</v>
      </c>
      <c r="Y34" s="36">
        <v>1943</v>
      </c>
      <c r="Z34" s="108">
        <v>98.280222559433483</v>
      </c>
      <c r="AA34" s="36">
        <v>551</v>
      </c>
      <c r="AB34" s="108">
        <v>98.745519713261658</v>
      </c>
      <c r="AC34" s="36">
        <v>3000</v>
      </c>
      <c r="AD34" s="108">
        <v>102.3890784982935</v>
      </c>
    </row>
    <row r="35" spans="1:30" ht="21" customHeight="1">
      <c r="A35" s="139"/>
      <c r="B35" s="309" t="s">
        <v>28</v>
      </c>
      <c r="C35" s="309"/>
      <c r="D35" s="309"/>
      <c r="E35" s="142"/>
      <c r="F35" s="143" t="s">
        <v>19</v>
      </c>
      <c r="G35" s="36">
        <v>77046</v>
      </c>
      <c r="H35" s="38">
        <v>100.35951543571709</v>
      </c>
      <c r="I35" s="36">
        <v>77208</v>
      </c>
      <c r="J35" s="38">
        <v>100.21026399813098</v>
      </c>
      <c r="K35" s="36">
        <v>77898</v>
      </c>
      <c r="L35" s="38">
        <v>100.89368977308051</v>
      </c>
      <c r="M35" s="36">
        <v>78468</v>
      </c>
      <c r="N35" s="38">
        <v>100.73172610336594</v>
      </c>
      <c r="O35" s="36">
        <f>SUM(Q35,S35,U35,W35,Y35,AA35,AC35)</f>
        <v>80994</v>
      </c>
      <c r="P35" s="108">
        <f t="shared" si="1"/>
        <v>103.21914665851048</v>
      </c>
      <c r="Q35" s="36">
        <v>14418</v>
      </c>
      <c r="R35" s="108">
        <v>102.42966751918159</v>
      </c>
      <c r="S35" s="36">
        <v>6678</v>
      </c>
      <c r="T35" s="108">
        <v>104.31115276476102</v>
      </c>
      <c r="U35" s="36">
        <v>14712</v>
      </c>
      <c r="V35" s="108">
        <v>104.8759623609923</v>
      </c>
      <c r="W35" s="36">
        <v>11268</v>
      </c>
      <c r="X35" s="108">
        <v>104.91620111731844</v>
      </c>
      <c r="Y35" s="36">
        <v>16530</v>
      </c>
      <c r="Z35" s="108">
        <v>102.15053763440861</v>
      </c>
      <c r="AA35" s="36">
        <v>396</v>
      </c>
      <c r="AB35" s="108">
        <v>101.53846153846153</v>
      </c>
      <c r="AC35" s="36">
        <v>16992</v>
      </c>
      <c r="AD35" s="108">
        <v>102.05405405405405</v>
      </c>
    </row>
    <row r="36" spans="1:30" ht="21" customHeight="1">
      <c r="A36" s="10"/>
      <c r="B36" s="310"/>
      <c r="C36" s="310"/>
      <c r="D36" s="310"/>
      <c r="E36" s="144"/>
      <c r="F36" s="130" t="s">
        <v>20</v>
      </c>
      <c r="G36" s="36">
        <v>76922</v>
      </c>
      <c r="H36" s="38">
        <v>100.47283176593523</v>
      </c>
      <c r="I36" s="36">
        <v>77290</v>
      </c>
      <c r="J36" s="38">
        <v>100.47840669769377</v>
      </c>
      <c r="K36" s="36">
        <v>77916</v>
      </c>
      <c r="L36" s="38">
        <v>100.80993660240651</v>
      </c>
      <c r="M36" s="36">
        <v>78474</v>
      </c>
      <c r="N36" s="38">
        <v>100.7161558601571</v>
      </c>
      <c r="O36" s="36">
        <f>SUM(Q36,S36,U36,W36,Y36,AA36,AC36)</f>
        <v>80886</v>
      </c>
      <c r="P36" s="108">
        <f t="shared" si="1"/>
        <v>103.07362948237633</v>
      </c>
      <c r="Q36" s="36">
        <v>14376</v>
      </c>
      <c r="R36" s="108">
        <v>102.13128729752772</v>
      </c>
      <c r="S36" s="36">
        <v>6654</v>
      </c>
      <c r="T36" s="108">
        <v>103.93626991565137</v>
      </c>
      <c r="U36" s="36">
        <v>14694</v>
      </c>
      <c r="V36" s="108">
        <v>104.61341307133702</v>
      </c>
      <c r="W36" s="36">
        <v>11262</v>
      </c>
      <c r="X36" s="108">
        <v>104.91894913359418</v>
      </c>
      <c r="Y36" s="36">
        <v>16518</v>
      </c>
      <c r="Z36" s="108">
        <v>102.07638116425659</v>
      </c>
      <c r="AA36" s="36">
        <v>396</v>
      </c>
      <c r="AB36" s="108">
        <v>101.53846153846153</v>
      </c>
      <c r="AC36" s="36">
        <v>16986</v>
      </c>
      <c r="AD36" s="108">
        <v>102.05479452054796</v>
      </c>
    </row>
    <row r="37" spans="1:30" ht="21" customHeight="1">
      <c r="B37" s="299" t="s">
        <v>29</v>
      </c>
      <c r="C37" s="299"/>
      <c r="D37" s="299"/>
      <c r="E37" s="145"/>
      <c r="F37" s="128" t="s">
        <v>19</v>
      </c>
      <c r="G37" s="146">
        <v>1526881</v>
      </c>
      <c r="H37" s="37">
        <v>104.95636100928184</v>
      </c>
      <c r="I37" s="146">
        <v>1590070</v>
      </c>
      <c r="J37" s="38">
        <v>104.13843645968481</v>
      </c>
      <c r="K37" s="146">
        <v>1646589</v>
      </c>
      <c r="L37" s="38">
        <v>103.55449760073456</v>
      </c>
      <c r="M37" s="36">
        <v>1703723</v>
      </c>
      <c r="N37" s="38">
        <v>103.46983977179491</v>
      </c>
      <c r="O37" s="146">
        <f>O13+O27+O33+O35</f>
        <v>1772196</v>
      </c>
      <c r="P37" s="108">
        <f t="shared" si="1"/>
        <v>104.01902187151315</v>
      </c>
      <c r="Q37" s="36">
        <v>250164</v>
      </c>
      <c r="R37" s="108">
        <v>103.4235560167519</v>
      </c>
      <c r="S37" s="36">
        <v>144750</v>
      </c>
      <c r="T37" s="108">
        <v>105.14273262148618</v>
      </c>
      <c r="U37" s="36">
        <v>365960</v>
      </c>
      <c r="V37" s="160">
        <v>104.04837925514825</v>
      </c>
      <c r="W37" s="36">
        <v>244720</v>
      </c>
      <c r="X37" s="160">
        <v>104.16453842748663</v>
      </c>
      <c r="Y37" s="36">
        <v>369231</v>
      </c>
      <c r="Z37" s="160">
        <v>104.18217370326374</v>
      </c>
      <c r="AA37" s="36">
        <v>11973</v>
      </c>
      <c r="AB37" s="160">
        <v>101.02092473844078</v>
      </c>
      <c r="AC37" s="36">
        <v>385399</v>
      </c>
      <c r="AD37" s="160">
        <v>103.81033957974751</v>
      </c>
    </row>
    <row r="38" spans="1:30" ht="21" customHeight="1" thickBot="1">
      <c r="A38" s="148"/>
      <c r="B38" s="300"/>
      <c r="C38" s="300"/>
      <c r="D38" s="300"/>
      <c r="E38" s="149"/>
      <c r="F38" s="150" t="s">
        <v>20</v>
      </c>
      <c r="G38" s="151">
        <v>1512313</v>
      </c>
      <c r="H38" s="152">
        <v>104.69746479653297</v>
      </c>
      <c r="I38" s="151">
        <v>1574632</v>
      </c>
      <c r="J38" s="152">
        <v>104.12077394031527</v>
      </c>
      <c r="K38" s="151">
        <v>1626759</v>
      </c>
      <c r="L38" s="152">
        <v>103.31042427691042</v>
      </c>
      <c r="M38" s="151">
        <v>1681754</v>
      </c>
      <c r="N38" s="152">
        <v>103.38064827057974</v>
      </c>
      <c r="O38" s="151">
        <f>O14+O28+O34+O36-1</f>
        <v>1750189</v>
      </c>
      <c r="P38" s="153">
        <f t="shared" si="1"/>
        <v>104.06926339999787</v>
      </c>
      <c r="Q38" s="151">
        <v>247141</v>
      </c>
      <c r="R38" s="108">
        <v>103.61697845828756</v>
      </c>
      <c r="S38" s="36">
        <v>143186</v>
      </c>
      <c r="T38" s="108">
        <v>105.23507492852575</v>
      </c>
      <c r="U38" s="36">
        <v>362350</v>
      </c>
      <c r="V38" s="160">
        <v>104.04791918519007</v>
      </c>
      <c r="W38" s="36">
        <v>241867</v>
      </c>
      <c r="X38" s="160">
        <v>104.23908874245251</v>
      </c>
      <c r="Y38" s="36">
        <v>363119</v>
      </c>
      <c r="Z38" s="160">
        <v>104.12163615248964</v>
      </c>
      <c r="AA38" s="36">
        <v>11720</v>
      </c>
      <c r="AB38" s="160">
        <v>100.34246575342465</v>
      </c>
      <c r="AC38" s="36">
        <v>380807</v>
      </c>
      <c r="AD38" s="160">
        <v>103.91275636617658</v>
      </c>
    </row>
    <row r="39" spans="1:30" ht="13.5" customHeight="1">
      <c r="A39" s="316" t="s">
        <v>80</v>
      </c>
      <c r="B39" s="316"/>
      <c r="C39" s="316"/>
      <c r="D39" s="316"/>
      <c r="E39" s="316"/>
      <c r="F39" s="316"/>
      <c r="G39" s="316"/>
      <c r="H39" s="316"/>
      <c r="I39" s="316"/>
      <c r="J39" s="316"/>
      <c r="K39" s="316"/>
      <c r="L39" s="316"/>
      <c r="M39" s="316"/>
      <c r="N39" s="316"/>
      <c r="O39" s="316"/>
      <c r="P39" s="316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</row>
    <row r="40" spans="1:30" ht="11.25" customHeight="1">
      <c r="P40" s="20"/>
    </row>
    <row r="41" spans="1:30" ht="21" customHeight="1">
      <c r="P41" s="20"/>
      <c r="Y41" s="9"/>
    </row>
    <row r="42" spans="1:30" ht="21" customHeight="1">
      <c r="P42" s="20"/>
    </row>
    <row r="43" spans="1:30" ht="21" customHeight="1">
      <c r="P43" s="20"/>
    </row>
    <row r="44" spans="1:30" ht="21" customHeight="1">
      <c r="P44" s="20"/>
    </row>
    <row r="45" spans="1:30" ht="21" customHeight="1">
      <c r="P45" s="20"/>
    </row>
    <row r="46" spans="1:30" ht="21" customHeight="1">
      <c r="P46" s="20"/>
    </row>
    <row r="47" spans="1:30" ht="21" customHeight="1">
      <c r="P47" s="20"/>
    </row>
    <row r="48" spans="1:30" ht="21" customHeight="1">
      <c r="P48" s="20"/>
    </row>
    <row r="49" spans="16:16" ht="21" customHeight="1">
      <c r="P49" s="20"/>
    </row>
    <row r="50" spans="16:16" ht="21" customHeight="1">
      <c r="P50" s="20"/>
    </row>
    <row r="51" spans="16:16" ht="21" customHeight="1">
      <c r="P51" s="20"/>
    </row>
    <row r="52" spans="16:16" ht="21" customHeight="1">
      <c r="P52" s="20"/>
    </row>
    <row r="53" spans="16:16" ht="21" customHeight="1">
      <c r="P53" s="20"/>
    </row>
    <row r="54" spans="16:16" ht="21" customHeight="1">
      <c r="P54" s="20"/>
    </row>
    <row r="55" spans="16:16" ht="21" customHeight="1">
      <c r="P55" s="20"/>
    </row>
    <row r="56" spans="16:16" ht="21" customHeight="1">
      <c r="P56" s="20"/>
    </row>
    <row r="57" spans="16:16" ht="21" customHeight="1">
      <c r="P57" s="20"/>
    </row>
    <row r="58" spans="16:16" ht="21" customHeight="1">
      <c r="P58" s="20"/>
    </row>
    <row r="59" spans="16:16" ht="21" customHeight="1">
      <c r="P59" s="20"/>
    </row>
    <row r="60" spans="16:16" ht="21" customHeight="1">
      <c r="P60" s="20"/>
    </row>
    <row r="61" spans="16:16" ht="21" customHeight="1">
      <c r="P61" s="20"/>
    </row>
    <row r="62" spans="16:16" ht="21" customHeight="1">
      <c r="P62" s="20"/>
    </row>
    <row r="63" spans="16:16" ht="21" customHeight="1">
      <c r="P63" s="20"/>
    </row>
    <row r="64" spans="16:16" ht="21" customHeight="1">
      <c r="P64" s="20"/>
    </row>
    <row r="65" spans="16:16" ht="21" customHeight="1">
      <c r="P65" s="20"/>
    </row>
    <row r="66" spans="16:16" ht="21" customHeight="1">
      <c r="P66" s="20"/>
    </row>
    <row r="67" spans="16:16" ht="21" customHeight="1">
      <c r="P67" s="20"/>
    </row>
    <row r="68" spans="16:16" ht="21" customHeight="1">
      <c r="P68" s="20"/>
    </row>
    <row r="69" spans="16:16" ht="21" customHeight="1">
      <c r="P69" s="20"/>
    </row>
    <row r="70" spans="16:16" ht="21" customHeight="1">
      <c r="P70" s="20"/>
    </row>
    <row r="71" spans="16:16" ht="21" customHeight="1">
      <c r="P71" s="20"/>
    </row>
    <row r="72" spans="16:16" ht="21" customHeight="1">
      <c r="P72" s="20"/>
    </row>
    <row r="73" spans="16:16" ht="21" customHeight="1">
      <c r="P73" s="20"/>
    </row>
    <row r="74" spans="16:16" ht="21" customHeight="1">
      <c r="P74" s="20"/>
    </row>
    <row r="75" spans="16:16" ht="21" customHeight="1">
      <c r="P75" s="20"/>
    </row>
    <row r="76" spans="16:16" ht="21" customHeight="1">
      <c r="P76" s="20"/>
    </row>
    <row r="77" spans="16:16" ht="21" customHeight="1">
      <c r="P77" s="20"/>
    </row>
    <row r="78" spans="16:16" ht="21" customHeight="1">
      <c r="P78" s="20"/>
    </row>
    <row r="79" spans="16:16" ht="21" customHeight="1">
      <c r="P79" s="20"/>
    </row>
    <row r="80" spans="16:16" ht="21" customHeight="1">
      <c r="P80" s="20"/>
    </row>
    <row r="81" spans="16:16" ht="21" customHeight="1">
      <c r="P81" s="20"/>
    </row>
  </sheetData>
  <mergeCells count="34">
    <mergeCell ref="D17:D18"/>
    <mergeCell ref="I2:J3"/>
    <mergeCell ref="K2:L3"/>
    <mergeCell ref="D15:D16"/>
    <mergeCell ref="D7:D8"/>
    <mergeCell ref="D9:D10"/>
    <mergeCell ref="D11:D12"/>
    <mergeCell ref="D13:D14"/>
    <mergeCell ref="K1:L1"/>
    <mergeCell ref="I1:J1"/>
    <mergeCell ref="G1:H1"/>
    <mergeCell ref="AC2:AD3"/>
    <mergeCell ref="Q2:T2"/>
    <mergeCell ref="Y2:AB2"/>
    <mergeCell ref="Q3:R3"/>
    <mergeCell ref="S3:T3"/>
    <mergeCell ref="Y3:Z3"/>
    <mergeCell ref="AA3:AB3"/>
    <mergeCell ref="A39:P39"/>
    <mergeCell ref="M1:N1"/>
    <mergeCell ref="O2:P3"/>
    <mergeCell ref="U2:V3"/>
    <mergeCell ref="W2:X3"/>
    <mergeCell ref="M2:N3"/>
    <mergeCell ref="B35:D36"/>
    <mergeCell ref="B37:D38"/>
    <mergeCell ref="G2:H3"/>
    <mergeCell ref="D29:D30"/>
    <mergeCell ref="B30:B33"/>
    <mergeCell ref="D31:D32"/>
    <mergeCell ref="D33:D34"/>
    <mergeCell ref="B17:B26"/>
    <mergeCell ref="D27:D28"/>
    <mergeCell ref="B6:B13"/>
  </mergeCells>
  <phoneticPr fontId="3"/>
  <printOptions horizontalCentered="1" gridLinesSet="0"/>
  <pageMargins left="0.59055118110236227" right="0.59055118110236227" top="0.74803149606299213" bottom="0.62992125984251968" header="0.51181102362204722" footer="0.31496062992125984"/>
  <pageSetup paperSize="9" scale="94" firstPageNumber="82" fitToWidth="2" fitToHeight="0" orientation="portrait" blackAndWhite="1" useFirstPageNumber="1" r:id="rId1"/>
  <headerFooter scaleWithDoc="0" alignWithMargins="0">
    <oddFooter>&amp;C&amp;"游明朝,標準"&amp;10&amp;P</oddFooter>
  </headerFooter>
  <colBreaks count="1" manualBreakCount="1">
    <brk id="16" max="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125"/>
  <sheetViews>
    <sheetView view="pageBreakPreview" topLeftCell="A46" zoomScale="80" zoomScaleNormal="115" zoomScaleSheetLayoutView="80" workbookViewId="0">
      <selection activeCell="I52" sqref="I52"/>
    </sheetView>
  </sheetViews>
  <sheetFormatPr defaultRowHeight="18" customHeight="1"/>
  <cols>
    <col min="1" max="1" width="0.75" style="198" customWidth="1"/>
    <col min="2" max="2" width="3.125" style="198" customWidth="1"/>
    <col min="3" max="3" width="0.875" style="198" customWidth="1"/>
    <col min="4" max="4" width="14.625" style="198" customWidth="1"/>
    <col min="5" max="5" width="0.875" style="198" customWidth="1"/>
    <col min="6" max="6" width="12.125" style="19" customWidth="1"/>
    <col min="7" max="7" width="11.375" style="19" customWidth="1"/>
    <col min="8" max="8" width="12" style="19" customWidth="1"/>
    <col min="9" max="9" width="11.125" style="19" customWidth="1"/>
    <col min="10" max="10" width="12.625" style="19" customWidth="1"/>
    <col min="11" max="11" width="11.75" style="19" customWidth="1"/>
    <col min="12" max="12" width="9.125" style="19" customWidth="1"/>
    <col min="13" max="19" width="9.125" style="198" customWidth="1"/>
    <col min="20" max="20" width="10.25" style="198" customWidth="1"/>
    <col min="21" max="21" width="9.125" style="198" customWidth="1"/>
    <col min="22" max="16384" width="9" style="198"/>
  </cols>
  <sheetData>
    <row r="1" spans="1:21" ht="18" customHeight="1">
      <c r="B1" s="18" t="s">
        <v>166</v>
      </c>
      <c r="C1" s="18"/>
      <c r="K1" s="161"/>
    </row>
    <row r="2" spans="1:21" ht="18" customHeight="1" thickBot="1">
      <c r="B2" s="18" t="s">
        <v>53</v>
      </c>
      <c r="C2" s="18"/>
      <c r="K2" s="161"/>
      <c r="S2" s="156"/>
      <c r="U2" s="162" t="s">
        <v>32</v>
      </c>
    </row>
    <row r="3" spans="1:21" ht="16.5" customHeight="1">
      <c r="A3" s="112"/>
      <c r="B3" s="112"/>
      <c r="C3" s="112"/>
      <c r="D3" s="112"/>
      <c r="E3" s="112"/>
      <c r="F3" s="319" t="s">
        <v>54</v>
      </c>
      <c r="G3" s="320"/>
      <c r="H3" s="320"/>
      <c r="I3" s="321"/>
      <c r="J3" s="322" t="s">
        <v>55</v>
      </c>
      <c r="K3" s="326"/>
      <c r="L3" s="326" t="s">
        <v>56</v>
      </c>
      <c r="M3" s="323"/>
      <c r="N3" s="319" t="s">
        <v>57</v>
      </c>
      <c r="O3" s="320"/>
      <c r="P3" s="320"/>
      <c r="Q3" s="321"/>
      <c r="R3" s="322" t="s">
        <v>58</v>
      </c>
      <c r="S3" s="323"/>
      <c r="T3" s="322" t="s">
        <v>33</v>
      </c>
      <c r="U3" s="326"/>
    </row>
    <row r="4" spans="1:21" ht="16.5" customHeight="1">
      <c r="B4" s="114" t="s">
        <v>0</v>
      </c>
      <c r="C4" s="114"/>
      <c r="D4" s="163"/>
      <c r="E4" s="163"/>
      <c r="F4" s="328" t="s">
        <v>34</v>
      </c>
      <c r="G4" s="329"/>
      <c r="H4" s="328" t="s">
        <v>35</v>
      </c>
      <c r="I4" s="329"/>
      <c r="J4" s="324"/>
      <c r="K4" s="327"/>
      <c r="L4" s="327"/>
      <c r="M4" s="325"/>
      <c r="N4" s="328" t="s">
        <v>59</v>
      </c>
      <c r="O4" s="329"/>
      <c r="P4" s="328" t="s">
        <v>36</v>
      </c>
      <c r="Q4" s="329"/>
      <c r="R4" s="324"/>
      <c r="S4" s="325"/>
      <c r="T4" s="324"/>
      <c r="U4" s="327"/>
    </row>
    <row r="5" spans="1:21" ht="16.5" customHeight="1">
      <c r="A5" s="10"/>
      <c r="B5" s="10"/>
      <c r="C5" s="10"/>
      <c r="D5" s="10"/>
      <c r="E5" s="10"/>
      <c r="F5" s="164" t="s">
        <v>37</v>
      </c>
      <c r="G5" s="165" t="s">
        <v>18</v>
      </c>
      <c r="H5" s="165" t="s">
        <v>37</v>
      </c>
      <c r="I5" s="165" t="s">
        <v>18</v>
      </c>
      <c r="J5" s="164" t="s">
        <v>37</v>
      </c>
      <c r="K5" s="166" t="s">
        <v>18</v>
      </c>
      <c r="L5" s="165" t="s">
        <v>37</v>
      </c>
      <c r="M5" s="165" t="s">
        <v>18</v>
      </c>
      <c r="N5" s="165" t="s">
        <v>37</v>
      </c>
      <c r="O5" s="165" t="s">
        <v>18</v>
      </c>
      <c r="P5" s="165" t="s">
        <v>37</v>
      </c>
      <c r="Q5" s="165" t="s">
        <v>18</v>
      </c>
      <c r="R5" s="165" t="s">
        <v>37</v>
      </c>
      <c r="S5" s="165" t="s">
        <v>18</v>
      </c>
      <c r="T5" s="164" t="s">
        <v>37</v>
      </c>
      <c r="U5" s="166" t="s">
        <v>18</v>
      </c>
    </row>
    <row r="6" spans="1:21" ht="21.75" customHeight="1">
      <c r="A6" s="158"/>
      <c r="B6" s="332" t="s">
        <v>38</v>
      </c>
      <c r="C6" s="167"/>
      <c r="D6" s="168" t="s">
        <v>77</v>
      </c>
      <c r="E6" s="169"/>
      <c r="F6" s="29">
        <v>8605</v>
      </c>
      <c r="G6" s="15">
        <v>94.977924944812358</v>
      </c>
      <c r="H6" s="30">
        <v>1648</v>
      </c>
      <c r="I6" s="15">
        <v>94.603903559127446</v>
      </c>
      <c r="J6" s="31">
        <v>4670</v>
      </c>
      <c r="K6" s="15">
        <v>96.169686985172987</v>
      </c>
      <c r="L6" s="31">
        <v>3233</v>
      </c>
      <c r="M6" s="15">
        <v>96.020196020196025</v>
      </c>
      <c r="N6" s="31">
        <v>6202</v>
      </c>
      <c r="O6" s="47">
        <v>94.614797864225793</v>
      </c>
      <c r="P6" s="31">
        <v>109</v>
      </c>
      <c r="Q6" s="47">
        <v>97.321428571428569</v>
      </c>
      <c r="R6" s="31">
        <v>5934</v>
      </c>
      <c r="S6" s="15">
        <v>94.777192141830383</v>
      </c>
      <c r="T6" s="31">
        <v>30401</v>
      </c>
      <c r="U6" s="15">
        <v>95.142866084561689</v>
      </c>
    </row>
    <row r="7" spans="1:21" ht="18" customHeight="1">
      <c r="A7" s="158"/>
      <c r="B7" s="333"/>
      <c r="C7" s="122"/>
      <c r="D7" s="170" t="s">
        <v>3</v>
      </c>
      <c r="E7" s="170"/>
      <c r="F7" s="29">
        <v>458</v>
      </c>
      <c r="G7" s="15">
        <v>102.46085011185681</v>
      </c>
      <c r="H7" s="30">
        <v>151</v>
      </c>
      <c r="I7" s="15">
        <v>107.85714285714285</v>
      </c>
      <c r="J7" s="31">
        <v>435</v>
      </c>
      <c r="K7" s="15">
        <v>101.63551401869159</v>
      </c>
      <c r="L7" s="31">
        <v>298</v>
      </c>
      <c r="M7" s="15">
        <v>99.333333333333329</v>
      </c>
      <c r="N7" s="31">
        <v>496</v>
      </c>
      <c r="O7" s="47">
        <v>102.05761316872429</v>
      </c>
      <c r="P7" s="31">
        <v>12</v>
      </c>
      <c r="Q7" s="47">
        <v>109.09090909090908</v>
      </c>
      <c r="R7" s="31">
        <v>505</v>
      </c>
      <c r="S7" s="15">
        <v>104.1237113402062</v>
      </c>
      <c r="T7" s="31">
        <v>2355</v>
      </c>
      <c r="U7" s="15">
        <v>102.52503265128428</v>
      </c>
    </row>
    <row r="8" spans="1:21" ht="18" customHeight="1">
      <c r="A8" s="158"/>
      <c r="B8" s="333"/>
      <c r="C8" s="122"/>
      <c r="D8" s="170" t="s">
        <v>4</v>
      </c>
      <c r="E8" s="170"/>
      <c r="F8" s="29">
        <v>1855</v>
      </c>
      <c r="G8" s="15">
        <v>107.28744939271255</v>
      </c>
      <c r="H8" s="30">
        <v>634</v>
      </c>
      <c r="I8" s="15">
        <v>108.0068143100511</v>
      </c>
      <c r="J8" s="31">
        <v>1533</v>
      </c>
      <c r="K8" s="15">
        <v>106.31067961165049</v>
      </c>
      <c r="L8" s="31">
        <v>1084</v>
      </c>
      <c r="M8" s="15">
        <v>105.44747081712063</v>
      </c>
      <c r="N8" s="31">
        <v>2009</v>
      </c>
      <c r="O8" s="47">
        <v>104.79916536254565</v>
      </c>
      <c r="P8" s="31">
        <v>29</v>
      </c>
      <c r="Q8" s="47">
        <v>103.57142857142858</v>
      </c>
      <c r="R8" s="31">
        <v>2063</v>
      </c>
      <c r="S8" s="15">
        <v>105.47034764826175</v>
      </c>
      <c r="T8" s="31">
        <v>9207</v>
      </c>
      <c r="U8" s="15">
        <v>105.98595602624611</v>
      </c>
    </row>
    <row r="9" spans="1:21" ht="18" customHeight="1">
      <c r="A9" s="158"/>
      <c r="B9" s="333"/>
      <c r="C9" s="122"/>
      <c r="D9" s="170" t="s">
        <v>5</v>
      </c>
      <c r="E9" s="170"/>
      <c r="F9" s="29">
        <v>122</v>
      </c>
      <c r="G9" s="15">
        <v>116.1904761904762</v>
      </c>
      <c r="H9" s="32">
        <v>26</v>
      </c>
      <c r="I9" s="15">
        <v>113.04347826086956</v>
      </c>
      <c r="J9" s="31">
        <v>93</v>
      </c>
      <c r="K9" s="15">
        <v>106.89655172413792</v>
      </c>
      <c r="L9" s="31">
        <v>83</v>
      </c>
      <c r="M9" s="15">
        <v>105.0632911392405</v>
      </c>
      <c r="N9" s="31">
        <v>102</v>
      </c>
      <c r="O9" s="47">
        <v>96.226415094339629</v>
      </c>
      <c r="P9" s="33">
        <v>6</v>
      </c>
      <c r="Q9" s="47">
        <v>85.714285714285708</v>
      </c>
      <c r="R9" s="31">
        <v>86</v>
      </c>
      <c r="S9" s="15">
        <v>100</v>
      </c>
      <c r="T9" s="31">
        <v>518</v>
      </c>
      <c r="U9" s="15">
        <v>105.0709939148073</v>
      </c>
    </row>
    <row r="10" spans="1:21" ht="18" customHeight="1">
      <c r="A10" s="45"/>
      <c r="B10" s="334"/>
      <c r="C10" s="171"/>
      <c r="D10" s="172" t="s">
        <v>60</v>
      </c>
      <c r="E10" s="173"/>
      <c r="F10" s="39">
        <v>11040</v>
      </c>
      <c r="G10" s="49">
        <v>97.345913058813167</v>
      </c>
      <c r="H10" s="40">
        <v>2459</v>
      </c>
      <c r="I10" s="49">
        <v>98.675762439807386</v>
      </c>
      <c r="J10" s="40">
        <v>6731</v>
      </c>
      <c r="K10" s="49">
        <v>98.79641861147806</v>
      </c>
      <c r="L10" s="40">
        <v>4698</v>
      </c>
      <c r="M10" s="49">
        <v>98.408043569333898</v>
      </c>
      <c r="N10" s="40">
        <v>8809</v>
      </c>
      <c r="O10" s="50">
        <v>97.186672550750217</v>
      </c>
      <c r="P10" s="40">
        <v>156</v>
      </c>
      <c r="Q10" s="50">
        <v>98.734177215189874</v>
      </c>
      <c r="R10" s="40">
        <v>8588</v>
      </c>
      <c r="S10" s="49">
        <v>97.724169321802464</v>
      </c>
      <c r="T10" s="41">
        <v>42481</v>
      </c>
      <c r="U10" s="49">
        <v>97.814874510706886</v>
      </c>
    </row>
    <row r="11" spans="1:21" ht="18" customHeight="1">
      <c r="A11" s="158"/>
      <c r="B11" s="174"/>
      <c r="C11" s="122"/>
      <c r="D11" s="170" t="s">
        <v>22</v>
      </c>
      <c r="E11" s="170"/>
      <c r="F11" s="29">
        <v>2562</v>
      </c>
      <c r="G11" s="15">
        <v>101.02523659305993</v>
      </c>
      <c r="H11" s="30">
        <v>1063</v>
      </c>
      <c r="I11" s="15">
        <v>101.81992337164752</v>
      </c>
      <c r="J11" s="31">
        <v>2249</v>
      </c>
      <c r="K11" s="15">
        <v>102.92906178489703</v>
      </c>
      <c r="L11" s="31">
        <v>1601</v>
      </c>
      <c r="M11" s="15">
        <v>103.89357560025958</v>
      </c>
      <c r="N11" s="31">
        <v>2734</v>
      </c>
      <c r="O11" s="47">
        <v>102.47376311844079</v>
      </c>
      <c r="P11" s="31">
        <v>84</v>
      </c>
      <c r="Q11" s="47">
        <v>95.454545454545453</v>
      </c>
      <c r="R11" s="31">
        <v>2570</v>
      </c>
      <c r="S11" s="15">
        <v>101.62119414788452</v>
      </c>
      <c r="T11" s="31">
        <v>12863</v>
      </c>
      <c r="U11" s="15">
        <v>102.16027321102375</v>
      </c>
    </row>
    <row r="12" spans="1:21" ht="18" customHeight="1">
      <c r="A12" s="158"/>
      <c r="B12" s="335" t="s">
        <v>40</v>
      </c>
      <c r="C12" s="175"/>
      <c r="D12" s="170" t="s">
        <v>23</v>
      </c>
      <c r="E12" s="170"/>
      <c r="F12" s="48">
        <v>0</v>
      </c>
      <c r="G12" s="15" t="s">
        <v>78</v>
      </c>
      <c r="H12" s="16">
        <v>0</v>
      </c>
      <c r="I12" s="15" t="s">
        <v>78</v>
      </c>
      <c r="J12" s="31">
        <v>1</v>
      </c>
      <c r="K12" s="15">
        <v>100</v>
      </c>
      <c r="L12" s="16">
        <v>0</v>
      </c>
      <c r="M12" s="15" t="s">
        <v>78</v>
      </c>
      <c r="N12" s="31">
        <v>1</v>
      </c>
      <c r="O12" s="47">
        <v>100</v>
      </c>
      <c r="P12" s="16">
        <v>0</v>
      </c>
      <c r="Q12" s="47" t="s">
        <v>78</v>
      </c>
      <c r="R12" s="33">
        <v>1</v>
      </c>
      <c r="S12" s="15">
        <v>100</v>
      </c>
      <c r="T12" s="31">
        <v>3</v>
      </c>
      <c r="U12" s="15">
        <v>100</v>
      </c>
    </row>
    <row r="13" spans="1:21" ht="18" customHeight="1">
      <c r="A13" s="158"/>
      <c r="B13" s="336"/>
      <c r="C13" s="176"/>
      <c r="D13" s="170" t="s">
        <v>39</v>
      </c>
      <c r="E13" s="170"/>
      <c r="F13" s="48">
        <v>1</v>
      </c>
      <c r="G13" s="15">
        <v>100</v>
      </c>
      <c r="H13" s="16">
        <v>0</v>
      </c>
      <c r="I13" s="15" t="s">
        <v>78</v>
      </c>
      <c r="J13" s="33">
        <v>0</v>
      </c>
      <c r="K13" s="15" t="s">
        <v>78</v>
      </c>
      <c r="L13" s="16">
        <v>0</v>
      </c>
      <c r="M13" s="15" t="s">
        <v>78</v>
      </c>
      <c r="N13" s="31">
        <v>1</v>
      </c>
      <c r="O13" s="47">
        <v>100</v>
      </c>
      <c r="P13" s="16">
        <v>0</v>
      </c>
      <c r="Q13" s="47" t="s">
        <v>78</v>
      </c>
      <c r="R13" s="33">
        <v>1</v>
      </c>
      <c r="S13" s="15">
        <v>100</v>
      </c>
      <c r="T13" s="31">
        <v>3</v>
      </c>
      <c r="U13" s="15">
        <v>100</v>
      </c>
    </row>
    <row r="14" spans="1:21" ht="18" customHeight="1">
      <c r="A14" s="158"/>
      <c r="B14" s="336"/>
      <c r="C14" s="176"/>
      <c r="D14" s="170" t="s">
        <v>6</v>
      </c>
      <c r="E14" s="170"/>
      <c r="F14" s="34">
        <v>19655</v>
      </c>
      <c r="G14" s="15">
        <v>102.17289598170194</v>
      </c>
      <c r="H14" s="32">
        <v>12641</v>
      </c>
      <c r="I14" s="15">
        <v>102.63051067630104</v>
      </c>
      <c r="J14" s="35">
        <v>30008</v>
      </c>
      <c r="K14" s="15">
        <v>100.80284860089354</v>
      </c>
      <c r="L14" s="35">
        <v>19666</v>
      </c>
      <c r="M14" s="15">
        <v>100.63453075427284</v>
      </c>
      <c r="N14" s="31">
        <v>31835</v>
      </c>
      <c r="O14" s="47">
        <v>101.93397585732124</v>
      </c>
      <c r="P14" s="31">
        <v>894</v>
      </c>
      <c r="Q14" s="47">
        <v>101.70648464163823</v>
      </c>
      <c r="R14" s="31">
        <v>33530</v>
      </c>
      <c r="S14" s="15">
        <v>101.95517985830267</v>
      </c>
      <c r="T14" s="31">
        <v>148229</v>
      </c>
      <c r="U14" s="15">
        <v>101.62276672471239</v>
      </c>
    </row>
    <row r="15" spans="1:21" ht="18" customHeight="1">
      <c r="A15" s="158"/>
      <c r="B15" s="336"/>
      <c r="C15" s="176"/>
      <c r="D15" s="170" t="s">
        <v>7</v>
      </c>
      <c r="E15" s="170"/>
      <c r="F15" s="29">
        <v>397</v>
      </c>
      <c r="G15" s="15">
        <v>106.14973262032086</v>
      </c>
      <c r="H15" s="30">
        <v>134</v>
      </c>
      <c r="I15" s="15">
        <v>112.60504201680672</v>
      </c>
      <c r="J15" s="31">
        <v>778</v>
      </c>
      <c r="K15" s="15">
        <v>121.75273865414711</v>
      </c>
      <c r="L15" s="31">
        <v>605</v>
      </c>
      <c r="M15" s="15">
        <v>101.68067226890756</v>
      </c>
      <c r="N15" s="31">
        <v>492</v>
      </c>
      <c r="O15" s="47">
        <v>111.31221719457014</v>
      </c>
      <c r="P15" s="31">
        <v>9</v>
      </c>
      <c r="Q15" s="47">
        <v>81.818181818181827</v>
      </c>
      <c r="R15" s="31">
        <v>425</v>
      </c>
      <c r="S15" s="15">
        <v>104.16666666666667</v>
      </c>
      <c r="T15" s="31">
        <v>2840</v>
      </c>
      <c r="U15" s="15">
        <v>109.73724884080372</v>
      </c>
    </row>
    <row r="16" spans="1:21" ht="18" customHeight="1">
      <c r="A16" s="158"/>
      <c r="B16" s="336"/>
      <c r="C16" s="176"/>
      <c r="D16" s="170" t="s">
        <v>8</v>
      </c>
      <c r="E16" s="170"/>
      <c r="F16" s="29">
        <v>3542</v>
      </c>
      <c r="G16" s="15">
        <v>99.049217002237128</v>
      </c>
      <c r="H16" s="30">
        <v>2364</v>
      </c>
      <c r="I16" s="15">
        <v>100.81023454157783</v>
      </c>
      <c r="J16" s="31">
        <v>6854</v>
      </c>
      <c r="K16" s="15">
        <v>99.318939284161715</v>
      </c>
      <c r="L16" s="31">
        <v>4687</v>
      </c>
      <c r="M16" s="15">
        <v>98.445704683889929</v>
      </c>
      <c r="N16" s="31">
        <v>4658</v>
      </c>
      <c r="O16" s="47">
        <v>100.02147305132058</v>
      </c>
      <c r="P16" s="31">
        <v>401</v>
      </c>
      <c r="Q16" s="47">
        <v>99.75124378109453</v>
      </c>
      <c r="R16" s="31">
        <v>5142</v>
      </c>
      <c r="S16" s="15">
        <v>101.56033971953387</v>
      </c>
      <c r="T16" s="31">
        <v>27648</v>
      </c>
      <c r="U16" s="15">
        <v>99.794260963724952</v>
      </c>
    </row>
    <row r="17" spans="1:21" ht="18" customHeight="1">
      <c r="A17" s="158"/>
      <c r="B17" s="177"/>
      <c r="C17" s="178"/>
      <c r="D17" s="170" t="s">
        <v>86</v>
      </c>
      <c r="E17" s="170"/>
      <c r="F17" s="29">
        <v>1</v>
      </c>
      <c r="G17" s="15" t="s">
        <v>165</v>
      </c>
      <c r="H17" s="52">
        <v>0</v>
      </c>
      <c r="I17" s="15" t="s">
        <v>78</v>
      </c>
      <c r="J17" s="52">
        <v>0</v>
      </c>
      <c r="K17" s="15" t="s">
        <v>78</v>
      </c>
      <c r="L17" s="52">
        <v>0</v>
      </c>
      <c r="M17" s="15" t="s">
        <v>78</v>
      </c>
      <c r="N17" s="52">
        <v>0</v>
      </c>
      <c r="O17" s="47" t="s">
        <v>78</v>
      </c>
      <c r="P17" s="52">
        <v>0</v>
      </c>
      <c r="Q17" s="47" t="s">
        <v>78</v>
      </c>
      <c r="R17" s="52">
        <v>0</v>
      </c>
      <c r="S17" s="15" t="s">
        <v>78</v>
      </c>
      <c r="T17" s="31">
        <v>1</v>
      </c>
      <c r="U17" s="15" t="s">
        <v>165</v>
      </c>
    </row>
    <row r="18" spans="1:21" ht="18" customHeight="1">
      <c r="A18" s="45"/>
      <c r="B18" s="179"/>
      <c r="C18" s="171"/>
      <c r="D18" s="172" t="s">
        <v>60</v>
      </c>
      <c r="E18" s="173"/>
      <c r="F18" s="39">
        <v>26158</v>
      </c>
      <c r="G18" s="49">
        <v>101.68714041362152</v>
      </c>
      <c r="H18" s="40">
        <v>16202</v>
      </c>
      <c r="I18" s="49">
        <v>102.38230647709321</v>
      </c>
      <c r="J18" s="40">
        <v>39890</v>
      </c>
      <c r="K18" s="49">
        <v>101.00012659830358</v>
      </c>
      <c r="L18" s="40">
        <v>26559</v>
      </c>
      <c r="M18" s="49">
        <v>100.45387495744922</v>
      </c>
      <c r="N18" s="40">
        <v>39721</v>
      </c>
      <c r="O18" s="50">
        <v>101.84871794871795</v>
      </c>
      <c r="P18" s="40">
        <v>1388</v>
      </c>
      <c r="Q18" s="50">
        <v>100.57971014492753</v>
      </c>
      <c r="R18" s="40">
        <v>41669</v>
      </c>
      <c r="S18" s="49">
        <v>101.90760351194699</v>
      </c>
      <c r="T18" s="41">
        <v>191587</v>
      </c>
      <c r="U18" s="49">
        <v>101.50197084004408</v>
      </c>
    </row>
    <row r="19" spans="1:21" ht="23.25" customHeight="1">
      <c r="A19" s="158"/>
      <c r="B19" s="332" t="s">
        <v>44</v>
      </c>
      <c r="C19" s="171"/>
      <c r="D19" s="170" t="s">
        <v>9</v>
      </c>
      <c r="E19" s="170"/>
      <c r="F19" s="29">
        <v>21</v>
      </c>
      <c r="G19" s="15">
        <v>100</v>
      </c>
      <c r="H19" s="30">
        <v>382</v>
      </c>
      <c r="I19" s="15">
        <v>97.448979591836732</v>
      </c>
      <c r="J19" s="31">
        <v>472</v>
      </c>
      <c r="K19" s="15">
        <v>99.159663865546221</v>
      </c>
      <c r="L19" s="31">
        <v>615</v>
      </c>
      <c r="M19" s="15">
        <v>101.82119205298012</v>
      </c>
      <c r="N19" s="31">
        <v>503</v>
      </c>
      <c r="O19" s="47">
        <v>101.2072434607646</v>
      </c>
      <c r="P19" s="31">
        <v>198</v>
      </c>
      <c r="Q19" s="47">
        <v>96.58536585365853</v>
      </c>
      <c r="R19" s="31">
        <v>682</v>
      </c>
      <c r="S19" s="15">
        <v>101.03703703703704</v>
      </c>
      <c r="T19" s="31">
        <v>2873</v>
      </c>
      <c r="U19" s="15">
        <v>100.10452961672473</v>
      </c>
    </row>
    <row r="20" spans="1:21" ht="18" customHeight="1">
      <c r="A20" s="158"/>
      <c r="B20" s="333"/>
      <c r="C20" s="171"/>
      <c r="D20" s="170" t="s">
        <v>10</v>
      </c>
      <c r="E20" s="170"/>
      <c r="F20" s="29">
        <v>65</v>
      </c>
      <c r="G20" s="15">
        <v>100</v>
      </c>
      <c r="H20" s="30">
        <v>98</v>
      </c>
      <c r="I20" s="15">
        <v>93.333333333333329</v>
      </c>
      <c r="J20" s="31">
        <v>1163</v>
      </c>
      <c r="K20" s="15">
        <v>103.56188780053428</v>
      </c>
      <c r="L20" s="31">
        <v>469</v>
      </c>
      <c r="M20" s="15">
        <v>97.912317327766175</v>
      </c>
      <c r="N20" s="31">
        <v>120</v>
      </c>
      <c r="O20" s="47">
        <v>96.774193548387103</v>
      </c>
      <c r="P20" s="31">
        <v>12</v>
      </c>
      <c r="Q20" s="47">
        <v>120</v>
      </c>
      <c r="R20" s="31">
        <v>225</v>
      </c>
      <c r="S20" s="15">
        <v>100.44642857142858</v>
      </c>
      <c r="T20" s="31">
        <v>2152</v>
      </c>
      <c r="U20" s="15">
        <v>101.03286384976526</v>
      </c>
    </row>
    <row r="21" spans="1:21" ht="18" customHeight="1">
      <c r="A21" s="45"/>
      <c r="B21" s="334"/>
      <c r="C21" s="171"/>
      <c r="D21" s="172" t="s">
        <v>60</v>
      </c>
      <c r="E21" s="173"/>
      <c r="F21" s="39">
        <v>86</v>
      </c>
      <c r="G21" s="49">
        <v>100</v>
      </c>
      <c r="H21" s="40">
        <v>480</v>
      </c>
      <c r="I21" s="49">
        <v>96.579476861166995</v>
      </c>
      <c r="J21" s="40">
        <v>1635</v>
      </c>
      <c r="K21" s="49">
        <v>102.25140712945591</v>
      </c>
      <c r="L21" s="40">
        <v>1084</v>
      </c>
      <c r="M21" s="49">
        <v>100.09233610341643</v>
      </c>
      <c r="N21" s="40">
        <v>623</v>
      </c>
      <c r="O21" s="50">
        <v>100.3220611916264</v>
      </c>
      <c r="P21" s="40">
        <v>210</v>
      </c>
      <c r="Q21" s="50">
        <v>97.674418604651152</v>
      </c>
      <c r="R21" s="40">
        <v>907</v>
      </c>
      <c r="S21" s="49">
        <v>100.88987764182424</v>
      </c>
      <c r="T21" s="41">
        <v>5025</v>
      </c>
      <c r="U21" s="49">
        <v>100.49999999999999</v>
      </c>
    </row>
    <row r="22" spans="1:21" s="181" customFormat="1" ht="18" customHeight="1">
      <c r="A22" s="45"/>
      <c r="B22" s="331" t="s">
        <v>61</v>
      </c>
      <c r="C22" s="331"/>
      <c r="D22" s="331"/>
      <c r="E22" s="180"/>
      <c r="F22" s="39">
        <v>2474</v>
      </c>
      <c r="G22" s="49">
        <v>102.95464003329171</v>
      </c>
      <c r="H22" s="40">
        <v>1166</v>
      </c>
      <c r="I22" s="49">
        <v>104.76190476190477</v>
      </c>
      <c r="J22" s="41">
        <v>2530</v>
      </c>
      <c r="K22" s="49">
        <v>103.18107667210441</v>
      </c>
      <c r="L22" s="41">
        <v>1942</v>
      </c>
      <c r="M22" s="49">
        <v>103.40788072417466</v>
      </c>
      <c r="N22" s="41">
        <v>2871</v>
      </c>
      <c r="O22" s="50">
        <v>104.21052631578947</v>
      </c>
      <c r="P22" s="41">
        <v>71</v>
      </c>
      <c r="Q22" s="50">
        <v>107.57575757575756</v>
      </c>
      <c r="R22" s="41">
        <v>2885</v>
      </c>
      <c r="S22" s="49">
        <v>101.87146892655367</v>
      </c>
      <c r="T22" s="41">
        <v>13939</v>
      </c>
      <c r="U22" s="49">
        <v>103.25950070375582</v>
      </c>
    </row>
    <row r="23" spans="1:21" ht="18" customHeight="1" thickBot="1">
      <c r="A23" s="182"/>
      <c r="B23" s="330" t="s">
        <v>11</v>
      </c>
      <c r="C23" s="330"/>
      <c r="D23" s="330"/>
      <c r="E23" s="183"/>
      <c r="F23" s="184">
        <v>39758</v>
      </c>
      <c r="G23" s="49">
        <v>100.51575061940639</v>
      </c>
      <c r="H23" s="40">
        <v>20307</v>
      </c>
      <c r="I23" s="49">
        <v>101.90696040547999</v>
      </c>
      <c r="J23" s="40">
        <v>50786</v>
      </c>
      <c r="K23" s="49">
        <v>100.84791199189817</v>
      </c>
      <c r="L23" s="40">
        <v>34283</v>
      </c>
      <c r="M23" s="49">
        <v>100.31895593140985</v>
      </c>
      <c r="N23" s="40">
        <v>52024</v>
      </c>
      <c r="O23" s="50">
        <v>101.13530326594091</v>
      </c>
      <c r="P23" s="40">
        <v>1825</v>
      </c>
      <c r="Q23" s="50">
        <v>100.32985156679494</v>
      </c>
      <c r="R23" s="40">
        <v>54049</v>
      </c>
      <c r="S23" s="49">
        <v>101.20019472738167</v>
      </c>
      <c r="T23" s="41">
        <v>253032</v>
      </c>
      <c r="U23" s="49">
        <v>100.93784530937727</v>
      </c>
    </row>
    <row r="24" spans="1:21" ht="18" customHeight="1">
      <c r="F24" s="185"/>
      <c r="G24" s="186"/>
      <c r="H24" s="186"/>
      <c r="I24" s="186"/>
      <c r="J24" s="186"/>
      <c r="K24" s="186"/>
      <c r="L24" s="186"/>
      <c r="M24" s="187"/>
      <c r="N24" s="187"/>
      <c r="O24" s="187"/>
      <c r="P24" s="187"/>
      <c r="Q24" s="187"/>
      <c r="R24" s="187"/>
      <c r="S24" s="187"/>
      <c r="T24" s="187"/>
      <c r="U24" s="187"/>
    </row>
    <row r="25" spans="1:21" ht="18" customHeight="1" thickBot="1">
      <c r="B25" s="18" t="s">
        <v>62</v>
      </c>
      <c r="F25" s="185"/>
      <c r="G25" s="185"/>
      <c r="H25" s="185"/>
      <c r="I25" s="185"/>
      <c r="J25" s="185"/>
      <c r="K25" s="185"/>
      <c r="L25" s="185"/>
      <c r="M25" s="33"/>
      <c r="N25" s="33"/>
      <c r="O25" s="33"/>
      <c r="P25" s="33"/>
      <c r="Q25" s="33"/>
      <c r="R25" s="33"/>
      <c r="S25" s="188"/>
      <c r="T25" s="33"/>
      <c r="U25" s="189" t="s">
        <v>30</v>
      </c>
    </row>
    <row r="26" spans="1:21" ht="16.5" customHeight="1">
      <c r="A26" s="112"/>
      <c r="B26" s="112"/>
      <c r="C26" s="112"/>
      <c r="D26" s="112"/>
      <c r="E26" s="112"/>
      <c r="F26" s="319" t="s">
        <v>63</v>
      </c>
      <c r="G26" s="320"/>
      <c r="H26" s="320"/>
      <c r="I26" s="321"/>
      <c r="J26" s="322" t="s">
        <v>64</v>
      </c>
      <c r="K26" s="326"/>
      <c r="L26" s="326" t="s">
        <v>65</v>
      </c>
      <c r="M26" s="323"/>
      <c r="N26" s="319" t="s">
        <v>66</v>
      </c>
      <c r="O26" s="320"/>
      <c r="P26" s="320"/>
      <c r="Q26" s="321"/>
      <c r="R26" s="322" t="s">
        <v>67</v>
      </c>
      <c r="S26" s="323"/>
      <c r="T26" s="322" t="s">
        <v>33</v>
      </c>
      <c r="U26" s="326"/>
    </row>
    <row r="27" spans="1:21" ht="16.5" customHeight="1">
      <c r="B27" s="114" t="s">
        <v>0</v>
      </c>
      <c r="C27" s="114"/>
      <c r="D27" s="163"/>
      <c r="E27" s="163"/>
      <c r="F27" s="328" t="s">
        <v>34</v>
      </c>
      <c r="G27" s="329"/>
      <c r="H27" s="328" t="s">
        <v>35</v>
      </c>
      <c r="I27" s="329"/>
      <c r="J27" s="324"/>
      <c r="K27" s="327"/>
      <c r="L27" s="327"/>
      <c r="M27" s="325"/>
      <c r="N27" s="328" t="s">
        <v>68</v>
      </c>
      <c r="O27" s="329"/>
      <c r="P27" s="328" t="s">
        <v>36</v>
      </c>
      <c r="Q27" s="329"/>
      <c r="R27" s="324"/>
      <c r="S27" s="325"/>
      <c r="T27" s="324"/>
      <c r="U27" s="327"/>
    </row>
    <row r="28" spans="1:21" ht="16.5" customHeight="1">
      <c r="A28" s="10"/>
      <c r="B28" s="10"/>
      <c r="C28" s="10"/>
      <c r="D28" s="10"/>
      <c r="E28" s="10"/>
      <c r="F28" s="190" t="s">
        <v>31</v>
      </c>
      <c r="G28" s="191" t="s">
        <v>18</v>
      </c>
      <c r="H28" s="191" t="s">
        <v>31</v>
      </c>
      <c r="I28" s="191" t="s">
        <v>18</v>
      </c>
      <c r="J28" s="191" t="s">
        <v>31</v>
      </c>
      <c r="K28" s="192" t="s">
        <v>18</v>
      </c>
      <c r="L28" s="191" t="s">
        <v>31</v>
      </c>
      <c r="M28" s="191" t="s">
        <v>18</v>
      </c>
      <c r="N28" s="191" t="s">
        <v>31</v>
      </c>
      <c r="O28" s="191" t="s">
        <v>18</v>
      </c>
      <c r="P28" s="191" t="s">
        <v>31</v>
      </c>
      <c r="Q28" s="191" t="s">
        <v>18</v>
      </c>
      <c r="R28" s="191" t="s">
        <v>31</v>
      </c>
      <c r="S28" s="191" t="s">
        <v>18</v>
      </c>
      <c r="T28" s="191" t="s">
        <v>31</v>
      </c>
      <c r="U28" s="192" t="s">
        <v>18</v>
      </c>
    </row>
    <row r="29" spans="1:21" ht="21.75" customHeight="1">
      <c r="A29" s="158"/>
      <c r="B29" s="332" t="s">
        <v>38</v>
      </c>
      <c r="C29" s="167"/>
      <c r="D29" s="168" t="s">
        <v>77</v>
      </c>
      <c r="E29" s="193"/>
      <c r="F29" s="29">
        <v>17210</v>
      </c>
      <c r="G29" s="15">
        <v>94.977924944812358</v>
      </c>
      <c r="H29" s="30">
        <v>3296</v>
      </c>
      <c r="I29" s="15">
        <v>94.603903559127446</v>
      </c>
      <c r="J29" s="31">
        <v>9340</v>
      </c>
      <c r="K29" s="15">
        <v>96.169686985172987</v>
      </c>
      <c r="L29" s="31">
        <v>6466</v>
      </c>
      <c r="M29" s="47">
        <v>96.020196020196025</v>
      </c>
      <c r="N29" s="31">
        <v>12404</v>
      </c>
      <c r="O29" s="47">
        <v>94.614797864225793</v>
      </c>
      <c r="P29" s="31">
        <v>218</v>
      </c>
      <c r="Q29" s="47">
        <v>97.321428571428569</v>
      </c>
      <c r="R29" s="31">
        <v>11868</v>
      </c>
      <c r="S29" s="47">
        <v>94.777192141830383</v>
      </c>
      <c r="T29" s="31">
        <v>60802</v>
      </c>
      <c r="U29" s="47">
        <v>95.142866084561689</v>
      </c>
    </row>
    <row r="30" spans="1:21" ht="18" customHeight="1">
      <c r="A30" s="158"/>
      <c r="B30" s="333"/>
      <c r="C30" s="122"/>
      <c r="D30" s="170" t="s">
        <v>3</v>
      </c>
      <c r="E30" s="170"/>
      <c r="F30" s="29">
        <v>916</v>
      </c>
      <c r="G30" s="15">
        <v>102.46085011185681</v>
      </c>
      <c r="H30" s="30">
        <v>302</v>
      </c>
      <c r="I30" s="15">
        <v>107.85714285714285</v>
      </c>
      <c r="J30" s="31">
        <v>870</v>
      </c>
      <c r="K30" s="47">
        <v>101.63551401869159</v>
      </c>
      <c r="L30" s="31">
        <v>596</v>
      </c>
      <c r="M30" s="47">
        <v>99.333333333333329</v>
      </c>
      <c r="N30" s="31">
        <v>992</v>
      </c>
      <c r="O30" s="47">
        <v>102.05761316872429</v>
      </c>
      <c r="P30" s="31">
        <v>24</v>
      </c>
      <c r="Q30" s="47">
        <v>109.09090909090908</v>
      </c>
      <c r="R30" s="31">
        <v>1010</v>
      </c>
      <c r="S30" s="47">
        <v>104.1237113402062</v>
      </c>
      <c r="T30" s="31">
        <v>4710</v>
      </c>
      <c r="U30" s="47">
        <v>102.52503265128428</v>
      </c>
    </row>
    <row r="31" spans="1:21" ht="18" customHeight="1">
      <c r="A31" s="158"/>
      <c r="B31" s="333"/>
      <c r="C31" s="122"/>
      <c r="D31" s="170" t="s">
        <v>4</v>
      </c>
      <c r="E31" s="170"/>
      <c r="F31" s="29">
        <v>4452</v>
      </c>
      <c r="G31" s="15">
        <v>107.27710843373495</v>
      </c>
      <c r="H31" s="30">
        <v>1522</v>
      </c>
      <c r="I31" s="15">
        <v>108.01987224982257</v>
      </c>
      <c r="J31" s="31">
        <v>3679</v>
      </c>
      <c r="K31" s="47">
        <v>106.29875758451315</v>
      </c>
      <c r="L31" s="31">
        <v>2602</v>
      </c>
      <c r="M31" s="47">
        <v>105.47223348196191</v>
      </c>
      <c r="N31" s="31">
        <v>4822</v>
      </c>
      <c r="O31" s="47">
        <v>104.80330362964574</v>
      </c>
      <c r="P31" s="31">
        <v>70</v>
      </c>
      <c r="Q31" s="47">
        <v>104.4776119402985</v>
      </c>
      <c r="R31" s="31">
        <v>4951</v>
      </c>
      <c r="S31" s="47">
        <v>105.47507456327226</v>
      </c>
      <c r="T31" s="31">
        <v>22097</v>
      </c>
      <c r="U31" s="47">
        <v>105.98589860424961</v>
      </c>
    </row>
    <row r="32" spans="1:21" ht="18" customHeight="1">
      <c r="A32" s="158"/>
      <c r="B32" s="333"/>
      <c r="C32" s="122"/>
      <c r="D32" s="170" t="s">
        <v>5</v>
      </c>
      <c r="E32" s="170"/>
      <c r="F32" s="29">
        <v>451</v>
      </c>
      <c r="G32" s="15">
        <v>115.93830334190231</v>
      </c>
      <c r="H32" s="30">
        <v>96</v>
      </c>
      <c r="I32" s="15">
        <v>112.94117647058823</v>
      </c>
      <c r="J32" s="31">
        <v>344</v>
      </c>
      <c r="K32" s="47">
        <v>106.83229813664596</v>
      </c>
      <c r="L32" s="31">
        <v>307</v>
      </c>
      <c r="M32" s="47">
        <v>105.13698630136987</v>
      </c>
      <c r="N32" s="31">
        <v>377</v>
      </c>
      <c r="O32" s="47">
        <v>96.173469387755105</v>
      </c>
      <c r="P32" s="33">
        <v>22</v>
      </c>
      <c r="Q32" s="47">
        <v>84.615384615384613</v>
      </c>
      <c r="R32" s="31">
        <v>318</v>
      </c>
      <c r="S32" s="47">
        <v>100</v>
      </c>
      <c r="T32" s="31">
        <v>1917</v>
      </c>
      <c r="U32" s="47">
        <v>105.0986842105263</v>
      </c>
    </row>
    <row r="33" spans="1:21" s="181" customFormat="1" ht="18" customHeight="1">
      <c r="A33" s="45"/>
      <c r="B33" s="334"/>
      <c r="C33" s="194"/>
      <c r="D33" s="172" t="s">
        <v>60</v>
      </c>
      <c r="E33" s="173"/>
      <c r="F33" s="39">
        <v>23029</v>
      </c>
      <c r="G33" s="49">
        <v>97.779381793478265</v>
      </c>
      <c r="H33" s="40">
        <v>5216</v>
      </c>
      <c r="I33" s="49">
        <v>99.201217192848986</v>
      </c>
      <c r="J33" s="40">
        <v>14233</v>
      </c>
      <c r="K33" s="50">
        <v>99.177757647550692</v>
      </c>
      <c r="L33" s="40">
        <v>9971</v>
      </c>
      <c r="M33" s="50">
        <v>98.781454329304538</v>
      </c>
      <c r="N33" s="40">
        <v>18595</v>
      </c>
      <c r="O33" s="50">
        <v>97.483617300131058</v>
      </c>
      <c r="P33" s="40">
        <v>334</v>
      </c>
      <c r="Q33" s="50">
        <v>98.525073746312685</v>
      </c>
      <c r="R33" s="40">
        <v>18147</v>
      </c>
      <c r="S33" s="50">
        <v>98.065387733045128</v>
      </c>
      <c r="T33" s="41">
        <v>89525</v>
      </c>
      <c r="U33" s="50">
        <v>98.192447325414321</v>
      </c>
    </row>
    <row r="34" spans="1:21" ht="18" customHeight="1">
      <c r="A34" s="158"/>
      <c r="B34" s="174"/>
      <c r="C34" s="122"/>
      <c r="D34" s="170" t="s">
        <v>22</v>
      </c>
      <c r="E34" s="170"/>
      <c r="F34" s="29">
        <v>9223</v>
      </c>
      <c r="G34" s="15">
        <v>101.01861993428258</v>
      </c>
      <c r="H34" s="30">
        <v>3827</v>
      </c>
      <c r="I34" s="15">
        <v>101.83608302288451</v>
      </c>
      <c r="J34" s="30">
        <v>8096</v>
      </c>
      <c r="K34" s="47">
        <v>102.92397660818713</v>
      </c>
      <c r="L34" s="30">
        <v>5764</v>
      </c>
      <c r="M34" s="47">
        <v>103.89329488103823</v>
      </c>
      <c r="N34" s="30">
        <v>9842</v>
      </c>
      <c r="O34" s="47">
        <v>102.467464862051</v>
      </c>
      <c r="P34" s="30">
        <v>302</v>
      </c>
      <c r="Q34" s="47">
        <v>95.268138801261827</v>
      </c>
      <c r="R34" s="30">
        <v>9252</v>
      </c>
      <c r="S34" s="47">
        <v>101.6256590509666</v>
      </c>
      <c r="T34" s="31">
        <v>46307</v>
      </c>
      <c r="U34" s="47">
        <v>102.15981291916695</v>
      </c>
    </row>
    <row r="35" spans="1:21" ht="18" customHeight="1">
      <c r="A35" s="158"/>
      <c r="B35" s="335" t="s">
        <v>40</v>
      </c>
      <c r="C35" s="175"/>
      <c r="D35" s="170" t="s">
        <v>23</v>
      </c>
      <c r="E35" s="170"/>
      <c r="F35" s="48">
        <v>0</v>
      </c>
      <c r="G35" s="51" t="s">
        <v>78</v>
      </c>
      <c r="H35" s="16">
        <v>0</v>
      </c>
      <c r="I35" s="15" t="s">
        <v>78</v>
      </c>
      <c r="J35" s="33">
        <v>5</v>
      </c>
      <c r="K35" s="47">
        <v>100</v>
      </c>
      <c r="L35" s="16">
        <v>0</v>
      </c>
      <c r="M35" s="47" t="s">
        <v>78</v>
      </c>
      <c r="N35" s="33">
        <v>5</v>
      </c>
      <c r="O35" s="47">
        <v>100</v>
      </c>
      <c r="P35" s="16">
        <v>0</v>
      </c>
      <c r="Q35" s="47" t="s">
        <v>78</v>
      </c>
      <c r="R35" s="33">
        <v>5</v>
      </c>
      <c r="S35" s="47">
        <v>100</v>
      </c>
      <c r="T35" s="31">
        <v>14</v>
      </c>
      <c r="U35" s="47">
        <v>100</v>
      </c>
    </row>
    <row r="36" spans="1:21" ht="18" customHeight="1">
      <c r="A36" s="158"/>
      <c r="B36" s="336"/>
      <c r="C36" s="176"/>
      <c r="D36" s="170" t="s">
        <v>39</v>
      </c>
      <c r="E36" s="170"/>
      <c r="F36" s="48">
        <v>8</v>
      </c>
      <c r="G36" s="51">
        <v>100</v>
      </c>
      <c r="H36" s="16">
        <v>0</v>
      </c>
      <c r="I36" s="15" t="s">
        <v>78</v>
      </c>
      <c r="J36" s="33">
        <v>0</v>
      </c>
      <c r="K36" s="47" t="s">
        <v>78</v>
      </c>
      <c r="L36" s="16">
        <v>0</v>
      </c>
      <c r="M36" s="47" t="s">
        <v>78</v>
      </c>
      <c r="N36" s="30">
        <v>6</v>
      </c>
      <c r="O36" s="47">
        <v>100</v>
      </c>
      <c r="P36" s="16">
        <v>0</v>
      </c>
      <c r="Q36" s="47" t="s">
        <v>78</v>
      </c>
      <c r="R36" s="30">
        <v>8</v>
      </c>
      <c r="S36" s="47">
        <v>133.33333333333331</v>
      </c>
      <c r="T36" s="31">
        <v>22</v>
      </c>
      <c r="U36" s="47">
        <v>115.78947368421053</v>
      </c>
    </row>
    <row r="37" spans="1:21" ht="18" customHeight="1">
      <c r="A37" s="158"/>
      <c r="B37" s="336"/>
      <c r="C37" s="176"/>
      <c r="D37" s="170" t="s">
        <v>6</v>
      </c>
      <c r="E37" s="170"/>
      <c r="F37" s="29">
        <v>195536</v>
      </c>
      <c r="G37" s="15">
        <v>106.28053983835288</v>
      </c>
      <c r="H37" s="30">
        <v>123200</v>
      </c>
      <c r="I37" s="15">
        <v>106.6352761957519</v>
      </c>
      <c r="J37" s="30">
        <v>298279</v>
      </c>
      <c r="K37" s="47">
        <v>104.54997931986905</v>
      </c>
      <c r="L37" s="30">
        <v>196083</v>
      </c>
      <c r="M37" s="47">
        <v>104.23736922684358</v>
      </c>
      <c r="N37" s="30">
        <v>313980</v>
      </c>
      <c r="O37" s="47">
        <v>105.54020531230461</v>
      </c>
      <c r="P37" s="30">
        <v>8759</v>
      </c>
      <c r="Q37" s="47">
        <v>105.22585295530995</v>
      </c>
      <c r="R37" s="30">
        <v>329195</v>
      </c>
      <c r="S37" s="47">
        <v>105.64903576139386</v>
      </c>
      <c r="T37" s="31">
        <v>1465032</v>
      </c>
      <c r="U37" s="47">
        <v>105.37221111382826</v>
      </c>
    </row>
    <row r="38" spans="1:21" ht="18" customHeight="1">
      <c r="A38" s="158"/>
      <c r="B38" s="336"/>
      <c r="C38" s="176"/>
      <c r="D38" s="170" t="s">
        <v>7</v>
      </c>
      <c r="E38" s="170"/>
      <c r="F38" s="29">
        <v>1436</v>
      </c>
      <c r="G38" s="15">
        <v>108.05116629044393</v>
      </c>
      <c r="H38" s="30">
        <v>481</v>
      </c>
      <c r="I38" s="15">
        <v>111.60092807424593</v>
      </c>
      <c r="J38" s="30">
        <v>2888</v>
      </c>
      <c r="K38" s="47">
        <v>123.41880341880342</v>
      </c>
      <c r="L38" s="30">
        <v>2221</v>
      </c>
      <c r="M38" s="47">
        <v>103.30232558139534</v>
      </c>
      <c r="N38" s="30">
        <v>1811</v>
      </c>
      <c r="O38" s="47">
        <v>114.98412698412699</v>
      </c>
      <c r="P38" s="30">
        <v>33</v>
      </c>
      <c r="Q38" s="47">
        <v>78.571428571428569</v>
      </c>
      <c r="R38" s="30">
        <v>1542</v>
      </c>
      <c r="S38" s="47">
        <v>105.76131687242798</v>
      </c>
      <c r="T38" s="31">
        <v>10411</v>
      </c>
      <c r="U38" s="47">
        <v>111.64611260053618</v>
      </c>
    </row>
    <row r="39" spans="1:21" ht="18" customHeight="1">
      <c r="A39" s="158"/>
      <c r="B39" s="336"/>
      <c r="C39" s="176"/>
      <c r="D39" s="170" t="s">
        <v>8</v>
      </c>
      <c r="E39" s="170"/>
      <c r="F39" s="29">
        <v>17443</v>
      </c>
      <c r="G39" s="15">
        <v>100.75088084098654</v>
      </c>
      <c r="H39" s="30">
        <v>11763</v>
      </c>
      <c r="I39" s="15">
        <v>102.02081526452731</v>
      </c>
      <c r="J39" s="30">
        <v>33805</v>
      </c>
      <c r="K39" s="47">
        <v>100.55026769779893</v>
      </c>
      <c r="L39" s="30">
        <v>23219</v>
      </c>
      <c r="M39" s="47">
        <v>99.767971469084344</v>
      </c>
      <c r="N39" s="30">
        <v>23376</v>
      </c>
      <c r="O39" s="47">
        <v>101.57736931299701</v>
      </c>
      <c r="P39" s="30">
        <v>2044</v>
      </c>
      <c r="Q39" s="47">
        <v>101.94513715710723</v>
      </c>
      <c r="R39" s="30">
        <v>25490</v>
      </c>
      <c r="S39" s="47">
        <v>102.80298447267594</v>
      </c>
      <c r="T39" s="31">
        <v>137140</v>
      </c>
      <c r="U39" s="47">
        <v>101.17374528768195</v>
      </c>
    </row>
    <row r="40" spans="1:21" ht="18" customHeight="1">
      <c r="A40" s="158"/>
      <c r="B40" s="177"/>
      <c r="C40" s="178"/>
      <c r="D40" s="170" t="s">
        <v>86</v>
      </c>
      <c r="E40" s="170"/>
      <c r="F40" s="29">
        <v>4</v>
      </c>
      <c r="G40" s="15" t="s">
        <v>165</v>
      </c>
      <c r="H40" s="52">
        <v>0</v>
      </c>
      <c r="I40" s="15" t="s">
        <v>78</v>
      </c>
      <c r="J40" s="52">
        <v>0</v>
      </c>
      <c r="K40" s="47" t="s">
        <v>78</v>
      </c>
      <c r="L40" s="52">
        <v>0</v>
      </c>
      <c r="M40" s="47" t="s">
        <v>78</v>
      </c>
      <c r="N40" s="52">
        <v>0</v>
      </c>
      <c r="O40" s="47" t="s">
        <v>78</v>
      </c>
      <c r="P40" s="52">
        <v>0</v>
      </c>
      <c r="Q40" s="47" t="s">
        <v>78</v>
      </c>
      <c r="R40" s="52">
        <v>0</v>
      </c>
      <c r="S40" s="47" t="s">
        <v>78</v>
      </c>
      <c r="T40" s="31">
        <v>4</v>
      </c>
      <c r="U40" s="47" t="s">
        <v>165</v>
      </c>
    </row>
    <row r="41" spans="1:21" s="181" customFormat="1" ht="18" customHeight="1">
      <c r="A41" s="45"/>
      <c r="B41" s="179"/>
      <c r="C41" s="194"/>
      <c r="D41" s="172" t="s">
        <v>60</v>
      </c>
      <c r="E41" s="173"/>
      <c r="F41" s="39">
        <v>223650</v>
      </c>
      <c r="G41" s="49">
        <v>105.61484699659994</v>
      </c>
      <c r="H41" s="40">
        <v>139271</v>
      </c>
      <c r="I41" s="49">
        <v>106.10881275094664</v>
      </c>
      <c r="J41" s="40">
        <v>343073</v>
      </c>
      <c r="K41" s="50">
        <v>104.23663669868046</v>
      </c>
      <c r="L41" s="40">
        <v>227287</v>
      </c>
      <c r="M41" s="50">
        <v>103.74469949745074</v>
      </c>
      <c r="N41" s="40">
        <v>349019</v>
      </c>
      <c r="O41" s="50">
        <v>105.22096707577005</v>
      </c>
      <c r="P41" s="40">
        <v>11139</v>
      </c>
      <c r="Q41" s="50">
        <v>104.22943763450922</v>
      </c>
      <c r="R41" s="40">
        <v>365491</v>
      </c>
      <c r="S41" s="50">
        <v>105.3406578837391</v>
      </c>
      <c r="T41" s="41">
        <v>1658929</v>
      </c>
      <c r="U41" s="50">
        <v>104.95737624432644</v>
      </c>
    </row>
    <row r="42" spans="1:21" ht="23.25" customHeight="1">
      <c r="A42" s="158"/>
      <c r="B42" s="332" t="s">
        <v>44</v>
      </c>
      <c r="C42" s="171"/>
      <c r="D42" s="170" t="s">
        <v>9</v>
      </c>
      <c r="E42" s="170"/>
      <c r="F42" s="29">
        <v>50</v>
      </c>
      <c r="G42" s="15">
        <v>100</v>
      </c>
      <c r="H42" s="30">
        <v>917</v>
      </c>
      <c r="I42" s="15">
        <v>97.449521785334753</v>
      </c>
      <c r="J42" s="30">
        <v>1133</v>
      </c>
      <c r="K42" s="47">
        <v>99.211908931698773</v>
      </c>
      <c r="L42" s="30">
        <v>1476</v>
      </c>
      <c r="M42" s="47">
        <v>101.79310344827586</v>
      </c>
      <c r="N42" s="30">
        <v>1207</v>
      </c>
      <c r="O42" s="47">
        <v>101.17351215423302</v>
      </c>
      <c r="P42" s="30">
        <v>475</v>
      </c>
      <c r="Q42" s="47">
        <v>96.544715447154474</v>
      </c>
      <c r="R42" s="30">
        <v>1637</v>
      </c>
      <c r="S42" s="47">
        <v>101.04938271604938</v>
      </c>
      <c r="T42" s="31">
        <v>6895</v>
      </c>
      <c r="U42" s="47">
        <v>100.10162601626016</v>
      </c>
    </row>
    <row r="43" spans="1:21" ht="18" customHeight="1">
      <c r="A43" s="158"/>
      <c r="B43" s="333"/>
      <c r="C43" s="171"/>
      <c r="D43" s="170" t="s">
        <v>10</v>
      </c>
      <c r="E43" s="170"/>
      <c r="F43" s="29">
        <v>384</v>
      </c>
      <c r="G43" s="15">
        <v>100</v>
      </c>
      <c r="H43" s="30">
        <v>578</v>
      </c>
      <c r="I43" s="15">
        <v>93.225806451612897</v>
      </c>
      <c r="J43" s="30">
        <v>6862</v>
      </c>
      <c r="K43" s="47">
        <v>103.56172653184426</v>
      </c>
      <c r="L43" s="30">
        <v>2767</v>
      </c>
      <c r="M43" s="47">
        <v>97.912243453644734</v>
      </c>
      <c r="N43" s="30">
        <v>708</v>
      </c>
      <c r="O43" s="47">
        <v>96.721311475409834</v>
      </c>
      <c r="P43" s="30">
        <v>71</v>
      </c>
      <c r="Q43" s="47">
        <v>120.33898305084745</v>
      </c>
      <c r="R43" s="30">
        <v>1328</v>
      </c>
      <c r="S43" s="47">
        <v>100.45385779122542</v>
      </c>
      <c r="T43" s="31">
        <v>12697</v>
      </c>
      <c r="U43" s="47">
        <v>101.03445531948753</v>
      </c>
    </row>
    <row r="44" spans="1:21" s="181" customFormat="1" ht="18" customHeight="1">
      <c r="A44" s="45"/>
      <c r="B44" s="334"/>
      <c r="C44" s="194"/>
      <c r="D44" s="172" t="s">
        <v>60</v>
      </c>
      <c r="E44" s="173"/>
      <c r="F44" s="39">
        <v>434</v>
      </c>
      <c r="G44" s="49">
        <v>100</v>
      </c>
      <c r="H44" s="40">
        <v>1495</v>
      </c>
      <c r="I44" s="49">
        <v>95.833333333333343</v>
      </c>
      <c r="J44" s="40">
        <v>7995</v>
      </c>
      <c r="K44" s="50">
        <v>102.92224510813594</v>
      </c>
      <c r="L44" s="40">
        <v>4243</v>
      </c>
      <c r="M44" s="50">
        <v>99.22825070159027</v>
      </c>
      <c r="N44" s="40">
        <v>1915</v>
      </c>
      <c r="O44" s="50">
        <v>99.532224532224532</v>
      </c>
      <c r="P44" s="40">
        <v>546</v>
      </c>
      <c r="Q44" s="50">
        <v>99.092558983666052</v>
      </c>
      <c r="R44" s="40">
        <v>2964</v>
      </c>
      <c r="S44" s="50">
        <v>100.74779061862678</v>
      </c>
      <c r="T44" s="41">
        <v>19592</v>
      </c>
      <c r="U44" s="50">
        <v>100.704189154459</v>
      </c>
    </row>
    <row r="45" spans="1:21" s="181" customFormat="1" ht="18" customHeight="1">
      <c r="A45" s="45"/>
      <c r="B45" s="331" t="s">
        <v>61</v>
      </c>
      <c r="C45" s="331"/>
      <c r="D45" s="331"/>
      <c r="E45" s="180"/>
      <c r="F45" s="39">
        <v>14844</v>
      </c>
      <c r="G45" s="49">
        <v>102.95464003329171</v>
      </c>
      <c r="H45" s="40">
        <v>6996</v>
      </c>
      <c r="I45" s="49">
        <v>104.76190476190477</v>
      </c>
      <c r="J45" s="40">
        <v>15180</v>
      </c>
      <c r="K45" s="50">
        <v>103.18107667210441</v>
      </c>
      <c r="L45" s="40">
        <v>11652</v>
      </c>
      <c r="M45" s="50">
        <v>103.40788072417466</v>
      </c>
      <c r="N45" s="40">
        <v>17226</v>
      </c>
      <c r="O45" s="50">
        <v>104.21052631578947</v>
      </c>
      <c r="P45" s="40">
        <v>426</v>
      </c>
      <c r="Q45" s="50">
        <v>107.57575757575756</v>
      </c>
      <c r="R45" s="40">
        <v>17310</v>
      </c>
      <c r="S45" s="50">
        <v>101.87146892655367</v>
      </c>
      <c r="T45" s="41">
        <v>83634</v>
      </c>
      <c r="U45" s="50">
        <v>103.25950070375582</v>
      </c>
    </row>
    <row r="46" spans="1:21" s="181" customFormat="1" ht="18" customHeight="1" thickBot="1">
      <c r="A46" s="195"/>
      <c r="B46" s="330" t="s">
        <v>11</v>
      </c>
      <c r="C46" s="330"/>
      <c r="D46" s="330"/>
      <c r="E46" s="183"/>
      <c r="F46" s="184">
        <v>261957</v>
      </c>
      <c r="G46" s="196">
        <v>104.71410754545019</v>
      </c>
      <c r="H46" s="197">
        <v>152978</v>
      </c>
      <c r="I46" s="196">
        <v>105.68428324697754</v>
      </c>
      <c r="J46" s="197">
        <v>380481</v>
      </c>
      <c r="K46" s="196">
        <v>103.96791999125587</v>
      </c>
      <c r="L46" s="197">
        <v>253152</v>
      </c>
      <c r="M46" s="196">
        <v>103.44557044785878</v>
      </c>
      <c r="N46" s="197">
        <v>386755</v>
      </c>
      <c r="O46" s="196">
        <v>104.7460803670331</v>
      </c>
      <c r="P46" s="197">
        <v>12445</v>
      </c>
      <c r="Q46" s="196">
        <v>103.9422032907375</v>
      </c>
      <c r="R46" s="197">
        <v>403913</v>
      </c>
      <c r="S46" s="196">
        <v>104.80385263065031</v>
      </c>
      <c r="T46" s="197">
        <v>1851681</v>
      </c>
      <c r="U46" s="196">
        <v>104.48511338474977</v>
      </c>
    </row>
    <row r="47" spans="1:21" ht="13.5" customHeight="1">
      <c r="A47" s="318" t="s">
        <v>76</v>
      </c>
      <c r="B47" s="318"/>
      <c r="C47" s="318"/>
      <c r="D47" s="318"/>
      <c r="E47" s="318"/>
      <c r="F47" s="318"/>
      <c r="G47" s="318"/>
      <c r="H47" s="318"/>
      <c r="I47" s="318"/>
      <c r="J47" s="318"/>
      <c r="K47" s="318"/>
      <c r="L47" s="199"/>
      <c r="M47" s="112"/>
      <c r="N47" s="112"/>
      <c r="O47" s="112"/>
      <c r="P47" s="112"/>
      <c r="Q47" s="200"/>
      <c r="R47" s="112"/>
      <c r="S47" s="200"/>
      <c r="T47" s="112"/>
      <c r="U47" s="200"/>
    </row>
    <row r="48" spans="1:21" ht="18" customHeight="1">
      <c r="D48" s="20"/>
      <c r="E48" s="20"/>
      <c r="F48" s="161"/>
      <c r="G48" s="161"/>
      <c r="H48" s="161"/>
      <c r="I48" s="161"/>
      <c r="J48" s="161"/>
      <c r="K48" s="161"/>
      <c r="L48" s="161"/>
      <c r="M48" s="20"/>
      <c r="N48" s="20"/>
      <c r="O48" s="20"/>
      <c r="P48" s="20"/>
      <c r="Q48" s="201"/>
      <c r="R48" s="20"/>
      <c r="S48" s="201"/>
      <c r="T48" s="20"/>
      <c r="U48" s="201"/>
    </row>
    <row r="49" spans="17:21" ht="18" customHeight="1">
      <c r="Q49" s="202"/>
      <c r="S49" s="202"/>
      <c r="U49" s="202"/>
    </row>
    <row r="50" spans="17:21" ht="18" customHeight="1">
      <c r="Q50" s="202"/>
      <c r="S50" s="202"/>
      <c r="U50" s="202"/>
    </row>
    <row r="51" spans="17:21" ht="18" customHeight="1">
      <c r="Q51" s="202"/>
      <c r="S51" s="202"/>
      <c r="U51" s="202"/>
    </row>
    <row r="52" spans="17:21" ht="18" customHeight="1">
      <c r="Q52" s="202"/>
      <c r="S52" s="202"/>
      <c r="U52" s="202"/>
    </row>
    <row r="53" spans="17:21" ht="18" customHeight="1">
      <c r="Q53" s="202"/>
      <c r="S53" s="202"/>
      <c r="U53" s="202"/>
    </row>
    <row r="54" spans="17:21" ht="18" customHeight="1">
      <c r="Q54" s="202"/>
      <c r="S54" s="202"/>
      <c r="U54" s="202"/>
    </row>
    <row r="55" spans="17:21" ht="18" customHeight="1">
      <c r="Q55" s="202"/>
      <c r="S55" s="202"/>
      <c r="U55" s="202"/>
    </row>
    <row r="56" spans="17:21" ht="18" customHeight="1">
      <c r="Q56" s="202"/>
      <c r="S56" s="202"/>
      <c r="U56" s="202"/>
    </row>
    <row r="57" spans="17:21" ht="18" customHeight="1">
      <c r="Q57" s="202"/>
      <c r="S57" s="202"/>
      <c r="U57" s="202"/>
    </row>
    <row r="58" spans="17:21" ht="18" customHeight="1">
      <c r="Q58" s="202"/>
      <c r="S58" s="202"/>
      <c r="U58" s="202"/>
    </row>
    <row r="59" spans="17:21" ht="18" customHeight="1">
      <c r="Q59" s="202"/>
      <c r="S59" s="202"/>
      <c r="U59" s="202"/>
    </row>
    <row r="60" spans="17:21" ht="18" customHeight="1">
      <c r="Q60" s="202"/>
      <c r="S60" s="202"/>
      <c r="U60" s="202"/>
    </row>
    <row r="61" spans="17:21" ht="18" customHeight="1">
      <c r="Q61" s="202"/>
      <c r="S61" s="202"/>
      <c r="U61" s="202"/>
    </row>
    <row r="62" spans="17:21" ht="18" customHeight="1">
      <c r="Q62" s="202"/>
      <c r="S62" s="202"/>
      <c r="U62" s="202"/>
    </row>
    <row r="63" spans="17:21" ht="18" customHeight="1">
      <c r="Q63" s="202"/>
      <c r="S63" s="202"/>
      <c r="U63" s="202"/>
    </row>
    <row r="64" spans="17:21" ht="18" customHeight="1">
      <c r="Q64" s="202"/>
      <c r="S64" s="202"/>
      <c r="U64" s="202"/>
    </row>
    <row r="65" spans="17:21" ht="18" customHeight="1">
      <c r="Q65" s="202"/>
      <c r="S65" s="202"/>
      <c r="U65" s="202"/>
    </row>
    <row r="66" spans="17:21" ht="18" customHeight="1">
      <c r="Q66" s="202"/>
      <c r="S66" s="202"/>
      <c r="U66" s="202"/>
    </row>
    <row r="67" spans="17:21" ht="18" customHeight="1">
      <c r="Q67" s="202"/>
      <c r="S67" s="202"/>
      <c r="U67" s="202"/>
    </row>
    <row r="68" spans="17:21" ht="18" customHeight="1">
      <c r="Q68" s="202"/>
      <c r="S68" s="202"/>
      <c r="U68" s="202"/>
    </row>
    <row r="69" spans="17:21" ht="18" customHeight="1">
      <c r="Q69" s="202"/>
      <c r="S69" s="202"/>
      <c r="U69" s="202"/>
    </row>
    <row r="70" spans="17:21" ht="18" customHeight="1">
      <c r="Q70" s="202"/>
      <c r="S70" s="202"/>
      <c r="U70" s="202"/>
    </row>
    <row r="71" spans="17:21" ht="18" customHeight="1">
      <c r="Q71" s="202"/>
      <c r="S71" s="202"/>
      <c r="U71" s="202"/>
    </row>
    <row r="72" spans="17:21" ht="18" customHeight="1">
      <c r="Q72" s="202"/>
      <c r="S72" s="202"/>
      <c r="U72" s="202"/>
    </row>
    <row r="73" spans="17:21" ht="18" customHeight="1">
      <c r="Q73" s="202"/>
      <c r="S73" s="202"/>
      <c r="U73" s="202"/>
    </row>
    <row r="74" spans="17:21" ht="18" customHeight="1">
      <c r="Q74" s="202"/>
      <c r="S74" s="202"/>
      <c r="U74" s="202"/>
    </row>
    <row r="75" spans="17:21" ht="18" customHeight="1">
      <c r="Q75" s="202"/>
      <c r="S75" s="202"/>
      <c r="U75" s="202"/>
    </row>
    <row r="76" spans="17:21" ht="18" customHeight="1">
      <c r="Q76" s="202"/>
      <c r="U76" s="202"/>
    </row>
    <row r="77" spans="17:21" ht="18" customHeight="1">
      <c r="Q77" s="202"/>
      <c r="U77" s="202"/>
    </row>
    <row r="78" spans="17:21" ht="18" customHeight="1">
      <c r="Q78" s="202"/>
      <c r="U78" s="202"/>
    </row>
    <row r="79" spans="17:21" ht="18" customHeight="1">
      <c r="Q79" s="202"/>
      <c r="U79" s="202"/>
    </row>
    <row r="80" spans="17:21" ht="18" customHeight="1">
      <c r="Q80" s="202"/>
      <c r="U80" s="202"/>
    </row>
    <row r="81" spans="17:21" ht="18" customHeight="1">
      <c r="Q81" s="202"/>
      <c r="U81" s="202"/>
    </row>
    <row r="82" spans="17:21" ht="18" customHeight="1">
      <c r="Q82" s="202"/>
      <c r="U82" s="202"/>
    </row>
    <row r="83" spans="17:21" ht="18" customHeight="1">
      <c r="Q83" s="202"/>
      <c r="U83" s="202"/>
    </row>
    <row r="84" spans="17:21" ht="18" customHeight="1">
      <c r="Q84" s="202"/>
      <c r="U84" s="202"/>
    </row>
    <row r="85" spans="17:21" ht="18" customHeight="1">
      <c r="Q85" s="202"/>
      <c r="U85" s="202"/>
    </row>
    <row r="86" spans="17:21" ht="18" customHeight="1">
      <c r="Q86" s="202"/>
      <c r="U86" s="202"/>
    </row>
    <row r="87" spans="17:21" ht="18" customHeight="1">
      <c r="Q87" s="202"/>
      <c r="U87" s="202"/>
    </row>
    <row r="88" spans="17:21" ht="18" customHeight="1">
      <c r="Q88" s="202"/>
      <c r="U88" s="202"/>
    </row>
    <row r="89" spans="17:21" ht="18" customHeight="1">
      <c r="Q89" s="202"/>
      <c r="U89" s="202"/>
    </row>
    <row r="90" spans="17:21" ht="18" customHeight="1">
      <c r="Q90" s="202"/>
      <c r="U90" s="202"/>
    </row>
    <row r="91" spans="17:21" ht="18" customHeight="1">
      <c r="Q91" s="202"/>
      <c r="U91" s="202"/>
    </row>
    <row r="92" spans="17:21" ht="18" customHeight="1">
      <c r="Q92" s="202"/>
      <c r="U92" s="202"/>
    </row>
    <row r="93" spans="17:21" ht="18" customHeight="1">
      <c r="Q93" s="202"/>
      <c r="U93" s="202"/>
    </row>
    <row r="94" spans="17:21" ht="18" customHeight="1">
      <c r="Q94" s="202"/>
      <c r="U94" s="202"/>
    </row>
    <row r="95" spans="17:21" ht="18" customHeight="1">
      <c r="Q95" s="202"/>
      <c r="U95" s="202"/>
    </row>
    <row r="96" spans="17:21" ht="18" customHeight="1">
      <c r="Q96" s="202"/>
      <c r="U96" s="202"/>
    </row>
    <row r="97" spans="17:21" ht="18" customHeight="1">
      <c r="Q97" s="202"/>
      <c r="U97" s="202"/>
    </row>
    <row r="98" spans="17:21" ht="18" customHeight="1">
      <c r="Q98" s="202"/>
      <c r="U98" s="202"/>
    </row>
    <row r="99" spans="17:21" ht="18" customHeight="1">
      <c r="Q99" s="202"/>
      <c r="U99" s="202"/>
    </row>
    <row r="100" spans="17:21" ht="18" customHeight="1">
      <c r="Q100" s="202"/>
    </row>
    <row r="101" spans="17:21" ht="18" customHeight="1">
      <c r="Q101" s="202"/>
    </row>
    <row r="102" spans="17:21" ht="18" customHeight="1">
      <c r="Q102" s="202"/>
    </row>
    <row r="103" spans="17:21" ht="18" customHeight="1">
      <c r="Q103" s="202"/>
    </row>
    <row r="104" spans="17:21" ht="18" customHeight="1">
      <c r="Q104" s="202"/>
    </row>
    <row r="105" spans="17:21" ht="18" customHeight="1">
      <c r="Q105" s="202"/>
    </row>
    <row r="106" spans="17:21" ht="18" customHeight="1">
      <c r="Q106" s="202"/>
    </row>
    <row r="107" spans="17:21" ht="18" customHeight="1">
      <c r="Q107" s="202"/>
    </row>
    <row r="108" spans="17:21" ht="18" customHeight="1">
      <c r="Q108" s="202"/>
    </row>
    <row r="109" spans="17:21" ht="18" customHeight="1">
      <c r="Q109" s="202"/>
    </row>
    <row r="110" spans="17:21" ht="18" customHeight="1">
      <c r="Q110" s="202"/>
    </row>
    <row r="111" spans="17:21" ht="18" customHeight="1">
      <c r="Q111" s="202"/>
    </row>
    <row r="112" spans="17:21" ht="18" customHeight="1">
      <c r="Q112" s="202"/>
    </row>
    <row r="113" spans="17:17" ht="18" customHeight="1">
      <c r="Q113" s="202"/>
    </row>
    <row r="114" spans="17:17" ht="18" customHeight="1">
      <c r="Q114" s="202"/>
    </row>
    <row r="115" spans="17:17" ht="18" customHeight="1">
      <c r="Q115" s="202"/>
    </row>
    <row r="116" spans="17:17" ht="18" customHeight="1">
      <c r="Q116" s="202"/>
    </row>
    <row r="117" spans="17:17" ht="18" customHeight="1">
      <c r="Q117" s="202"/>
    </row>
    <row r="118" spans="17:17" ht="18" customHeight="1">
      <c r="Q118" s="202"/>
    </row>
    <row r="119" spans="17:17" ht="18" customHeight="1">
      <c r="Q119" s="202"/>
    </row>
    <row r="120" spans="17:17" ht="18" customHeight="1">
      <c r="Q120" s="202"/>
    </row>
    <row r="121" spans="17:17" ht="18" customHeight="1">
      <c r="Q121" s="202"/>
    </row>
    <row r="122" spans="17:17" ht="18" customHeight="1">
      <c r="Q122" s="202"/>
    </row>
    <row r="123" spans="17:17" ht="18" customHeight="1">
      <c r="Q123" s="202"/>
    </row>
    <row r="124" spans="17:17" ht="18" customHeight="1">
      <c r="Q124" s="202"/>
    </row>
    <row r="125" spans="17:17" ht="18" customHeight="1">
      <c r="Q125" s="202"/>
    </row>
  </sheetData>
  <mergeCells count="31">
    <mergeCell ref="T3:U4"/>
    <mergeCell ref="B22:D22"/>
    <mergeCell ref="B23:D23"/>
    <mergeCell ref="B6:B10"/>
    <mergeCell ref="B19:B21"/>
    <mergeCell ref="N3:Q3"/>
    <mergeCell ref="N4:O4"/>
    <mergeCell ref="P4:Q4"/>
    <mergeCell ref="R3:S4"/>
    <mergeCell ref="B12:B16"/>
    <mergeCell ref="J3:K4"/>
    <mergeCell ref="L3:M4"/>
    <mergeCell ref="F4:G4"/>
    <mergeCell ref="F3:I3"/>
    <mergeCell ref="H4:I4"/>
    <mergeCell ref="A47:K47"/>
    <mergeCell ref="N26:Q26"/>
    <mergeCell ref="R26:S27"/>
    <mergeCell ref="T26:U27"/>
    <mergeCell ref="F27:G27"/>
    <mergeCell ref="H27:I27"/>
    <mergeCell ref="N27:O27"/>
    <mergeCell ref="P27:Q27"/>
    <mergeCell ref="B46:D46"/>
    <mergeCell ref="F26:I26"/>
    <mergeCell ref="J26:K27"/>
    <mergeCell ref="L26:M27"/>
    <mergeCell ref="B45:D45"/>
    <mergeCell ref="B29:B33"/>
    <mergeCell ref="B35:B39"/>
    <mergeCell ref="B42:B44"/>
  </mergeCells>
  <phoneticPr fontId="3"/>
  <printOptions horizontalCentered="1" gridLinesSet="0"/>
  <pageMargins left="0.59055118110236227" right="0.59055118110236227" top="0.74803149606299213" bottom="0.62992125984251968" header="0.51181102362204722" footer="0.31496062992125984"/>
  <pageSetup paperSize="9" scale="96" firstPageNumber="84" fitToWidth="2" orientation="portrait" blackAndWhite="1" useFirstPageNumber="1" r:id="rId1"/>
  <headerFooter scaleWithDoc="0" alignWithMargins="0">
    <oddFooter>&amp;C&amp;"游明朝,標準"&amp;10&amp;P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view="pageBreakPreview" topLeftCell="A13" zoomScaleNormal="100" zoomScaleSheetLayoutView="100" workbookViewId="0">
      <selection activeCell="E24" sqref="E24"/>
    </sheetView>
  </sheetViews>
  <sheetFormatPr defaultRowHeight="24.95" customHeight="1"/>
  <cols>
    <col min="1" max="1" width="0.875" style="1" customWidth="1"/>
    <col min="2" max="2" width="15.25" style="1" customWidth="1"/>
    <col min="3" max="3" width="0.875" style="1" customWidth="1"/>
    <col min="4" max="8" width="14.5" style="1" customWidth="1"/>
    <col min="9" max="16384" width="9" style="1"/>
  </cols>
  <sheetData>
    <row r="1" spans="1:8" ht="24.95" customHeight="1">
      <c r="A1" s="109" t="s">
        <v>96</v>
      </c>
      <c r="B1" s="203"/>
      <c r="C1" s="204"/>
    </row>
    <row r="2" spans="1:8" s="2" customFormat="1" ht="38.25" customHeight="1" thickBot="1">
      <c r="A2" s="18" t="s">
        <v>97</v>
      </c>
      <c r="B2" s="18"/>
      <c r="C2" s="18"/>
      <c r="D2" s="111"/>
      <c r="E2" s="111"/>
      <c r="F2" s="111"/>
      <c r="G2" s="111"/>
      <c r="H2" s="111" t="s">
        <v>95</v>
      </c>
    </row>
    <row r="3" spans="1:8" s="2" customFormat="1" ht="37.5" customHeight="1">
      <c r="A3" s="205"/>
      <c r="B3" s="205"/>
      <c r="C3" s="206"/>
      <c r="D3" s="65" t="s">
        <v>83</v>
      </c>
      <c r="E3" s="207" t="s">
        <v>84</v>
      </c>
      <c r="F3" s="65" t="s">
        <v>81</v>
      </c>
      <c r="G3" s="66" t="s">
        <v>94</v>
      </c>
      <c r="H3" s="66" t="s">
        <v>93</v>
      </c>
    </row>
    <row r="4" spans="1:8" s="2" customFormat="1" ht="37.5" customHeight="1">
      <c r="A4" s="208"/>
      <c r="B4" s="170" t="s">
        <v>92</v>
      </c>
      <c r="C4" s="209"/>
      <c r="D4" s="210" t="s">
        <v>78</v>
      </c>
      <c r="E4" s="210" t="s">
        <v>78</v>
      </c>
      <c r="F4" s="59">
        <v>1467</v>
      </c>
      <c r="G4" s="58">
        <v>3200</v>
      </c>
      <c r="H4" s="54">
        <v>3772</v>
      </c>
    </row>
    <row r="5" spans="1:8" s="2" customFormat="1" ht="37.5" customHeight="1">
      <c r="A5" s="208"/>
      <c r="B5" s="170" t="s">
        <v>31</v>
      </c>
      <c r="C5" s="209"/>
      <c r="D5" s="210" t="s">
        <v>78</v>
      </c>
      <c r="E5" s="210" t="s">
        <v>78</v>
      </c>
      <c r="F5" s="59">
        <v>27555</v>
      </c>
      <c r="G5" s="58">
        <v>57598</v>
      </c>
      <c r="H5" s="54">
        <v>72814</v>
      </c>
    </row>
    <row r="6" spans="1:8" s="2" customFormat="1" ht="37.5" customHeight="1" thickBot="1">
      <c r="A6" s="182"/>
      <c r="B6" s="211" t="s">
        <v>18</v>
      </c>
      <c r="C6" s="212"/>
      <c r="D6" s="57" t="s">
        <v>78</v>
      </c>
      <c r="E6" s="57" t="s">
        <v>78</v>
      </c>
      <c r="F6" s="57" t="s">
        <v>41</v>
      </c>
      <c r="G6" s="57">
        <v>209.02921429867538</v>
      </c>
      <c r="H6" s="57">
        <f>H5/G5*100</f>
        <v>126.41758394388694</v>
      </c>
    </row>
    <row r="7" spans="1:8" s="2" customFormat="1" ht="24.95" customHeight="1"/>
    <row r="8" spans="1:8" ht="24.95" customHeight="1">
      <c r="A8" s="109" t="s">
        <v>91</v>
      </c>
      <c r="B8" s="203"/>
      <c r="C8" s="204"/>
    </row>
    <row r="9" spans="1:8" s="2" customFormat="1" ht="38.25" customHeight="1" thickBot="1">
      <c r="A9" s="18" t="s">
        <v>90</v>
      </c>
      <c r="B9" s="18" t="s">
        <v>97</v>
      </c>
      <c r="C9" s="18"/>
      <c r="D9" s="111"/>
      <c r="E9" s="111"/>
      <c r="F9" s="111"/>
      <c r="G9" s="111"/>
      <c r="H9" s="111" t="s">
        <v>89</v>
      </c>
    </row>
    <row r="10" spans="1:8" s="2" customFormat="1" ht="37.5" customHeight="1">
      <c r="A10" s="205"/>
      <c r="B10" s="205"/>
      <c r="C10" s="206"/>
      <c r="D10" s="65" t="str">
        <f>D3</f>
        <v>平成29年度</v>
      </c>
      <c r="E10" s="66" t="str">
        <f>E3</f>
        <v>平成30年度</v>
      </c>
      <c r="F10" s="66" t="str">
        <f>F3</f>
        <v>令和元年度</v>
      </c>
      <c r="G10" s="66" t="str">
        <f>G3</f>
        <v>令和２年度</v>
      </c>
      <c r="H10" s="66" t="str">
        <f>H3</f>
        <v>令和３年度</v>
      </c>
    </row>
    <row r="11" spans="1:8" s="2" customFormat="1" ht="37.5" customHeight="1">
      <c r="A11" s="208"/>
      <c r="B11" s="170" t="s">
        <v>88</v>
      </c>
      <c r="C11" s="209"/>
      <c r="D11" s="213">
        <v>1</v>
      </c>
      <c r="E11" s="55">
        <v>1</v>
      </c>
      <c r="F11" s="55">
        <v>1</v>
      </c>
      <c r="G11" s="55">
        <v>1</v>
      </c>
      <c r="H11" s="55">
        <v>1</v>
      </c>
    </row>
    <row r="12" spans="1:8" s="2" customFormat="1" ht="37.5" customHeight="1">
      <c r="A12" s="208"/>
      <c r="B12" s="170" t="s">
        <v>31</v>
      </c>
      <c r="C12" s="209"/>
      <c r="D12" s="214">
        <v>1794</v>
      </c>
      <c r="E12" s="54">
        <v>2251</v>
      </c>
      <c r="F12" s="54">
        <v>2385</v>
      </c>
      <c r="G12" s="54">
        <v>3135</v>
      </c>
      <c r="H12" s="54">
        <v>3346</v>
      </c>
    </row>
    <row r="13" spans="1:8" s="2" customFormat="1" ht="37.5" customHeight="1" thickBot="1">
      <c r="A13" s="182"/>
      <c r="B13" s="211" t="s">
        <v>18</v>
      </c>
      <c r="C13" s="212"/>
      <c r="D13" s="53">
        <v>103.2</v>
      </c>
      <c r="E13" s="53">
        <v>125.5</v>
      </c>
      <c r="F13" s="53">
        <v>106</v>
      </c>
      <c r="G13" s="53">
        <v>131.4</v>
      </c>
      <c r="H13" s="53">
        <f>H12/G12*100</f>
        <v>106.73046251993621</v>
      </c>
    </row>
    <row r="14" spans="1:8" s="2" customFormat="1" ht="24.95" customHeight="1"/>
  </sheetData>
  <phoneticPr fontId="3"/>
  <printOptions horizontalCentered="1" gridLinesSet="0"/>
  <pageMargins left="0.59055118110236227" right="0.59055118110236227" top="0.74803149606299213" bottom="0.62992125984251968" header="0.51181102362204722" footer="0.31496062992125984"/>
  <pageSetup paperSize="9" scale="98" firstPageNumber="86" fitToHeight="0" orientation="portrait" blackAndWhite="1" useFirstPageNumber="1" r:id="rId1"/>
  <headerFooter scaleWithDoc="0" alignWithMargins="0">
    <oddFooter>&amp;C&amp;"游明朝,標準"&amp;10&amp;P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6"/>
  <sheetViews>
    <sheetView showWhiteSpace="0" view="pageBreakPreview" zoomScaleNormal="115" zoomScaleSheetLayoutView="100" workbookViewId="0">
      <selection activeCell="E10" sqref="E10"/>
    </sheetView>
  </sheetViews>
  <sheetFormatPr defaultRowHeight="17.100000000000001" customHeight="1"/>
  <cols>
    <col min="1" max="1" width="3.75" style="67" customWidth="1"/>
    <col min="2" max="2" width="0.5" style="67" customWidth="1"/>
    <col min="3" max="3" width="5.875" style="216" customWidth="1"/>
    <col min="4" max="4" width="0.5" style="67" customWidth="1"/>
    <col min="5" max="5" width="4.625" style="67" customWidth="1"/>
    <col min="6" max="6" width="10" style="67" customWidth="1"/>
    <col min="7" max="7" width="9.625" style="67" customWidth="1"/>
    <col min="8" max="8" width="6.125" style="67" customWidth="1"/>
    <col min="9" max="9" width="4.625" style="67" customWidth="1"/>
    <col min="10" max="10" width="10" style="67" customWidth="1"/>
    <col min="11" max="11" width="9.625" style="67" customWidth="1"/>
    <col min="12" max="12" width="6.125" style="67" customWidth="1"/>
    <col min="13" max="13" width="4.625" style="67" customWidth="1"/>
    <col min="14" max="14" width="10" style="67" customWidth="1"/>
    <col min="15" max="15" width="9.625" style="67" customWidth="1"/>
    <col min="16" max="16" width="6.125" style="67" customWidth="1"/>
    <col min="17" max="17" width="10.125" style="67" customWidth="1"/>
    <col min="18" max="18" width="5.625" style="67" customWidth="1"/>
    <col min="19" max="16384" width="9" style="67"/>
  </cols>
  <sheetData>
    <row r="1" spans="1:18" ht="17.100000000000001" customHeight="1">
      <c r="A1" s="215" t="s">
        <v>142</v>
      </c>
      <c r="B1" s="204"/>
    </row>
    <row r="2" spans="1:18" s="68" customFormat="1" ht="20.25" customHeight="1" thickBot="1">
      <c r="A2" s="18" t="s">
        <v>141</v>
      </c>
      <c r="B2" s="18"/>
      <c r="H2" s="111"/>
      <c r="L2" s="111"/>
      <c r="P2" s="111" t="s">
        <v>140</v>
      </c>
      <c r="R2" s="156"/>
    </row>
    <row r="3" spans="1:18" s="68" customFormat="1" ht="16.5" customHeight="1">
      <c r="A3" s="217"/>
      <c r="B3" s="217"/>
      <c r="C3" s="217"/>
      <c r="D3" s="217"/>
      <c r="E3" s="340" t="s">
        <v>139</v>
      </c>
      <c r="F3" s="341"/>
      <c r="G3" s="341"/>
      <c r="H3" s="342"/>
      <c r="I3" s="340" t="s">
        <v>138</v>
      </c>
      <c r="J3" s="341"/>
      <c r="K3" s="341"/>
      <c r="L3" s="341"/>
      <c r="M3" s="340" t="s">
        <v>137</v>
      </c>
      <c r="N3" s="341"/>
      <c r="O3" s="341"/>
      <c r="P3" s="341"/>
    </row>
    <row r="4" spans="1:18" s="68" customFormat="1" ht="24" customHeight="1">
      <c r="A4" s="218"/>
      <c r="B4" s="218"/>
      <c r="C4" s="218"/>
      <c r="D4" s="218"/>
      <c r="E4" s="92" t="s">
        <v>136</v>
      </c>
      <c r="F4" s="4" t="s">
        <v>135</v>
      </c>
      <c r="G4" s="22" t="s">
        <v>134</v>
      </c>
      <c r="H4" s="61" t="s">
        <v>18</v>
      </c>
      <c r="I4" s="92" t="s">
        <v>136</v>
      </c>
      <c r="J4" s="4" t="s">
        <v>135</v>
      </c>
      <c r="K4" s="22" t="s">
        <v>134</v>
      </c>
      <c r="L4" s="61" t="s">
        <v>18</v>
      </c>
      <c r="M4" s="92" t="s">
        <v>136</v>
      </c>
      <c r="N4" s="4" t="s">
        <v>135</v>
      </c>
      <c r="O4" s="22" t="s">
        <v>134</v>
      </c>
      <c r="P4" s="61" t="s">
        <v>18</v>
      </c>
    </row>
    <row r="5" spans="1:18" s="68" customFormat="1" ht="19.5" customHeight="1">
      <c r="A5" s="219"/>
      <c r="B5" s="220"/>
      <c r="C5" s="221" t="s">
        <v>132</v>
      </c>
      <c r="D5" s="132"/>
      <c r="E5" s="85">
        <v>8</v>
      </c>
      <c r="F5" s="86">
        <v>110509</v>
      </c>
      <c r="G5" s="86">
        <v>629093</v>
      </c>
      <c r="H5" s="222">
        <v>101.17776669829679</v>
      </c>
      <c r="I5" s="85">
        <v>10</v>
      </c>
      <c r="J5" s="86">
        <v>107480</v>
      </c>
      <c r="K5" s="86">
        <v>611775</v>
      </c>
      <c r="L5" s="222">
        <v>97.247147877976701</v>
      </c>
      <c r="M5" s="85">
        <v>10</v>
      </c>
      <c r="N5" s="86">
        <v>105873</v>
      </c>
      <c r="O5" s="86">
        <v>648157</v>
      </c>
      <c r="P5" s="222">
        <f>O5/K5*100</f>
        <v>105.94695762330922</v>
      </c>
    </row>
    <row r="6" spans="1:18" s="68" customFormat="1" ht="18" customHeight="1">
      <c r="A6" s="223" t="s">
        <v>115</v>
      </c>
      <c r="B6" s="141"/>
      <c r="C6" s="224" t="s">
        <v>130</v>
      </c>
      <c r="D6" s="132"/>
      <c r="E6" s="85">
        <v>1</v>
      </c>
      <c r="F6" s="86">
        <v>2733</v>
      </c>
      <c r="G6" s="86">
        <v>10933</v>
      </c>
      <c r="H6" s="222">
        <v>73.400469956361192</v>
      </c>
      <c r="I6" s="85" t="s">
        <v>128</v>
      </c>
      <c r="J6" s="84" t="s">
        <v>78</v>
      </c>
      <c r="K6" s="84" t="s">
        <v>78</v>
      </c>
      <c r="L6" s="222" t="s">
        <v>129</v>
      </c>
      <c r="M6" s="85" t="s">
        <v>128</v>
      </c>
      <c r="N6" s="84" t="s">
        <v>78</v>
      </c>
      <c r="O6" s="84" t="s">
        <v>78</v>
      </c>
      <c r="P6" s="222" t="s">
        <v>78</v>
      </c>
    </row>
    <row r="7" spans="1:18" s="229" customFormat="1" ht="18" customHeight="1">
      <c r="A7" s="225"/>
      <c r="B7" s="226"/>
      <c r="C7" s="173" t="s">
        <v>33</v>
      </c>
      <c r="D7" s="227"/>
      <c r="E7" s="88">
        <v>8</v>
      </c>
      <c r="F7" s="87">
        <v>113242</v>
      </c>
      <c r="G7" s="87">
        <v>640027</v>
      </c>
      <c r="H7" s="228">
        <v>100.52806420959217</v>
      </c>
      <c r="I7" s="88">
        <v>10</v>
      </c>
      <c r="J7" s="87">
        <v>107480</v>
      </c>
      <c r="K7" s="87">
        <v>611775</v>
      </c>
      <c r="L7" s="228">
        <v>95.585811223589005</v>
      </c>
      <c r="M7" s="88">
        <f>M5</f>
        <v>10</v>
      </c>
      <c r="N7" s="87">
        <f>SUM(N5:N6)</f>
        <v>105873</v>
      </c>
      <c r="O7" s="87">
        <f>SUM(O5:O6)</f>
        <v>648157</v>
      </c>
      <c r="P7" s="228">
        <f>O7/K7*100</f>
        <v>105.94695762330922</v>
      </c>
    </row>
    <row r="8" spans="1:18" s="68" customFormat="1" ht="20.25" customHeight="1">
      <c r="A8" s="219"/>
      <c r="B8" s="220"/>
      <c r="C8" s="221" t="s">
        <v>132</v>
      </c>
      <c r="D8" s="132"/>
      <c r="E8" s="85">
        <v>9</v>
      </c>
      <c r="F8" s="86">
        <v>113875</v>
      </c>
      <c r="G8" s="86">
        <v>648177</v>
      </c>
      <c r="H8" s="222">
        <v>105.69177410965136</v>
      </c>
      <c r="I8" s="85">
        <v>8</v>
      </c>
      <c r="J8" s="86">
        <v>95557</v>
      </c>
      <c r="K8" s="86">
        <v>543912</v>
      </c>
      <c r="L8" s="222">
        <v>83.914116051634053</v>
      </c>
      <c r="M8" s="85">
        <v>11</v>
      </c>
      <c r="N8" s="86">
        <v>101157</v>
      </c>
      <c r="O8" s="86">
        <v>619284</v>
      </c>
      <c r="P8" s="222">
        <f>O8/K8*100</f>
        <v>113.85738869523013</v>
      </c>
    </row>
    <row r="9" spans="1:18" s="68" customFormat="1" ht="18" customHeight="1">
      <c r="A9" s="223" t="s">
        <v>114</v>
      </c>
      <c r="B9" s="141"/>
      <c r="C9" s="224" t="s">
        <v>130</v>
      </c>
      <c r="D9" s="132"/>
      <c r="E9" s="85">
        <v>1</v>
      </c>
      <c r="F9" s="86">
        <v>2789</v>
      </c>
      <c r="G9" s="86">
        <v>11154</v>
      </c>
      <c r="H9" s="222">
        <v>102.62213635109025</v>
      </c>
      <c r="I9" s="85" t="s">
        <v>128</v>
      </c>
      <c r="J9" s="84" t="s">
        <v>78</v>
      </c>
      <c r="K9" s="84" t="s">
        <v>78</v>
      </c>
      <c r="L9" s="222" t="s">
        <v>129</v>
      </c>
      <c r="M9" s="85" t="s">
        <v>128</v>
      </c>
      <c r="N9" s="84" t="s">
        <v>78</v>
      </c>
      <c r="O9" s="84" t="s">
        <v>78</v>
      </c>
      <c r="P9" s="222" t="s">
        <v>78</v>
      </c>
    </row>
    <row r="10" spans="1:18" s="229" customFormat="1" ht="18" customHeight="1">
      <c r="A10" s="225"/>
      <c r="B10" s="226"/>
      <c r="C10" s="173" t="s">
        <v>33</v>
      </c>
      <c r="D10" s="227"/>
      <c r="E10" s="88">
        <v>9</v>
      </c>
      <c r="F10" s="87">
        <v>116664</v>
      </c>
      <c r="G10" s="87">
        <v>659331</v>
      </c>
      <c r="H10" s="228">
        <v>105.6383183260166</v>
      </c>
      <c r="I10" s="88">
        <v>8</v>
      </c>
      <c r="J10" s="87">
        <v>95557</v>
      </c>
      <c r="K10" s="87">
        <v>543912</v>
      </c>
      <c r="L10" s="228">
        <v>82.494528544843178</v>
      </c>
      <c r="M10" s="88">
        <f>M8</f>
        <v>11</v>
      </c>
      <c r="N10" s="87">
        <f>SUM(N8:N9)</f>
        <v>101157</v>
      </c>
      <c r="O10" s="87">
        <f>SUM(O8:O9)</f>
        <v>619284</v>
      </c>
      <c r="P10" s="228">
        <f>O10/K10*100</f>
        <v>113.85738869523013</v>
      </c>
    </row>
    <row r="11" spans="1:18" s="68" customFormat="1" ht="20.25" customHeight="1">
      <c r="A11" s="219"/>
      <c r="B11" s="220"/>
      <c r="C11" s="221" t="s">
        <v>132</v>
      </c>
      <c r="D11" s="132"/>
      <c r="E11" s="85">
        <v>11</v>
      </c>
      <c r="F11" s="86">
        <v>114232</v>
      </c>
      <c r="G11" s="86">
        <v>650209</v>
      </c>
      <c r="H11" s="222">
        <v>105.45001329864874</v>
      </c>
      <c r="I11" s="85">
        <v>12</v>
      </c>
      <c r="J11" s="86">
        <v>95956</v>
      </c>
      <c r="K11" s="86">
        <v>546179</v>
      </c>
      <c r="L11" s="222">
        <v>84.000529060655879</v>
      </c>
      <c r="M11" s="85">
        <v>12</v>
      </c>
      <c r="N11" s="86">
        <v>97187</v>
      </c>
      <c r="O11" s="86">
        <v>594981</v>
      </c>
      <c r="P11" s="222">
        <f>O11/K11*100</f>
        <v>108.93516594376568</v>
      </c>
    </row>
    <row r="12" spans="1:18" s="68" customFormat="1" ht="18" customHeight="1">
      <c r="A12" s="223" t="s">
        <v>113</v>
      </c>
      <c r="B12" s="141"/>
      <c r="C12" s="224" t="s">
        <v>130</v>
      </c>
      <c r="D12" s="132"/>
      <c r="E12" s="85">
        <v>1</v>
      </c>
      <c r="F12" s="86">
        <v>2805</v>
      </c>
      <c r="G12" s="86">
        <v>11219</v>
      </c>
      <c r="H12" s="222">
        <v>94.111232279171205</v>
      </c>
      <c r="I12" s="85" t="s">
        <v>128</v>
      </c>
      <c r="J12" s="84" t="s">
        <v>78</v>
      </c>
      <c r="K12" s="84" t="s">
        <v>78</v>
      </c>
      <c r="L12" s="222" t="s">
        <v>129</v>
      </c>
      <c r="M12" s="85" t="s">
        <v>128</v>
      </c>
      <c r="N12" s="84" t="s">
        <v>78</v>
      </c>
      <c r="O12" s="84" t="s">
        <v>78</v>
      </c>
      <c r="P12" s="222" t="s">
        <v>78</v>
      </c>
    </row>
    <row r="13" spans="1:18" s="229" customFormat="1" ht="18" customHeight="1">
      <c r="A13" s="225"/>
      <c r="B13" s="226"/>
      <c r="C13" s="173" t="s">
        <v>33</v>
      </c>
      <c r="D13" s="227"/>
      <c r="E13" s="88">
        <v>11</v>
      </c>
      <c r="F13" s="87">
        <v>117037</v>
      </c>
      <c r="G13" s="87">
        <v>661428</v>
      </c>
      <c r="H13" s="228">
        <v>105.23495485461993</v>
      </c>
      <c r="I13" s="88">
        <v>12</v>
      </c>
      <c r="J13" s="87">
        <v>95956</v>
      </c>
      <c r="K13" s="87">
        <v>546179</v>
      </c>
      <c r="L13" s="228">
        <v>82.575730087023828</v>
      </c>
      <c r="M13" s="88">
        <f>M11</f>
        <v>12</v>
      </c>
      <c r="N13" s="87">
        <f>SUM(N11:N12)</f>
        <v>97187</v>
      </c>
      <c r="O13" s="87">
        <f>SUM(O11:O12)</f>
        <v>594981</v>
      </c>
      <c r="P13" s="228">
        <f>O13/K13*100</f>
        <v>108.93516594376568</v>
      </c>
    </row>
    <row r="14" spans="1:18" s="68" customFormat="1" ht="20.25" customHeight="1">
      <c r="A14" s="219"/>
      <c r="B14" s="220"/>
      <c r="C14" s="221" t="s">
        <v>132</v>
      </c>
      <c r="D14" s="132"/>
      <c r="E14" s="85">
        <v>7</v>
      </c>
      <c r="F14" s="86">
        <v>106139</v>
      </c>
      <c r="G14" s="86">
        <v>604143</v>
      </c>
      <c r="H14" s="222">
        <v>96.168803156901106</v>
      </c>
      <c r="I14" s="85">
        <v>10</v>
      </c>
      <c r="J14" s="86">
        <v>105417</v>
      </c>
      <c r="K14" s="86">
        <v>600034</v>
      </c>
      <c r="L14" s="222">
        <v>99.319863012564895</v>
      </c>
      <c r="M14" s="85">
        <v>10</v>
      </c>
      <c r="N14" s="86">
        <v>104009</v>
      </c>
      <c r="O14" s="86">
        <v>636744</v>
      </c>
      <c r="P14" s="222">
        <f>O14/K14*100</f>
        <v>106.11798664742331</v>
      </c>
    </row>
    <row r="15" spans="1:18" s="68" customFormat="1" ht="18" customHeight="1">
      <c r="A15" s="223" t="s">
        <v>112</v>
      </c>
      <c r="B15" s="141"/>
      <c r="C15" s="224" t="s">
        <v>130</v>
      </c>
      <c r="D15" s="132"/>
      <c r="E15" s="85">
        <v>1</v>
      </c>
      <c r="F15" s="86">
        <v>2652</v>
      </c>
      <c r="G15" s="86">
        <v>10607</v>
      </c>
      <c r="H15" s="222">
        <v>87.09968796189851</v>
      </c>
      <c r="I15" s="85" t="s">
        <v>128</v>
      </c>
      <c r="J15" s="84" t="s">
        <v>78</v>
      </c>
      <c r="K15" s="84" t="s">
        <v>78</v>
      </c>
      <c r="L15" s="222" t="s">
        <v>129</v>
      </c>
      <c r="M15" s="85" t="s">
        <v>128</v>
      </c>
      <c r="N15" s="84" t="s">
        <v>78</v>
      </c>
      <c r="O15" s="84" t="s">
        <v>78</v>
      </c>
      <c r="P15" s="222" t="s">
        <v>78</v>
      </c>
    </row>
    <row r="16" spans="1:18" s="229" customFormat="1" ht="18" customHeight="1">
      <c r="A16" s="225"/>
      <c r="B16" s="226"/>
      <c r="C16" s="173" t="s">
        <v>33</v>
      </c>
      <c r="D16" s="227"/>
      <c r="E16" s="88">
        <v>7</v>
      </c>
      <c r="F16" s="87">
        <v>108791</v>
      </c>
      <c r="G16" s="87">
        <v>614750</v>
      </c>
      <c r="H16" s="228">
        <v>95.996339724761043</v>
      </c>
      <c r="I16" s="88">
        <v>10</v>
      </c>
      <c r="J16" s="87">
        <v>105417</v>
      </c>
      <c r="K16" s="87">
        <v>600034</v>
      </c>
      <c r="L16" s="228">
        <v>97.606181374542501</v>
      </c>
      <c r="M16" s="88">
        <f>M14</f>
        <v>10</v>
      </c>
      <c r="N16" s="87">
        <f>SUM(N14:N15)</f>
        <v>104009</v>
      </c>
      <c r="O16" s="87">
        <f>SUM(O14:O15)</f>
        <v>636744</v>
      </c>
      <c r="P16" s="228">
        <f>O16/K16*100</f>
        <v>106.11798664742331</v>
      </c>
    </row>
    <row r="17" spans="1:16" s="68" customFormat="1" ht="20.25" customHeight="1">
      <c r="A17" s="219"/>
      <c r="B17" s="220"/>
      <c r="C17" s="221" t="s">
        <v>132</v>
      </c>
      <c r="D17" s="132"/>
      <c r="E17" s="85">
        <v>8</v>
      </c>
      <c r="F17" s="86">
        <v>118570</v>
      </c>
      <c r="G17" s="86">
        <v>674901</v>
      </c>
      <c r="H17" s="222">
        <v>107.42349529336488</v>
      </c>
      <c r="I17" s="85">
        <v>9</v>
      </c>
      <c r="J17" s="86">
        <v>109108</v>
      </c>
      <c r="K17" s="86">
        <v>621042</v>
      </c>
      <c r="L17" s="222">
        <v>92.019718447594528</v>
      </c>
      <c r="M17" s="85">
        <v>12</v>
      </c>
      <c r="N17" s="86">
        <v>105219</v>
      </c>
      <c r="O17" s="86">
        <v>644152</v>
      </c>
      <c r="P17" s="222">
        <f>O17/K17*100</f>
        <v>103.72116539622118</v>
      </c>
    </row>
    <row r="18" spans="1:16" s="68" customFormat="1" ht="18" customHeight="1">
      <c r="A18" s="223" t="s">
        <v>111</v>
      </c>
      <c r="B18" s="141"/>
      <c r="C18" s="224" t="s">
        <v>130</v>
      </c>
      <c r="D18" s="132"/>
      <c r="E18" s="85">
        <v>1</v>
      </c>
      <c r="F18" s="86">
        <v>2835</v>
      </c>
      <c r="G18" s="86">
        <v>11339</v>
      </c>
      <c r="H18" s="222">
        <v>94.847344207444579</v>
      </c>
      <c r="I18" s="85" t="s">
        <v>128</v>
      </c>
      <c r="J18" s="84" t="s">
        <v>78</v>
      </c>
      <c r="K18" s="84" t="s">
        <v>78</v>
      </c>
      <c r="L18" s="222" t="s">
        <v>129</v>
      </c>
      <c r="M18" s="85" t="s">
        <v>128</v>
      </c>
      <c r="N18" s="84" t="s">
        <v>78</v>
      </c>
      <c r="O18" s="84" t="s">
        <v>78</v>
      </c>
      <c r="P18" s="222" t="s">
        <v>78</v>
      </c>
    </row>
    <row r="19" spans="1:16" s="229" customFormat="1" ht="18" customHeight="1">
      <c r="A19" s="225"/>
      <c r="B19" s="226"/>
      <c r="C19" s="173" t="s">
        <v>33</v>
      </c>
      <c r="D19" s="227"/>
      <c r="E19" s="88">
        <v>8</v>
      </c>
      <c r="F19" s="87">
        <v>121405</v>
      </c>
      <c r="G19" s="87">
        <v>686240</v>
      </c>
      <c r="H19" s="228">
        <v>107.18865634620762</v>
      </c>
      <c r="I19" s="88">
        <v>9</v>
      </c>
      <c r="J19" s="87">
        <v>109108</v>
      </c>
      <c r="K19" s="87">
        <v>621042</v>
      </c>
      <c r="L19" s="228">
        <v>90.499242247610169</v>
      </c>
      <c r="M19" s="88">
        <f>M17</f>
        <v>12</v>
      </c>
      <c r="N19" s="87">
        <f>SUM(N17:N18)</f>
        <v>105219</v>
      </c>
      <c r="O19" s="87">
        <f>SUM(O17:O18)</f>
        <v>644152</v>
      </c>
      <c r="P19" s="228">
        <f>O19/K19*100</f>
        <v>103.72116539622118</v>
      </c>
    </row>
    <row r="20" spans="1:16" s="68" customFormat="1" ht="20.25" customHeight="1">
      <c r="A20" s="219"/>
      <c r="B20" s="220"/>
      <c r="C20" s="221" t="s">
        <v>132</v>
      </c>
      <c r="D20" s="132"/>
      <c r="E20" s="85">
        <v>12</v>
      </c>
      <c r="F20" s="86">
        <v>113948</v>
      </c>
      <c r="G20" s="86">
        <v>648592</v>
      </c>
      <c r="H20" s="222">
        <v>100.02251536750938</v>
      </c>
      <c r="I20" s="85">
        <v>14</v>
      </c>
      <c r="J20" s="86">
        <v>102838</v>
      </c>
      <c r="K20" s="86">
        <v>585351</v>
      </c>
      <c r="L20" s="222">
        <v>90.249494289167913</v>
      </c>
      <c r="M20" s="85">
        <v>13</v>
      </c>
      <c r="N20" s="86">
        <v>102142</v>
      </c>
      <c r="O20" s="86">
        <v>625315</v>
      </c>
      <c r="P20" s="222">
        <f>O20/K20*100</f>
        <v>106.82735657750648</v>
      </c>
    </row>
    <row r="21" spans="1:16" s="68" customFormat="1" ht="18" customHeight="1">
      <c r="A21" s="223" t="s">
        <v>110</v>
      </c>
      <c r="B21" s="141"/>
      <c r="C21" s="224" t="s">
        <v>130</v>
      </c>
      <c r="D21" s="132"/>
      <c r="E21" s="85">
        <v>1</v>
      </c>
      <c r="F21" s="86">
        <v>2832</v>
      </c>
      <c r="G21" s="86">
        <v>11327</v>
      </c>
      <c r="H21" s="222">
        <v>88.999764280663157</v>
      </c>
      <c r="I21" s="85" t="s">
        <v>128</v>
      </c>
      <c r="J21" s="84" t="s">
        <v>78</v>
      </c>
      <c r="K21" s="84" t="s">
        <v>78</v>
      </c>
      <c r="L21" s="222" t="s">
        <v>129</v>
      </c>
      <c r="M21" s="85" t="s">
        <v>128</v>
      </c>
      <c r="N21" s="84" t="s">
        <v>78</v>
      </c>
      <c r="O21" s="84" t="s">
        <v>78</v>
      </c>
      <c r="P21" s="222" t="s">
        <v>78</v>
      </c>
    </row>
    <row r="22" spans="1:16" s="229" customFormat="1" ht="18" customHeight="1">
      <c r="A22" s="225"/>
      <c r="B22" s="226"/>
      <c r="C22" s="173" t="s">
        <v>33</v>
      </c>
      <c r="D22" s="227"/>
      <c r="E22" s="88">
        <v>12</v>
      </c>
      <c r="F22" s="87">
        <v>116780</v>
      </c>
      <c r="G22" s="87">
        <v>659919</v>
      </c>
      <c r="H22" s="228">
        <v>99.810337082730243</v>
      </c>
      <c r="I22" s="88">
        <v>14</v>
      </c>
      <c r="J22" s="87">
        <v>102838</v>
      </c>
      <c r="K22" s="87">
        <v>585351</v>
      </c>
      <c r="L22" s="228">
        <v>88.700431416582944</v>
      </c>
      <c r="M22" s="88">
        <f>M20</f>
        <v>13</v>
      </c>
      <c r="N22" s="87">
        <f>SUM(N20:N21)</f>
        <v>102142</v>
      </c>
      <c r="O22" s="87">
        <f>SUM(O20:O21)</f>
        <v>625315</v>
      </c>
      <c r="P22" s="228">
        <f>O22/K22*100</f>
        <v>106.82735657750648</v>
      </c>
    </row>
    <row r="23" spans="1:16" s="68" customFormat="1" ht="20.25" customHeight="1">
      <c r="A23" s="219"/>
      <c r="B23" s="220"/>
      <c r="C23" s="221" t="s">
        <v>132</v>
      </c>
      <c r="D23" s="132"/>
      <c r="E23" s="85">
        <v>8</v>
      </c>
      <c r="F23" s="86">
        <v>119873</v>
      </c>
      <c r="G23" s="86">
        <v>682315</v>
      </c>
      <c r="H23" s="222">
        <v>82.665770120791379</v>
      </c>
      <c r="I23" s="85">
        <v>12</v>
      </c>
      <c r="J23" s="86">
        <v>137687</v>
      </c>
      <c r="K23" s="86">
        <v>783715</v>
      </c>
      <c r="L23" s="222">
        <v>114.86117115994811</v>
      </c>
      <c r="M23" s="85">
        <v>11</v>
      </c>
      <c r="N23" s="86">
        <v>132439</v>
      </c>
      <c r="O23" s="86">
        <v>816823</v>
      </c>
      <c r="P23" s="222">
        <f>O23/K23*100</f>
        <v>104.22449487377428</v>
      </c>
    </row>
    <row r="24" spans="1:16" s="68" customFormat="1" ht="18" customHeight="1">
      <c r="A24" s="223" t="s">
        <v>109</v>
      </c>
      <c r="B24" s="141"/>
      <c r="C24" s="224" t="s">
        <v>130</v>
      </c>
      <c r="D24" s="132"/>
      <c r="E24" s="85">
        <v>1</v>
      </c>
      <c r="F24" s="86">
        <v>1580</v>
      </c>
      <c r="G24" s="86">
        <v>6320</v>
      </c>
      <c r="H24" s="222">
        <v>50.487298290461737</v>
      </c>
      <c r="I24" s="85" t="s">
        <v>128</v>
      </c>
      <c r="J24" s="84" t="s">
        <v>78</v>
      </c>
      <c r="K24" s="84" t="s">
        <v>78</v>
      </c>
      <c r="L24" s="222" t="s">
        <v>129</v>
      </c>
      <c r="M24" s="85" t="s">
        <v>128</v>
      </c>
      <c r="N24" s="84" t="s">
        <v>78</v>
      </c>
      <c r="O24" s="84" t="s">
        <v>78</v>
      </c>
      <c r="P24" s="222" t="s">
        <v>78</v>
      </c>
    </row>
    <row r="25" spans="1:16" s="229" customFormat="1" ht="18" customHeight="1">
      <c r="A25" s="225"/>
      <c r="B25" s="226"/>
      <c r="C25" s="173" t="s">
        <v>33</v>
      </c>
      <c r="D25" s="227"/>
      <c r="E25" s="88">
        <v>8</v>
      </c>
      <c r="F25" s="87">
        <v>121453</v>
      </c>
      <c r="G25" s="87">
        <v>688636</v>
      </c>
      <c r="H25" s="228">
        <v>82.185156365615313</v>
      </c>
      <c r="I25" s="88">
        <v>12</v>
      </c>
      <c r="J25" s="87">
        <v>137687</v>
      </c>
      <c r="K25" s="87">
        <v>783715</v>
      </c>
      <c r="L25" s="228">
        <v>113.80685877589902</v>
      </c>
      <c r="M25" s="88">
        <f>M23</f>
        <v>11</v>
      </c>
      <c r="N25" s="87">
        <f>SUM(N23:N24)</f>
        <v>132439</v>
      </c>
      <c r="O25" s="87">
        <f>SUM(O23:O24)</f>
        <v>816823</v>
      </c>
      <c r="P25" s="228">
        <f>O25/K25*100</f>
        <v>104.22449487377428</v>
      </c>
    </row>
    <row r="26" spans="1:16" s="68" customFormat="1" ht="20.25" customHeight="1">
      <c r="A26" s="219"/>
      <c r="B26" s="220"/>
      <c r="C26" s="221" t="s">
        <v>132</v>
      </c>
      <c r="D26" s="132"/>
      <c r="E26" s="85">
        <v>9</v>
      </c>
      <c r="F26" s="86">
        <v>106867</v>
      </c>
      <c r="G26" s="86">
        <v>608289</v>
      </c>
      <c r="H26" s="222">
        <v>122.65350112210929</v>
      </c>
      <c r="I26" s="85">
        <v>9</v>
      </c>
      <c r="J26" s="86">
        <v>78707</v>
      </c>
      <c r="K26" s="86">
        <v>486459</v>
      </c>
      <c r="L26" s="222">
        <v>79.971691087624464</v>
      </c>
      <c r="M26" s="85">
        <v>10</v>
      </c>
      <c r="N26" s="86">
        <v>77580</v>
      </c>
      <c r="O26" s="86">
        <v>515421</v>
      </c>
      <c r="P26" s="222">
        <f>O26/K26*100</f>
        <v>105.95363638045549</v>
      </c>
    </row>
    <row r="27" spans="1:16" s="68" customFormat="1" ht="18" customHeight="1">
      <c r="A27" s="223" t="s">
        <v>108</v>
      </c>
      <c r="B27" s="141"/>
      <c r="C27" s="224" t="s">
        <v>130</v>
      </c>
      <c r="D27" s="132"/>
      <c r="E27" s="85">
        <v>1</v>
      </c>
      <c r="F27" s="89">
        <v>-64</v>
      </c>
      <c r="G27" s="91">
        <v>-91</v>
      </c>
      <c r="H27" s="230">
        <v>-0.82055906221821462</v>
      </c>
      <c r="I27" s="85" t="s">
        <v>128</v>
      </c>
      <c r="J27" s="84" t="s">
        <v>78</v>
      </c>
      <c r="K27" s="84" t="s">
        <v>78</v>
      </c>
      <c r="L27" s="222" t="s">
        <v>129</v>
      </c>
      <c r="M27" s="85" t="s">
        <v>128</v>
      </c>
      <c r="N27" s="84" t="s">
        <v>78</v>
      </c>
      <c r="O27" s="84" t="s">
        <v>78</v>
      </c>
      <c r="P27" s="222" t="s">
        <v>78</v>
      </c>
    </row>
    <row r="28" spans="1:16" s="229" customFormat="1" ht="18" customHeight="1">
      <c r="A28" s="225"/>
      <c r="B28" s="226"/>
      <c r="C28" s="173" t="s">
        <v>33</v>
      </c>
      <c r="D28" s="227"/>
      <c r="E28" s="88">
        <v>9</v>
      </c>
      <c r="F28" s="87">
        <v>106804</v>
      </c>
      <c r="G28" s="87">
        <v>608198</v>
      </c>
      <c r="H28" s="228">
        <v>119.95282339738596</v>
      </c>
      <c r="I28" s="88">
        <v>9</v>
      </c>
      <c r="J28" s="87">
        <v>78707</v>
      </c>
      <c r="K28" s="87">
        <v>486459</v>
      </c>
      <c r="L28" s="228">
        <v>79.983656638134292</v>
      </c>
      <c r="M28" s="88">
        <f>M26</f>
        <v>10</v>
      </c>
      <c r="N28" s="87">
        <f>SUM(N26:N27)</f>
        <v>77580</v>
      </c>
      <c r="O28" s="87">
        <f>SUM(O26:O27)</f>
        <v>515421</v>
      </c>
      <c r="P28" s="228">
        <f>O28/K28*100</f>
        <v>105.95363638045549</v>
      </c>
    </row>
    <row r="29" spans="1:16" s="68" customFormat="1" ht="20.25" customHeight="1">
      <c r="A29" s="219"/>
      <c r="B29" s="220"/>
      <c r="C29" s="221" t="s">
        <v>132</v>
      </c>
      <c r="D29" s="132"/>
      <c r="E29" s="85">
        <v>11</v>
      </c>
      <c r="F29" s="86">
        <v>108001</v>
      </c>
      <c r="G29" s="86">
        <v>614744</v>
      </c>
      <c r="H29" s="222">
        <v>101.83545813565162</v>
      </c>
      <c r="I29" s="85">
        <v>13</v>
      </c>
      <c r="J29" s="86">
        <v>91247</v>
      </c>
      <c r="K29" s="86">
        <v>558614</v>
      </c>
      <c r="L29" s="222">
        <v>90.869370014184767</v>
      </c>
      <c r="M29" s="90" t="s">
        <v>133</v>
      </c>
      <c r="N29" s="86">
        <v>100330</v>
      </c>
      <c r="O29" s="86">
        <v>671046</v>
      </c>
      <c r="P29" s="222">
        <f>O29/K29*100</f>
        <v>120.12695707590572</v>
      </c>
    </row>
    <row r="30" spans="1:16" s="68" customFormat="1" ht="18" customHeight="1">
      <c r="A30" s="223" t="s">
        <v>106</v>
      </c>
      <c r="B30" s="141"/>
      <c r="C30" s="224" t="s">
        <v>130</v>
      </c>
      <c r="D30" s="132"/>
      <c r="E30" s="85">
        <v>1</v>
      </c>
      <c r="F30" s="89">
        <v>-11</v>
      </c>
      <c r="G30" s="86">
        <v>379</v>
      </c>
      <c r="H30" s="222">
        <v>3.3292340126493327</v>
      </c>
      <c r="I30" s="85" t="s">
        <v>128</v>
      </c>
      <c r="J30" s="84" t="s">
        <v>78</v>
      </c>
      <c r="K30" s="84" t="s">
        <v>78</v>
      </c>
      <c r="L30" s="222" t="s">
        <v>129</v>
      </c>
      <c r="M30" s="85" t="s">
        <v>128</v>
      </c>
      <c r="N30" s="84" t="s">
        <v>78</v>
      </c>
      <c r="O30" s="84" t="s">
        <v>78</v>
      </c>
      <c r="P30" s="222" t="s">
        <v>78</v>
      </c>
    </row>
    <row r="31" spans="1:16" s="229" customFormat="1" ht="18" customHeight="1">
      <c r="A31" s="225"/>
      <c r="B31" s="226"/>
      <c r="C31" s="173" t="s">
        <v>33</v>
      </c>
      <c r="D31" s="227"/>
      <c r="E31" s="88">
        <v>11</v>
      </c>
      <c r="F31" s="87">
        <v>107990</v>
      </c>
      <c r="G31" s="87">
        <v>615124</v>
      </c>
      <c r="H31" s="228">
        <v>100.01235675914725</v>
      </c>
      <c r="I31" s="88">
        <v>13</v>
      </c>
      <c r="J31" s="87">
        <v>91247</v>
      </c>
      <c r="K31" s="87">
        <v>558614</v>
      </c>
      <c r="L31" s="228">
        <v>90.813234404770412</v>
      </c>
      <c r="M31" s="88">
        <v>15</v>
      </c>
      <c r="N31" s="87">
        <f>SUM(N29:N30)</f>
        <v>100330</v>
      </c>
      <c r="O31" s="87">
        <f>SUM(O29:O30)</f>
        <v>671046</v>
      </c>
      <c r="P31" s="228">
        <f>O31/K31*100</f>
        <v>120.12695707590572</v>
      </c>
    </row>
    <row r="32" spans="1:16" s="68" customFormat="1" ht="20.25" customHeight="1">
      <c r="A32" s="219"/>
      <c r="B32" s="220"/>
      <c r="C32" s="221" t="s">
        <v>132</v>
      </c>
      <c r="D32" s="132"/>
      <c r="E32" s="85">
        <v>8</v>
      </c>
      <c r="F32" s="86">
        <v>116943</v>
      </c>
      <c r="G32" s="86">
        <v>665638</v>
      </c>
      <c r="H32" s="222">
        <v>97.885781931280917</v>
      </c>
      <c r="I32" s="85">
        <v>11</v>
      </c>
      <c r="J32" s="86">
        <v>105725</v>
      </c>
      <c r="K32" s="86">
        <v>671434</v>
      </c>
      <c r="L32" s="222">
        <v>100.87074355730891</v>
      </c>
      <c r="M32" s="85">
        <v>12</v>
      </c>
      <c r="N32" s="86">
        <v>110092</v>
      </c>
      <c r="O32" s="86">
        <v>721411</v>
      </c>
      <c r="P32" s="222">
        <f>O32/K32*100</f>
        <v>107.44332279866673</v>
      </c>
    </row>
    <row r="33" spans="1:19" s="68" customFormat="1" ht="18" customHeight="1">
      <c r="A33" s="223" t="s">
        <v>105</v>
      </c>
      <c r="B33" s="141"/>
      <c r="C33" s="224" t="s">
        <v>130</v>
      </c>
      <c r="D33" s="132"/>
      <c r="E33" s="85">
        <v>1</v>
      </c>
      <c r="F33" s="86">
        <v>14</v>
      </c>
      <c r="G33" s="86">
        <v>79</v>
      </c>
      <c r="H33" s="222">
        <v>0.64865752524837839</v>
      </c>
      <c r="I33" s="85" t="s">
        <v>128</v>
      </c>
      <c r="J33" s="84" t="s">
        <v>78</v>
      </c>
      <c r="K33" s="84" t="s">
        <v>78</v>
      </c>
      <c r="L33" s="222" t="s">
        <v>129</v>
      </c>
      <c r="M33" s="85" t="s">
        <v>128</v>
      </c>
      <c r="N33" s="84" t="s">
        <v>78</v>
      </c>
      <c r="O33" s="84" t="s">
        <v>78</v>
      </c>
      <c r="P33" s="222" t="s">
        <v>78</v>
      </c>
    </row>
    <row r="34" spans="1:19" s="229" customFormat="1" ht="18" customHeight="1">
      <c r="A34" s="225"/>
      <c r="B34" s="226"/>
      <c r="C34" s="173" t="s">
        <v>33</v>
      </c>
      <c r="D34" s="227"/>
      <c r="E34" s="88">
        <v>8</v>
      </c>
      <c r="F34" s="87">
        <v>116957</v>
      </c>
      <c r="G34" s="87">
        <v>665717</v>
      </c>
      <c r="H34" s="228">
        <v>96.174916280695882</v>
      </c>
      <c r="I34" s="88">
        <v>11</v>
      </c>
      <c r="J34" s="87">
        <v>105725</v>
      </c>
      <c r="K34" s="87">
        <v>671434</v>
      </c>
      <c r="L34" s="228">
        <v>100.85877332259805</v>
      </c>
      <c r="M34" s="88">
        <f>M32</f>
        <v>12</v>
      </c>
      <c r="N34" s="87">
        <f>SUM(N32:N33)</f>
        <v>110092</v>
      </c>
      <c r="O34" s="87">
        <f>SUM(O32:O33)</f>
        <v>721411</v>
      </c>
      <c r="P34" s="228">
        <f>O34/K34*100</f>
        <v>107.44332279866673</v>
      </c>
    </row>
    <row r="35" spans="1:19" s="68" customFormat="1" ht="20.25" customHeight="1">
      <c r="A35" s="219"/>
      <c r="B35" s="220"/>
      <c r="C35" s="221" t="s">
        <v>132</v>
      </c>
      <c r="D35" s="132"/>
      <c r="E35" s="85">
        <v>7</v>
      </c>
      <c r="F35" s="86">
        <v>106108</v>
      </c>
      <c r="G35" s="86">
        <v>603966</v>
      </c>
      <c r="H35" s="222">
        <v>104.06388917605707</v>
      </c>
      <c r="I35" s="85">
        <v>11</v>
      </c>
      <c r="J35" s="86">
        <v>92027</v>
      </c>
      <c r="K35" s="86">
        <v>563446</v>
      </c>
      <c r="L35" s="222">
        <v>93.291013070272172</v>
      </c>
      <c r="M35" s="85">
        <v>10</v>
      </c>
      <c r="N35" s="86">
        <v>92089</v>
      </c>
      <c r="O35" s="86">
        <v>603368</v>
      </c>
      <c r="P35" s="222">
        <f>O35/K35*100</f>
        <v>107.08532849643089</v>
      </c>
    </row>
    <row r="36" spans="1:19" s="68" customFormat="1" ht="18" customHeight="1">
      <c r="A36" s="223" t="s">
        <v>104</v>
      </c>
      <c r="B36" s="141"/>
      <c r="C36" s="224" t="s">
        <v>130</v>
      </c>
      <c r="D36" s="132"/>
      <c r="E36" s="85" t="s">
        <v>128</v>
      </c>
      <c r="F36" s="84" t="s">
        <v>128</v>
      </c>
      <c r="G36" s="86">
        <v>2</v>
      </c>
      <c r="H36" s="222">
        <v>1.9129603060736491E-2</v>
      </c>
      <c r="I36" s="85" t="s">
        <v>128</v>
      </c>
      <c r="J36" s="84" t="s">
        <v>78</v>
      </c>
      <c r="K36" s="84" t="s">
        <v>78</v>
      </c>
      <c r="L36" s="222" t="s">
        <v>129</v>
      </c>
      <c r="M36" s="85" t="s">
        <v>128</v>
      </c>
      <c r="N36" s="84" t="s">
        <v>78</v>
      </c>
      <c r="O36" s="84" t="s">
        <v>78</v>
      </c>
      <c r="P36" s="222" t="s">
        <v>78</v>
      </c>
    </row>
    <row r="37" spans="1:19" s="229" customFormat="1" ht="18" customHeight="1">
      <c r="A37" s="225"/>
      <c r="B37" s="226"/>
      <c r="C37" s="173" t="s">
        <v>33</v>
      </c>
      <c r="D37" s="227"/>
      <c r="E37" s="88">
        <v>7</v>
      </c>
      <c r="F37" s="87">
        <v>106108</v>
      </c>
      <c r="G37" s="87">
        <v>603968</v>
      </c>
      <c r="H37" s="228">
        <v>102.22278639552498</v>
      </c>
      <c r="I37" s="88">
        <v>11</v>
      </c>
      <c r="J37" s="87">
        <v>92027</v>
      </c>
      <c r="K37" s="87">
        <v>563446</v>
      </c>
      <c r="L37" s="228">
        <v>93.29070414326587</v>
      </c>
      <c r="M37" s="88">
        <f>M35</f>
        <v>10</v>
      </c>
      <c r="N37" s="87">
        <f>SUM(N35:N36)</f>
        <v>92089</v>
      </c>
      <c r="O37" s="87">
        <f>SUM(O35:O36)</f>
        <v>603368</v>
      </c>
      <c r="P37" s="228">
        <f>O37/K37*100</f>
        <v>107.08532849643089</v>
      </c>
    </row>
    <row r="38" spans="1:19" s="68" customFormat="1" ht="20.25" customHeight="1">
      <c r="A38" s="219"/>
      <c r="B38" s="220"/>
      <c r="C38" s="221" t="s">
        <v>132</v>
      </c>
      <c r="D38" s="132"/>
      <c r="E38" s="85">
        <v>11</v>
      </c>
      <c r="F38" s="86">
        <v>102220</v>
      </c>
      <c r="G38" s="86">
        <v>581835</v>
      </c>
      <c r="H38" s="222">
        <v>101.32138261061878</v>
      </c>
      <c r="I38" s="85">
        <v>12</v>
      </c>
      <c r="J38" s="86">
        <v>90403</v>
      </c>
      <c r="K38" s="86">
        <v>553446</v>
      </c>
      <c r="L38" s="222">
        <v>95.120781664904996</v>
      </c>
      <c r="M38" s="85">
        <v>12</v>
      </c>
      <c r="N38" s="86">
        <v>89834</v>
      </c>
      <c r="O38" s="86">
        <v>588699</v>
      </c>
      <c r="P38" s="222">
        <f>O38/K38*100</f>
        <v>106.36972712784987</v>
      </c>
    </row>
    <row r="39" spans="1:19" s="68" customFormat="1" ht="18" customHeight="1">
      <c r="A39" s="223" t="s">
        <v>102</v>
      </c>
      <c r="B39" s="141"/>
      <c r="C39" s="224" t="s">
        <v>130</v>
      </c>
      <c r="D39" s="132"/>
      <c r="E39" s="85" t="s">
        <v>128</v>
      </c>
      <c r="F39" s="84" t="s">
        <v>128</v>
      </c>
      <c r="G39" s="86">
        <v>6</v>
      </c>
      <c r="H39" s="222">
        <v>5.905511811023622E-2</v>
      </c>
      <c r="I39" s="85" t="s">
        <v>128</v>
      </c>
      <c r="J39" s="84" t="s">
        <v>78</v>
      </c>
      <c r="K39" s="84" t="s">
        <v>78</v>
      </c>
      <c r="L39" s="222" t="s">
        <v>129</v>
      </c>
      <c r="M39" s="85" t="s">
        <v>128</v>
      </c>
      <c r="N39" s="84" t="s">
        <v>78</v>
      </c>
      <c r="O39" s="84" t="s">
        <v>78</v>
      </c>
      <c r="P39" s="222" t="s">
        <v>78</v>
      </c>
    </row>
    <row r="40" spans="1:19" s="229" customFormat="1" ht="18" customHeight="1">
      <c r="A40" s="225"/>
      <c r="B40" s="226"/>
      <c r="C40" s="173" t="s">
        <v>33</v>
      </c>
      <c r="D40" s="227"/>
      <c r="E40" s="88">
        <v>11</v>
      </c>
      <c r="F40" s="87">
        <v>102220</v>
      </c>
      <c r="G40" s="87">
        <v>581841</v>
      </c>
      <c r="H40" s="228">
        <v>99.560922439327385</v>
      </c>
      <c r="I40" s="88">
        <v>12</v>
      </c>
      <c r="J40" s="87">
        <v>90403</v>
      </c>
      <c r="K40" s="87">
        <v>553446</v>
      </c>
      <c r="L40" s="228">
        <v>95.119800770313532</v>
      </c>
      <c r="M40" s="88">
        <f>M38</f>
        <v>12</v>
      </c>
      <c r="N40" s="87">
        <f>SUM(N38:N39)</f>
        <v>89834</v>
      </c>
      <c r="O40" s="87">
        <f>SUM(O38:O39)</f>
        <v>588699</v>
      </c>
      <c r="P40" s="228">
        <f>O40/K40*100</f>
        <v>106.36972712784987</v>
      </c>
    </row>
    <row r="41" spans="1:19" s="68" customFormat="1" ht="20.25" customHeight="1">
      <c r="A41" s="219"/>
      <c r="B41" s="220"/>
      <c r="C41" s="221" t="s">
        <v>132</v>
      </c>
      <c r="D41" s="132"/>
      <c r="E41" s="85">
        <v>12</v>
      </c>
      <c r="F41" s="86">
        <v>1337285</v>
      </c>
      <c r="G41" s="86">
        <v>7611903</v>
      </c>
      <c r="H41" s="222">
        <v>101.27327622026074</v>
      </c>
      <c r="I41" s="85">
        <v>14</v>
      </c>
      <c r="J41" s="86">
        <v>1212151</v>
      </c>
      <c r="K41" s="86">
        <v>7125406</v>
      </c>
      <c r="L41" s="222">
        <v>93.608733584755356</v>
      </c>
      <c r="M41" s="85">
        <v>16</v>
      </c>
      <c r="N41" s="86">
        <v>1217953</v>
      </c>
      <c r="O41" s="86">
        <v>7685401</v>
      </c>
      <c r="P41" s="222">
        <f>O41/K41*100</f>
        <v>107.85913111477437</v>
      </c>
    </row>
    <row r="42" spans="1:19" s="68" customFormat="1" ht="18" customHeight="1">
      <c r="A42" s="223" t="s">
        <v>131</v>
      </c>
      <c r="B42" s="141"/>
      <c r="C42" s="224" t="s">
        <v>130</v>
      </c>
      <c r="D42" s="132"/>
      <c r="E42" s="85">
        <v>1</v>
      </c>
      <c r="F42" s="86">
        <v>18165</v>
      </c>
      <c r="G42" s="86">
        <v>73276</v>
      </c>
      <c r="H42" s="222">
        <v>51.482811193626119</v>
      </c>
      <c r="I42" s="85" t="s">
        <v>128</v>
      </c>
      <c r="J42" s="84" t="s">
        <v>78</v>
      </c>
      <c r="K42" s="84" t="s">
        <v>78</v>
      </c>
      <c r="L42" s="222" t="s">
        <v>129</v>
      </c>
      <c r="M42" s="85" t="s">
        <v>128</v>
      </c>
      <c r="N42" s="84" t="s">
        <v>78</v>
      </c>
      <c r="O42" s="84" t="s">
        <v>78</v>
      </c>
      <c r="P42" s="222" t="s">
        <v>78</v>
      </c>
    </row>
    <row r="43" spans="1:19" s="229" customFormat="1" ht="18" customHeight="1" thickBot="1">
      <c r="A43" s="231"/>
      <c r="B43" s="232"/>
      <c r="C43" s="233" t="s">
        <v>33</v>
      </c>
      <c r="D43" s="234"/>
      <c r="E43" s="83">
        <v>12</v>
      </c>
      <c r="F43" s="82">
        <v>1355450</v>
      </c>
      <c r="G43" s="82">
        <v>7685179</v>
      </c>
      <c r="H43" s="235">
        <v>100.34793874335186</v>
      </c>
      <c r="I43" s="83">
        <v>14</v>
      </c>
      <c r="J43" s="82">
        <v>1212151</v>
      </c>
      <c r="K43" s="82">
        <v>7125406</v>
      </c>
      <c r="L43" s="235">
        <v>92.716200884846018</v>
      </c>
      <c r="M43" s="83">
        <f>M41</f>
        <v>16</v>
      </c>
      <c r="N43" s="82">
        <f>SUM(N41:N42)</f>
        <v>1217953</v>
      </c>
      <c r="O43" s="82">
        <f>SUM(O41:O42)</f>
        <v>7685401</v>
      </c>
      <c r="P43" s="235">
        <f>O43/K43*100</f>
        <v>107.85913111477437</v>
      </c>
    </row>
    <row r="44" spans="1:19" s="236" customFormat="1" ht="90" customHeight="1">
      <c r="A44" s="338" t="s">
        <v>127</v>
      </c>
      <c r="B44" s="339"/>
      <c r="C44" s="339"/>
      <c r="D44" s="339"/>
      <c r="E44" s="339"/>
      <c r="F44" s="339"/>
      <c r="G44" s="339"/>
      <c r="H44" s="339"/>
      <c r="I44" s="339"/>
      <c r="J44" s="339"/>
      <c r="K44" s="339"/>
      <c r="L44" s="339"/>
      <c r="M44" s="339"/>
      <c r="N44" s="339"/>
      <c r="O44" s="339"/>
      <c r="P44" s="339"/>
      <c r="Q44" s="337"/>
      <c r="R44" s="337"/>
      <c r="S44" s="337"/>
    </row>
    <row r="45" spans="1:19" s="68" customFormat="1" ht="17.100000000000001" customHeight="1"/>
    <row r="46" spans="1:19" s="68" customFormat="1" ht="17.100000000000001" customHeight="1"/>
    <row r="47" spans="1:19" s="68" customFormat="1" ht="17.100000000000001" customHeight="1"/>
    <row r="48" spans="1:19" s="68" customFormat="1" ht="17.100000000000001" customHeight="1"/>
    <row r="49" s="68" customFormat="1" ht="17.100000000000001" customHeight="1"/>
    <row r="50" s="68" customFormat="1" ht="17.100000000000001" customHeight="1"/>
    <row r="51" s="68" customFormat="1" ht="17.100000000000001" customHeight="1"/>
    <row r="52" s="68" customFormat="1" ht="17.100000000000001" customHeight="1"/>
    <row r="53" s="68" customFormat="1" ht="17.100000000000001" customHeight="1"/>
    <row r="54" s="68" customFormat="1" ht="17.100000000000001" customHeight="1"/>
    <row r="55" s="68" customFormat="1" ht="17.100000000000001" customHeight="1"/>
    <row r="56" s="68" customFormat="1" ht="17.100000000000001" customHeight="1"/>
    <row r="57" s="68" customFormat="1" ht="17.100000000000001" customHeight="1"/>
    <row r="58" s="68" customFormat="1" ht="17.100000000000001" customHeight="1"/>
    <row r="59" s="68" customFormat="1" ht="17.100000000000001" customHeight="1"/>
    <row r="60" s="68" customFormat="1" ht="17.100000000000001" customHeight="1"/>
    <row r="61" s="68" customFormat="1" ht="17.100000000000001" customHeight="1"/>
    <row r="62" s="68" customFormat="1" ht="17.100000000000001" customHeight="1"/>
    <row r="63" s="68" customFormat="1" ht="17.100000000000001" customHeight="1"/>
    <row r="64" s="68" customFormat="1" ht="17.100000000000001" customHeight="1"/>
    <row r="65" s="68" customFormat="1" ht="17.100000000000001" customHeight="1"/>
    <row r="66" s="68" customFormat="1" ht="17.100000000000001" customHeight="1"/>
  </sheetData>
  <mergeCells count="5">
    <mergeCell ref="Q44:S44"/>
    <mergeCell ref="A44:P44"/>
    <mergeCell ref="E3:H3"/>
    <mergeCell ref="I3:L3"/>
    <mergeCell ref="M3:P3"/>
  </mergeCells>
  <phoneticPr fontId="3"/>
  <printOptions gridLinesSet="0"/>
  <pageMargins left="0.59055118110236227" right="0.59055118110236227" top="0.74803149606299213" bottom="0.62992125984251968" header="0.51181102362204722" footer="0.31496062992125984"/>
  <pageSetup paperSize="9" scale="90" firstPageNumber="87" orientation="portrait" blackAndWhite="1" useFirstPageNumber="1" r:id="rId1"/>
  <headerFooter scaleWithDoc="0" alignWithMargins="0">
    <oddFooter>&amp;C&amp;"游明朝,標準"&amp;10&amp;P</oddFooter>
  </headerFooter>
  <colBreaks count="1" manualBreakCount="1">
    <brk id="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"/>
  <sheetViews>
    <sheetView view="pageBreakPreview" topLeftCell="I1" zoomScaleNormal="100" zoomScaleSheetLayoutView="100" workbookViewId="0">
      <selection sqref="A1:XFD46"/>
    </sheetView>
  </sheetViews>
  <sheetFormatPr defaultRowHeight="17.100000000000001" customHeight="1"/>
  <cols>
    <col min="1" max="1" width="0.5" style="67" customWidth="1"/>
    <col min="2" max="2" width="3.875" style="67" customWidth="1"/>
    <col min="3" max="3" width="0.5" style="67" customWidth="1"/>
    <col min="4" max="4" width="5.625" style="216" customWidth="1"/>
    <col min="5" max="5" width="0.5" style="67" customWidth="1"/>
    <col min="6" max="6" width="5.625" style="67" customWidth="1"/>
    <col min="7" max="7" width="11" style="67" customWidth="1"/>
    <col min="8" max="8" width="12" style="67" customWidth="1"/>
    <col min="9" max="9" width="6.625" style="67" customWidth="1"/>
    <col min="10" max="10" width="5.625" style="67" customWidth="1"/>
    <col min="11" max="11" width="11" style="67" customWidth="1"/>
    <col min="12" max="12" width="12" style="67" customWidth="1"/>
    <col min="13" max="13" width="7.875" style="67" customWidth="1"/>
    <col min="14" max="14" width="5.625" style="67" customWidth="1"/>
    <col min="15" max="15" width="11" style="67" customWidth="1"/>
    <col min="16" max="16" width="12" style="67" customWidth="1"/>
    <col min="17" max="17" width="7.875" style="67" customWidth="1"/>
    <col min="18" max="18" width="5.625" style="67" customWidth="1"/>
    <col min="19" max="19" width="11" style="67" customWidth="1"/>
    <col min="20" max="20" width="12" style="67" customWidth="1"/>
    <col min="21" max="21" width="7.875" style="67" customWidth="1"/>
    <col min="22" max="22" width="5.625" style="67" customWidth="1"/>
    <col min="23" max="23" width="11" style="67" customWidth="1"/>
    <col min="24" max="24" width="12" style="67" customWidth="1"/>
    <col min="25" max="25" width="7.875" style="67" customWidth="1"/>
    <col min="26" max="16384" width="9" style="67"/>
  </cols>
  <sheetData>
    <row r="1" spans="1:25" ht="17.100000000000001" customHeight="1">
      <c r="B1" s="109" t="s">
        <v>126</v>
      </c>
      <c r="C1" s="204"/>
    </row>
    <row r="2" spans="1:25" s="68" customFormat="1" ht="24" customHeight="1" thickBot="1">
      <c r="B2" s="18" t="s">
        <v>125</v>
      </c>
      <c r="C2" s="18"/>
      <c r="H2" s="18"/>
      <c r="I2" s="111"/>
      <c r="L2" s="18"/>
      <c r="M2" s="111"/>
      <c r="O2" s="237"/>
      <c r="P2" s="18"/>
      <c r="Q2" s="111"/>
      <c r="T2" s="18"/>
      <c r="U2" s="111"/>
      <c r="X2" s="18"/>
      <c r="Y2" s="111" t="s">
        <v>124</v>
      </c>
    </row>
    <row r="3" spans="1:25" s="68" customFormat="1" ht="17.100000000000001" customHeight="1">
      <c r="A3" s="217"/>
      <c r="B3" s="217"/>
      <c r="C3" s="217"/>
      <c r="D3" s="217"/>
      <c r="E3" s="217"/>
      <c r="F3" s="298" t="s">
        <v>123</v>
      </c>
      <c r="G3" s="293"/>
      <c r="H3" s="293"/>
      <c r="I3" s="294"/>
      <c r="J3" s="298" t="s">
        <v>122</v>
      </c>
      <c r="K3" s="293"/>
      <c r="L3" s="293"/>
      <c r="M3" s="294"/>
      <c r="N3" s="298" t="s">
        <v>121</v>
      </c>
      <c r="O3" s="293"/>
      <c r="P3" s="293"/>
      <c r="Q3" s="294"/>
      <c r="R3" s="298" t="s">
        <v>120</v>
      </c>
      <c r="S3" s="293"/>
      <c r="T3" s="293"/>
      <c r="U3" s="294"/>
      <c r="V3" s="298" t="s">
        <v>119</v>
      </c>
      <c r="W3" s="293"/>
      <c r="X3" s="293"/>
      <c r="Y3" s="293"/>
    </row>
    <row r="4" spans="1:25" s="68" customFormat="1" ht="26.25" customHeight="1">
      <c r="A4" s="218"/>
      <c r="B4" s="218"/>
      <c r="C4" s="218"/>
      <c r="D4" s="218"/>
      <c r="E4" s="218"/>
      <c r="F4" s="79" t="s">
        <v>118</v>
      </c>
      <c r="G4" s="4" t="s">
        <v>116</v>
      </c>
      <c r="H4" s="4" t="s">
        <v>31</v>
      </c>
      <c r="I4" s="60" t="s">
        <v>18</v>
      </c>
      <c r="J4" s="79" t="s">
        <v>118</v>
      </c>
      <c r="K4" s="4" t="s">
        <v>116</v>
      </c>
      <c r="L4" s="4" t="s">
        <v>31</v>
      </c>
      <c r="M4" s="81" t="s">
        <v>18</v>
      </c>
      <c r="N4" s="80" t="s">
        <v>117</v>
      </c>
      <c r="O4" s="3" t="s">
        <v>116</v>
      </c>
      <c r="P4" s="22" t="s">
        <v>31</v>
      </c>
      <c r="Q4" s="60" t="s">
        <v>18</v>
      </c>
      <c r="R4" s="79" t="s">
        <v>117</v>
      </c>
      <c r="S4" s="4" t="s">
        <v>116</v>
      </c>
      <c r="T4" s="4" t="s">
        <v>31</v>
      </c>
      <c r="U4" s="60" t="s">
        <v>18</v>
      </c>
      <c r="V4" s="79" t="s">
        <v>117</v>
      </c>
      <c r="W4" s="4" t="s">
        <v>116</v>
      </c>
      <c r="X4" s="4" t="s">
        <v>31</v>
      </c>
      <c r="Y4" s="60" t="s">
        <v>18</v>
      </c>
    </row>
    <row r="5" spans="1:25" s="68" customFormat="1" ht="20.25" customHeight="1">
      <c r="B5" s="219"/>
      <c r="C5" s="238"/>
      <c r="D5" s="170" t="s">
        <v>103</v>
      </c>
      <c r="E5" s="169"/>
      <c r="F5" s="72"/>
      <c r="G5" s="73">
        <v>96625</v>
      </c>
      <c r="H5" s="73">
        <v>14493750</v>
      </c>
      <c r="I5" s="74">
        <v>103.98730090400346</v>
      </c>
      <c r="J5" s="73"/>
      <c r="K5" s="56">
        <v>96803</v>
      </c>
      <c r="L5" s="56">
        <v>14520450</v>
      </c>
      <c r="M5" s="239">
        <v>100.18421733505822</v>
      </c>
      <c r="N5" s="72"/>
      <c r="O5" s="73">
        <v>91651</v>
      </c>
      <c r="P5" s="73">
        <v>13747650</v>
      </c>
      <c r="Q5" s="239">
        <v>94.677850893050831</v>
      </c>
      <c r="R5" s="72"/>
      <c r="S5" s="73">
        <v>57862</v>
      </c>
      <c r="T5" s="73">
        <v>8679300</v>
      </c>
      <c r="U5" s="239">
        <v>63.132971817001447</v>
      </c>
      <c r="V5" s="72"/>
      <c r="W5" s="73">
        <v>44631</v>
      </c>
      <c r="X5" s="73">
        <f>W5*150</f>
        <v>6694650</v>
      </c>
      <c r="Y5" s="239">
        <f t="shared" ref="Y5:Y43" si="0">X5/T5*100</f>
        <v>77.133524592997134</v>
      </c>
    </row>
    <row r="6" spans="1:25" s="68" customFormat="1" ht="20.25" customHeight="1">
      <c r="B6" s="223" t="s">
        <v>115</v>
      </c>
      <c r="C6" s="63"/>
      <c r="D6" s="170" t="s">
        <v>101</v>
      </c>
      <c r="E6" s="209"/>
      <c r="F6" s="72"/>
      <c r="G6" s="73">
        <v>51858</v>
      </c>
      <c r="H6" s="73">
        <v>3630060</v>
      </c>
      <c r="I6" s="74">
        <v>105.97756115504875</v>
      </c>
      <c r="J6" s="73"/>
      <c r="K6" s="56">
        <v>49302</v>
      </c>
      <c r="L6" s="56">
        <v>3451140</v>
      </c>
      <c r="M6" s="239">
        <v>95.071155848663665</v>
      </c>
      <c r="N6" s="72"/>
      <c r="O6" s="73">
        <v>51927</v>
      </c>
      <c r="P6" s="73">
        <v>3634890</v>
      </c>
      <c r="Q6" s="239">
        <v>105.32432761348424</v>
      </c>
      <c r="R6" s="72"/>
      <c r="S6" s="73">
        <v>34590</v>
      </c>
      <c r="T6" s="73">
        <v>2421300</v>
      </c>
      <c r="U6" s="239">
        <v>66.612744814836205</v>
      </c>
      <c r="V6" s="72"/>
      <c r="W6" s="73">
        <v>25171</v>
      </c>
      <c r="X6" s="73">
        <f>W6*70</f>
        <v>1761970</v>
      </c>
      <c r="Y6" s="239">
        <f t="shared" si="0"/>
        <v>72.769586585718415</v>
      </c>
    </row>
    <row r="7" spans="1:25" s="229" customFormat="1" ht="20.25" customHeight="1">
      <c r="A7" s="226"/>
      <c r="B7" s="225"/>
      <c r="C7" s="226"/>
      <c r="D7" s="173" t="s">
        <v>33</v>
      </c>
      <c r="E7" s="240"/>
      <c r="F7" s="75">
        <v>30</v>
      </c>
      <c r="G7" s="76">
        <v>148483</v>
      </c>
      <c r="H7" s="76">
        <v>18123810</v>
      </c>
      <c r="I7" s="77">
        <v>104.37992525618675</v>
      </c>
      <c r="J7" s="76">
        <v>30</v>
      </c>
      <c r="K7" s="78">
        <v>146105</v>
      </c>
      <c r="L7" s="78">
        <v>17971590</v>
      </c>
      <c r="M7" s="241">
        <v>99.160110374143187</v>
      </c>
      <c r="N7" s="75">
        <v>30</v>
      </c>
      <c r="O7" s="76">
        <v>143578</v>
      </c>
      <c r="P7" s="76">
        <v>17382540</v>
      </c>
      <c r="Q7" s="241">
        <v>96.722326739036447</v>
      </c>
      <c r="R7" s="75">
        <v>33</v>
      </c>
      <c r="S7" s="76">
        <v>92452</v>
      </c>
      <c r="T7" s="76">
        <v>11100600</v>
      </c>
      <c r="U7" s="241">
        <v>63.860632565781529</v>
      </c>
      <c r="V7" s="75">
        <v>30</v>
      </c>
      <c r="W7" s="76">
        <f>W5+W6</f>
        <v>69802</v>
      </c>
      <c r="X7" s="76">
        <f>X5+X6</f>
        <v>8456620</v>
      </c>
      <c r="Y7" s="241">
        <f t="shared" si="0"/>
        <v>76.181647838855554</v>
      </c>
    </row>
    <row r="8" spans="1:25" s="68" customFormat="1" ht="20.25" customHeight="1">
      <c r="B8" s="219"/>
      <c r="C8" s="218"/>
      <c r="D8" s="170" t="s">
        <v>103</v>
      </c>
      <c r="E8" s="209"/>
      <c r="F8" s="72"/>
      <c r="G8" s="73">
        <v>82722</v>
      </c>
      <c r="H8" s="73">
        <v>12408300</v>
      </c>
      <c r="I8" s="74">
        <v>104.83746277168746</v>
      </c>
      <c r="J8" s="73"/>
      <c r="K8" s="56">
        <v>79367</v>
      </c>
      <c r="L8" s="56">
        <v>11905050</v>
      </c>
      <c r="M8" s="239">
        <v>95.944246995962374</v>
      </c>
      <c r="N8" s="72"/>
      <c r="O8" s="73">
        <v>81688</v>
      </c>
      <c r="P8" s="73">
        <v>12253200</v>
      </c>
      <c r="Q8" s="239">
        <v>102.92438922978064</v>
      </c>
      <c r="R8" s="72"/>
      <c r="S8" s="73">
        <v>10493</v>
      </c>
      <c r="T8" s="73">
        <v>1573950</v>
      </c>
      <c r="U8" s="239">
        <v>12.845215943590246</v>
      </c>
      <c r="V8" s="72"/>
      <c r="W8" s="73">
        <v>20226</v>
      </c>
      <c r="X8" s="73">
        <f>W8*150</f>
        <v>3033900</v>
      </c>
      <c r="Y8" s="239">
        <f t="shared" si="0"/>
        <v>192.75707614600211</v>
      </c>
    </row>
    <row r="9" spans="1:25" s="68" customFormat="1" ht="20.25" customHeight="1">
      <c r="B9" s="223" t="s">
        <v>114</v>
      </c>
      <c r="C9" s="64"/>
      <c r="D9" s="170" t="s">
        <v>101</v>
      </c>
      <c r="E9" s="209"/>
      <c r="F9" s="72"/>
      <c r="G9" s="73">
        <v>43017</v>
      </c>
      <c r="H9" s="73">
        <v>3011190</v>
      </c>
      <c r="I9" s="74">
        <v>96.896046852122993</v>
      </c>
      <c r="J9" s="73"/>
      <c r="K9" s="56">
        <v>42354</v>
      </c>
      <c r="L9" s="56">
        <v>2964780</v>
      </c>
      <c r="M9" s="239">
        <v>98.458748866727106</v>
      </c>
      <c r="N9" s="72"/>
      <c r="O9" s="73">
        <v>45726</v>
      </c>
      <c r="P9" s="73">
        <v>3200820</v>
      </c>
      <c r="Q9" s="239">
        <v>107.96146762997591</v>
      </c>
      <c r="R9" s="72"/>
      <c r="S9" s="73">
        <v>9866</v>
      </c>
      <c r="T9" s="73">
        <v>690620</v>
      </c>
      <c r="U9" s="239">
        <v>21.576346061321786</v>
      </c>
      <c r="V9" s="72"/>
      <c r="W9" s="73">
        <v>21195</v>
      </c>
      <c r="X9" s="73">
        <f>W9*70</f>
        <v>1483650</v>
      </c>
      <c r="Y9" s="239">
        <f t="shared" si="0"/>
        <v>214.82870464220554</v>
      </c>
    </row>
    <row r="10" spans="1:25" s="229" customFormat="1" ht="20.25" customHeight="1">
      <c r="A10" s="226"/>
      <c r="B10" s="225"/>
      <c r="C10" s="226"/>
      <c r="D10" s="173" t="s">
        <v>33</v>
      </c>
      <c r="E10" s="240"/>
      <c r="F10" s="75">
        <v>29</v>
      </c>
      <c r="G10" s="76">
        <v>125739</v>
      </c>
      <c r="H10" s="76">
        <v>15419490</v>
      </c>
      <c r="I10" s="77">
        <v>103.18595500354672</v>
      </c>
      <c r="J10" s="76">
        <v>29</v>
      </c>
      <c r="K10" s="78">
        <v>121721</v>
      </c>
      <c r="L10" s="78">
        <v>14869830</v>
      </c>
      <c r="M10" s="241">
        <v>96.435290661364277</v>
      </c>
      <c r="N10" s="75">
        <v>30</v>
      </c>
      <c r="O10" s="76">
        <v>127414</v>
      </c>
      <c r="P10" s="76">
        <v>15454020</v>
      </c>
      <c r="Q10" s="241">
        <v>103.92869319958599</v>
      </c>
      <c r="R10" s="75">
        <v>32</v>
      </c>
      <c r="S10" s="76">
        <v>20359</v>
      </c>
      <c r="T10" s="76">
        <v>2264570</v>
      </c>
      <c r="U10" s="241">
        <v>14.653598222339559</v>
      </c>
      <c r="V10" s="75">
        <v>29</v>
      </c>
      <c r="W10" s="76">
        <f>W8+W9</f>
        <v>41421</v>
      </c>
      <c r="X10" s="76">
        <f>X8+X9</f>
        <v>4517550</v>
      </c>
      <c r="Y10" s="241">
        <f t="shared" si="0"/>
        <v>199.48820305841727</v>
      </c>
    </row>
    <row r="11" spans="1:25" s="68" customFormat="1" ht="20.25" customHeight="1">
      <c r="B11" s="219"/>
      <c r="C11" s="218"/>
      <c r="D11" s="170" t="s">
        <v>103</v>
      </c>
      <c r="E11" s="209"/>
      <c r="F11" s="72"/>
      <c r="G11" s="73">
        <v>76635</v>
      </c>
      <c r="H11" s="73">
        <v>11495250</v>
      </c>
      <c r="I11" s="74">
        <v>96.311423903481213</v>
      </c>
      <c r="J11" s="73"/>
      <c r="K11" s="56">
        <v>81826</v>
      </c>
      <c r="L11" s="56">
        <v>12273900</v>
      </c>
      <c r="M11" s="239">
        <v>106.77366738435441</v>
      </c>
      <c r="N11" s="72"/>
      <c r="O11" s="73">
        <v>76070</v>
      </c>
      <c r="P11" s="73">
        <v>11410500</v>
      </c>
      <c r="Q11" s="239">
        <v>92.965561068609006</v>
      </c>
      <c r="R11" s="72"/>
      <c r="S11" s="73">
        <v>6586</v>
      </c>
      <c r="T11" s="73">
        <v>987900</v>
      </c>
      <c r="U11" s="239">
        <v>8.6578151702379387</v>
      </c>
      <c r="V11" s="72"/>
      <c r="W11" s="73">
        <v>26021</v>
      </c>
      <c r="X11" s="73">
        <f>W11*150</f>
        <v>3903150</v>
      </c>
      <c r="Y11" s="239">
        <f t="shared" si="0"/>
        <v>395.09565745520803</v>
      </c>
    </row>
    <row r="12" spans="1:25" s="68" customFormat="1" ht="20.25" customHeight="1">
      <c r="B12" s="223" t="s">
        <v>113</v>
      </c>
      <c r="C12" s="64"/>
      <c r="D12" s="170" t="s">
        <v>101</v>
      </c>
      <c r="E12" s="209"/>
      <c r="F12" s="72"/>
      <c r="G12" s="73">
        <v>50815</v>
      </c>
      <c r="H12" s="73">
        <v>3557050</v>
      </c>
      <c r="I12" s="74">
        <v>101.08213482922559</v>
      </c>
      <c r="J12" s="73"/>
      <c r="K12" s="56">
        <v>50039</v>
      </c>
      <c r="L12" s="56">
        <v>3502730</v>
      </c>
      <c r="M12" s="239">
        <v>98.472891862638988</v>
      </c>
      <c r="N12" s="72"/>
      <c r="O12" s="73">
        <v>51777</v>
      </c>
      <c r="P12" s="73">
        <v>3624390</v>
      </c>
      <c r="Q12" s="239">
        <v>103.47329083315013</v>
      </c>
      <c r="R12" s="72"/>
      <c r="S12" s="73">
        <v>8258</v>
      </c>
      <c r="T12" s="73">
        <v>578060</v>
      </c>
      <c r="U12" s="239">
        <v>15.949166618382678</v>
      </c>
      <c r="V12" s="72"/>
      <c r="W12" s="73">
        <v>28075</v>
      </c>
      <c r="X12" s="73">
        <f>W12*70</f>
        <v>1965250</v>
      </c>
      <c r="Y12" s="239">
        <f t="shared" si="0"/>
        <v>339.97335916686848</v>
      </c>
    </row>
    <row r="13" spans="1:25" s="229" customFormat="1" ht="20.25" customHeight="1">
      <c r="A13" s="226"/>
      <c r="B13" s="225"/>
      <c r="C13" s="226"/>
      <c r="D13" s="173" t="s">
        <v>33</v>
      </c>
      <c r="E13" s="240"/>
      <c r="F13" s="75">
        <v>29</v>
      </c>
      <c r="G13" s="76">
        <v>127450</v>
      </c>
      <c r="H13" s="76">
        <v>15052300</v>
      </c>
      <c r="I13" s="77">
        <v>97.397710824117553</v>
      </c>
      <c r="J13" s="76">
        <v>31</v>
      </c>
      <c r="K13" s="78">
        <v>131865</v>
      </c>
      <c r="L13" s="78">
        <v>15776630</v>
      </c>
      <c r="M13" s="241">
        <v>104.81208851803379</v>
      </c>
      <c r="N13" s="75">
        <v>30</v>
      </c>
      <c r="O13" s="76">
        <v>127847</v>
      </c>
      <c r="P13" s="76">
        <v>15034890</v>
      </c>
      <c r="Q13" s="241">
        <v>95.298488967542497</v>
      </c>
      <c r="R13" s="75">
        <v>34</v>
      </c>
      <c r="S13" s="76">
        <v>14844</v>
      </c>
      <c r="T13" s="76">
        <v>1565960</v>
      </c>
      <c r="U13" s="241">
        <v>10.415506864366817</v>
      </c>
      <c r="V13" s="75">
        <v>29</v>
      </c>
      <c r="W13" s="76">
        <f>W11+W12</f>
        <v>54096</v>
      </c>
      <c r="X13" s="76">
        <f>X11+X12</f>
        <v>5868400</v>
      </c>
      <c r="Y13" s="241">
        <f t="shared" si="0"/>
        <v>374.74775856343712</v>
      </c>
    </row>
    <row r="14" spans="1:25" s="68" customFormat="1" ht="20.25" customHeight="1">
      <c r="B14" s="219"/>
      <c r="C14" s="238"/>
      <c r="D14" s="170" t="s">
        <v>103</v>
      </c>
      <c r="E14" s="209"/>
      <c r="F14" s="72"/>
      <c r="G14" s="73">
        <v>81881</v>
      </c>
      <c r="H14" s="73">
        <v>12282150</v>
      </c>
      <c r="I14" s="74">
        <v>102.82424151095037</v>
      </c>
      <c r="J14" s="73"/>
      <c r="K14" s="56">
        <v>86906</v>
      </c>
      <c r="L14" s="56">
        <v>13035900</v>
      </c>
      <c r="M14" s="239">
        <v>106.1369548491103</v>
      </c>
      <c r="N14" s="72"/>
      <c r="O14" s="73">
        <v>83552</v>
      </c>
      <c r="P14" s="73">
        <v>12532800</v>
      </c>
      <c r="Q14" s="239">
        <v>96.140657722136552</v>
      </c>
      <c r="R14" s="72"/>
      <c r="S14" s="73">
        <v>22183</v>
      </c>
      <c r="T14" s="73">
        <v>3327450</v>
      </c>
      <c r="U14" s="239">
        <v>26.549932975871315</v>
      </c>
      <c r="V14" s="72"/>
      <c r="W14" s="73">
        <v>29822</v>
      </c>
      <c r="X14" s="73">
        <f>W14*150</f>
        <v>4473300</v>
      </c>
      <c r="Y14" s="239">
        <f t="shared" si="0"/>
        <v>134.43628003426048</v>
      </c>
    </row>
    <row r="15" spans="1:25" s="68" customFormat="1" ht="20.25" customHeight="1">
      <c r="B15" s="223" t="s">
        <v>112</v>
      </c>
      <c r="C15" s="63"/>
      <c r="D15" s="170" t="s">
        <v>101</v>
      </c>
      <c r="E15" s="169"/>
      <c r="F15" s="72"/>
      <c r="G15" s="73">
        <v>41633</v>
      </c>
      <c r="H15" s="73">
        <v>2914310</v>
      </c>
      <c r="I15" s="74">
        <v>96.589564531471126</v>
      </c>
      <c r="J15" s="73"/>
      <c r="K15" s="56">
        <v>43438</v>
      </c>
      <c r="L15" s="56">
        <v>3040660</v>
      </c>
      <c r="M15" s="239">
        <v>104.33550308649389</v>
      </c>
      <c r="N15" s="72"/>
      <c r="O15" s="73">
        <v>44043</v>
      </c>
      <c r="P15" s="73">
        <v>3083010</v>
      </c>
      <c r="Q15" s="239">
        <v>101.39278972328376</v>
      </c>
      <c r="R15" s="72"/>
      <c r="S15" s="73">
        <v>15380</v>
      </c>
      <c r="T15" s="73">
        <v>1076600</v>
      </c>
      <c r="U15" s="239">
        <v>34.920418681742845</v>
      </c>
      <c r="V15" s="72"/>
      <c r="W15" s="73">
        <v>24067</v>
      </c>
      <c r="X15" s="73">
        <f>W15*70</f>
        <v>1684690</v>
      </c>
      <c r="Y15" s="239">
        <f t="shared" si="0"/>
        <v>156.48244473342004</v>
      </c>
    </row>
    <row r="16" spans="1:25" s="229" customFormat="1" ht="20.25" customHeight="1">
      <c r="A16" s="226"/>
      <c r="B16" s="225"/>
      <c r="C16" s="226"/>
      <c r="D16" s="173" t="s">
        <v>33</v>
      </c>
      <c r="E16" s="240"/>
      <c r="F16" s="75">
        <v>29</v>
      </c>
      <c r="G16" s="76">
        <v>123514</v>
      </c>
      <c r="H16" s="76">
        <v>15196460</v>
      </c>
      <c r="I16" s="77">
        <v>101.56696860916415</v>
      </c>
      <c r="J16" s="76">
        <v>30</v>
      </c>
      <c r="K16" s="78">
        <v>130344</v>
      </c>
      <c r="L16" s="78">
        <v>16076560</v>
      </c>
      <c r="M16" s="241">
        <v>105.79148038424739</v>
      </c>
      <c r="N16" s="75">
        <v>33</v>
      </c>
      <c r="O16" s="76">
        <v>127595</v>
      </c>
      <c r="P16" s="76">
        <v>15615810</v>
      </c>
      <c r="Q16" s="241">
        <v>97.134026184706173</v>
      </c>
      <c r="R16" s="75">
        <v>31</v>
      </c>
      <c r="S16" s="76">
        <v>37563</v>
      </c>
      <c r="T16" s="76">
        <v>4404050</v>
      </c>
      <c r="U16" s="241">
        <v>28.202507586862289</v>
      </c>
      <c r="V16" s="75">
        <v>29</v>
      </c>
      <c r="W16" s="76">
        <f>W14+W15</f>
        <v>53889</v>
      </c>
      <c r="X16" s="76">
        <f>X14+X15</f>
        <v>6157990</v>
      </c>
      <c r="Y16" s="241">
        <f t="shared" si="0"/>
        <v>139.82561505886628</v>
      </c>
    </row>
    <row r="17" spans="1:25" s="68" customFormat="1" ht="20.25" customHeight="1">
      <c r="B17" s="219"/>
      <c r="C17" s="238"/>
      <c r="D17" s="170" t="s">
        <v>103</v>
      </c>
      <c r="E17" s="209"/>
      <c r="F17" s="72"/>
      <c r="G17" s="73">
        <v>84744</v>
      </c>
      <c r="H17" s="73">
        <v>12711600</v>
      </c>
      <c r="I17" s="74">
        <v>104.47775914784496</v>
      </c>
      <c r="J17" s="73"/>
      <c r="K17" s="56">
        <v>77404</v>
      </c>
      <c r="L17" s="56">
        <v>11610600</v>
      </c>
      <c r="M17" s="239">
        <v>91.338619843292747</v>
      </c>
      <c r="N17" s="72"/>
      <c r="O17" s="73">
        <v>76525</v>
      </c>
      <c r="P17" s="73">
        <v>11478750</v>
      </c>
      <c r="Q17" s="239">
        <v>98.864399772621567</v>
      </c>
      <c r="R17" s="72"/>
      <c r="S17" s="73">
        <v>39548</v>
      </c>
      <c r="T17" s="73">
        <v>5932200</v>
      </c>
      <c r="U17" s="239">
        <v>51.679843188500485</v>
      </c>
      <c r="V17" s="72"/>
      <c r="W17" s="73">
        <v>53785</v>
      </c>
      <c r="X17" s="73">
        <f>W17*150</f>
        <v>8067750</v>
      </c>
      <c r="Y17" s="239">
        <f t="shared" si="0"/>
        <v>135.99929199959541</v>
      </c>
    </row>
    <row r="18" spans="1:25" s="68" customFormat="1" ht="20.25" customHeight="1">
      <c r="B18" s="223" t="s">
        <v>111</v>
      </c>
      <c r="C18" s="63"/>
      <c r="D18" s="170" t="s">
        <v>101</v>
      </c>
      <c r="E18" s="209"/>
      <c r="F18" s="72"/>
      <c r="G18" s="73">
        <v>44034</v>
      </c>
      <c r="H18" s="73">
        <v>3082380</v>
      </c>
      <c r="I18" s="74">
        <v>93.617654562462789</v>
      </c>
      <c r="J18" s="73"/>
      <c r="K18" s="56">
        <v>42777</v>
      </c>
      <c r="L18" s="56">
        <v>2994390</v>
      </c>
      <c r="M18" s="239">
        <v>97.145387654993868</v>
      </c>
      <c r="N18" s="72"/>
      <c r="O18" s="73">
        <v>44443</v>
      </c>
      <c r="P18" s="73">
        <v>3111010</v>
      </c>
      <c r="Q18" s="239">
        <v>103.8946162657503</v>
      </c>
      <c r="R18" s="72"/>
      <c r="S18" s="73">
        <v>21135</v>
      </c>
      <c r="T18" s="73">
        <v>1479450</v>
      </c>
      <c r="U18" s="239">
        <v>47.555295547105281</v>
      </c>
      <c r="V18" s="72"/>
      <c r="W18" s="73">
        <v>23952</v>
      </c>
      <c r="X18" s="73">
        <f>W18*70</f>
        <v>1676640</v>
      </c>
      <c r="Y18" s="239">
        <f t="shared" si="0"/>
        <v>113.32860184528033</v>
      </c>
    </row>
    <row r="19" spans="1:25" s="229" customFormat="1" ht="20.25" customHeight="1">
      <c r="A19" s="226"/>
      <c r="B19" s="225"/>
      <c r="C19" s="226"/>
      <c r="D19" s="173" t="s">
        <v>33</v>
      </c>
      <c r="E19" s="240"/>
      <c r="F19" s="75">
        <v>29</v>
      </c>
      <c r="G19" s="76">
        <v>128778</v>
      </c>
      <c r="H19" s="76">
        <v>15793980</v>
      </c>
      <c r="I19" s="77">
        <v>102.1647782696781</v>
      </c>
      <c r="J19" s="76">
        <v>30</v>
      </c>
      <c r="K19" s="78">
        <v>120181</v>
      </c>
      <c r="L19" s="78">
        <v>14604990</v>
      </c>
      <c r="M19" s="241">
        <v>92.471878525868718</v>
      </c>
      <c r="N19" s="75">
        <v>30</v>
      </c>
      <c r="O19" s="76">
        <v>120968</v>
      </c>
      <c r="P19" s="76">
        <v>14589760</v>
      </c>
      <c r="Q19" s="241">
        <v>99.895720572215382</v>
      </c>
      <c r="R19" s="75">
        <v>28</v>
      </c>
      <c r="S19" s="76">
        <v>60683</v>
      </c>
      <c r="T19" s="76">
        <v>7411650</v>
      </c>
      <c r="U19" s="241">
        <v>50.800355866032064</v>
      </c>
      <c r="V19" s="75">
        <v>29</v>
      </c>
      <c r="W19" s="76">
        <f>W17+W18</f>
        <v>77737</v>
      </c>
      <c r="X19" s="76">
        <f>X17+X18</f>
        <v>9744390</v>
      </c>
      <c r="Y19" s="241">
        <f t="shared" si="0"/>
        <v>131.47396328752708</v>
      </c>
    </row>
    <row r="20" spans="1:25" s="68" customFormat="1" ht="20.25" customHeight="1">
      <c r="B20" s="219"/>
      <c r="C20" s="218"/>
      <c r="D20" s="170" t="s">
        <v>103</v>
      </c>
      <c r="E20" s="209"/>
      <c r="F20" s="72"/>
      <c r="G20" s="73">
        <v>113043</v>
      </c>
      <c r="H20" s="73">
        <v>16956450</v>
      </c>
      <c r="I20" s="74">
        <v>109.63552779609729</v>
      </c>
      <c r="J20" s="73"/>
      <c r="K20" s="56">
        <v>102141</v>
      </c>
      <c r="L20" s="56">
        <v>15321150</v>
      </c>
      <c r="M20" s="239">
        <v>90.35588227488654</v>
      </c>
      <c r="N20" s="72"/>
      <c r="O20" s="73">
        <v>104535</v>
      </c>
      <c r="P20" s="73">
        <v>15680250</v>
      </c>
      <c r="Q20" s="239">
        <v>102.34381883866419</v>
      </c>
      <c r="R20" s="72"/>
      <c r="S20" s="73">
        <v>61221</v>
      </c>
      <c r="T20" s="73">
        <v>9183150</v>
      </c>
      <c r="U20" s="239">
        <v>58.565073898694223</v>
      </c>
      <c r="V20" s="72"/>
      <c r="W20" s="73">
        <v>58170</v>
      </c>
      <c r="X20" s="73">
        <f>W20*150</f>
        <v>8725500</v>
      </c>
      <c r="Y20" s="239">
        <f t="shared" si="0"/>
        <v>95.016415935708338</v>
      </c>
    </row>
    <row r="21" spans="1:25" s="68" customFormat="1" ht="20.25" customHeight="1">
      <c r="B21" s="223" t="s">
        <v>110</v>
      </c>
      <c r="C21" s="64"/>
      <c r="D21" s="170" t="s">
        <v>101</v>
      </c>
      <c r="E21" s="209"/>
      <c r="F21" s="72"/>
      <c r="G21" s="73">
        <v>52308</v>
      </c>
      <c r="H21" s="73">
        <v>3661560</v>
      </c>
      <c r="I21" s="74">
        <v>104.05617776363165</v>
      </c>
      <c r="J21" s="73"/>
      <c r="K21" s="56">
        <v>46014</v>
      </c>
      <c r="L21" s="56">
        <v>3220980</v>
      </c>
      <c r="M21" s="239">
        <v>87.967423721036937</v>
      </c>
      <c r="N21" s="72"/>
      <c r="O21" s="73">
        <v>50667</v>
      </c>
      <c r="P21" s="73">
        <v>3546690</v>
      </c>
      <c r="Q21" s="239">
        <v>110.11213978354415</v>
      </c>
      <c r="R21" s="72"/>
      <c r="S21" s="73">
        <v>24378</v>
      </c>
      <c r="T21" s="73">
        <v>1706460</v>
      </c>
      <c r="U21" s="239">
        <v>48.114157143703004</v>
      </c>
      <c r="V21" s="72"/>
      <c r="W21" s="73">
        <v>25860</v>
      </c>
      <c r="X21" s="73">
        <f>W21*70</f>
        <v>1810200</v>
      </c>
      <c r="Y21" s="239">
        <f t="shared" si="0"/>
        <v>106.07925178439577</v>
      </c>
    </row>
    <row r="22" spans="1:25" s="229" customFormat="1" ht="20.25" customHeight="1">
      <c r="A22" s="226"/>
      <c r="B22" s="225"/>
      <c r="C22" s="226"/>
      <c r="D22" s="173" t="s">
        <v>33</v>
      </c>
      <c r="E22" s="240"/>
      <c r="F22" s="75">
        <v>29</v>
      </c>
      <c r="G22" s="76">
        <v>165351</v>
      </c>
      <c r="H22" s="76">
        <v>20618010</v>
      </c>
      <c r="I22" s="77">
        <v>108.60140858349973</v>
      </c>
      <c r="J22" s="76">
        <v>30</v>
      </c>
      <c r="K22" s="78">
        <v>148155</v>
      </c>
      <c r="L22" s="78">
        <v>18542130</v>
      </c>
      <c r="M22" s="241">
        <v>89.931715039424262</v>
      </c>
      <c r="N22" s="75">
        <v>32</v>
      </c>
      <c r="O22" s="76">
        <v>155202</v>
      </c>
      <c r="P22" s="76">
        <v>19226940</v>
      </c>
      <c r="Q22" s="241">
        <v>103.69326501324281</v>
      </c>
      <c r="R22" s="75">
        <v>34</v>
      </c>
      <c r="S22" s="76">
        <v>85599</v>
      </c>
      <c r="T22" s="76">
        <v>10889610</v>
      </c>
      <c r="U22" s="241">
        <v>56.637249609142174</v>
      </c>
      <c r="V22" s="75">
        <v>29</v>
      </c>
      <c r="W22" s="76">
        <f>W20+W21</f>
        <v>84030</v>
      </c>
      <c r="X22" s="76">
        <f>X20+X21</f>
        <v>10535700</v>
      </c>
      <c r="Y22" s="241">
        <f t="shared" si="0"/>
        <v>96.750021350626881</v>
      </c>
    </row>
    <row r="23" spans="1:25" s="68" customFormat="1" ht="20.25" customHeight="1">
      <c r="B23" s="219"/>
      <c r="C23" s="218"/>
      <c r="D23" s="170" t="s">
        <v>103</v>
      </c>
      <c r="E23" s="169"/>
      <c r="F23" s="72"/>
      <c r="G23" s="73">
        <v>86221</v>
      </c>
      <c r="H23" s="73">
        <v>12933150</v>
      </c>
      <c r="I23" s="74">
        <v>103.07352062163777</v>
      </c>
      <c r="J23" s="73"/>
      <c r="K23" s="56">
        <v>88701</v>
      </c>
      <c r="L23" s="56">
        <v>13305150</v>
      </c>
      <c r="M23" s="239">
        <v>102.87632943250485</v>
      </c>
      <c r="N23" s="72"/>
      <c r="O23" s="73">
        <v>82710</v>
      </c>
      <c r="P23" s="73">
        <v>12406500</v>
      </c>
      <c r="Q23" s="239">
        <v>93.245848412081031</v>
      </c>
      <c r="R23" s="72"/>
      <c r="S23" s="73">
        <v>55150</v>
      </c>
      <c r="T23" s="73">
        <v>8272500</v>
      </c>
      <c r="U23" s="239">
        <v>66.678757103131431</v>
      </c>
      <c r="V23" s="72"/>
      <c r="W23" s="73">
        <v>38741</v>
      </c>
      <c r="X23" s="73">
        <f>W23*150</f>
        <v>5811150</v>
      </c>
      <c r="Y23" s="239">
        <f t="shared" si="0"/>
        <v>70.246600181323657</v>
      </c>
    </row>
    <row r="24" spans="1:25" s="68" customFormat="1" ht="20.25" customHeight="1">
      <c r="B24" s="223" t="s">
        <v>109</v>
      </c>
      <c r="C24" s="64"/>
      <c r="D24" s="170" t="s">
        <v>101</v>
      </c>
      <c r="E24" s="209"/>
      <c r="F24" s="72"/>
      <c r="G24" s="73">
        <v>45666</v>
      </c>
      <c r="H24" s="73">
        <v>3196620</v>
      </c>
      <c r="I24" s="74">
        <v>94.732911523700864</v>
      </c>
      <c r="J24" s="73"/>
      <c r="K24" s="56">
        <v>46670</v>
      </c>
      <c r="L24" s="56">
        <v>3266900</v>
      </c>
      <c r="M24" s="239">
        <v>102.19857224193053</v>
      </c>
      <c r="N24" s="72"/>
      <c r="O24" s="73">
        <v>46430</v>
      </c>
      <c r="P24" s="73">
        <v>3250100</v>
      </c>
      <c r="Q24" s="239">
        <v>99.485751017784438</v>
      </c>
      <c r="R24" s="72"/>
      <c r="S24" s="73">
        <v>24349</v>
      </c>
      <c r="T24" s="73">
        <v>1704430</v>
      </c>
      <c r="U24" s="239">
        <v>52.442386388111139</v>
      </c>
      <c r="V24" s="72"/>
      <c r="W24" s="73">
        <v>21322</v>
      </c>
      <c r="X24" s="73">
        <f>W24*70</f>
        <v>1492540</v>
      </c>
      <c r="Y24" s="239">
        <f t="shared" si="0"/>
        <v>87.568277958027025</v>
      </c>
    </row>
    <row r="25" spans="1:25" s="229" customFormat="1" ht="20.25" customHeight="1">
      <c r="A25" s="226"/>
      <c r="B25" s="225"/>
      <c r="C25" s="226"/>
      <c r="D25" s="173" t="s">
        <v>33</v>
      </c>
      <c r="E25" s="240"/>
      <c r="F25" s="75">
        <v>29</v>
      </c>
      <c r="G25" s="76">
        <v>131887</v>
      </c>
      <c r="H25" s="76">
        <v>16129770</v>
      </c>
      <c r="I25" s="77">
        <v>101.30587839980907</v>
      </c>
      <c r="J25" s="76">
        <v>30</v>
      </c>
      <c r="K25" s="78">
        <v>135371</v>
      </c>
      <c r="L25" s="78">
        <v>16572050</v>
      </c>
      <c r="M25" s="241">
        <v>102.74201058043606</v>
      </c>
      <c r="N25" s="75">
        <v>31</v>
      </c>
      <c r="O25" s="76">
        <v>129140</v>
      </c>
      <c r="P25" s="76">
        <v>15656600</v>
      </c>
      <c r="Q25" s="241">
        <v>94.475939910874033</v>
      </c>
      <c r="R25" s="75">
        <v>29</v>
      </c>
      <c r="S25" s="76">
        <v>79499</v>
      </c>
      <c r="T25" s="76">
        <v>9976930</v>
      </c>
      <c r="U25" s="241">
        <v>63.723477638823248</v>
      </c>
      <c r="V25" s="75">
        <v>29</v>
      </c>
      <c r="W25" s="76">
        <f>W23+W24</f>
        <v>60063</v>
      </c>
      <c r="X25" s="76">
        <f>X23+X24</f>
        <v>7303690</v>
      </c>
      <c r="Y25" s="241">
        <f t="shared" si="0"/>
        <v>73.205785747719986</v>
      </c>
    </row>
    <row r="26" spans="1:25" s="68" customFormat="1" ht="20.25" customHeight="1">
      <c r="B26" s="219"/>
      <c r="C26" s="238"/>
      <c r="D26" s="170" t="s">
        <v>103</v>
      </c>
      <c r="E26" s="209"/>
      <c r="F26" s="72"/>
      <c r="G26" s="73">
        <v>98827</v>
      </c>
      <c r="H26" s="73">
        <v>14824050</v>
      </c>
      <c r="I26" s="74">
        <v>93.150413784002865</v>
      </c>
      <c r="J26" s="73"/>
      <c r="K26" s="56">
        <v>96265</v>
      </c>
      <c r="L26" s="56">
        <v>14439750</v>
      </c>
      <c r="M26" s="239">
        <v>97.407591042933618</v>
      </c>
      <c r="N26" s="72"/>
      <c r="O26" s="73">
        <v>90059</v>
      </c>
      <c r="P26" s="73">
        <v>13508850</v>
      </c>
      <c r="Q26" s="239">
        <v>93.553212486365766</v>
      </c>
      <c r="R26" s="72"/>
      <c r="S26" s="73">
        <v>72692</v>
      </c>
      <c r="T26" s="73">
        <v>10903800</v>
      </c>
      <c r="U26" s="239">
        <v>80.71597508300114</v>
      </c>
      <c r="V26" s="72"/>
      <c r="W26" s="73">
        <v>70925</v>
      </c>
      <c r="X26" s="73">
        <f>W26*150</f>
        <v>10638750</v>
      </c>
      <c r="Y26" s="239">
        <f t="shared" si="0"/>
        <v>97.569196060089141</v>
      </c>
    </row>
    <row r="27" spans="1:25" s="68" customFormat="1" ht="20.25" customHeight="1">
      <c r="B27" s="223" t="s">
        <v>108</v>
      </c>
      <c r="C27" s="63"/>
      <c r="D27" s="170" t="s">
        <v>107</v>
      </c>
      <c r="E27" s="209"/>
      <c r="F27" s="72"/>
      <c r="G27" s="73">
        <v>53621</v>
      </c>
      <c r="H27" s="73">
        <v>3753470</v>
      </c>
      <c r="I27" s="74">
        <v>96.186341865930004</v>
      </c>
      <c r="J27" s="73"/>
      <c r="K27" s="56">
        <v>49445</v>
      </c>
      <c r="L27" s="56">
        <v>3461150</v>
      </c>
      <c r="M27" s="239">
        <v>92.212006489994593</v>
      </c>
      <c r="N27" s="72"/>
      <c r="O27" s="73">
        <v>44911</v>
      </c>
      <c r="P27" s="73">
        <v>3143770</v>
      </c>
      <c r="Q27" s="239">
        <v>90.830215390838305</v>
      </c>
      <c r="R27" s="72"/>
      <c r="S27" s="73">
        <v>26035</v>
      </c>
      <c r="T27" s="73">
        <v>1822450</v>
      </c>
      <c r="U27" s="239">
        <v>57.970207744205204</v>
      </c>
      <c r="V27" s="72"/>
      <c r="W27" s="73">
        <v>33508</v>
      </c>
      <c r="X27" s="73">
        <f>W27*70</f>
        <v>2345560</v>
      </c>
      <c r="Y27" s="239">
        <f t="shared" si="0"/>
        <v>128.7036681390436</v>
      </c>
    </row>
    <row r="28" spans="1:25" s="229" customFormat="1" ht="20.25" customHeight="1">
      <c r="A28" s="226"/>
      <c r="B28" s="225"/>
      <c r="C28" s="226"/>
      <c r="D28" s="173" t="s">
        <v>33</v>
      </c>
      <c r="E28" s="240"/>
      <c r="F28" s="75">
        <v>29</v>
      </c>
      <c r="G28" s="76">
        <v>152448</v>
      </c>
      <c r="H28" s="76">
        <v>18577520</v>
      </c>
      <c r="I28" s="77">
        <v>93.748255862949819</v>
      </c>
      <c r="J28" s="76">
        <v>30</v>
      </c>
      <c r="K28" s="78">
        <v>145710</v>
      </c>
      <c r="L28" s="78">
        <v>17900900</v>
      </c>
      <c r="M28" s="241">
        <v>96.357856161640527</v>
      </c>
      <c r="N28" s="75">
        <v>31</v>
      </c>
      <c r="O28" s="76">
        <v>134970</v>
      </c>
      <c r="P28" s="76">
        <v>16652620</v>
      </c>
      <c r="Q28" s="241">
        <v>93.026719326961214</v>
      </c>
      <c r="R28" s="75">
        <v>31</v>
      </c>
      <c r="S28" s="76">
        <v>98727</v>
      </c>
      <c r="T28" s="76">
        <v>12726250</v>
      </c>
      <c r="U28" s="241">
        <v>76.421908384386356</v>
      </c>
      <c r="V28" s="75">
        <v>29</v>
      </c>
      <c r="W28" s="76">
        <f>W26+W27</f>
        <v>104433</v>
      </c>
      <c r="X28" s="76">
        <f>X26+X27</f>
        <v>12984310</v>
      </c>
      <c r="Y28" s="241">
        <f t="shared" si="0"/>
        <v>102.02777723209901</v>
      </c>
    </row>
    <row r="29" spans="1:25" s="68" customFormat="1" ht="20.25" customHeight="1">
      <c r="B29" s="219"/>
      <c r="C29" s="218"/>
      <c r="D29" s="170" t="s">
        <v>103</v>
      </c>
      <c r="E29" s="209"/>
      <c r="F29" s="72"/>
      <c r="G29" s="73">
        <v>100063</v>
      </c>
      <c r="H29" s="73">
        <v>15009450</v>
      </c>
      <c r="I29" s="74">
        <v>98.349747400287001</v>
      </c>
      <c r="J29" s="73"/>
      <c r="K29" s="56">
        <v>101506</v>
      </c>
      <c r="L29" s="56">
        <v>15225900</v>
      </c>
      <c r="M29" s="239">
        <v>101.44209148236611</v>
      </c>
      <c r="N29" s="72"/>
      <c r="O29" s="73">
        <v>99105</v>
      </c>
      <c r="P29" s="73">
        <v>14865750</v>
      </c>
      <c r="Q29" s="239">
        <v>97.634622583886667</v>
      </c>
      <c r="R29" s="72"/>
      <c r="S29" s="73">
        <v>83437</v>
      </c>
      <c r="T29" s="73">
        <v>12515550</v>
      </c>
      <c r="U29" s="239">
        <v>84.190505019928366</v>
      </c>
      <c r="V29" s="72"/>
      <c r="W29" s="73">
        <v>89839</v>
      </c>
      <c r="X29" s="73">
        <f>W29*150</f>
        <v>13475850</v>
      </c>
      <c r="Y29" s="239">
        <f t="shared" si="0"/>
        <v>107.6728549684193</v>
      </c>
    </row>
    <row r="30" spans="1:25" s="68" customFormat="1" ht="20.25" customHeight="1">
      <c r="B30" s="223" t="s">
        <v>106</v>
      </c>
      <c r="C30" s="64"/>
      <c r="D30" s="170" t="s">
        <v>101</v>
      </c>
      <c r="E30" s="209"/>
      <c r="F30" s="72"/>
      <c r="G30" s="73">
        <v>55398</v>
      </c>
      <c r="H30" s="73">
        <v>3877860</v>
      </c>
      <c r="I30" s="74">
        <v>103.81350373854544</v>
      </c>
      <c r="J30" s="73"/>
      <c r="K30" s="56">
        <v>49870</v>
      </c>
      <c r="L30" s="56">
        <v>3490900</v>
      </c>
      <c r="M30" s="239">
        <v>90.021300407956957</v>
      </c>
      <c r="N30" s="72"/>
      <c r="O30" s="73">
        <v>50026</v>
      </c>
      <c r="P30" s="73">
        <v>3501820</v>
      </c>
      <c r="Q30" s="239">
        <v>100.31281331461801</v>
      </c>
      <c r="R30" s="72"/>
      <c r="S30" s="73">
        <v>33733</v>
      </c>
      <c r="T30" s="73">
        <v>2361310</v>
      </c>
      <c r="U30" s="239">
        <v>67.430935913325072</v>
      </c>
      <c r="V30" s="72"/>
      <c r="W30" s="73">
        <v>36677</v>
      </c>
      <c r="X30" s="73">
        <f>W30*70</f>
        <v>2567390</v>
      </c>
      <c r="Y30" s="239">
        <f t="shared" si="0"/>
        <v>108.72735896599768</v>
      </c>
    </row>
    <row r="31" spans="1:25" s="229" customFormat="1" ht="20.25" customHeight="1">
      <c r="A31" s="226"/>
      <c r="B31" s="225"/>
      <c r="C31" s="226"/>
      <c r="D31" s="173" t="s">
        <v>33</v>
      </c>
      <c r="E31" s="242"/>
      <c r="F31" s="75">
        <v>29</v>
      </c>
      <c r="G31" s="76">
        <v>155461</v>
      </c>
      <c r="H31" s="76">
        <v>18887310</v>
      </c>
      <c r="I31" s="77">
        <v>99.424110806555461</v>
      </c>
      <c r="J31" s="76">
        <v>30</v>
      </c>
      <c r="K31" s="78">
        <v>151376</v>
      </c>
      <c r="L31" s="78">
        <v>18716800</v>
      </c>
      <c r="M31" s="241">
        <v>99.097224538592315</v>
      </c>
      <c r="N31" s="75">
        <v>31</v>
      </c>
      <c r="O31" s="76">
        <v>149131</v>
      </c>
      <c r="P31" s="76">
        <v>18367570</v>
      </c>
      <c r="Q31" s="241">
        <v>98.134136177124304</v>
      </c>
      <c r="R31" s="75">
        <v>30</v>
      </c>
      <c r="S31" s="76">
        <v>117170</v>
      </c>
      <c r="T31" s="76">
        <v>14876860</v>
      </c>
      <c r="U31" s="241">
        <v>80.99525413541366</v>
      </c>
      <c r="V31" s="75">
        <v>29</v>
      </c>
      <c r="W31" s="76">
        <f>W29+W30</f>
        <v>126516</v>
      </c>
      <c r="X31" s="76">
        <f>X29+X30</f>
        <v>16043240</v>
      </c>
      <c r="Y31" s="241">
        <f t="shared" si="0"/>
        <v>107.84022972589646</v>
      </c>
    </row>
    <row r="32" spans="1:25" s="68" customFormat="1" ht="20.25" customHeight="1">
      <c r="B32" s="219"/>
      <c r="C32" s="218"/>
      <c r="D32" s="170" t="s">
        <v>103</v>
      </c>
      <c r="E32" s="209"/>
      <c r="F32" s="72"/>
      <c r="G32" s="73">
        <v>98914</v>
      </c>
      <c r="H32" s="73">
        <v>14837100</v>
      </c>
      <c r="I32" s="74">
        <v>96.287282921890821</v>
      </c>
      <c r="J32" s="73"/>
      <c r="K32" s="56">
        <v>101071</v>
      </c>
      <c r="L32" s="56">
        <v>15160650</v>
      </c>
      <c r="M32" s="239">
        <v>102.18068220878742</v>
      </c>
      <c r="N32" s="72"/>
      <c r="O32" s="73">
        <v>96747</v>
      </c>
      <c r="P32" s="73">
        <v>14512050</v>
      </c>
      <c r="Q32" s="239">
        <v>95.721819315134908</v>
      </c>
      <c r="R32" s="72"/>
      <c r="S32" s="73">
        <v>70444</v>
      </c>
      <c r="T32" s="73">
        <v>10566600</v>
      </c>
      <c r="U32" s="239">
        <v>72.812593672155216</v>
      </c>
      <c r="V32" s="72"/>
      <c r="W32" s="73">
        <v>94008</v>
      </c>
      <c r="X32" s="73">
        <f>W32*150</f>
        <v>14101200</v>
      </c>
      <c r="Y32" s="239">
        <f t="shared" si="0"/>
        <v>133.45068423144625</v>
      </c>
    </row>
    <row r="33" spans="1:25" s="68" customFormat="1" ht="20.25" customHeight="1">
      <c r="B33" s="223" t="s">
        <v>105</v>
      </c>
      <c r="C33" s="64"/>
      <c r="D33" s="170" t="s">
        <v>101</v>
      </c>
      <c r="E33" s="209"/>
      <c r="F33" s="72"/>
      <c r="G33" s="73">
        <v>48543</v>
      </c>
      <c r="H33" s="73">
        <v>3398010</v>
      </c>
      <c r="I33" s="74">
        <v>102.21946134894398</v>
      </c>
      <c r="J33" s="73"/>
      <c r="K33" s="56">
        <v>54570</v>
      </c>
      <c r="L33" s="56">
        <v>3819900</v>
      </c>
      <c r="M33" s="239">
        <v>112.41579630430752</v>
      </c>
      <c r="N33" s="72"/>
      <c r="O33" s="73">
        <v>46505</v>
      </c>
      <c r="P33" s="73">
        <v>3255350</v>
      </c>
      <c r="Q33" s="239">
        <v>85.220817298882167</v>
      </c>
      <c r="R33" s="72"/>
      <c r="S33" s="73">
        <v>25007</v>
      </c>
      <c r="T33" s="73">
        <v>1750490</v>
      </c>
      <c r="U33" s="239">
        <v>53.772712611547149</v>
      </c>
      <c r="V33" s="72"/>
      <c r="W33" s="73">
        <v>33222</v>
      </c>
      <c r="X33" s="73">
        <f>W33*70</f>
        <v>2325540</v>
      </c>
      <c r="Y33" s="239">
        <f t="shared" si="0"/>
        <v>132.85080177550284</v>
      </c>
    </row>
    <row r="34" spans="1:25" s="229" customFormat="1" ht="20.25" customHeight="1">
      <c r="B34" s="225"/>
      <c r="C34" s="226"/>
      <c r="D34" s="173" t="s">
        <v>33</v>
      </c>
      <c r="E34" s="240"/>
      <c r="F34" s="75">
        <v>29</v>
      </c>
      <c r="G34" s="76">
        <v>147457</v>
      </c>
      <c r="H34" s="76">
        <v>18235110</v>
      </c>
      <c r="I34" s="77">
        <v>97.339942551897863</v>
      </c>
      <c r="J34" s="76">
        <v>30</v>
      </c>
      <c r="K34" s="78">
        <v>155641</v>
      </c>
      <c r="L34" s="78">
        <v>18980550</v>
      </c>
      <c r="M34" s="241">
        <v>104.08793804918095</v>
      </c>
      <c r="N34" s="75">
        <v>32</v>
      </c>
      <c r="O34" s="76">
        <v>143252</v>
      </c>
      <c r="P34" s="76">
        <v>17767400</v>
      </c>
      <c r="Q34" s="241">
        <v>93.608457078430291</v>
      </c>
      <c r="R34" s="75">
        <v>29</v>
      </c>
      <c r="S34" s="76">
        <v>95451</v>
      </c>
      <c r="T34" s="76">
        <v>12317090</v>
      </c>
      <c r="U34" s="241">
        <v>69.324099192903859</v>
      </c>
      <c r="V34" s="75">
        <v>29</v>
      </c>
      <c r="W34" s="76">
        <f>W32+W33</f>
        <v>127230</v>
      </c>
      <c r="X34" s="76">
        <f>X32+X33</f>
        <v>16426740</v>
      </c>
      <c r="Y34" s="241">
        <f t="shared" si="0"/>
        <v>133.3654296591159</v>
      </c>
    </row>
    <row r="35" spans="1:25" s="68" customFormat="1" ht="20.25" customHeight="1">
      <c r="B35" s="219"/>
      <c r="C35" s="218"/>
      <c r="D35" s="170" t="s">
        <v>103</v>
      </c>
      <c r="E35" s="209"/>
      <c r="F35" s="72"/>
      <c r="G35" s="73">
        <v>81080</v>
      </c>
      <c r="H35" s="73">
        <v>12162000</v>
      </c>
      <c r="I35" s="74">
        <v>97.090168842054851</v>
      </c>
      <c r="J35" s="73"/>
      <c r="K35" s="56">
        <v>80750</v>
      </c>
      <c r="L35" s="56">
        <v>12112500</v>
      </c>
      <c r="M35" s="239">
        <v>99.592994573260967</v>
      </c>
      <c r="N35" s="72"/>
      <c r="O35" s="73">
        <v>82922</v>
      </c>
      <c r="P35" s="73">
        <v>12438300</v>
      </c>
      <c r="Q35" s="239">
        <v>102.68978328173375</v>
      </c>
      <c r="R35" s="72"/>
      <c r="S35" s="73">
        <v>25780</v>
      </c>
      <c r="T35" s="73">
        <v>3867000</v>
      </c>
      <c r="U35" s="239">
        <v>31.089457562528644</v>
      </c>
      <c r="V35" s="72"/>
      <c r="W35" s="73">
        <v>68116</v>
      </c>
      <c r="X35" s="73">
        <f>W35*150</f>
        <v>10217400</v>
      </c>
      <c r="Y35" s="239">
        <f t="shared" si="0"/>
        <v>264.22032583397981</v>
      </c>
    </row>
    <row r="36" spans="1:25" s="68" customFormat="1" ht="20.25" customHeight="1">
      <c r="B36" s="223" t="s">
        <v>104</v>
      </c>
      <c r="C36" s="64"/>
      <c r="D36" s="170" t="s">
        <v>101</v>
      </c>
      <c r="E36" s="209"/>
      <c r="F36" s="72"/>
      <c r="G36" s="73">
        <v>50565</v>
      </c>
      <c r="H36" s="73">
        <v>3539550</v>
      </c>
      <c r="I36" s="74">
        <v>100.0870924961897</v>
      </c>
      <c r="J36" s="73"/>
      <c r="K36" s="56">
        <v>54473</v>
      </c>
      <c r="L36" s="56">
        <v>3813110</v>
      </c>
      <c r="M36" s="239">
        <v>107.7286660733709</v>
      </c>
      <c r="N36" s="72"/>
      <c r="O36" s="73">
        <v>48491</v>
      </c>
      <c r="P36" s="73">
        <v>3394370</v>
      </c>
      <c r="Q36" s="239">
        <v>89.01841279165825</v>
      </c>
      <c r="R36" s="72"/>
      <c r="S36" s="73">
        <v>25336</v>
      </c>
      <c r="T36" s="73">
        <v>1773520</v>
      </c>
      <c r="U36" s="239">
        <v>52.248870924501453</v>
      </c>
      <c r="V36" s="72"/>
      <c r="W36" s="73">
        <v>30691</v>
      </c>
      <c r="X36" s="73">
        <f>W36*70</f>
        <v>2148370</v>
      </c>
      <c r="Y36" s="239">
        <f t="shared" si="0"/>
        <v>121.13593305967794</v>
      </c>
    </row>
    <row r="37" spans="1:25" s="229" customFormat="1" ht="20.25" customHeight="1">
      <c r="A37" s="226"/>
      <c r="B37" s="225"/>
      <c r="C37" s="226"/>
      <c r="D37" s="173" t="s">
        <v>33</v>
      </c>
      <c r="E37" s="240"/>
      <c r="F37" s="75">
        <v>30</v>
      </c>
      <c r="G37" s="76">
        <v>131645</v>
      </c>
      <c r="H37" s="76">
        <v>15701550</v>
      </c>
      <c r="I37" s="77">
        <v>97.749980234041402</v>
      </c>
      <c r="J37" s="76">
        <v>30</v>
      </c>
      <c r="K37" s="78">
        <v>135223</v>
      </c>
      <c r="L37" s="78">
        <v>15925610</v>
      </c>
      <c r="M37" s="241">
        <v>101.42699287649945</v>
      </c>
      <c r="N37" s="75">
        <v>32</v>
      </c>
      <c r="O37" s="76">
        <v>131413</v>
      </c>
      <c r="P37" s="76">
        <v>15832670</v>
      </c>
      <c r="Q37" s="241">
        <v>99.416411679050285</v>
      </c>
      <c r="R37" s="75">
        <v>31</v>
      </c>
      <c r="S37" s="76">
        <v>51116</v>
      </c>
      <c r="T37" s="76">
        <v>5640520</v>
      </c>
      <c r="U37" s="241">
        <v>35.625829376851783</v>
      </c>
      <c r="V37" s="75">
        <v>29</v>
      </c>
      <c r="W37" s="76">
        <f>W35+W36</f>
        <v>98807</v>
      </c>
      <c r="X37" s="76">
        <f>X35+X36</f>
        <v>12365770</v>
      </c>
      <c r="Y37" s="241">
        <f t="shared" si="0"/>
        <v>219.23102834490439</v>
      </c>
    </row>
    <row r="38" spans="1:25" s="68" customFormat="1" ht="20.25" customHeight="1">
      <c r="B38" s="219"/>
      <c r="C38" s="238"/>
      <c r="D38" s="170" t="s">
        <v>103</v>
      </c>
      <c r="E38" s="209"/>
      <c r="F38" s="72"/>
      <c r="G38" s="73">
        <v>76254</v>
      </c>
      <c r="H38" s="73">
        <v>11438100</v>
      </c>
      <c r="I38" s="74">
        <v>98.107430041814098</v>
      </c>
      <c r="J38" s="73"/>
      <c r="K38" s="56">
        <v>75813</v>
      </c>
      <c r="L38" s="56">
        <v>11371950</v>
      </c>
      <c r="M38" s="239">
        <v>99.421669682901879</v>
      </c>
      <c r="N38" s="72"/>
      <c r="O38" s="73">
        <v>81626</v>
      </c>
      <c r="P38" s="73">
        <v>12243900</v>
      </c>
      <c r="Q38" s="239">
        <v>107.66755042011265</v>
      </c>
      <c r="R38" s="72"/>
      <c r="S38" s="73">
        <v>29431</v>
      </c>
      <c r="T38" s="73">
        <v>4414650</v>
      </c>
      <c r="U38" s="239">
        <v>36.055913556954891</v>
      </c>
      <c r="V38" s="72"/>
      <c r="W38" s="73">
        <v>48031</v>
      </c>
      <c r="X38" s="73">
        <f>W38*150</f>
        <v>7204650</v>
      </c>
      <c r="Y38" s="239">
        <f t="shared" si="0"/>
        <v>163.19866807108153</v>
      </c>
    </row>
    <row r="39" spans="1:25" s="68" customFormat="1" ht="20.25" customHeight="1">
      <c r="B39" s="223" t="s">
        <v>102</v>
      </c>
      <c r="C39" s="63"/>
      <c r="D39" s="170" t="s">
        <v>101</v>
      </c>
      <c r="E39" s="209"/>
      <c r="F39" s="72"/>
      <c r="G39" s="73">
        <v>43543</v>
      </c>
      <c r="H39" s="73">
        <v>3048010</v>
      </c>
      <c r="I39" s="74">
        <v>97.878031784566275</v>
      </c>
      <c r="J39" s="73"/>
      <c r="K39" s="56">
        <v>47169</v>
      </c>
      <c r="L39" s="56">
        <v>3301830</v>
      </c>
      <c r="M39" s="239">
        <v>108.32740050065452</v>
      </c>
      <c r="N39" s="72"/>
      <c r="O39" s="73">
        <v>42173</v>
      </c>
      <c r="P39" s="73">
        <v>2952110</v>
      </c>
      <c r="Q39" s="239">
        <v>89.408297822722545</v>
      </c>
      <c r="R39" s="72"/>
      <c r="S39" s="73">
        <v>25614</v>
      </c>
      <c r="T39" s="73">
        <v>1792980</v>
      </c>
      <c r="U39" s="239">
        <v>60.735541697294479</v>
      </c>
      <c r="V39" s="72"/>
      <c r="W39" s="73">
        <v>26334</v>
      </c>
      <c r="X39" s="73">
        <f>W39*70</f>
        <v>1843380</v>
      </c>
      <c r="Y39" s="239">
        <f t="shared" si="0"/>
        <v>102.81096275474351</v>
      </c>
    </row>
    <row r="40" spans="1:25" s="229" customFormat="1" ht="20.25" customHeight="1">
      <c r="A40" s="226"/>
      <c r="B40" s="225"/>
      <c r="C40" s="226"/>
      <c r="D40" s="173" t="s">
        <v>33</v>
      </c>
      <c r="E40" s="240"/>
      <c r="F40" s="75">
        <v>30</v>
      </c>
      <c r="G40" s="76">
        <v>119797</v>
      </c>
      <c r="H40" s="76">
        <v>14486110</v>
      </c>
      <c r="I40" s="77">
        <v>98.059073272302413</v>
      </c>
      <c r="J40" s="76">
        <v>30</v>
      </c>
      <c r="K40" s="78">
        <v>122982</v>
      </c>
      <c r="L40" s="78">
        <v>14673780</v>
      </c>
      <c r="M40" s="241">
        <v>101.295516877892</v>
      </c>
      <c r="N40" s="75">
        <v>33</v>
      </c>
      <c r="O40" s="76">
        <v>123799</v>
      </c>
      <c r="P40" s="76">
        <v>15196010</v>
      </c>
      <c r="Q40" s="241">
        <v>103.55893300840002</v>
      </c>
      <c r="R40" s="75">
        <v>30</v>
      </c>
      <c r="S40" s="76">
        <v>55045</v>
      </c>
      <c r="T40" s="76">
        <v>6207630</v>
      </c>
      <c r="U40" s="241">
        <v>40.850394281130377</v>
      </c>
      <c r="V40" s="75">
        <v>29</v>
      </c>
      <c r="W40" s="76">
        <f>W38+W39</f>
        <v>74365</v>
      </c>
      <c r="X40" s="76">
        <f>X38+X39</f>
        <v>9048030</v>
      </c>
      <c r="Y40" s="241">
        <f t="shared" si="0"/>
        <v>145.75659309591583</v>
      </c>
    </row>
    <row r="41" spans="1:25" s="68" customFormat="1" ht="20.25" customHeight="1">
      <c r="B41" s="311" t="s">
        <v>100</v>
      </c>
      <c r="C41" s="311"/>
      <c r="D41" s="311"/>
      <c r="E41" s="243"/>
      <c r="F41" s="72"/>
      <c r="G41" s="73">
        <v>1077009</v>
      </c>
      <c r="H41" s="73">
        <v>161551350</v>
      </c>
      <c r="I41" s="74">
        <v>100.58961647377033</v>
      </c>
      <c r="J41" s="73"/>
      <c r="K41" s="56">
        <v>1068553</v>
      </c>
      <c r="L41" s="56">
        <v>160282950</v>
      </c>
      <c r="M41" s="239">
        <v>99.214862642744862</v>
      </c>
      <c r="N41" s="72"/>
      <c r="O41" s="73">
        <v>1047190</v>
      </c>
      <c r="P41" s="73">
        <v>157078500</v>
      </c>
      <c r="Q41" s="239">
        <v>98.000754291083354</v>
      </c>
      <c r="R41" s="72"/>
      <c r="S41" s="73">
        <v>534827</v>
      </c>
      <c r="T41" s="73">
        <v>80224050</v>
      </c>
      <c r="U41" s="239">
        <v>51.072584726744907</v>
      </c>
      <c r="V41" s="72"/>
      <c r="W41" s="73">
        <v>642315</v>
      </c>
      <c r="X41" s="73">
        <f>X5+X8+X11+X14+X17+X20+X23+X26+X29+X32+X35+X38</f>
        <v>96347250</v>
      </c>
      <c r="Y41" s="239">
        <f t="shared" si="0"/>
        <v>120.09771384017635</v>
      </c>
    </row>
    <row r="42" spans="1:25" s="68" customFormat="1" ht="20.25" customHeight="1">
      <c r="B42" s="315" t="s">
        <v>99</v>
      </c>
      <c r="C42" s="315"/>
      <c r="D42" s="315"/>
      <c r="E42" s="243"/>
      <c r="F42" s="72"/>
      <c r="G42" s="73">
        <v>581001</v>
      </c>
      <c r="H42" s="73">
        <v>40670070</v>
      </c>
      <c r="I42" s="74">
        <v>99.517316154493088</v>
      </c>
      <c r="J42" s="73"/>
      <c r="K42" s="56">
        <v>576121</v>
      </c>
      <c r="L42" s="56">
        <v>40328470</v>
      </c>
      <c r="M42" s="239">
        <v>99.160070292477982</v>
      </c>
      <c r="N42" s="72"/>
      <c r="O42" s="73">
        <v>567119</v>
      </c>
      <c r="P42" s="73">
        <v>39698330</v>
      </c>
      <c r="Q42" s="239">
        <v>98.437481015272837</v>
      </c>
      <c r="R42" s="72"/>
      <c r="S42" s="73">
        <v>273681</v>
      </c>
      <c r="T42" s="73">
        <v>19157670</v>
      </c>
      <c r="U42" s="239">
        <v>48.258125719646138</v>
      </c>
      <c r="V42" s="72"/>
      <c r="W42" s="73">
        <v>330074</v>
      </c>
      <c r="X42" s="73">
        <f>X6+X9+X12+X15+X18+X21+X24+X27+X30+X33+X36+X39</f>
        <v>23105180</v>
      </c>
      <c r="Y42" s="239">
        <f t="shared" si="0"/>
        <v>120.60537633229929</v>
      </c>
    </row>
    <row r="43" spans="1:25" s="229" customFormat="1" ht="20.25" customHeight="1" thickBot="1">
      <c r="A43" s="232"/>
      <c r="B43" s="300" t="s">
        <v>98</v>
      </c>
      <c r="C43" s="300"/>
      <c r="D43" s="300"/>
      <c r="E43" s="244"/>
      <c r="F43" s="69">
        <v>31</v>
      </c>
      <c r="G43" s="70">
        <v>1658010</v>
      </c>
      <c r="H43" s="70">
        <v>202221420</v>
      </c>
      <c r="I43" s="71">
        <v>100.37210679632325</v>
      </c>
      <c r="J43" s="70">
        <v>31</v>
      </c>
      <c r="K43" s="70">
        <v>1644674</v>
      </c>
      <c r="L43" s="70">
        <v>200611420</v>
      </c>
      <c r="M43" s="245">
        <v>99.203842995465081</v>
      </c>
      <c r="N43" s="69">
        <v>33</v>
      </c>
      <c r="O43" s="70">
        <v>1614309</v>
      </c>
      <c r="P43" s="70">
        <v>196776830</v>
      </c>
      <c r="Q43" s="245">
        <v>98.088548498385592</v>
      </c>
      <c r="R43" s="69">
        <v>33</v>
      </c>
      <c r="S43" s="70">
        <v>808508</v>
      </c>
      <c r="T43" s="70">
        <v>99381720</v>
      </c>
      <c r="U43" s="245">
        <v>50.504787580936231</v>
      </c>
      <c r="V43" s="69">
        <v>30</v>
      </c>
      <c r="W43" s="70">
        <f>W41+W42</f>
        <v>972389</v>
      </c>
      <c r="X43" s="70">
        <f>X41+X42</f>
        <v>119452430</v>
      </c>
      <c r="Y43" s="245">
        <f t="shared" si="0"/>
        <v>120.19557520236116</v>
      </c>
    </row>
    <row r="44" spans="1:25" s="68" customFormat="1" ht="17.100000000000001" customHeight="1">
      <c r="I44" s="220"/>
      <c r="M44" s="220"/>
      <c r="Q44" s="220"/>
      <c r="U44" s="220"/>
      <c r="Y44" s="220"/>
    </row>
    <row r="45" spans="1:25" s="68" customFormat="1" ht="17.100000000000001" customHeight="1">
      <c r="I45" s="220"/>
    </row>
    <row r="46" spans="1:25" s="68" customFormat="1" ht="17.100000000000001" customHeight="1">
      <c r="I46" s="220"/>
    </row>
    <row r="47" spans="1:25" s="68" customFormat="1" ht="17.100000000000001" customHeight="1">
      <c r="I47" s="220"/>
    </row>
    <row r="48" spans="1:25" s="68" customFormat="1" ht="17.100000000000001" customHeight="1">
      <c r="I48" s="220"/>
    </row>
    <row r="49" spans="9:9" s="68" customFormat="1" ht="17.100000000000001" customHeight="1">
      <c r="I49" s="220"/>
    </row>
    <row r="50" spans="9:9" s="68" customFormat="1" ht="17.100000000000001" customHeight="1">
      <c r="I50" s="220"/>
    </row>
    <row r="51" spans="9:9" s="68" customFormat="1" ht="17.100000000000001" customHeight="1">
      <c r="I51" s="220"/>
    </row>
    <row r="52" spans="9:9" s="68" customFormat="1" ht="17.100000000000001" customHeight="1">
      <c r="I52" s="220"/>
    </row>
    <row r="53" spans="9:9" s="68" customFormat="1" ht="17.100000000000001" customHeight="1">
      <c r="I53" s="220"/>
    </row>
    <row r="54" spans="9:9" s="68" customFormat="1" ht="17.100000000000001" customHeight="1">
      <c r="I54" s="220"/>
    </row>
    <row r="55" spans="9:9" s="68" customFormat="1" ht="17.100000000000001" customHeight="1">
      <c r="I55" s="220"/>
    </row>
    <row r="56" spans="9:9" s="68" customFormat="1" ht="17.100000000000001" customHeight="1">
      <c r="I56" s="220"/>
    </row>
    <row r="57" spans="9:9" s="68" customFormat="1" ht="17.100000000000001" customHeight="1">
      <c r="I57" s="220"/>
    </row>
    <row r="58" spans="9:9" s="68" customFormat="1" ht="17.100000000000001" customHeight="1">
      <c r="I58" s="220"/>
    </row>
    <row r="59" spans="9:9" s="68" customFormat="1" ht="17.100000000000001" customHeight="1">
      <c r="I59" s="220"/>
    </row>
    <row r="60" spans="9:9" s="68" customFormat="1" ht="17.100000000000001" customHeight="1">
      <c r="I60" s="220"/>
    </row>
    <row r="61" spans="9:9" s="68" customFormat="1" ht="17.100000000000001" customHeight="1">
      <c r="I61" s="220"/>
    </row>
    <row r="62" spans="9:9" s="68" customFormat="1" ht="17.100000000000001" customHeight="1">
      <c r="I62" s="220"/>
    </row>
    <row r="63" spans="9:9" s="68" customFormat="1" ht="17.100000000000001" customHeight="1">
      <c r="I63" s="220"/>
    </row>
    <row r="64" spans="9:9" s="68" customFormat="1" ht="17.100000000000001" customHeight="1">
      <c r="I64" s="220"/>
    </row>
    <row r="65" spans="9:9" s="68" customFormat="1" ht="17.100000000000001" customHeight="1">
      <c r="I65" s="220"/>
    </row>
    <row r="66" spans="9:9" s="68" customFormat="1" ht="17.100000000000001" customHeight="1">
      <c r="I66" s="220"/>
    </row>
    <row r="67" spans="9:9" s="68" customFormat="1" ht="17.100000000000001" customHeight="1">
      <c r="I67" s="220"/>
    </row>
    <row r="68" spans="9:9" ht="17.100000000000001" customHeight="1">
      <c r="I68" s="246"/>
    </row>
    <row r="69" spans="9:9" ht="17.100000000000001" customHeight="1">
      <c r="I69" s="246"/>
    </row>
    <row r="70" spans="9:9" ht="17.100000000000001" customHeight="1">
      <c r="I70" s="246"/>
    </row>
    <row r="71" spans="9:9" ht="17.100000000000001" customHeight="1">
      <c r="I71" s="246"/>
    </row>
    <row r="72" spans="9:9" ht="17.100000000000001" customHeight="1">
      <c r="I72" s="246"/>
    </row>
    <row r="73" spans="9:9" ht="17.100000000000001" customHeight="1">
      <c r="I73" s="246"/>
    </row>
    <row r="74" spans="9:9" ht="17.100000000000001" customHeight="1">
      <c r="I74" s="246"/>
    </row>
  </sheetData>
  <mergeCells count="8">
    <mergeCell ref="F3:I3"/>
    <mergeCell ref="B42:D42"/>
    <mergeCell ref="B43:D43"/>
    <mergeCell ref="V3:Y3"/>
    <mergeCell ref="R3:U3"/>
    <mergeCell ref="J3:M3"/>
    <mergeCell ref="N3:Q3"/>
    <mergeCell ref="B41:D41"/>
  </mergeCells>
  <phoneticPr fontId="3"/>
  <printOptions horizontalCentered="1" gridLinesSet="0"/>
  <pageMargins left="0.59055118110236227" right="0.59055118110236227" top="0.74803149606299213" bottom="0.62992125984251968" header="0.51181102362204722" footer="0.31496062992125984"/>
  <pageSetup paperSize="9" scale="90" firstPageNumber="88" fitToWidth="2" fitToHeight="0" orientation="portrait" blackAndWhite="1" useFirstPageNumber="1" r:id="rId1"/>
  <headerFooter scaleWithDoc="0" alignWithMargins="0">
    <oddFooter>&amp;C&amp;"游明朝,標準"&amp;10&amp;P</oddFooter>
  </headerFooter>
  <colBreaks count="1" manualBreakCount="1"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view="pageBreakPreview" topLeftCell="A22" zoomScaleNormal="100" zoomScaleSheetLayoutView="100" workbookViewId="0">
      <selection activeCell="AH8" sqref="AH8"/>
    </sheetView>
  </sheetViews>
  <sheetFormatPr defaultRowHeight="24.95" customHeight="1"/>
  <cols>
    <col min="1" max="1" width="3.625" style="247" customWidth="1"/>
    <col min="2" max="2" width="0.625" style="247" customWidth="1"/>
    <col min="3" max="3" width="13" style="247" customWidth="1"/>
    <col min="4" max="5" width="0.625" style="247" customWidth="1"/>
    <col min="6" max="6" width="16.875" style="247" customWidth="1"/>
    <col min="7" max="8" width="0.625" style="247" customWidth="1"/>
    <col min="9" max="9" width="16.875" style="247" customWidth="1"/>
    <col min="10" max="11" width="0.625" style="247" customWidth="1"/>
    <col min="12" max="12" width="16.875" style="247" customWidth="1"/>
    <col min="13" max="14" width="0.625" style="247" customWidth="1"/>
    <col min="15" max="15" width="16.875" style="247" customWidth="1"/>
    <col min="16" max="17" width="0.625" style="247" customWidth="1"/>
    <col min="18" max="18" width="16.5" style="247" customWidth="1"/>
    <col min="19" max="20" width="0.625" style="247" customWidth="1"/>
    <col min="21" max="21" width="16.5" style="247" customWidth="1"/>
    <col min="22" max="23" width="0.625" style="247" customWidth="1"/>
    <col min="24" max="24" width="16.5" style="247" customWidth="1"/>
    <col min="25" max="26" width="0.625" style="247" customWidth="1"/>
    <col min="27" max="27" width="16.5" style="247" customWidth="1"/>
    <col min="28" max="29" width="0.625" style="247" customWidth="1"/>
    <col min="30" max="30" width="16.5" style="247" customWidth="1"/>
    <col min="31" max="31" width="0.625" style="247" customWidth="1"/>
    <col min="32" max="16384" width="9" style="247"/>
  </cols>
  <sheetData>
    <row r="1" spans="1:31" ht="24.95" customHeight="1">
      <c r="A1" s="204" t="s">
        <v>164</v>
      </c>
    </row>
    <row r="2" spans="1:31" s="18" customFormat="1" ht="24.95" customHeight="1" thickBot="1">
      <c r="A2" s="18" t="s">
        <v>163</v>
      </c>
      <c r="AD2" s="162"/>
      <c r="AE2" s="162" t="s">
        <v>162</v>
      </c>
    </row>
    <row r="3" spans="1:31" s="18" customFormat="1" ht="20.25" customHeight="1">
      <c r="A3" s="112"/>
      <c r="B3" s="112"/>
      <c r="C3" s="112"/>
      <c r="D3" s="112"/>
      <c r="E3" s="248"/>
      <c r="F3" s="343" t="s">
        <v>88</v>
      </c>
      <c r="G3" s="249"/>
      <c r="H3" s="250"/>
      <c r="I3" s="251" t="s">
        <v>161</v>
      </c>
      <c r="J3" s="252"/>
      <c r="K3" s="251"/>
      <c r="L3" s="343" t="s">
        <v>160</v>
      </c>
      <c r="M3" s="250"/>
      <c r="N3" s="253"/>
      <c r="O3" s="251" t="s">
        <v>159</v>
      </c>
      <c r="P3" s="251"/>
      <c r="Q3" s="251"/>
      <c r="R3" s="343" t="s">
        <v>158</v>
      </c>
      <c r="S3" s="249"/>
      <c r="T3" s="250"/>
      <c r="U3" s="343" t="s">
        <v>157</v>
      </c>
      <c r="V3" s="249"/>
      <c r="W3" s="250"/>
      <c r="X3" s="343" t="s">
        <v>156</v>
      </c>
      <c r="Y3" s="249"/>
      <c r="Z3" s="250"/>
      <c r="AA3" s="344" t="s">
        <v>155</v>
      </c>
      <c r="AB3" s="250"/>
      <c r="AC3" s="253"/>
      <c r="AD3" s="343" t="s">
        <v>18</v>
      </c>
      <c r="AE3" s="112"/>
    </row>
    <row r="4" spans="1:31" s="18" customFormat="1" ht="20.25" customHeight="1">
      <c r="A4" s="10"/>
      <c r="B4" s="10"/>
      <c r="C4" s="10"/>
      <c r="D4" s="10"/>
      <c r="E4" s="254"/>
      <c r="F4" s="349"/>
      <c r="G4" s="255"/>
      <c r="H4" s="256"/>
      <c r="I4" s="257" t="s">
        <v>154</v>
      </c>
      <c r="J4" s="258"/>
      <c r="K4" s="257"/>
      <c r="L4" s="312"/>
      <c r="M4" s="170"/>
      <c r="N4" s="259"/>
      <c r="O4" s="257" t="s">
        <v>153</v>
      </c>
      <c r="P4" s="257"/>
      <c r="Q4" s="257"/>
      <c r="R4" s="312"/>
      <c r="S4" s="209"/>
      <c r="T4" s="170"/>
      <c r="U4" s="312"/>
      <c r="V4" s="209"/>
      <c r="W4" s="170"/>
      <c r="X4" s="312"/>
      <c r="Y4" s="209"/>
      <c r="Z4" s="170"/>
      <c r="AA4" s="312"/>
      <c r="AB4" s="170"/>
      <c r="AC4" s="259"/>
      <c r="AD4" s="312"/>
      <c r="AE4" s="10"/>
    </row>
    <row r="5" spans="1:31" s="18" customFormat="1" ht="41.25" customHeight="1">
      <c r="A5" s="345" t="s">
        <v>152</v>
      </c>
      <c r="B5" s="260"/>
      <c r="C5" s="193" t="s">
        <v>145</v>
      </c>
      <c r="D5" s="169"/>
      <c r="E5" s="261"/>
      <c r="F5" s="86">
        <v>1885</v>
      </c>
      <c r="G5" s="86"/>
      <c r="H5" s="86"/>
      <c r="I5" s="262">
        <v>10075895.4</v>
      </c>
      <c r="J5" s="263"/>
      <c r="K5" s="263"/>
      <c r="L5" s="262">
        <v>1808395.16</v>
      </c>
      <c r="M5" s="263"/>
      <c r="N5" s="263"/>
      <c r="O5" s="262">
        <v>1084190.05</v>
      </c>
      <c r="P5" s="263"/>
      <c r="Q5" s="263"/>
      <c r="R5" s="102">
        <v>7183310.1900000004</v>
      </c>
      <c r="S5" s="93"/>
      <c r="T5" s="93"/>
      <c r="U5" s="93">
        <v>4307881</v>
      </c>
      <c r="V5" s="93"/>
      <c r="W5" s="93"/>
      <c r="X5" s="93">
        <v>123614</v>
      </c>
      <c r="Y5" s="93"/>
      <c r="Z5" s="93"/>
      <c r="AA5" s="93">
        <v>4184267</v>
      </c>
      <c r="AB5" s="93"/>
      <c r="AC5" s="93"/>
      <c r="AD5" s="97">
        <v>99.634514203203338</v>
      </c>
      <c r="AE5" s="2"/>
    </row>
    <row r="6" spans="1:31" s="18" customFormat="1" ht="41.25" customHeight="1">
      <c r="A6" s="346"/>
      <c r="B6" s="63"/>
      <c r="C6" s="170" t="s">
        <v>144</v>
      </c>
      <c r="D6" s="170"/>
      <c r="E6" s="261"/>
      <c r="F6" s="86">
        <v>586</v>
      </c>
      <c r="G6" s="86"/>
      <c r="H6" s="86"/>
      <c r="I6" s="263">
        <v>526782989</v>
      </c>
      <c r="J6" s="263"/>
      <c r="K6" s="263"/>
      <c r="L6" s="263">
        <v>55003474</v>
      </c>
      <c r="M6" s="263"/>
      <c r="N6" s="263"/>
      <c r="O6" s="263">
        <v>10471629</v>
      </c>
      <c r="P6" s="263"/>
      <c r="Q6" s="263"/>
      <c r="R6" s="93">
        <v>461307886</v>
      </c>
      <c r="S6" s="93"/>
      <c r="T6" s="93"/>
      <c r="U6" s="93">
        <v>1150990</v>
      </c>
      <c r="V6" s="93"/>
      <c r="W6" s="93"/>
      <c r="X6" s="93">
        <v>20285</v>
      </c>
      <c r="Y6" s="93"/>
      <c r="Z6" s="93"/>
      <c r="AA6" s="93">
        <v>1130705</v>
      </c>
      <c r="AB6" s="93"/>
      <c r="AC6" s="93"/>
      <c r="AD6" s="97">
        <v>98.11408673257327</v>
      </c>
      <c r="AE6" s="2"/>
    </row>
    <row r="7" spans="1:31" s="267" customFormat="1" ht="41.25" customHeight="1">
      <c r="A7" s="348"/>
      <c r="B7" s="264"/>
      <c r="C7" s="265" t="s">
        <v>131</v>
      </c>
      <c r="D7" s="227"/>
      <c r="E7" s="266"/>
      <c r="F7" s="101">
        <v>1964</v>
      </c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>
        <v>5458871</v>
      </c>
      <c r="V7" s="101">
        <v>0</v>
      </c>
      <c r="W7" s="101">
        <v>0</v>
      </c>
      <c r="X7" s="101">
        <v>143899</v>
      </c>
      <c r="Y7" s="101">
        <v>0</v>
      </c>
      <c r="Z7" s="101">
        <v>0</v>
      </c>
      <c r="AA7" s="101">
        <v>5314972</v>
      </c>
      <c r="AB7" s="101">
        <v>0</v>
      </c>
      <c r="AC7" s="101">
        <v>0</v>
      </c>
      <c r="AD7" s="100">
        <v>99.307125954423114</v>
      </c>
      <c r="AE7" s="45"/>
    </row>
    <row r="8" spans="1:31" s="18" customFormat="1" ht="41.25" customHeight="1">
      <c r="A8" s="345" t="s">
        <v>151</v>
      </c>
      <c r="B8" s="260"/>
      <c r="C8" s="193" t="s">
        <v>145</v>
      </c>
      <c r="D8" s="169"/>
      <c r="E8" s="261"/>
      <c r="F8" s="106">
        <v>1915</v>
      </c>
      <c r="G8" s="106"/>
      <c r="H8" s="106"/>
      <c r="I8" s="104">
        <v>10249196.65</v>
      </c>
      <c r="J8" s="105"/>
      <c r="K8" s="105"/>
      <c r="L8" s="104">
        <v>1816025.83</v>
      </c>
      <c r="M8" s="105"/>
      <c r="N8" s="105"/>
      <c r="O8" s="104">
        <v>1068953.79</v>
      </c>
      <c r="P8" s="105"/>
      <c r="Q8" s="105"/>
      <c r="R8" s="268">
        <v>7364217.0300000003</v>
      </c>
      <c r="S8" s="106"/>
      <c r="T8" s="106"/>
      <c r="U8" s="106">
        <v>4407889</v>
      </c>
      <c r="V8" s="106"/>
      <c r="W8" s="106"/>
      <c r="X8" s="106">
        <v>128611</v>
      </c>
      <c r="Y8" s="106"/>
      <c r="Z8" s="106"/>
      <c r="AA8" s="106">
        <v>4279278</v>
      </c>
      <c r="AB8" s="106"/>
      <c r="AC8" s="106"/>
      <c r="AD8" s="269">
        <v>102.27067249771584</v>
      </c>
      <c r="AE8" s="2"/>
    </row>
    <row r="9" spans="1:31" s="18" customFormat="1" ht="41.25" customHeight="1">
      <c r="A9" s="346"/>
      <c r="B9" s="63"/>
      <c r="C9" s="170" t="s">
        <v>144</v>
      </c>
      <c r="D9" s="170"/>
      <c r="E9" s="261"/>
      <c r="F9" s="86">
        <v>592</v>
      </c>
      <c r="G9" s="86"/>
      <c r="H9" s="86"/>
      <c r="I9" s="103">
        <v>541985337</v>
      </c>
      <c r="J9" s="103"/>
      <c r="K9" s="103"/>
      <c r="L9" s="103">
        <v>54902430</v>
      </c>
      <c r="M9" s="103"/>
      <c r="N9" s="103"/>
      <c r="O9" s="103">
        <v>9972067</v>
      </c>
      <c r="P9" s="103"/>
      <c r="Q9" s="103"/>
      <c r="R9" s="86">
        <v>477110840</v>
      </c>
      <c r="S9" s="86"/>
      <c r="T9" s="86"/>
      <c r="U9" s="86">
        <v>1192539</v>
      </c>
      <c r="V9" s="86"/>
      <c r="W9" s="86"/>
      <c r="X9" s="86">
        <v>22580</v>
      </c>
      <c r="Y9" s="86"/>
      <c r="Z9" s="86"/>
      <c r="AA9" s="86">
        <v>1169959</v>
      </c>
      <c r="AB9" s="86"/>
      <c r="AC9" s="86"/>
      <c r="AD9" s="270">
        <v>103.47163937543391</v>
      </c>
      <c r="AE9" s="2"/>
    </row>
    <row r="10" spans="1:31" s="267" customFormat="1" ht="41.25" customHeight="1">
      <c r="A10" s="348"/>
      <c r="B10" s="264"/>
      <c r="C10" s="265" t="s">
        <v>131</v>
      </c>
      <c r="D10" s="227"/>
      <c r="E10" s="266"/>
      <c r="F10" s="101">
        <v>2002</v>
      </c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>
        <v>5600428</v>
      </c>
      <c r="V10" s="101">
        <v>0</v>
      </c>
      <c r="W10" s="101">
        <v>0</v>
      </c>
      <c r="X10" s="101">
        <v>151191</v>
      </c>
      <c r="Y10" s="101">
        <v>0</v>
      </c>
      <c r="Z10" s="101">
        <v>0</v>
      </c>
      <c r="AA10" s="101">
        <v>5449237</v>
      </c>
      <c r="AB10" s="101">
        <v>0</v>
      </c>
      <c r="AC10" s="101">
        <v>0</v>
      </c>
      <c r="AD10" s="100">
        <v>102.52616570698774</v>
      </c>
      <c r="AE10" s="45"/>
    </row>
    <row r="11" spans="1:31" s="18" customFormat="1" ht="41.25" customHeight="1">
      <c r="A11" s="345" t="s">
        <v>150</v>
      </c>
      <c r="B11" s="260"/>
      <c r="C11" s="193" t="s">
        <v>145</v>
      </c>
      <c r="D11" s="169"/>
      <c r="E11" s="261"/>
      <c r="F11" s="86">
        <v>1938</v>
      </c>
      <c r="G11" s="86"/>
      <c r="H11" s="86"/>
      <c r="I11" s="102">
        <v>10327269.32</v>
      </c>
      <c r="J11" s="93"/>
      <c r="K11" s="93"/>
      <c r="L11" s="102">
        <v>1791490.95</v>
      </c>
      <c r="M11" s="93"/>
      <c r="N11" s="93"/>
      <c r="O11" s="102">
        <v>1102282.46</v>
      </c>
      <c r="P11" s="93"/>
      <c r="Q11" s="93"/>
      <c r="R11" s="102">
        <v>7433495.9100000011</v>
      </c>
      <c r="S11" s="93"/>
      <c r="T11" s="93"/>
      <c r="U11" s="93">
        <v>4443639</v>
      </c>
      <c r="V11" s="93"/>
      <c r="W11" s="93"/>
      <c r="X11" s="93">
        <v>119155</v>
      </c>
      <c r="Y11" s="93"/>
      <c r="Z11" s="93"/>
      <c r="AA11" s="93">
        <v>4324484</v>
      </c>
      <c r="AB11" s="93"/>
      <c r="AC11" s="93"/>
      <c r="AD11" s="97">
        <v>101.05639315791122</v>
      </c>
      <c r="AE11" s="2"/>
    </row>
    <row r="12" spans="1:31" s="18" customFormat="1" ht="41.25" customHeight="1">
      <c r="A12" s="346"/>
      <c r="B12" s="63"/>
      <c r="C12" s="170" t="s">
        <v>144</v>
      </c>
      <c r="D12" s="209"/>
      <c r="E12" s="261"/>
      <c r="F12" s="86">
        <v>619</v>
      </c>
      <c r="G12" s="86"/>
      <c r="H12" s="86"/>
      <c r="I12" s="93">
        <v>553726739</v>
      </c>
      <c r="J12" s="93"/>
      <c r="K12" s="93"/>
      <c r="L12" s="93">
        <v>56077745</v>
      </c>
      <c r="M12" s="93"/>
      <c r="N12" s="93"/>
      <c r="O12" s="93">
        <v>13130497</v>
      </c>
      <c r="P12" s="93"/>
      <c r="Q12" s="93"/>
      <c r="R12" s="86">
        <v>484518497</v>
      </c>
      <c r="S12" s="93"/>
      <c r="T12" s="93"/>
      <c r="U12" s="93">
        <v>1217490</v>
      </c>
      <c r="V12" s="93"/>
      <c r="W12" s="93"/>
      <c r="X12" s="93">
        <v>20957</v>
      </c>
      <c r="Y12" s="93"/>
      <c r="Z12" s="93"/>
      <c r="AA12" s="93">
        <v>1196533</v>
      </c>
      <c r="AB12" s="93"/>
      <c r="AC12" s="93"/>
      <c r="AD12" s="97">
        <v>102.27136164600641</v>
      </c>
      <c r="AE12" s="2"/>
    </row>
    <row r="13" spans="1:31" s="267" customFormat="1" ht="41.25" customHeight="1">
      <c r="A13" s="348"/>
      <c r="B13" s="264"/>
      <c r="C13" s="265" t="s">
        <v>131</v>
      </c>
      <c r="D13" s="240"/>
      <c r="E13" s="266"/>
      <c r="F13" s="101">
        <v>2021</v>
      </c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>
        <v>5661129</v>
      </c>
      <c r="V13" s="101">
        <v>0</v>
      </c>
      <c r="W13" s="101">
        <v>0</v>
      </c>
      <c r="X13" s="101">
        <v>140112</v>
      </c>
      <c r="Y13" s="101">
        <v>0</v>
      </c>
      <c r="Z13" s="101">
        <v>0</v>
      </c>
      <c r="AA13" s="101">
        <v>5521017</v>
      </c>
      <c r="AB13" s="101">
        <v>0</v>
      </c>
      <c r="AC13" s="101">
        <v>0</v>
      </c>
      <c r="AD13" s="100">
        <v>101.31724863499238</v>
      </c>
      <c r="AE13" s="45"/>
    </row>
    <row r="14" spans="1:31" s="18" customFormat="1" ht="41.25" customHeight="1">
      <c r="A14" s="345" t="s">
        <v>149</v>
      </c>
      <c r="B14" s="260"/>
      <c r="C14" s="193" t="s">
        <v>145</v>
      </c>
      <c r="D14" s="169"/>
      <c r="E14" s="261"/>
      <c r="F14" s="98">
        <v>1950</v>
      </c>
      <c r="G14" s="98"/>
      <c r="H14" s="98"/>
      <c r="I14" s="99">
        <v>10680454.779999999</v>
      </c>
      <c r="J14" s="99"/>
      <c r="K14" s="99"/>
      <c r="L14" s="99">
        <v>1901433.93</v>
      </c>
      <c r="M14" s="99"/>
      <c r="N14" s="99"/>
      <c r="O14" s="99">
        <v>1137567.26</v>
      </c>
      <c r="P14" s="99"/>
      <c r="Q14" s="99"/>
      <c r="R14" s="271">
        <v>7641453.5899999999</v>
      </c>
      <c r="S14" s="99"/>
      <c r="T14" s="99"/>
      <c r="U14" s="93">
        <v>4581755</v>
      </c>
      <c r="V14" s="93"/>
      <c r="W14" s="93"/>
      <c r="X14" s="86">
        <v>129677</v>
      </c>
      <c r="Y14" s="93"/>
      <c r="Z14" s="93"/>
      <c r="AA14" s="86">
        <v>4452078</v>
      </c>
      <c r="AB14" s="2"/>
      <c r="AC14" s="2"/>
      <c r="AD14" s="97">
        <v>102.95050230270246</v>
      </c>
      <c r="AE14" s="2"/>
    </row>
    <row r="15" spans="1:31" s="18" customFormat="1" ht="41.25" customHeight="1">
      <c r="A15" s="346"/>
      <c r="B15" s="63"/>
      <c r="C15" s="170" t="s">
        <v>144</v>
      </c>
      <c r="D15" s="209"/>
      <c r="E15" s="261"/>
      <c r="F15" s="98">
        <v>615</v>
      </c>
      <c r="G15" s="98"/>
      <c r="H15" s="98"/>
      <c r="I15" s="98">
        <v>570691191</v>
      </c>
      <c r="J15" s="98"/>
      <c r="K15" s="98"/>
      <c r="L15" s="98">
        <v>62339050</v>
      </c>
      <c r="M15" s="98"/>
      <c r="N15" s="98"/>
      <c r="O15" s="98">
        <v>9532545</v>
      </c>
      <c r="P15" s="98"/>
      <c r="Q15" s="98"/>
      <c r="R15" s="98">
        <v>498819596</v>
      </c>
      <c r="S15" s="98"/>
      <c r="T15" s="98"/>
      <c r="U15" s="93">
        <v>1250137</v>
      </c>
      <c r="V15" s="93"/>
      <c r="W15" s="93"/>
      <c r="X15" s="93">
        <v>24805</v>
      </c>
      <c r="Y15" s="93"/>
      <c r="Z15" s="93"/>
      <c r="AA15" s="93">
        <v>1225332</v>
      </c>
      <c r="AB15" s="2"/>
      <c r="AC15" s="2"/>
      <c r="AD15" s="97">
        <v>102.4068705167346</v>
      </c>
      <c r="AE15" s="2"/>
    </row>
    <row r="16" spans="1:31" s="267" customFormat="1" ht="41.25" customHeight="1">
      <c r="A16" s="348"/>
      <c r="B16" s="264"/>
      <c r="C16" s="265" t="s">
        <v>131</v>
      </c>
      <c r="D16" s="240"/>
      <c r="E16" s="266"/>
      <c r="F16" s="272">
        <v>2032</v>
      </c>
      <c r="G16" s="272"/>
      <c r="H16" s="272"/>
      <c r="I16" s="272"/>
      <c r="J16" s="272"/>
      <c r="K16" s="272"/>
      <c r="L16" s="272"/>
      <c r="M16" s="272"/>
      <c r="N16" s="272"/>
      <c r="O16" s="272"/>
      <c r="P16" s="272"/>
      <c r="Q16" s="272"/>
      <c r="R16" s="272"/>
      <c r="S16" s="272"/>
      <c r="T16" s="272"/>
      <c r="U16" s="101">
        <v>5831892</v>
      </c>
      <c r="V16" s="101">
        <v>0</v>
      </c>
      <c r="W16" s="101">
        <v>0</v>
      </c>
      <c r="X16" s="101">
        <v>154482</v>
      </c>
      <c r="Y16" s="101">
        <v>0</v>
      </c>
      <c r="Z16" s="101">
        <v>0</v>
      </c>
      <c r="AA16" s="101">
        <v>5677410</v>
      </c>
      <c r="AB16" s="273">
        <v>0</v>
      </c>
      <c r="AC16" s="273">
        <v>0</v>
      </c>
      <c r="AD16" s="100">
        <v>102.83268463038604</v>
      </c>
      <c r="AE16" s="45"/>
    </row>
    <row r="17" spans="1:31" s="18" customFormat="1" ht="41.25" customHeight="1">
      <c r="A17" s="345" t="s">
        <v>148</v>
      </c>
      <c r="B17" s="260"/>
      <c r="C17" s="193" t="s">
        <v>145</v>
      </c>
      <c r="D17" s="169"/>
      <c r="E17" s="274"/>
      <c r="F17" s="98">
        <v>1944</v>
      </c>
      <c r="G17" s="98"/>
      <c r="H17" s="98"/>
      <c r="I17" s="99">
        <v>11073120.060000001</v>
      </c>
      <c r="J17" s="99"/>
      <c r="K17" s="99"/>
      <c r="L17" s="99">
        <v>2089601.03</v>
      </c>
      <c r="M17" s="99"/>
      <c r="N17" s="99"/>
      <c r="O17" s="99">
        <v>1142859.94</v>
      </c>
      <c r="P17" s="99"/>
      <c r="Q17" s="99"/>
      <c r="R17" s="99">
        <v>7840659.0899999999</v>
      </c>
      <c r="S17" s="99"/>
      <c r="T17" s="99"/>
      <c r="U17" s="93">
        <v>4709485</v>
      </c>
      <c r="V17" s="93"/>
      <c r="W17" s="93"/>
      <c r="X17" s="93">
        <v>152306</v>
      </c>
      <c r="Y17" s="93"/>
      <c r="Z17" s="93"/>
      <c r="AA17" s="93">
        <v>4557179</v>
      </c>
      <c r="AB17" s="2"/>
      <c r="AC17" s="2"/>
      <c r="AD17" s="97">
        <v>102.36071784905836</v>
      </c>
      <c r="AE17" s="20"/>
    </row>
    <row r="18" spans="1:31" s="18" customFormat="1" ht="41.25" customHeight="1">
      <c r="A18" s="346"/>
      <c r="B18" s="63"/>
      <c r="C18" s="170" t="s">
        <v>144</v>
      </c>
      <c r="D18" s="209"/>
      <c r="E18" s="261"/>
      <c r="F18" s="98">
        <v>629</v>
      </c>
      <c r="G18" s="98"/>
      <c r="H18" s="98"/>
      <c r="I18" s="98">
        <v>584727979</v>
      </c>
      <c r="J18" s="98"/>
      <c r="K18" s="98"/>
      <c r="L18" s="98">
        <v>63036641</v>
      </c>
      <c r="M18" s="98"/>
      <c r="N18" s="98"/>
      <c r="O18" s="98">
        <v>9846001</v>
      </c>
      <c r="P18" s="98"/>
      <c r="Q18" s="98"/>
      <c r="R18" s="98">
        <v>511845337</v>
      </c>
      <c r="S18" s="98"/>
      <c r="T18" s="98"/>
      <c r="U18" s="93">
        <v>1291382</v>
      </c>
      <c r="V18" s="93"/>
      <c r="W18" s="93"/>
      <c r="X18" s="93">
        <v>33411</v>
      </c>
      <c r="Y18" s="93"/>
      <c r="Z18" s="93"/>
      <c r="AA18" s="93">
        <v>1257971</v>
      </c>
      <c r="AB18" s="2"/>
      <c r="AC18" s="2"/>
      <c r="AD18" s="97">
        <v>102.66368624993063</v>
      </c>
      <c r="AE18" s="20"/>
    </row>
    <row r="19" spans="1:31" s="276" customFormat="1" ht="41.25" customHeight="1" thickBot="1">
      <c r="A19" s="348"/>
      <c r="B19" s="264"/>
      <c r="C19" s="265" t="s">
        <v>147</v>
      </c>
      <c r="D19" s="240"/>
      <c r="E19" s="266"/>
      <c r="F19" s="96">
        <v>2038</v>
      </c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82">
        <v>6000867</v>
      </c>
      <c r="V19" s="82">
        <v>0</v>
      </c>
      <c r="W19" s="82">
        <v>0</v>
      </c>
      <c r="X19" s="82">
        <v>185717</v>
      </c>
      <c r="Y19" s="82">
        <v>0</v>
      </c>
      <c r="Z19" s="82">
        <v>0</v>
      </c>
      <c r="AA19" s="82">
        <v>5815150</v>
      </c>
      <c r="AB19" s="95">
        <v>0</v>
      </c>
      <c r="AC19" s="95">
        <v>0</v>
      </c>
      <c r="AD19" s="94">
        <v>102.42610627028874</v>
      </c>
      <c r="AE19" s="275"/>
    </row>
    <row r="20" spans="1:31" s="18" customFormat="1" ht="41.25" customHeight="1">
      <c r="A20" s="345" t="s">
        <v>146</v>
      </c>
      <c r="B20" s="277"/>
      <c r="C20" s="170" t="s">
        <v>145</v>
      </c>
      <c r="D20" s="209"/>
      <c r="E20" s="261"/>
      <c r="F20" s="98">
        <v>1969</v>
      </c>
      <c r="G20" s="98"/>
      <c r="H20" s="98"/>
      <c r="I20" s="99">
        <v>11202761.470000001</v>
      </c>
      <c r="J20" s="99"/>
      <c r="K20" s="99"/>
      <c r="L20" s="99">
        <v>2112118.41</v>
      </c>
      <c r="M20" s="99"/>
      <c r="N20" s="99"/>
      <c r="O20" s="99">
        <v>1317660.82</v>
      </c>
      <c r="P20" s="99"/>
      <c r="Q20" s="99"/>
      <c r="R20" s="99">
        <f>I20-L20-O20</f>
        <v>7772982.2400000002</v>
      </c>
      <c r="S20" s="99"/>
      <c r="T20" s="99"/>
      <c r="U20" s="93">
        <f>X20+AA20</f>
        <v>4658428</v>
      </c>
      <c r="V20" s="93"/>
      <c r="W20" s="93"/>
      <c r="X20" s="93">
        <v>141255</v>
      </c>
      <c r="Y20" s="93"/>
      <c r="Z20" s="93"/>
      <c r="AA20" s="93">
        <v>4517173</v>
      </c>
      <c r="AB20" s="2"/>
      <c r="AC20" s="2"/>
      <c r="AD20" s="97">
        <f>AA20/AA17*100</f>
        <v>99.122132354248109</v>
      </c>
      <c r="AE20" s="2"/>
    </row>
    <row r="21" spans="1:31" s="18" customFormat="1" ht="41.25" customHeight="1">
      <c r="A21" s="346"/>
      <c r="B21" s="63"/>
      <c r="C21" s="170" t="s">
        <v>144</v>
      </c>
      <c r="D21" s="170"/>
      <c r="E21" s="261"/>
      <c r="F21" s="98">
        <v>631</v>
      </c>
      <c r="G21" s="98"/>
      <c r="H21" s="98"/>
      <c r="I21" s="98">
        <v>572366908</v>
      </c>
      <c r="J21" s="98"/>
      <c r="K21" s="98"/>
      <c r="L21" s="98">
        <v>64311903</v>
      </c>
      <c r="M21" s="98"/>
      <c r="N21" s="98"/>
      <c r="O21" s="98">
        <v>9549245</v>
      </c>
      <c r="P21" s="98"/>
      <c r="Q21" s="98"/>
      <c r="R21" s="98">
        <f>I21-L21-O21</f>
        <v>498505760</v>
      </c>
      <c r="S21" s="98"/>
      <c r="T21" s="98"/>
      <c r="U21" s="93">
        <f>X21+AA21</f>
        <v>1246277</v>
      </c>
      <c r="V21" s="93"/>
      <c r="W21" s="93"/>
      <c r="X21" s="93">
        <v>21878</v>
      </c>
      <c r="Y21" s="93"/>
      <c r="Z21" s="93"/>
      <c r="AA21" s="93">
        <v>1224399</v>
      </c>
      <c r="AB21" s="2"/>
      <c r="AC21" s="2"/>
      <c r="AD21" s="97">
        <f>AA21/AA18*100</f>
        <v>97.331258033770254</v>
      </c>
      <c r="AE21" s="2"/>
    </row>
    <row r="22" spans="1:31" s="282" customFormat="1" ht="41.25" customHeight="1" thickBot="1">
      <c r="A22" s="347"/>
      <c r="B22" s="278"/>
      <c r="C22" s="279" t="s">
        <v>131</v>
      </c>
      <c r="D22" s="234"/>
      <c r="E22" s="280"/>
      <c r="F22" s="96">
        <v>2062</v>
      </c>
      <c r="G22" s="96"/>
      <c r="H22" s="96"/>
      <c r="I22" s="281"/>
      <c r="J22" s="281"/>
      <c r="K22" s="281"/>
      <c r="L22" s="281"/>
      <c r="M22" s="96"/>
      <c r="N22" s="96"/>
      <c r="O22" s="96"/>
      <c r="P22" s="96"/>
      <c r="Q22" s="96"/>
      <c r="R22" s="96"/>
      <c r="S22" s="96"/>
      <c r="T22" s="96"/>
      <c r="U22" s="82">
        <f t="shared" ref="U22:AC22" si="0">SUM(U20:U21)</f>
        <v>5904705</v>
      </c>
      <c r="V22" s="82">
        <f t="shared" si="0"/>
        <v>0</v>
      </c>
      <c r="W22" s="82">
        <f t="shared" si="0"/>
        <v>0</v>
      </c>
      <c r="X22" s="82">
        <f t="shared" si="0"/>
        <v>163133</v>
      </c>
      <c r="Y22" s="82">
        <f t="shared" si="0"/>
        <v>0</v>
      </c>
      <c r="Z22" s="82">
        <f t="shared" si="0"/>
        <v>0</v>
      </c>
      <c r="AA22" s="82">
        <f t="shared" si="0"/>
        <v>5741572</v>
      </c>
      <c r="AB22" s="95">
        <f t="shared" si="0"/>
        <v>0</v>
      </c>
      <c r="AC22" s="95">
        <f t="shared" si="0"/>
        <v>0</v>
      </c>
      <c r="AD22" s="94">
        <f>AA22/AA19*100</f>
        <v>98.734718794872009</v>
      </c>
      <c r="AE22" s="149"/>
    </row>
    <row r="23" spans="1:31" s="18" customFormat="1" ht="24.95" customHeight="1">
      <c r="A23" s="18" t="s">
        <v>143</v>
      </c>
    </row>
    <row r="24" spans="1:31" s="18" customFormat="1" ht="24.95" customHeight="1"/>
    <row r="25" spans="1:31" s="18" customFormat="1" ht="24.95" customHeight="1"/>
    <row r="26" spans="1:31" s="18" customFormat="1" ht="24.95" customHeight="1"/>
    <row r="27" spans="1:31" s="18" customFormat="1" ht="24.95" customHeight="1"/>
  </sheetData>
  <mergeCells count="13">
    <mergeCell ref="U3:U4"/>
    <mergeCell ref="X3:X4"/>
    <mergeCell ref="AA3:AA4"/>
    <mergeCell ref="A20:A22"/>
    <mergeCell ref="AD3:AD4"/>
    <mergeCell ref="A5:A7"/>
    <mergeCell ref="A8:A10"/>
    <mergeCell ref="A11:A13"/>
    <mergeCell ref="A14:A16"/>
    <mergeCell ref="A17:A19"/>
    <mergeCell ref="F3:F4"/>
    <mergeCell ref="L3:L4"/>
    <mergeCell ref="R3:R4"/>
  </mergeCells>
  <phoneticPr fontId="3"/>
  <printOptions horizontalCentered="1" gridLinesSet="0"/>
  <pageMargins left="0.59055118110236227" right="0.59055118110236227" top="0.74803149606299213" bottom="0.62992125984251968" header="0.51181102362204722" footer="0.31496062992125984"/>
  <pageSetup paperSize="9" scale="95" firstPageNumber="90" fitToWidth="0" fitToHeight="0" orientation="portrait" blackAndWhite="1" useFirstPageNumber="1" r:id="rId1"/>
  <headerFooter alignWithMargins="0">
    <oddFooter>&amp;C&amp;"游明朝,標準"&amp;10&amp;P</oddFooter>
  </headerFooter>
  <colBreaks count="1" manualBreakCount="1">
    <brk id="16" max="3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view="pageBreakPreview" zoomScaleNormal="100" zoomScaleSheetLayoutView="100" workbookViewId="0">
      <selection activeCell="H17" sqref="H17"/>
    </sheetView>
  </sheetViews>
  <sheetFormatPr defaultRowHeight="27" customHeight="1"/>
  <cols>
    <col min="1" max="1" width="0.875" style="247" customWidth="1"/>
    <col min="2" max="2" width="2.875" style="247" customWidth="1"/>
    <col min="3" max="3" width="0.875" style="247" customWidth="1"/>
    <col min="4" max="4" width="10.375" style="247" customWidth="1"/>
    <col min="5" max="5" width="0.875" style="247" customWidth="1"/>
    <col min="6" max="6" width="8.625" style="247" customWidth="1"/>
    <col min="7" max="7" width="9.875" style="247" customWidth="1"/>
    <col min="8" max="8" width="6.5" style="247" customWidth="1"/>
    <col min="9" max="9" width="8.625" style="247" customWidth="1"/>
    <col min="10" max="10" width="9.875" style="247" customWidth="1"/>
    <col min="11" max="11" width="6.5" style="247" customWidth="1"/>
    <col min="12" max="12" width="8.625" style="247" customWidth="1"/>
    <col min="13" max="13" width="9.875" style="247" customWidth="1"/>
    <col min="14" max="14" width="6.5" style="247" customWidth="1"/>
    <col min="15" max="15" width="1.875" style="247" customWidth="1"/>
    <col min="16" max="16" width="9" style="247"/>
    <col min="17" max="17" width="9.375" style="247" bestFit="1" customWidth="1"/>
    <col min="18" max="16384" width="9" style="247"/>
  </cols>
  <sheetData>
    <row r="1" spans="1:19" ht="22.5" customHeight="1">
      <c r="A1" s="204" t="s">
        <v>184</v>
      </c>
      <c r="B1" s="204"/>
      <c r="C1" s="204"/>
    </row>
    <row r="2" spans="1:19" s="18" customFormat="1" ht="24" customHeight="1" thickBot="1">
      <c r="A2" s="18" t="s">
        <v>183</v>
      </c>
      <c r="N2" s="111" t="s">
        <v>182</v>
      </c>
      <c r="O2" s="111"/>
    </row>
    <row r="3" spans="1:19" s="18" customFormat="1" ht="24" customHeight="1">
      <c r="B3" s="352"/>
      <c r="C3" s="352"/>
      <c r="D3" s="352"/>
      <c r="E3" s="352"/>
      <c r="F3" s="382" t="s">
        <v>181</v>
      </c>
      <c r="G3" s="381"/>
      <c r="H3" s="383"/>
      <c r="I3" s="382" t="s">
        <v>180</v>
      </c>
      <c r="J3" s="381"/>
      <c r="K3" s="383"/>
      <c r="L3" s="382" t="s">
        <v>179</v>
      </c>
      <c r="M3" s="381"/>
      <c r="N3" s="381"/>
      <c r="O3" s="380"/>
    </row>
    <row r="4" spans="1:19" s="18" customFormat="1" ht="33.75" customHeight="1">
      <c r="B4" s="366"/>
      <c r="C4" s="366"/>
      <c r="D4" s="366"/>
      <c r="E4" s="366"/>
      <c r="F4" s="379" t="s">
        <v>178</v>
      </c>
      <c r="G4" s="285" t="s">
        <v>31</v>
      </c>
      <c r="H4" s="284" t="s">
        <v>18</v>
      </c>
      <c r="I4" s="378" t="s">
        <v>178</v>
      </c>
      <c r="J4" s="285" t="s">
        <v>31</v>
      </c>
      <c r="K4" s="284" t="s">
        <v>18</v>
      </c>
      <c r="L4" s="378" t="s">
        <v>178</v>
      </c>
      <c r="M4" s="285" t="s">
        <v>31</v>
      </c>
      <c r="N4" s="283" t="s">
        <v>18</v>
      </c>
      <c r="O4" s="141"/>
    </row>
    <row r="5" spans="1:19" s="18" customFormat="1" ht="27" customHeight="1">
      <c r="A5" s="374"/>
      <c r="B5" s="363" t="s">
        <v>177</v>
      </c>
      <c r="C5" s="363"/>
      <c r="D5" s="363"/>
      <c r="E5" s="373"/>
      <c r="F5" s="361">
        <v>287077</v>
      </c>
      <c r="G5" s="86">
        <v>6392962</v>
      </c>
      <c r="H5" s="360">
        <v>101.52894640341931</v>
      </c>
      <c r="I5" s="93">
        <v>274611</v>
      </c>
      <c r="J5" s="93">
        <v>7365841</v>
      </c>
      <c r="K5" s="360">
        <v>102.81625754702416</v>
      </c>
      <c r="L5" s="93">
        <v>328449</v>
      </c>
      <c r="M5" s="93">
        <v>13758803</v>
      </c>
      <c r="N5" s="270">
        <v>102.21407822776274</v>
      </c>
      <c r="O5" s="270"/>
    </row>
    <row r="6" spans="1:19" s="18" customFormat="1" ht="27" customHeight="1">
      <c r="A6" s="376"/>
      <c r="B6" s="315" t="s">
        <v>176</v>
      </c>
      <c r="C6" s="315"/>
      <c r="D6" s="315"/>
      <c r="E6" s="377"/>
      <c r="F6" s="361">
        <v>289302</v>
      </c>
      <c r="G6" s="86">
        <v>6454535</v>
      </c>
      <c r="H6" s="360">
        <v>100.96313727502213</v>
      </c>
      <c r="I6" s="93">
        <v>277204</v>
      </c>
      <c r="J6" s="93">
        <v>7570582</v>
      </c>
      <c r="K6" s="360">
        <v>102.7796011344801</v>
      </c>
      <c r="L6" s="93">
        <v>330238</v>
      </c>
      <c r="M6" s="93">
        <v>14025117</v>
      </c>
      <c r="N6" s="270">
        <v>101.93558989106828</v>
      </c>
      <c r="O6" s="270"/>
    </row>
    <row r="7" spans="1:19" s="18" customFormat="1" ht="27" customHeight="1">
      <c r="A7" s="374"/>
      <c r="B7" s="363" t="s">
        <v>175</v>
      </c>
      <c r="C7" s="363"/>
      <c r="D7" s="363"/>
      <c r="E7" s="373"/>
      <c r="F7" s="361">
        <v>292739</v>
      </c>
      <c r="G7" s="86">
        <v>6896997</v>
      </c>
      <c r="H7" s="360">
        <v>106.85505617368254</v>
      </c>
      <c r="I7" s="93">
        <v>280925</v>
      </c>
      <c r="J7" s="93">
        <v>7617740</v>
      </c>
      <c r="K7" s="360">
        <v>100.62291115795325</v>
      </c>
      <c r="L7" s="93">
        <v>333378</v>
      </c>
      <c r="M7" s="93">
        <v>14514737</v>
      </c>
      <c r="N7" s="270">
        <v>103.49102257043559</v>
      </c>
      <c r="O7" s="270"/>
    </row>
    <row r="8" spans="1:19" s="18" customFormat="1" ht="27" customHeight="1">
      <c r="A8" s="376"/>
      <c r="B8" s="315" t="s">
        <v>174</v>
      </c>
      <c r="C8" s="315"/>
      <c r="D8" s="315"/>
      <c r="E8" s="375"/>
      <c r="F8" s="361">
        <v>295321</v>
      </c>
      <c r="G8" s="86">
        <v>7232661</v>
      </c>
      <c r="H8" s="360">
        <v>104.86681377416866</v>
      </c>
      <c r="I8" s="86">
        <v>283840</v>
      </c>
      <c r="J8" s="86">
        <v>7854406</v>
      </c>
      <c r="K8" s="360">
        <v>103.10677445016501</v>
      </c>
      <c r="L8" s="86">
        <v>335565</v>
      </c>
      <c r="M8" s="86">
        <v>15087069</v>
      </c>
      <c r="N8" s="270">
        <v>103.94310968224916</v>
      </c>
      <c r="O8" s="270"/>
    </row>
    <row r="9" spans="1:19" s="18" customFormat="1" ht="27" customHeight="1">
      <c r="A9" s="374"/>
      <c r="B9" s="363" t="s">
        <v>173</v>
      </c>
      <c r="C9" s="363"/>
      <c r="D9" s="363"/>
      <c r="E9" s="373"/>
      <c r="F9" s="361">
        <v>298041</v>
      </c>
      <c r="G9" s="86">
        <v>7370388</v>
      </c>
      <c r="H9" s="360">
        <v>101.90423690533817</v>
      </c>
      <c r="I9" s="86">
        <v>286782</v>
      </c>
      <c r="J9" s="86">
        <v>8118020</v>
      </c>
      <c r="K9" s="360">
        <v>103.35625634834767</v>
      </c>
      <c r="L9" s="86">
        <v>337789</v>
      </c>
      <c r="M9" s="86">
        <v>15488409</v>
      </c>
      <c r="N9" s="270">
        <v>102.6601588419858</v>
      </c>
      <c r="O9" s="270"/>
    </row>
    <row r="10" spans="1:19" s="18" customFormat="1" ht="27" customHeight="1">
      <c r="A10" s="366"/>
      <c r="B10" s="312" t="s">
        <v>172</v>
      </c>
      <c r="C10" s="312"/>
      <c r="D10" s="312"/>
      <c r="E10" s="372"/>
      <c r="F10" s="371">
        <f>SUM(F11:F15)</f>
        <v>301320</v>
      </c>
      <c r="G10" s="369">
        <f>SUM(G11:G15)</f>
        <v>7368838</v>
      </c>
      <c r="H10" s="370">
        <f>G10/G9*100</f>
        <v>99.978969899549384</v>
      </c>
      <c r="I10" s="369">
        <f>SUM(I11:I15)</f>
        <v>289327</v>
      </c>
      <c r="J10" s="369">
        <f>SUM(J11:J15)</f>
        <v>7809099</v>
      </c>
      <c r="K10" s="370">
        <f>J10/J9*100</f>
        <v>96.194626275865303</v>
      </c>
      <c r="L10" s="369">
        <f>SUM(L11:L15)</f>
        <v>340513</v>
      </c>
      <c r="M10" s="369">
        <f>SUM(M11:M15)</f>
        <v>15177937</v>
      </c>
      <c r="N10" s="368">
        <f>M10/M9*100</f>
        <v>97.995455827645046</v>
      </c>
      <c r="O10" s="270"/>
    </row>
    <row r="11" spans="1:19" s="18" customFormat="1" ht="27" customHeight="1">
      <c r="A11" s="366"/>
      <c r="B11" s="312" t="s">
        <v>171</v>
      </c>
      <c r="C11" s="312"/>
      <c r="D11" s="312"/>
      <c r="E11" s="367"/>
      <c r="F11" s="361">
        <v>91059</v>
      </c>
      <c r="G11" s="86">
        <v>2575002</v>
      </c>
      <c r="H11" s="360">
        <v>100.01662410946433</v>
      </c>
      <c r="I11" s="93">
        <v>87182</v>
      </c>
      <c r="J11" s="93">
        <v>2862275</v>
      </c>
      <c r="K11" s="360">
        <v>95.684866662476821</v>
      </c>
      <c r="L11" s="93">
        <v>101620</v>
      </c>
      <c r="M11" s="93">
        <v>5437277</v>
      </c>
      <c r="N11" s="97">
        <v>97.688544827451153</v>
      </c>
      <c r="O11" s="97"/>
      <c r="Q11" s="353"/>
      <c r="R11" s="353"/>
      <c r="S11" s="353"/>
    </row>
    <row r="12" spans="1:19" s="18" customFormat="1" ht="27" customHeight="1">
      <c r="A12" s="366"/>
      <c r="B12" s="312" t="s">
        <v>170</v>
      </c>
      <c r="C12" s="312"/>
      <c r="D12" s="312"/>
      <c r="E12" s="365"/>
      <c r="F12" s="361">
        <v>44960</v>
      </c>
      <c r="G12" s="86">
        <v>1378034</v>
      </c>
      <c r="H12" s="360">
        <v>100.40993640375166</v>
      </c>
      <c r="I12" s="93">
        <v>43151</v>
      </c>
      <c r="J12" s="93">
        <v>1529136</v>
      </c>
      <c r="K12" s="360">
        <v>98.148376363300258</v>
      </c>
      <c r="L12" s="93">
        <v>51663</v>
      </c>
      <c r="M12" s="93">
        <v>2907170</v>
      </c>
      <c r="N12" s="97">
        <v>99.207546294147676</v>
      </c>
      <c r="O12" s="97"/>
    </row>
    <row r="13" spans="1:19" s="18" customFormat="1" ht="27" customHeight="1">
      <c r="A13" s="366"/>
      <c r="B13" s="363" t="s">
        <v>169</v>
      </c>
      <c r="C13" s="363"/>
      <c r="D13" s="363"/>
      <c r="E13" s="365"/>
      <c r="F13" s="361">
        <v>35717</v>
      </c>
      <c r="G13" s="86">
        <v>1026444</v>
      </c>
      <c r="H13" s="360">
        <v>99.692214453391713</v>
      </c>
      <c r="I13" s="93">
        <v>33880</v>
      </c>
      <c r="J13" s="93">
        <v>943558</v>
      </c>
      <c r="K13" s="360">
        <v>97.519125389380733</v>
      </c>
      <c r="L13" s="93">
        <v>41649</v>
      </c>
      <c r="M13" s="93">
        <v>1970002</v>
      </c>
      <c r="N13" s="97">
        <v>98.63942819232166</v>
      </c>
      <c r="O13" s="97"/>
    </row>
    <row r="14" spans="1:19" s="18" customFormat="1" ht="27" customHeight="1">
      <c r="A14" s="364"/>
      <c r="B14" s="363" t="s">
        <v>168</v>
      </c>
      <c r="C14" s="363"/>
      <c r="D14" s="363"/>
      <c r="E14" s="362"/>
      <c r="F14" s="361">
        <v>66002</v>
      </c>
      <c r="G14" s="86">
        <v>1181457</v>
      </c>
      <c r="H14" s="360">
        <v>99.663418103044677</v>
      </c>
      <c r="I14" s="93">
        <v>62793</v>
      </c>
      <c r="J14" s="93">
        <v>1296565</v>
      </c>
      <c r="K14" s="360">
        <v>93.999077818489738</v>
      </c>
      <c r="L14" s="93">
        <v>74638</v>
      </c>
      <c r="M14" s="93">
        <v>2478022</v>
      </c>
      <c r="N14" s="97">
        <v>96.617143347298111</v>
      </c>
      <c r="O14" s="97"/>
    </row>
    <row r="15" spans="1:19" s="18" customFormat="1" ht="27" customHeight="1" thickBot="1">
      <c r="A15" s="359"/>
      <c r="B15" s="358" t="s">
        <v>50</v>
      </c>
      <c r="C15" s="358"/>
      <c r="D15" s="358"/>
      <c r="E15" s="212"/>
      <c r="F15" s="356">
        <v>63582</v>
      </c>
      <c r="G15" s="355">
        <v>1207901</v>
      </c>
      <c r="H15" s="357">
        <v>99.963172799843761</v>
      </c>
      <c r="I15" s="355">
        <v>62321</v>
      </c>
      <c r="J15" s="355">
        <v>1177565</v>
      </c>
      <c r="K15" s="357">
        <v>96.381099706984898</v>
      </c>
      <c r="L15" s="356">
        <v>70943</v>
      </c>
      <c r="M15" s="355">
        <v>2385466</v>
      </c>
      <c r="N15" s="354">
        <v>98.162235209203146</v>
      </c>
      <c r="O15" s="270"/>
      <c r="Q15" s="353"/>
      <c r="R15" s="353"/>
      <c r="S15" s="353"/>
    </row>
    <row r="16" spans="1:19" s="18" customFormat="1" ht="20.25" customHeight="1">
      <c r="A16" s="352"/>
      <c r="C16" s="286" t="s">
        <v>167</v>
      </c>
      <c r="E16" s="351"/>
      <c r="N16" s="350"/>
      <c r="O16" s="350"/>
    </row>
    <row r="17" spans="1:15" s="18" customFormat="1" ht="27" customHeight="1">
      <c r="B17" s="247"/>
      <c r="C17" s="247"/>
      <c r="D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</row>
    <row r="18" spans="1:15" s="18" customFormat="1" ht="27" customHeight="1">
      <c r="A18" s="247"/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</row>
  </sheetData>
  <mergeCells count="14">
    <mergeCell ref="B9:D9"/>
    <mergeCell ref="B14:D14"/>
    <mergeCell ref="B11:D11"/>
    <mergeCell ref="B10:D10"/>
    <mergeCell ref="L3:N3"/>
    <mergeCell ref="B7:D7"/>
    <mergeCell ref="B6:D6"/>
    <mergeCell ref="B5:D5"/>
    <mergeCell ref="B15:D15"/>
    <mergeCell ref="B12:D12"/>
    <mergeCell ref="F3:H3"/>
    <mergeCell ref="I3:K3"/>
    <mergeCell ref="B8:D8"/>
    <mergeCell ref="B13:D13"/>
  </mergeCells>
  <phoneticPr fontId="3"/>
  <printOptions horizontalCentered="1" gridLinesSet="0"/>
  <pageMargins left="0.59055118110236227" right="0.59055118110236227" top="0.74803149606299213" bottom="0.62992125984251968" header="0.51181102362204722" footer="0.31496062992125984"/>
  <pageSetup paperSize="9" firstPageNumber="92" fitToHeight="0" orientation="portrait" blackAndWhite="1" useFirstPageNumber="1" r:id="rId1"/>
  <headerFooter scaleWithDoc="0" alignWithMargins="0">
    <oddFooter>&amp;C&amp;"游明朝,標準"&amp;10&amp;P</oddFooter>
  </headerFooter>
  <rowBreaks count="1" manualBreakCount="1">
    <brk id="1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軽自動車税種別割（課税台数）</vt:lpstr>
      <vt:lpstr>軽自動車税種別割（調定額）</vt:lpstr>
      <vt:lpstr>軽自動車税種別割（課税状況）</vt:lpstr>
      <vt:lpstr>軽自動車税環境性能割・鉱産税</vt:lpstr>
      <vt:lpstr>たばこ税</vt:lpstr>
      <vt:lpstr>入湯税</vt:lpstr>
      <vt:lpstr>事業所税</vt:lpstr>
      <vt:lpstr>都市計画税</vt:lpstr>
      <vt:lpstr>たばこ税!Print_Area</vt:lpstr>
      <vt:lpstr>'軽自動車税種別割（課税状況）'!Print_Area</vt:lpstr>
      <vt:lpstr>'軽自動車税種別割（課税台数）'!Print_Area</vt:lpstr>
      <vt:lpstr>'軽自動車税種別割（調定額）'!Print_Area</vt:lpstr>
      <vt:lpstr>事業所税!Print_Area</vt:lpstr>
      <vt:lpstr>都市計画税!Print_Area</vt:lpstr>
      <vt:lpstr>入湯税!Print_Area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　拓磨</dc:creator>
  <cp:lastModifiedBy>三浦　紗樹</cp:lastModifiedBy>
  <cp:lastPrinted>2023-01-10T04:31:42Z</cp:lastPrinted>
  <dcterms:created xsi:type="dcterms:W3CDTF">2001-07-05T07:07:00Z</dcterms:created>
  <dcterms:modified xsi:type="dcterms:W3CDTF">2023-01-20T09:55:46Z</dcterms:modified>
</cp:coreProperties>
</file>