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2 新・管理係\16 税務広報\03 市ホームページ\01_掲載／削除\★R05\01_定例更新\04_0201税務統計掲載\01_項目別DL版\"/>
    </mc:Choice>
  </mc:AlternateContent>
  <bookViews>
    <workbookView xWindow="540" yWindow="150" windowWidth="10275" windowHeight="8250" tabRatio="556"/>
  </bookViews>
  <sheets>
    <sheet name="1課税台数" sheetId="6" r:id="rId1"/>
    <sheet name="2調定額" sheetId="7" r:id="rId2"/>
    <sheet name="3課税状況" sheetId="8" r:id="rId3"/>
    <sheet name="軽自動車税環境性能割・鉱産税" sheetId="9" r:id="rId4"/>
    <sheet name="たばこ税" sheetId="12" r:id="rId5"/>
    <sheet name="入湯税" sheetId="13" r:id="rId6"/>
    <sheet name="事業所税" sheetId="15" r:id="rId7"/>
    <sheet name="都市計画税" sheetId="16" r:id="rId8"/>
  </sheets>
  <definedNames>
    <definedName name="_xlnm._FilterDatabase" localSheetId="1" hidden="1">'2調定額'!$A$1:$AD$41</definedName>
    <definedName name="_xlnm.Print_Area" localSheetId="0">'1課税台数'!$A$1:$AD$41</definedName>
    <definedName name="_xlnm.Print_Area" localSheetId="1">'2調定額'!$A$1:$AD$41</definedName>
    <definedName name="_xlnm.Print_Area" localSheetId="2">'3課税状況'!$A$1:$U$47</definedName>
    <definedName name="_xlnm.Print_Area" localSheetId="4">たばこ税!$A$1:$P$44</definedName>
    <definedName name="_xlnm.Print_Area" localSheetId="6">事業所税!$A$1:$AE$20</definedName>
    <definedName name="_xlnm.Print_Area" localSheetId="7">都市計画税!$A$1:$N$30</definedName>
    <definedName name="_xlnm.Print_Area" localSheetId="5">入湯税!$A$1:$Y$43</definedName>
  </definedNames>
  <calcPr calcId="162913" calcMode="manual"/>
</workbook>
</file>

<file path=xl/calcChain.xml><?xml version="1.0" encoding="utf-8"?>
<calcChain xmlns="http://schemas.openxmlformats.org/spreadsheetml/2006/main">
  <c r="M14" i="16" l="1"/>
  <c r="F9" i="16"/>
  <c r="G9" i="16"/>
  <c r="H9" i="16" s="1"/>
  <c r="I9" i="16"/>
  <c r="J9" i="16"/>
  <c r="K9" i="16" s="1"/>
  <c r="L9" i="16"/>
  <c r="M10" i="16"/>
  <c r="M11" i="16"/>
  <c r="M12" i="16"/>
  <c r="M13" i="16"/>
  <c r="M9" i="16" l="1"/>
  <c r="N9" i="16" s="1"/>
  <c r="R14" i="15" l="1"/>
  <c r="U14" i="15"/>
  <c r="AD14" i="15"/>
  <c r="R15" i="15"/>
  <c r="U15" i="15"/>
  <c r="AD15" i="15"/>
  <c r="U16" i="15"/>
  <c r="V16" i="15"/>
  <c r="W16" i="15"/>
  <c r="X16" i="15"/>
  <c r="Y16" i="15"/>
  <c r="Z16" i="15"/>
  <c r="AA16" i="15"/>
  <c r="AB16" i="15"/>
  <c r="AC16" i="15"/>
  <c r="AD16" i="15"/>
  <c r="R17" i="15"/>
  <c r="U17" i="15"/>
  <c r="AD17" i="15"/>
  <c r="R18" i="15"/>
  <c r="U18" i="15"/>
  <c r="AD18" i="15"/>
  <c r="U19" i="15"/>
  <c r="V19" i="15"/>
  <c r="W19" i="15"/>
  <c r="X19" i="15"/>
  <c r="Y19" i="15"/>
  <c r="Z19" i="15"/>
  <c r="AA19" i="15"/>
  <c r="AB19" i="15"/>
  <c r="AC19" i="15"/>
  <c r="AD19" i="15"/>
  <c r="T5" i="13" l="1"/>
  <c r="U5" i="13" s="1"/>
  <c r="W5" i="13"/>
  <c r="Y5" i="13"/>
  <c r="T6" i="13"/>
  <c r="U6" i="13" s="1"/>
  <c r="W6" i="13"/>
  <c r="Y6" i="13"/>
  <c r="S7" i="13"/>
  <c r="W7" i="13"/>
  <c r="X7" i="13"/>
  <c r="T8" i="13"/>
  <c r="Y8" i="13" s="1"/>
  <c r="U8" i="13"/>
  <c r="W8" i="13"/>
  <c r="W10" i="13" s="1"/>
  <c r="T9" i="13"/>
  <c r="Y9" i="13" s="1"/>
  <c r="U9" i="13"/>
  <c r="W9" i="13"/>
  <c r="S10" i="13"/>
  <c r="T10" i="13"/>
  <c r="U10" i="13" s="1"/>
  <c r="X10" i="13"/>
  <c r="T11" i="13"/>
  <c r="U11" i="13" s="1"/>
  <c r="W11" i="13"/>
  <c r="Y11" i="13"/>
  <c r="T12" i="13"/>
  <c r="U12" i="13" s="1"/>
  <c r="W12" i="13"/>
  <c r="Y12" i="13"/>
  <c r="S13" i="13"/>
  <c r="W13" i="13"/>
  <c r="X13" i="13"/>
  <c r="T14" i="13"/>
  <c r="Y14" i="13" s="1"/>
  <c r="U14" i="13"/>
  <c r="W14" i="13"/>
  <c r="W16" i="13" s="1"/>
  <c r="T15" i="13"/>
  <c r="Y15" i="13" s="1"/>
  <c r="U15" i="13"/>
  <c r="W15" i="13"/>
  <c r="S16" i="13"/>
  <c r="T16" i="13"/>
  <c r="U16" i="13" s="1"/>
  <c r="X16" i="13"/>
  <c r="Y16" i="13"/>
  <c r="T17" i="13"/>
  <c r="U17" i="13" s="1"/>
  <c r="W17" i="13"/>
  <c r="Y17" i="13"/>
  <c r="T18" i="13"/>
  <c r="U18" i="13" s="1"/>
  <c r="W18" i="13"/>
  <c r="Y18" i="13"/>
  <c r="S19" i="13"/>
  <c r="W19" i="13"/>
  <c r="X19" i="13"/>
  <c r="T20" i="13"/>
  <c r="Y20" i="13" s="1"/>
  <c r="U20" i="13"/>
  <c r="W20" i="13"/>
  <c r="W22" i="13" s="1"/>
  <c r="T21" i="13"/>
  <c r="Y21" i="13" s="1"/>
  <c r="U21" i="13"/>
  <c r="W21" i="13"/>
  <c r="S22" i="13"/>
  <c r="T22" i="13"/>
  <c r="U22" i="13" s="1"/>
  <c r="X22" i="13"/>
  <c r="T23" i="13"/>
  <c r="U23" i="13" s="1"/>
  <c r="W23" i="13"/>
  <c r="Y23" i="13"/>
  <c r="T24" i="13"/>
  <c r="U24" i="13" s="1"/>
  <c r="W24" i="13"/>
  <c r="Y24" i="13"/>
  <c r="S25" i="13"/>
  <c r="W25" i="13"/>
  <c r="X25" i="13"/>
  <c r="T26" i="13"/>
  <c r="Y26" i="13" s="1"/>
  <c r="U26" i="13"/>
  <c r="W26" i="13"/>
  <c r="T27" i="13"/>
  <c r="Y27" i="13" s="1"/>
  <c r="U27" i="13"/>
  <c r="W27" i="13"/>
  <c r="S28" i="13"/>
  <c r="T28" i="13"/>
  <c r="U28" i="13" s="1"/>
  <c r="W28" i="13"/>
  <c r="X28" i="13"/>
  <c r="Y28" i="13"/>
  <c r="T29" i="13"/>
  <c r="U29" i="13" s="1"/>
  <c r="W29" i="13"/>
  <c r="Y29" i="13"/>
  <c r="T30" i="13"/>
  <c r="U30" i="13" s="1"/>
  <c r="W30" i="13"/>
  <c r="Y30" i="13"/>
  <c r="S31" i="13"/>
  <c r="T31" i="13"/>
  <c r="U31" i="13"/>
  <c r="W31" i="13"/>
  <c r="X31" i="13"/>
  <c r="Y31" i="13"/>
  <c r="T32" i="13"/>
  <c r="Y32" i="13" s="1"/>
  <c r="U32" i="13"/>
  <c r="W32" i="13"/>
  <c r="T33" i="13"/>
  <c r="Y33" i="13" s="1"/>
  <c r="U33" i="13"/>
  <c r="W33" i="13"/>
  <c r="S34" i="13"/>
  <c r="T34" i="13"/>
  <c r="U34" i="13" s="1"/>
  <c r="W34" i="13"/>
  <c r="X34" i="13"/>
  <c r="Y34" i="13"/>
  <c r="T35" i="13"/>
  <c r="U35" i="13"/>
  <c r="W35" i="13"/>
  <c r="Y35" i="13"/>
  <c r="T36" i="13"/>
  <c r="U36" i="13" s="1"/>
  <c r="W36" i="13"/>
  <c r="Y36" i="13"/>
  <c r="S37" i="13"/>
  <c r="T37" i="13"/>
  <c r="U37" i="13"/>
  <c r="W37" i="13"/>
  <c r="X37" i="13"/>
  <c r="Y37" i="13" s="1"/>
  <c r="T38" i="13"/>
  <c r="T41" i="13" s="1"/>
  <c r="U38" i="13"/>
  <c r="W38" i="13"/>
  <c r="T39" i="13"/>
  <c r="Y39" i="13" s="1"/>
  <c r="U39" i="13"/>
  <c r="W39" i="13"/>
  <c r="S40" i="13"/>
  <c r="T40" i="13"/>
  <c r="U40" i="13" s="1"/>
  <c r="W40" i="13"/>
  <c r="X40" i="13"/>
  <c r="Y40" i="13"/>
  <c r="W41" i="13"/>
  <c r="W43" i="13" s="1"/>
  <c r="X41" i="13"/>
  <c r="Y41" i="13" s="1"/>
  <c r="W42" i="13"/>
  <c r="X42" i="13"/>
  <c r="S43" i="13"/>
  <c r="L5" i="12"/>
  <c r="P5" i="12"/>
  <c r="I7" i="12"/>
  <c r="J7" i="12"/>
  <c r="K7" i="12"/>
  <c r="L7" i="12" s="1"/>
  <c r="M7" i="12"/>
  <c r="N7" i="12"/>
  <c r="O7" i="12"/>
  <c r="P7" i="12" s="1"/>
  <c r="L8" i="12"/>
  <c r="P8" i="12"/>
  <c r="I10" i="12"/>
  <c r="J10" i="12"/>
  <c r="K10" i="12"/>
  <c r="L10" i="12"/>
  <c r="M10" i="12"/>
  <c r="N10" i="12"/>
  <c r="O10" i="12"/>
  <c r="P10" i="12"/>
  <c r="L11" i="12"/>
  <c r="P11" i="12"/>
  <c r="I13" i="12"/>
  <c r="J13" i="12"/>
  <c r="K13" i="12"/>
  <c r="L13" i="12"/>
  <c r="M13" i="12"/>
  <c r="N13" i="12"/>
  <c r="O13" i="12"/>
  <c r="P13" i="12" s="1"/>
  <c r="L14" i="12"/>
  <c r="P14" i="12"/>
  <c r="I16" i="12"/>
  <c r="J16" i="12"/>
  <c r="K16" i="12"/>
  <c r="L16" i="12"/>
  <c r="M16" i="12"/>
  <c r="N16" i="12"/>
  <c r="O16" i="12"/>
  <c r="P16" i="12"/>
  <c r="L17" i="12"/>
  <c r="P17" i="12"/>
  <c r="I19" i="12"/>
  <c r="J19" i="12"/>
  <c r="K19" i="12"/>
  <c r="L19" i="12" s="1"/>
  <c r="M19" i="12"/>
  <c r="N19" i="12"/>
  <c r="O19" i="12"/>
  <c r="P19" i="12" s="1"/>
  <c r="L20" i="12"/>
  <c r="P20" i="12"/>
  <c r="I22" i="12"/>
  <c r="J22" i="12"/>
  <c r="K22" i="12"/>
  <c r="L22" i="12"/>
  <c r="M22" i="12"/>
  <c r="N22" i="12"/>
  <c r="O22" i="12"/>
  <c r="P22" i="12"/>
  <c r="L23" i="12"/>
  <c r="P23" i="12"/>
  <c r="I25" i="12"/>
  <c r="J25" i="12"/>
  <c r="K25" i="12"/>
  <c r="L25" i="12" s="1"/>
  <c r="M25" i="12"/>
  <c r="N25" i="12"/>
  <c r="O25" i="12"/>
  <c r="P25" i="12" s="1"/>
  <c r="L26" i="12"/>
  <c r="P26" i="12"/>
  <c r="I28" i="12"/>
  <c r="J28" i="12"/>
  <c r="K28" i="12"/>
  <c r="L28" i="12"/>
  <c r="M28" i="12"/>
  <c r="N28" i="12"/>
  <c r="O28" i="12"/>
  <c r="P28" i="12"/>
  <c r="L29" i="12"/>
  <c r="P29" i="12"/>
  <c r="J31" i="12"/>
  <c r="K31" i="12"/>
  <c r="L31" i="12" s="1"/>
  <c r="M31" i="12"/>
  <c r="N31" i="12"/>
  <c r="O31" i="12"/>
  <c r="P31" i="12" s="1"/>
  <c r="L32" i="12"/>
  <c r="P32" i="12"/>
  <c r="I34" i="12"/>
  <c r="J34" i="12"/>
  <c r="K34" i="12"/>
  <c r="L34" i="12"/>
  <c r="M34" i="12"/>
  <c r="N34" i="12"/>
  <c r="O34" i="12"/>
  <c r="P34" i="12"/>
  <c r="L35" i="12"/>
  <c r="P35" i="12"/>
  <c r="I37" i="12"/>
  <c r="J37" i="12"/>
  <c r="K37" i="12"/>
  <c r="L37" i="12" s="1"/>
  <c r="M37" i="12"/>
  <c r="N37" i="12"/>
  <c r="O37" i="12"/>
  <c r="P37" i="12" s="1"/>
  <c r="L38" i="12"/>
  <c r="P38" i="12"/>
  <c r="I40" i="12"/>
  <c r="J40" i="12"/>
  <c r="K40" i="12"/>
  <c r="L40" i="12"/>
  <c r="M40" i="12"/>
  <c r="N40" i="12"/>
  <c r="O40" i="12"/>
  <c r="P40" i="12"/>
  <c r="L41" i="12"/>
  <c r="P41" i="12"/>
  <c r="I43" i="12"/>
  <c r="J43" i="12"/>
  <c r="K43" i="12"/>
  <c r="L43" i="12" s="1"/>
  <c r="M43" i="12"/>
  <c r="N43" i="12"/>
  <c r="O43" i="12"/>
  <c r="P43" i="12" s="1"/>
  <c r="U41" i="13" l="1"/>
  <c r="Y19" i="13"/>
  <c r="Y10" i="13"/>
  <c r="X43" i="13"/>
  <c r="Y22" i="13"/>
  <c r="T42" i="13"/>
  <c r="U42" i="13" s="1"/>
  <c r="Y38" i="13"/>
  <c r="T25" i="13"/>
  <c r="U25" i="13" s="1"/>
  <c r="T19" i="13"/>
  <c r="U19" i="13" s="1"/>
  <c r="T13" i="13"/>
  <c r="U13" i="13" s="1"/>
  <c r="T7" i="13"/>
  <c r="U7" i="13" s="1"/>
  <c r="O13" i="6"/>
  <c r="P13" i="6" s="1"/>
  <c r="Y7" i="13" l="1"/>
  <c r="Y13" i="13"/>
  <c r="Y42" i="13"/>
  <c r="T43" i="13"/>
  <c r="U43" i="13" s="1"/>
  <c r="Y25" i="13"/>
  <c r="Q30" i="7"/>
  <c r="S29" i="7"/>
  <c r="S30" i="7"/>
  <c r="Q29" i="7"/>
  <c r="Y43" i="13" l="1"/>
  <c r="O28" i="6"/>
  <c r="O31" i="7" l="1"/>
  <c r="P31" i="7" s="1"/>
  <c r="O32" i="7"/>
  <c r="P32" i="7" s="1"/>
  <c r="O33" i="7"/>
  <c r="P33" i="7" s="1"/>
  <c r="O34" i="7"/>
  <c r="P34" i="7" s="1"/>
  <c r="O37" i="7"/>
  <c r="P37" i="7" s="1"/>
  <c r="O38" i="7"/>
  <c r="P38" i="7"/>
  <c r="O35" i="7" l="1"/>
  <c r="P35" i="7" s="1"/>
  <c r="O36" i="7"/>
  <c r="P36" i="7" s="1"/>
  <c r="H6" i="9"/>
  <c r="G13" i="9" l="1"/>
  <c r="D10" i="9"/>
  <c r="E10" i="9"/>
  <c r="F10" i="9"/>
  <c r="G10" i="9"/>
  <c r="G6" i="9"/>
  <c r="R44" i="8"/>
  <c r="R41" i="8"/>
  <c r="P41" i="8"/>
  <c r="N41" i="8"/>
  <c r="T32" i="8"/>
  <c r="T31" i="8"/>
  <c r="T43" i="8"/>
  <c r="T42" i="8"/>
  <c r="T37" i="8"/>
  <c r="L21" i="8" l="1"/>
  <c r="L18" i="8"/>
  <c r="Q13" i="7" l="1"/>
  <c r="AC29" i="7"/>
  <c r="U36" i="7"/>
  <c r="S36" i="7"/>
  <c r="AC30" i="7"/>
  <c r="Y30" i="7"/>
  <c r="O12" i="7"/>
  <c r="O10" i="7"/>
  <c r="O8" i="7"/>
  <c r="O6" i="7"/>
  <c r="Q14" i="7"/>
  <c r="O11" i="7"/>
  <c r="O14" i="7" l="1"/>
  <c r="O23" i="7"/>
  <c r="O17" i="7"/>
  <c r="O15" i="7"/>
  <c r="O9" i="7"/>
  <c r="AC35" i="7"/>
  <c r="Q36" i="7"/>
  <c r="W30" i="7"/>
  <c r="Y29" i="7"/>
  <c r="AC14" i="7"/>
  <c r="Y14" i="7"/>
  <c r="O24" i="7"/>
  <c r="O18" i="7"/>
  <c r="O16" i="7"/>
  <c r="AA30" i="7" l="1"/>
  <c r="AA29" i="7"/>
  <c r="W29" i="7"/>
  <c r="U30" i="7"/>
  <c r="U29" i="7"/>
  <c r="O27" i="7"/>
  <c r="S35" i="7" l="1"/>
  <c r="W14" i="7"/>
  <c r="W13" i="7"/>
  <c r="Q40" i="7"/>
  <c r="AC13" i="7" l="1"/>
  <c r="Y35" i="7"/>
  <c r="U35" i="7"/>
  <c r="U13" i="7"/>
  <c r="O22" i="7"/>
  <c r="O25" i="7"/>
  <c r="O20" i="7"/>
  <c r="O19" i="7"/>
  <c r="O5" i="7"/>
  <c r="P27" i="7"/>
  <c r="O28" i="7"/>
  <c r="P28" i="7" s="1"/>
  <c r="AC31" i="6"/>
  <c r="AC30" i="6"/>
  <c r="AA31" i="6"/>
  <c r="AA30" i="6"/>
  <c r="Y31" i="6"/>
  <c r="Y30" i="6"/>
  <c r="W31" i="6"/>
  <c r="W30" i="6"/>
  <c r="U31" i="6"/>
  <c r="U30" i="6"/>
  <c r="S31" i="6"/>
  <c r="S30" i="6"/>
  <c r="Q31" i="6"/>
  <c r="Q30" i="6"/>
  <c r="P28" i="6"/>
  <c r="O29" i="6"/>
  <c r="O20" i="6"/>
  <c r="O22" i="6"/>
  <c r="Y15" i="6"/>
  <c r="P29" i="6" l="1"/>
  <c r="O9" i="6"/>
  <c r="P9" i="6" s="1"/>
  <c r="H10" i="9" l="1"/>
  <c r="H13" i="9"/>
  <c r="T38" i="8" l="1"/>
  <c r="T35" i="8"/>
  <c r="T34" i="8"/>
  <c r="F41" i="8" l="1"/>
  <c r="H41" i="8"/>
  <c r="J41" i="8"/>
  <c r="L41" i="8"/>
  <c r="T40" i="8"/>
  <c r="T17" i="8"/>
  <c r="F18" i="8"/>
  <c r="H18" i="8"/>
  <c r="J18" i="8"/>
  <c r="N18" i="8"/>
  <c r="P18" i="8"/>
  <c r="R18" i="8"/>
  <c r="Y36" i="7" l="1"/>
  <c r="N44" i="8" l="1"/>
  <c r="H44" i="8"/>
  <c r="T36" i="8"/>
  <c r="L33" i="8"/>
  <c r="F33" i="8"/>
  <c r="R33" i="8"/>
  <c r="R46" i="8" s="1"/>
  <c r="T6" i="8"/>
  <c r="T7" i="8"/>
  <c r="T8" i="8"/>
  <c r="T9" i="8"/>
  <c r="F10" i="8"/>
  <c r="H10" i="8"/>
  <c r="J10" i="8"/>
  <c r="L10" i="8"/>
  <c r="N10" i="8"/>
  <c r="P10" i="8"/>
  <c r="R10" i="8"/>
  <c r="T11" i="8"/>
  <c r="T12" i="8"/>
  <c r="T13" i="8"/>
  <c r="T14" i="8"/>
  <c r="T15" i="8"/>
  <c r="T16" i="8"/>
  <c r="T19" i="8"/>
  <c r="T20" i="8"/>
  <c r="F21" i="8"/>
  <c r="H21" i="8"/>
  <c r="J21" i="8"/>
  <c r="N21" i="8"/>
  <c r="P21" i="8"/>
  <c r="R21" i="8"/>
  <c r="T22" i="8"/>
  <c r="Q35" i="7"/>
  <c r="P23" i="8" l="1"/>
  <c r="T18" i="8"/>
  <c r="L23" i="8"/>
  <c r="N23" i="8"/>
  <c r="H23" i="8"/>
  <c r="R23" i="8"/>
  <c r="J23" i="8"/>
  <c r="F23" i="8"/>
  <c r="T21" i="8"/>
  <c r="T10" i="8"/>
  <c r="T23" i="8" l="1"/>
  <c r="O39" i="6"/>
  <c r="O35" i="6"/>
  <c r="O33" i="6"/>
  <c r="O27" i="6"/>
  <c r="O25" i="6"/>
  <c r="O23" i="6"/>
  <c r="O21" i="6"/>
  <c r="O19" i="6"/>
  <c r="O17" i="6"/>
  <c r="O11" i="6"/>
  <c r="P11" i="6" s="1"/>
  <c r="O7" i="6"/>
  <c r="O31" i="6" l="1"/>
  <c r="P31" i="6" s="1"/>
  <c r="P7" i="6"/>
  <c r="O15" i="6"/>
  <c r="P15" i="6" s="1"/>
  <c r="O8" i="6"/>
  <c r="P8" i="6" s="1"/>
  <c r="U36" i="6"/>
  <c r="S36" i="6"/>
  <c r="J44" i="8"/>
  <c r="F44" i="8"/>
  <c r="T39" i="8"/>
  <c r="T41" i="8" s="1"/>
  <c r="J33" i="8"/>
  <c r="AC36" i="7"/>
  <c r="AA13" i="7"/>
  <c r="Y40" i="7"/>
  <c r="U39" i="7"/>
  <c r="S13" i="7"/>
  <c r="S39" i="7" s="1"/>
  <c r="P33" i="8" l="1"/>
  <c r="J46" i="8"/>
  <c r="H33" i="8"/>
  <c r="H46" i="8" s="1"/>
  <c r="AA36" i="7"/>
  <c r="O38" i="6" l="1"/>
  <c r="O34" i="6"/>
  <c r="O32" i="6"/>
  <c r="O26" i="6"/>
  <c r="O24" i="6"/>
  <c r="O18" i="6"/>
  <c r="O16" i="6"/>
  <c r="O12" i="6"/>
  <c r="P12" i="6" s="1"/>
  <c r="O10" i="6"/>
  <c r="P10" i="6" s="1"/>
  <c r="O6" i="6"/>
  <c r="O30" i="6" l="1"/>
  <c r="P30" i="6" s="1"/>
  <c r="O14" i="6"/>
  <c r="P14" i="6" s="1"/>
  <c r="P6" i="6"/>
  <c r="P44" i="8"/>
  <c r="L44" i="8"/>
  <c r="L46" i="8" s="1"/>
  <c r="F46" i="8"/>
  <c r="N33" i="8"/>
  <c r="N46" i="8" s="1"/>
  <c r="P21" i="6"/>
  <c r="P39" i="6"/>
  <c r="P38" i="6"/>
  <c r="P35" i="6"/>
  <c r="P34" i="6"/>
  <c r="P33" i="6"/>
  <c r="P32" i="6"/>
  <c r="P27" i="6"/>
  <c r="P26" i="6"/>
  <c r="P25" i="6"/>
  <c r="P24" i="6"/>
  <c r="P23" i="6"/>
  <c r="P22" i="6"/>
  <c r="P20" i="6"/>
  <c r="P19" i="6"/>
  <c r="P18" i="6"/>
  <c r="P17" i="6"/>
  <c r="P16" i="6"/>
  <c r="AA37" i="6" l="1"/>
  <c r="AC36" i="6"/>
  <c r="T45" i="8" l="1"/>
  <c r="T44" i="8"/>
  <c r="T30" i="8"/>
  <c r="T29" i="8"/>
  <c r="T33" i="8" s="1"/>
  <c r="T46" i="8" s="1"/>
  <c r="AC39" i="7"/>
  <c r="AC40" i="7"/>
  <c r="AA35" i="7"/>
  <c r="AA14" i="7"/>
  <c r="Y13" i="7"/>
  <c r="Y39" i="7" s="1"/>
  <c r="W36" i="7"/>
  <c r="W40" i="7" s="1"/>
  <c r="W35" i="7"/>
  <c r="W39" i="7" s="1"/>
  <c r="U14" i="7"/>
  <c r="U40" i="7" s="1"/>
  <c r="S14" i="7"/>
  <c r="S40" i="7" s="1"/>
  <c r="Q39" i="7"/>
  <c r="AC37" i="6"/>
  <c r="AC15" i="6"/>
  <c r="AC14" i="6"/>
  <c r="AA36" i="6"/>
  <c r="AA15" i="6"/>
  <c r="AA14" i="6"/>
  <c r="Y37" i="6"/>
  <c r="Y36" i="6"/>
  <c r="Y14" i="6"/>
  <c r="W37" i="6"/>
  <c r="W36" i="6"/>
  <c r="W15" i="6"/>
  <c r="W14" i="6"/>
  <c r="U37" i="6"/>
  <c r="U15" i="6"/>
  <c r="U14" i="6"/>
  <c r="S37" i="6"/>
  <c r="S15" i="6"/>
  <c r="S14" i="6"/>
  <c r="Q37" i="6"/>
  <c r="Q36" i="6"/>
  <c r="Q15" i="6"/>
  <c r="Q14" i="6"/>
  <c r="AA40" i="7" l="1"/>
  <c r="W41" i="6"/>
  <c r="AA41" i="6"/>
  <c r="S41" i="6"/>
  <c r="W40" i="6"/>
  <c r="Q41" i="6"/>
  <c r="AA39" i="7"/>
  <c r="AA40" i="6"/>
  <c r="S40" i="6"/>
  <c r="O36" i="6"/>
  <c r="P36" i="6" s="1"/>
  <c r="O37" i="6"/>
  <c r="P37" i="6" s="1"/>
  <c r="AC40" i="6"/>
  <c r="AC41" i="6"/>
  <c r="Y40" i="6"/>
  <c r="Y41" i="6"/>
  <c r="U40" i="6"/>
  <c r="U41" i="6"/>
  <c r="Q40" i="6"/>
  <c r="O41" i="6" l="1"/>
  <c r="P41" i="6" s="1"/>
  <c r="O40" i="6"/>
  <c r="P40" i="6" s="1"/>
  <c r="P5" i="7"/>
  <c r="P22" i="7" l="1"/>
  <c r="P20" i="7"/>
  <c r="P16" i="7"/>
  <c r="P12" i="7"/>
  <c r="P8" i="7"/>
  <c r="P10" i="7" l="1"/>
  <c r="P6" i="7"/>
  <c r="P14" i="7" l="1"/>
  <c r="P23" i="7"/>
  <c r="P11" i="7"/>
  <c r="P9" i="7" l="1"/>
  <c r="O7" i="7"/>
  <c r="O13" i="7" s="1"/>
  <c r="O39" i="7" s="1"/>
  <c r="P39" i="7" s="1"/>
  <c r="P24" i="7"/>
  <c r="O26" i="7"/>
  <c r="O30" i="7" s="1"/>
  <c r="P15" i="7"/>
  <c r="P19" i="7"/>
  <c r="O21" i="7"/>
  <c r="O29" i="7" s="1"/>
  <c r="P29" i="7" s="1"/>
  <c r="P25" i="7"/>
  <c r="P30" i="7" l="1"/>
  <c r="O40" i="7"/>
  <c r="P40" i="7" s="1"/>
  <c r="P21" i="7"/>
  <c r="P26" i="7"/>
  <c r="P18" i="7"/>
  <c r="P17" i="7"/>
  <c r="P7" i="7"/>
  <c r="P13" i="7"/>
  <c r="P46" i="8" l="1"/>
</calcChain>
</file>

<file path=xl/sharedStrings.xml><?xml version="1.0" encoding="utf-8"?>
<sst xmlns="http://schemas.openxmlformats.org/spreadsheetml/2006/main" count="797" uniqueCount="184">
  <si>
    <t>区            分</t>
  </si>
  <si>
    <t>50㏄以下のもの</t>
  </si>
  <si>
    <t>(ミニカーは除く)</t>
  </si>
  <si>
    <t>90㏄以下のもの</t>
  </si>
  <si>
    <t>125㏄以下のもの</t>
  </si>
  <si>
    <t>ミニカー</t>
  </si>
  <si>
    <t>四輪乗用(自家用)</t>
  </si>
  <si>
    <t>四輪貨物(営業用)</t>
  </si>
  <si>
    <t>四輪貨物(自家用)</t>
  </si>
  <si>
    <t>農耕作業用</t>
  </si>
  <si>
    <t>その他</t>
  </si>
  <si>
    <t>合        計</t>
  </si>
  <si>
    <t>宮城野区</t>
  </si>
  <si>
    <t>若林区</t>
  </si>
  <si>
    <t>区　　　　　　分</t>
  </si>
  <si>
    <t>宮城総合支所</t>
  </si>
  <si>
    <t>秋保総合支所</t>
  </si>
  <si>
    <t>台  数</t>
  </si>
  <si>
    <t>前年比</t>
  </si>
  <si>
    <t>当初</t>
  </si>
  <si>
    <t>最終</t>
  </si>
  <si>
    <t>小     計</t>
  </si>
  <si>
    <t>二輪のもの</t>
  </si>
  <si>
    <t>三輪のもの</t>
  </si>
  <si>
    <t>四輪乗用</t>
  </si>
  <si>
    <t>(自家用)</t>
  </si>
  <si>
    <t>四輪貨物</t>
  </si>
  <si>
    <t>(営業用)</t>
  </si>
  <si>
    <t>二輪の小型自動車</t>
  </si>
  <si>
    <t>合           計</t>
  </si>
  <si>
    <t>（単位：千円，％）</t>
  </si>
  <si>
    <t>調定額</t>
  </si>
  <si>
    <t>（単位：台数，％）</t>
  </si>
  <si>
    <t>計</t>
  </si>
  <si>
    <t>区     役     所</t>
  </si>
  <si>
    <t>宮 城 総 合 支 所</t>
  </si>
  <si>
    <t>秋 保 総 合 支 所</t>
  </si>
  <si>
    <t>台数</t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</si>
  <si>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</si>
  <si>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四輪乗用(営業用)</t>
    <rPh sb="5" eb="7">
      <t>エイギョウ</t>
    </rPh>
    <phoneticPr fontId="3"/>
  </si>
  <si>
    <t>軽自動車</t>
    <rPh sb="1" eb="2">
      <t>ジ</t>
    </rPh>
    <rPh sb="2" eb="3">
      <t>ドウ</t>
    </rPh>
    <rPh sb="3" eb="4">
      <t>クルマ</t>
    </rPh>
    <phoneticPr fontId="3"/>
  </si>
  <si>
    <t>皆増</t>
    <rPh sb="0" eb="1">
      <t>ミナ</t>
    </rPh>
    <rPh sb="1" eb="2">
      <t>ゾウ</t>
    </rPh>
    <phoneticPr fontId="3"/>
  </si>
  <si>
    <t>原
動
機
付
自
転
車</t>
    <rPh sb="0" eb="1">
      <t>ハラ</t>
    </rPh>
    <rPh sb="2" eb="3">
      <t>ドウ</t>
    </rPh>
    <rPh sb="4" eb="5">
      <t>キ</t>
    </rPh>
    <rPh sb="6" eb="7">
      <t>ツキ</t>
    </rPh>
    <rPh sb="8" eb="9">
      <t>ジ</t>
    </rPh>
    <rPh sb="10" eb="11">
      <t>テン</t>
    </rPh>
    <rPh sb="12" eb="13">
      <t>クルマ</t>
    </rPh>
    <phoneticPr fontId="3"/>
  </si>
  <si>
    <t>軽
自
動
車</t>
    <rPh sb="0" eb="1">
      <t>ケイ</t>
    </rPh>
    <rPh sb="2" eb="3">
      <t>ジ</t>
    </rPh>
    <rPh sb="4" eb="5">
      <t>ドウ</t>
    </rPh>
    <rPh sb="6" eb="7">
      <t>クルマ</t>
    </rPh>
    <phoneticPr fontId="3"/>
  </si>
  <si>
    <t>小型特殊</t>
    <rPh sb="0" eb="2">
      <t>コガタ</t>
    </rPh>
    <rPh sb="2" eb="4">
      <t>トクシュ</t>
    </rPh>
    <phoneticPr fontId="3"/>
  </si>
  <si>
    <t>小
型
特
殊</t>
    <rPh sb="0" eb="1">
      <t>ショウ</t>
    </rPh>
    <rPh sb="2" eb="3">
      <t>カタ</t>
    </rPh>
    <rPh sb="4" eb="5">
      <t>トク</t>
    </rPh>
    <rPh sb="6" eb="7">
      <t>コト</t>
    </rPh>
    <phoneticPr fontId="3"/>
  </si>
  <si>
    <t>　(1)　課税台数の推移</t>
    <phoneticPr fontId="3"/>
  </si>
  <si>
    <t>（単位：台，％）</t>
    <phoneticPr fontId="3"/>
  </si>
  <si>
    <t>青　　　　葉　　　　区</t>
    <phoneticPr fontId="3"/>
  </si>
  <si>
    <t>太　　　白　　　区</t>
    <phoneticPr fontId="3"/>
  </si>
  <si>
    <t>泉区</t>
    <phoneticPr fontId="3"/>
  </si>
  <si>
    <t>区　役　所</t>
    <phoneticPr fontId="3"/>
  </si>
  <si>
    <t>台　数</t>
    <phoneticPr fontId="3"/>
  </si>
  <si>
    <t>　　ア． 課税台数</t>
    <phoneticPr fontId="3"/>
  </si>
  <si>
    <t>青　　　　　　葉　　　　　　区</t>
    <phoneticPr fontId="3"/>
  </si>
  <si>
    <t>宮　　城　　野　　区</t>
    <phoneticPr fontId="3"/>
  </si>
  <si>
    <t>若　　　林　　　区</t>
    <phoneticPr fontId="3"/>
  </si>
  <si>
    <t>太　　　　　　白　　　　　　区</t>
    <phoneticPr fontId="3"/>
  </si>
  <si>
    <t>泉　　　　区</t>
    <phoneticPr fontId="3"/>
  </si>
  <si>
    <t>区     役     所</t>
    <phoneticPr fontId="3"/>
  </si>
  <si>
    <t>小　　　　計</t>
    <phoneticPr fontId="3"/>
  </si>
  <si>
    <t>二輪の小型自動車</t>
    <phoneticPr fontId="3"/>
  </si>
  <si>
    <t>　　イ． 調定額</t>
    <phoneticPr fontId="3"/>
  </si>
  <si>
    <t>青　　　　　　葉　　　　　　区</t>
    <phoneticPr fontId="3"/>
  </si>
  <si>
    <t>宮　　城　　野　　区</t>
    <phoneticPr fontId="3"/>
  </si>
  <si>
    <t>若　　　林　　　区</t>
    <phoneticPr fontId="3"/>
  </si>
  <si>
    <t>太　　　　　　白　　　　　　区</t>
    <phoneticPr fontId="3"/>
  </si>
  <si>
    <t>泉　　　　区</t>
    <phoneticPr fontId="3"/>
  </si>
  <si>
    <t>区     役     所</t>
    <phoneticPr fontId="3"/>
  </si>
  <si>
    <t>　(2)　調定額の推移</t>
    <phoneticPr fontId="3"/>
  </si>
  <si>
    <t>（単位：千円，％）</t>
    <phoneticPr fontId="3"/>
  </si>
  <si>
    <t>青　　　　葉　　　　区</t>
    <phoneticPr fontId="3"/>
  </si>
  <si>
    <t>太　　　白　　　区</t>
    <phoneticPr fontId="3"/>
  </si>
  <si>
    <t>泉区</t>
    <phoneticPr fontId="3"/>
  </si>
  <si>
    <t>区　役　所</t>
    <phoneticPr fontId="3"/>
  </si>
  <si>
    <t>台　数</t>
    <phoneticPr fontId="3"/>
  </si>
  <si>
    <t>注)　端数処理のため内訳と合計が一致しない場合がある。</t>
    <rPh sb="21" eb="23">
      <t>バアイ</t>
    </rPh>
    <phoneticPr fontId="3"/>
  </si>
  <si>
    <r>
      <t xml:space="preserve">50㏄以下のもの
</t>
    </r>
    <r>
      <rPr>
        <sz val="8"/>
        <rFont val="ＭＳ 明朝"/>
        <family val="1"/>
        <charset val="128"/>
      </rPr>
      <t>(ミニカーは除く)</t>
    </r>
    <phoneticPr fontId="3"/>
  </si>
  <si>
    <t>－</t>
  </si>
  <si>
    <t>注)　端数処理のため内訳と合計が一致しない場合がある。</t>
    <rPh sb="0" eb="1">
      <t>チュウ</t>
    </rPh>
    <rPh sb="3" eb="5">
      <t>ハスウ</t>
    </rPh>
    <rPh sb="5" eb="7">
      <t>ショリ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3"/>
  </si>
  <si>
    <t>令和元年度</t>
    <rPh sb="0" eb="2">
      <t>レイワ</t>
    </rPh>
    <rPh sb="2" eb="3">
      <t>ガン</t>
    </rPh>
    <phoneticPr fontId="3"/>
  </si>
  <si>
    <t>令和２年度</t>
    <rPh sb="0" eb="2">
      <t>レイワ</t>
    </rPh>
    <phoneticPr fontId="3"/>
  </si>
  <si>
    <t>平成30年度</t>
  </si>
  <si>
    <t>令和３年度</t>
    <rPh sb="0" eb="2">
      <t>レイワ</t>
    </rPh>
    <phoneticPr fontId="3"/>
  </si>
  <si>
    <t>雪上車</t>
    <rPh sb="0" eb="3">
      <t>セツジョウシャ</t>
    </rPh>
    <phoneticPr fontId="3"/>
  </si>
  <si>
    <t xml:space="preserve"> ６.　軽自動車税（種別割）</t>
    <rPh sb="4" eb="8">
      <t>ケイジドウシャ</t>
    </rPh>
    <rPh sb="10" eb="12">
      <t>シュベツ</t>
    </rPh>
    <rPh sb="12" eb="13">
      <t>ワリ</t>
    </rPh>
    <phoneticPr fontId="3"/>
  </si>
  <si>
    <t>納税義務者数</t>
  </si>
  <si>
    <t>(単位：社，千円，％)</t>
    <phoneticPr fontId="3"/>
  </si>
  <si>
    <t>　（1）　課税状況の推移</t>
    <phoneticPr fontId="3"/>
  </si>
  <si>
    <t>８.　鉱産税</t>
    <phoneticPr fontId="3"/>
  </si>
  <si>
    <t>課税件数</t>
    <rPh sb="0" eb="2">
      <t>カゼイ</t>
    </rPh>
    <rPh sb="2" eb="4">
      <t>ケンスウ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</si>
  <si>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</si>
  <si>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</si>
  <si>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(単位：件，千円，％)</t>
    <rPh sb="4" eb="5">
      <t>ケン</t>
    </rPh>
    <phoneticPr fontId="3"/>
  </si>
  <si>
    <t>７.　軽自動車税（環境性能割）</t>
    <rPh sb="3" eb="8">
      <t>ケイジドウシャゼイ</t>
    </rPh>
    <rPh sb="9" eb="14">
      <t>カンキョウセイノウワリ</t>
    </rPh>
    <phoneticPr fontId="3"/>
  </si>
  <si>
    <t>　　　課税状況の推移</t>
    <phoneticPr fontId="3"/>
  </si>
  <si>
    <t>令和４年度</t>
    <rPh sb="0" eb="2">
      <t>レイワ</t>
    </rPh>
    <phoneticPr fontId="3"/>
  </si>
  <si>
    <t>雪上車</t>
    <rPh sb="0" eb="3">
      <t>セツジョウシャ</t>
    </rPh>
    <phoneticPr fontId="3"/>
  </si>
  <si>
    <t>－</t>
    <phoneticPr fontId="3"/>
  </si>
  <si>
    <t>皆増</t>
  </si>
  <si>
    <t>　(3)　令和５年度課税状況（当初）</t>
    <rPh sb="5" eb="6">
      <t>レイ</t>
    </rPh>
    <rPh sb="6" eb="7">
      <t>ワ</t>
    </rPh>
    <rPh sb="8" eb="9">
      <t>ネン</t>
    </rPh>
    <rPh sb="9" eb="10">
      <t>ド</t>
    </rPh>
    <phoneticPr fontId="3"/>
  </si>
  <si>
    <t>令和４年度</t>
    <rPh sb="0" eb="2">
      <t>レイワ</t>
    </rPh>
    <rPh sb="3" eb="5">
      <t>ネンド</t>
    </rPh>
    <phoneticPr fontId="3"/>
  </si>
  <si>
    <t>注1)　端数処理のため内訳と合計が一致しない場合がある。
注2)　売渡本数は課税免除及び返還控除後の本数である。
注3)　令和2年度11月及び1月～2月の調定額は，手持品課税分（令和2年度計28,786千円）を含む。
注4)　令和3年度10月～1月及び3月の調定額は，手持品課税分（令和3年度計28,238千円）を含む。
注5)　令和4年度5月の調定額は，手持品課税分（115千円）を含む。
注6)　令和元年10月1日から旧3級品に係る税率が廃止されたため，改正後の税率のものは全て旧3級品以外としている。</t>
    <phoneticPr fontId="3"/>
  </si>
  <si>
    <t>皆減</t>
    <rPh sb="0" eb="2">
      <t>カイゲン</t>
    </rPh>
    <phoneticPr fontId="3"/>
  </si>
  <si>
    <t>旧3級品</t>
    <phoneticPr fontId="3"/>
  </si>
  <si>
    <t>合計</t>
  </si>
  <si>
    <t>旧3級品
以外</t>
    <phoneticPr fontId="3"/>
  </si>
  <si>
    <t>３月</t>
    <phoneticPr fontId="3"/>
  </si>
  <si>
    <t>２月</t>
    <phoneticPr fontId="3"/>
  </si>
  <si>
    <t>１月</t>
    <phoneticPr fontId="3"/>
  </si>
  <si>
    <t>12月</t>
    <phoneticPr fontId="3"/>
  </si>
  <si>
    <t>13</t>
    <phoneticPr fontId="3"/>
  </si>
  <si>
    <t>15</t>
    <phoneticPr fontId="3"/>
  </si>
  <si>
    <t>11月</t>
    <phoneticPr fontId="3"/>
  </si>
  <si>
    <t>10月</t>
    <phoneticPr fontId="3"/>
  </si>
  <si>
    <t>９月</t>
    <phoneticPr fontId="3"/>
  </si>
  <si>
    <t>８月</t>
    <phoneticPr fontId="3"/>
  </si>
  <si>
    <t>７月</t>
    <phoneticPr fontId="3"/>
  </si>
  <si>
    <t>６月</t>
    <phoneticPr fontId="3"/>
  </si>
  <si>
    <t>５月</t>
    <phoneticPr fontId="3"/>
  </si>
  <si>
    <t>４月</t>
    <phoneticPr fontId="3"/>
  </si>
  <si>
    <t>調定額</t>
    <phoneticPr fontId="3"/>
  </si>
  <si>
    <t>売渡本数</t>
  </si>
  <si>
    <t>納税義
務者数</t>
    <rPh sb="0" eb="2">
      <t>ノウゼイ</t>
    </rPh>
    <rPh sb="2" eb="3">
      <t>ギ</t>
    </rPh>
    <rPh sb="4" eb="5">
      <t>ツトム</t>
    </rPh>
    <rPh sb="5" eb="6">
      <t>シャ</t>
    </rPh>
    <rPh sb="6" eb="7">
      <t>スウ</t>
    </rPh>
    <phoneticPr fontId="3"/>
  </si>
  <si>
    <t>令　和　４　年　度</t>
    <rPh sb="0" eb="1">
      <t>レイ</t>
    </rPh>
    <rPh sb="2" eb="3">
      <t>ワ</t>
    </rPh>
    <phoneticPr fontId="3"/>
  </si>
  <si>
    <t>令　和　３　年　度</t>
    <rPh sb="0" eb="1">
      <t>レイ</t>
    </rPh>
    <rPh sb="2" eb="3">
      <t>ワ</t>
    </rPh>
    <phoneticPr fontId="3"/>
  </si>
  <si>
    <t>令　和　２　年　度</t>
    <rPh sb="0" eb="1">
      <t>レイ</t>
    </rPh>
    <rPh sb="2" eb="3">
      <t>ワ</t>
    </rPh>
    <phoneticPr fontId="3"/>
  </si>
  <si>
    <t>(単位：千本，千円，％)</t>
    <rPh sb="4" eb="5">
      <t>セン</t>
    </rPh>
    <rPh sb="5" eb="6">
      <t>ホン</t>
    </rPh>
    <rPh sb="7" eb="8">
      <t>セン</t>
    </rPh>
    <phoneticPr fontId="3"/>
  </si>
  <si>
    <t>　　　 月別売渡本数及び調定額の推移</t>
    <phoneticPr fontId="3"/>
  </si>
  <si>
    <t>９.　市たばこ税</t>
    <phoneticPr fontId="3"/>
  </si>
  <si>
    <t>合    計</t>
  </si>
  <si>
    <t>日帰り計</t>
    <phoneticPr fontId="3"/>
  </si>
  <si>
    <t>宿泊計</t>
    <phoneticPr fontId="3"/>
  </si>
  <si>
    <t>日帰り</t>
  </si>
  <si>
    <t>宿泊</t>
  </si>
  <si>
    <t>日帰り</t>
    <phoneticPr fontId="3"/>
  </si>
  <si>
    <t>入湯客数</t>
  </si>
  <si>
    <t>特徴義
務者数</t>
    <phoneticPr fontId="3"/>
  </si>
  <si>
    <t>特徴義
務者数</t>
  </si>
  <si>
    <t>令　和　 ４　 年　 度</t>
    <rPh sb="0" eb="1">
      <t>レイ</t>
    </rPh>
    <rPh sb="2" eb="3">
      <t>ワ</t>
    </rPh>
    <phoneticPr fontId="3"/>
  </si>
  <si>
    <t>令　和　 ３　 年　 度</t>
    <rPh sb="0" eb="1">
      <t>レイ</t>
    </rPh>
    <rPh sb="2" eb="3">
      <t>ワ</t>
    </rPh>
    <phoneticPr fontId="3"/>
  </si>
  <si>
    <t>令　和　 ２　 年　 度</t>
    <rPh sb="0" eb="1">
      <t>レイ</t>
    </rPh>
    <rPh sb="2" eb="3">
      <t>ワ</t>
    </rPh>
    <phoneticPr fontId="3"/>
  </si>
  <si>
    <t>令 　和 　元　 年　 度</t>
    <rPh sb="0" eb="1">
      <t>レイ</t>
    </rPh>
    <rPh sb="3" eb="4">
      <t>ワ</t>
    </rPh>
    <rPh sb="6" eb="7">
      <t>ガン</t>
    </rPh>
    <phoneticPr fontId="3"/>
  </si>
  <si>
    <t>平 　成　 30　 年　 度</t>
  </si>
  <si>
    <t>(単位：人，円，％)</t>
    <phoneticPr fontId="3"/>
  </si>
  <si>
    <t>　　　月別調定状況等の推移</t>
    <phoneticPr fontId="3"/>
  </si>
  <si>
    <t>10.　入　湯　税</t>
    <phoneticPr fontId="3"/>
  </si>
  <si>
    <t>注)　納税義務者数は，「減免前の税額」に係る納税義務者数である。</t>
    <rPh sb="3" eb="5">
      <t>ノウゼイ</t>
    </rPh>
    <rPh sb="5" eb="8">
      <t>ギムシャ</t>
    </rPh>
    <rPh sb="8" eb="9">
      <t>スウ</t>
    </rPh>
    <rPh sb="12" eb="14">
      <t>ゲンメン</t>
    </rPh>
    <rPh sb="14" eb="15">
      <t>マエ</t>
    </rPh>
    <rPh sb="16" eb="18">
      <t>ゼイガク</t>
    </rPh>
    <rPh sb="20" eb="21">
      <t>カカ</t>
    </rPh>
    <rPh sb="22" eb="24">
      <t>ノウゼイ</t>
    </rPh>
    <rPh sb="24" eb="27">
      <t>ギムシャ</t>
    </rPh>
    <rPh sb="27" eb="28">
      <t>スウ</t>
    </rPh>
    <phoneticPr fontId="3"/>
  </si>
  <si>
    <t>従業者割</t>
  </si>
  <si>
    <t>資産割</t>
  </si>
  <si>
    <t>令
和
４
年
度</t>
    <rPh sb="0" eb="1">
      <t>レイ</t>
    </rPh>
    <rPh sb="2" eb="3">
      <t>カズ</t>
    </rPh>
    <phoneticPr fontId="3"/>
  </si>
  <si>
    <t>令
和
３
年
度</t>
    <rPh sb="0" eb="1">
      <t>レイ</t>
    </rPh>
    <rPh sb="2" eb="3">
      <t>カズ</t>
    </rPh>
    <phoneticPr fontId="3"/>
  </si>
  <si>
    <t>合計</t>
    <rPh sb="0" eb="2">
      <t>ゴウケイ</t>
    </rPh>
    <phoneticPr fontId="3"/>
  </si>
  <si>
    <t>令
和
２
年
度</t>
    <rPh sb="0" eb="1">
      <t>レイ</t>
    </rPh>
    <rPh sb="2" eb="3">
      <t>カズ</t>
    </rPh>
    <phoneticPr fontId="3"/>
  </si>
  <si>
    <t>令
和
元
年
度</t>
    <rPh sb="0" eb="1">
      <t>レイ</t>
    </rPh>
    <rPh sb="2" eb="3">
      <t>カズ</t>
    </rPh>
    <rPh sb="4" eb="5">
      <t>ガン</t>
    </rPh>
    <phoneticPr fontId="3"/>
  </si>
  <si>
    <t>平
成
30
年
度</t>
  </si>
  <si>
    <t>よる控除分</t>
  </si>
  <si>
    <t>支払給与総額</t>
  </si>
  <si>
    <t>減免後の税額
（調定額）</t>
    <rPh sb="0" eb="2">
      <t>ゲンメン</t>
    </rPh>
    <rPh sb="2" eb="3">
      <t>ゴ</t>
    </rPh>
    <rPh sb="4" eb="6">
      <t>ゼイガク</t>
    </rPh>
    <rPh sb="8" eb="11">
      <t>チョウテイガク</t>
    </rPh>
    <phoneticPr fontId="3"/>
  </si>
  <si>
    <t>減免額</t>
    <phoneticPr fontId="3"/>
  </si>
  <si>
    <t>減免前の税額</t>
    <rPh sb="0" eb="2">
      <t>ゲンメン</t>
    </rPh>
    <rPh sb="2" eb="3">
      <t>マエ</t>
    </rPh>
    <rPh sb="4" eb="6">
      <t>ゼイガク</t>
    </rPh>
    <phoneticPr fontId="3"/>
  </si>
  <si>
    <t>課税標準</t>
    <phoneticPr fontId="3"/>
  </si>
  <si>
    <t>課税標準の特例に</t>
  </si>
  <si>
    <t>非課税控除分</t>
    <phoneticPr fontId="3"/>
  </si>
  <si>
    <t>事業所床面積又は</t>
  </si>
  <si>
    <t>（単位：人，㎡，千円，％）</t>
    <phoneticPr fontId="3"/>
  </si>
  <si>
    <t>　　課税状況の推移</t>
    <rPh sb="2" eb="4">
      <t>カゼイ</t>
    </rPh>
    <rPh sb="4" eb="6">
      <t>ジョウキョウ</t>
    </rPh>
    <phoneticPr fontId="3"/>
  </si>
  <si>
    <t>11.　事業所税</t>
    <phoneticPr fontId="3"/>
  </si>
  <si>
    <t>注）端数処理のため，内訳と合計が一致しない場合がある。</t>
    <rPh sb="0" eb="1">
      <t>チュウ</t>
    </rPh>
    <rPh sb="2" eb="4">
      <t>ハスウ</t>
    </rPh>
    <rPh sb="4" eb="6">
      <t>ショリ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3"/>
  </si>
  <si>
    <t>太白区</t>
    <phoneticPr fontId="3"/>
  </si>
  <si>
    <t>若林区</t>
    <phoneticPr fontId="3"/>
  </si>
  <si>
    <t>宮城野区</t>
    <phoneticPr fontId="3"/>
  </si>
  <si>
    <t>青葉区</t>
    <phoneticPr fontId="3"/>
  </si>
  <si>
    <t>令 和 ４ 年 度</t>
    <rPh sb="0" eb="1">
      <t>レイ</t>
    </rPh>
    <rPh sb="2" eb="3">
      <t>ワ</t>
    </rPh>
    <phoneticPr fontId="3"/>
  </si>
  <si>
    <t>令 和 ３ 年 度</t>
    <rPh sb="0" eb="1">
      <t>レイ</t>
    </rPh>
    <rPh sb="2" eb="3">
      <t>ワ</t>
    </rPh>
    <phoneticPr fontId="3"/>
  </si>
  <si>
    <t>令 和 ２ 年 度</t>
    <rPh sb="0" eb="1">
      <t>レイ</t>
    </rPh>
    <rPh sb="2" eb="3">
      <t>ワ</t>
    </rPh>
    <phoneticPr fontId="3"/>
  </si>
  <si>
    <t>令 和 元 年 度</t>
    <rPh sb="0" eb="1">
      <t>レイ</t>
    </rPh>
    <rPh sb="2" eb="3">
      <t>ワ</t>
    </rPh>
    <rPh sb="4" eb="5">
      <t>ガン</t>
    </rPh>
    <phoneticPr fontId="3"/>
  </si>
  <si>
    <t>平 成 30 年 度</t>
  </si>
  <si>
    <t>納　　税
義務者数</t>
    <phoneticPr fontId="3"/>
  </si>
  <si>
    <t>合計</t>
    <phoneticPr fontId="3"/>
  </si>
  <si>
    <t>家屋</t>
    <phoneticPr fontId="3"/>
  </si>
  <si>
    <t>土地</t>
    <phoneticPr fontId="3"/>
  </si>
  <si>
    <t>(単位：人，千円，％)</t>
    <phoneticPr fontId="3"/>
  </si>
  <si>
    <t>12.　都市計画税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</si>
</sst>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&quot;¥&quot;#,##0;[Red]\-&quot;¥&quot;#,##0"/>
    <numFmt numFmtId="177" formatCode="#,##0;&quot;‐&quot;#,##0;&quot;－&quot;"/>
    <numFmt numFmtId="178" formatCode="0.0_);[Red]\(0.0\)"/>
    <numFmt numFmtId="179" formatCode="#,##0;&quot;▲ &quot;#,##0"/>
    <numFmt numFmtId="180" formatCode="#,##0.0;&quot;▲ &quot;#,##0.0"/>
    <numFmt numFmtId="181" formatCode="0.0;&quot;▲ &quot;0.0"/>
    <numFmt numFmtId="182" formatCode="#,##0.0_ "/>
    <numFmt numFmtId="183" formatCode="#,##0_ "/>
    <numFmt numFmtId="184" formatCode="0_ "/>
    <numFmt numFmtId="185" formatCode="#,##0_ ;[Red]\-#,##0\ "/>
    <numFmt numFmtId="186" formatCode="0_);[Red]\(0\)"/>
    <numFmt numFmtId="187" formatCode="#,##0.0;[Red]\-#,##0.0"/>
    <numFmt numFmtId="188" formatCode="#,##0_);[Red]\(#,##0\)"/>
    <numFmt numFmtId="189" formatCode="#,##0;[Red]#,##0"/>
    <numFmt numFmtId="190" formatCode="#,##0.00;[Red]#,##0.00"/>
  </numFmts>
  <fonts count="22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HG創英角ﾎﾟｯﾌﾟ体"/>
      <family val="3"/>
      <charset val="128"/>
    </font>
    <font>
      <b/>
      <sz val="10"/>
      <name val="BIZ UDPゴシック"/>
      <family val="3"/>
      <charset val="128"/>
    </font>
    <font>
      <sz val="7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179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0" fontId="7" fillId="0" borderId="0" xfId="0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5" fillId="0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79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9" fontId="5" fillId="0" borderId="10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179" fontId="5" fillId="0" borderId="10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Alignment="1">
      <alignment vertical="center"/>
    </xf>
    <xf numFmtId="179" fontId="9" fillId="0" borderId="1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justifyLastLine="1"/>
    </xf>
    <xf numFmtId="181" fontId="5" fillId="0" borderId="0" xfId="1" applyNumberFormat="1" applyFont="1" applyFill="1" applyAlignment="1">
      <alignment horizontal="right" vertical="center"/>
    </xf>
    <xf numFmtId="177" fontId="5" fillId="0" borderId="10" xfId="0" applyNumberFormat="1" applyFont="1" applyFill="1" applyBorder="1" applyAlignment="1">
      <alignment vertical="center"/>
    </xf>
    <xf numFmtId="181" fontId="9" fillId="0" borderId="0" xfId="1" applyNumberFormat="1" applyFont="1" applyFill="1" applyBorder="1" applyAlignment="1">
      <alignment horizontal="right" vertical="center"/>
    </xf>
    <xf numFmtId="181" fontId="9" fillId="0" borderId="0" xfId="1" applyNumberFormat="1" applyFont="1" applyFill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82" fontId="13" fillId="0" borderId="18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distributed" vertical="center"/>
    </xf>
    <xf numFmtId="183" fontId="13" fillId="0" borderId="0" xfId="0" applyNumberFormat="1" applyFont="1" applyFill="1" applyAlignment="1">
      <alignment vertical="center"/>
    </xf>
    <xf numFmtId="184" fontId="13" fillId="0" borderId="0" xfId="0" applyNumberFormat="1" applyFont="1" applyFill="1" applyAlignment="1">
      <alignment vertical="center"/>
    </xf>
    <xf numFmtId="183" fontId="5" fillId="0" borderId="0" xfId="0" applyNumberFormat="1" applyFont="1" applyFill="1" applyAlignment="1">
      <alignment vertical="center"/>
    </xf>
    <xf numFmtId="182" fontId="5" fillId="0" borderId="18" xfId="0" applyNumberFormat="1" applyFont="1" applyFill="1" applyBorder="1" applyAlignment="1">
      <alignment horizontal="right" vertical="center"/>
    </xf>
    <xf numFmtId="185" fontId="5" fillId="0" borderId="0" xfId="3" applyNumberFormat="1" applyFont="1" applyFill="1" applyAlignment="1">
      <alignment horizontal="right" vertical="center"/>
    </xf>
    <xf numFmtId="38" fontId="5" fillId="0" borderId="0" xfId="3" applyFont="1" applyFill="1" applyAlignment="1">
      <alignment horizontal="right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top" justifyLastLine="1"/>
    </xf>
    <xf numFmtId="0" fontId="5" fillId="0" borderId="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distributed"/>
    </xf>
    <xf numFmtId="0" fontId="5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" vertical="center"/>
    </xf>
    <xf numFmtId="0" fontId="12" fillId="0" borderId="8" xfId="0" applyFont="1" applyFill="1" applyBorder="1"/>
    <xf numFmtId="0" fontId="11" fillId="0" borderId="0" xfId="0" applyFont="1" applyFill="1" applyAlignment="1">
      <alignment horizontal="centerContinuous"/>
    </xf>
    <xf numFmtId="179" fontId="10" fillId="0" borderId="0" xfId="0" applyNumberFormat="1" applyFont="1" applyFill="1" applyAlignment="1">
      <alignment vertical="center"/>
    </xf>
    <xf numFmtId="0" fontId="5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179" fontId="10" fillId="0" borderId="18" xfId="0" applyNumberFormat="1" applyFont="1" applyFill="1" applyBorder="1" applyAlignment="1">
      <alignment vertical="center"/>
    </xf>
    <xf numFmtId="180" fontId="10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80" fontId="7" fillId="0" borderId="4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Alignment="1">
      <alignment horizontal="right" vertical="center"/>
    </xf>
    <xf numFmtId="180" fontId="10" fillId="0" borderId="18" xfId="0" applyNumberFormat="1" applyFont="1" applyFill="1" applyBorder="1" applyAlignment="1">
      <alignment horizontal="right" vertical="center"/>
    </xf>
    <xf numFmtId="181" fontId="10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5" fillId="0" borderId="16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180" fontId="10" fillId="0" borderId="0" xfId="0" applyNumberFormat="1" applyFont="1" applyFill="1" applyAlignment="1">
      <alignment horizontal="right" vertical="center"/>
    </xf>
    <xf numFmtId="179" fontId="9" fillId="0" borderId="20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distributed" textRotation="255" wrapText="1"/>
    </xf>
    <xf numFmtId="0" fontId="8" fillId="0" borderId="7" xfId="0" applyFont="1" applyFill="1" applyBorder="1" applyAlignment="1">
      <alignment horizontal="center" vertical="distributed" textRotation="255" wrapText="1"/>
    </xf>
    <xf numFmtId="0" fontId="12" fillId="0" borderId="6" xfId="0" applyFont="1" applyFill="1" applyBorder="1" applyAlignment="1">
      <alignment horizontal="left" vertical="distributed" textRotation="255" wrapText="1"/>
    </xf>
    <xf numFmtId="0" fontId="8" fillId="0" borderId="8" xfId="0" applyFont="1" applyFill="1" applyBorder="1" applyAlignment="1">
      <alignment horizontal="center" vertical="distributed" textRotation="255" wrapText="1"/>
    </xf>
    <xf numFmtId="0" fontId="11" fillId="0" borderId="9" xfId="0" applyFont="1" applyFill="1" applyBorder="1" applyAlignment="1">
      <alignment horizontal="center" vertical="center" textRotation="255"/>
    </xf>
    <xf numFmtId="176" fontId="5" fillId="0" borderId="0" xfId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176" fontId="5" fillId="0" borderId="12" xfId="1" applyFont="1" applyFill="1" applyBorder="1" applyAlignment="1">
      <alignment horizontal="distributed" vertical="center" justifyLastLine="1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14" xfId="1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5" fillId="0" borderId="19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Continuous" vertical="center"/>
    </xf>
    <xf numFmtId="177" fontId="5" fillId="0" borderId="0" xfId="1" applyNumberFormat="1" applyFont="1" applyFill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8" fillId="0" borderId="0" xfId="0" applyNumberFormat="1" applyFont="1" applyFill="1"/>
    <xf numFmtId="177" fontId="6" fillId="0" borderId="0" xfId="0" applyNumberFormat="1" applyFont="1" applyFill="1" applyAlignment="1">
      <alignment horizontal="right" vertical="center"/>
    </xf>
    <xf numFmtId="177" fontId="5" fillId="0" borderId="12" xfId="1" applyNumberFormat="1" applyFont="1" applyFill="1" applyBorder="1" applyAlignment="1">
      <alignment horizontal="distributed" vertical="center" justifyLastLine="1"/>
    </xf>
    <xf numFmtId="177" fontId="5" fillId="0" borderId="13" xfId="1" applyNumberFormat="1" applyFont="1" applyFill="1" applyBorder="1" applyAlignment="1">
      <alignment horizontal="distributed" vertical="center" justifyLastLine="1"/>
    </xf>
    <xf numFmtId="177" fontId="5" fillId="0" borderId="14" xfId="1" applyNumberFormat="1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vertical="center"/>
    </xf>
    <xf numFmtId="181" fontId="9" fillId="0" borderId="18" xfId="1" applyNumberFormat="1" applyFont="1" applyFill="1" applyBorder="1" applyAlignment="1">
      <alignment horizontal="right" vertical="center"/>
    </xf>
    <xf numFmtId="179" fontId="9" fillId="0" borderId="18" xfId="1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76" fontId="5" fillId="0" borderId="1" xfId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186" fontId="5" fillId="0" borderId="0" xfId="0" applyNumberFormat="1" applyFont="1" applyFill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9" fillId="0" borderId="18" xfId="0" applyNumberFormat="1" applyFont="1" applyFill="1" applyBorder="1" applyAlignment="1">
      <alignment vertical="center"/>
    </xf>
    <xf numFmtId="38" fontId="9" fillId="0" borderId="2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1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horizontal="right" vertical="center"/>
    </xf>
    <xf numFmtId="38" fontId="5" fillId="0" borderId="0" xfId="0" applyNumberFormat="1" applyFont="1" applyBorder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183" fontId="9" fillId="0" borderId="20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/>
    </xf>
    <xf numFmtId="183" fontId="5" fillId="0" borderId="1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9" fillId="0" borderId="10" xfId="0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83" fontId="9" fillId="0" borderId="0" xfId="0" applyNumberFormat="1" applyFont="1" applyFill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87" fontId="9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87" fontId="9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49" fontId="5" fillId="0" borderId="10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centerContinuous" vertical="center"/>
    </xf>
    <xf numFmtId="182" fontId="9" fillId="0" borderId="18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9" fillId="0" borderId="8" xfId="0" applyNumberFormat="1" applyFont="1" applyFill="1" applyBorder="1" applyAlignment="1">
      <alignment vertical="center"/>
    </xf>
    <xf numFmtId="187" fontId="9" fillId="0" borderId="8" xfId="0" applyNumberFormat="1" applyFont="1" applyFill="1" applyBorder="1" applyAlignment="1">
      <alignment vertical="center"/>
    </xf>
    <xf numFmtId="188" fontId="9" fillId="0" borderId="8" xfId="0" applyNumberFormat="1" applyFont="1" applyFill="1" applyBorder="1" applyAlignment="1">
      <alignment vertical="center"/>
    </xf>
    <xf numFmtId="189" fontId="9" fillId="0" borderId="8" xfId="0" applyNumberFormat="1" applyFont="1" applyFill="1" applyBorder="1" applyAlignment="1">
      <alignment vertical="center"/>
    </xf>
    <xf numFmtId="187" fontId="5" fillId="0" borderId="0" xfId="0" applyNumberFormat="1" applyFont="1" applyFill="1" applyAlignment="1">
      <alignment vertical="center"/>
    </xf>
    <xf numFmtId="189" fontId="5" fillId="0" borderId="0" xfId="0" applyNumberFormat="1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40" fontId="5" fillId="0" borderId="0" xfId="0" applyNumberFormat="1" applyFont="1" applyFill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0" fontId="5" fillId="0" borderId="24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distributed" vertical="top"/>
    </xf>
    <xf numFmtId="0" fontId="5" fillId="0" borderId="9" xfId="0" applyFont="1" applyFill="1" applyBorder="1" applyAlignment="1">
      <alignment horizontal="distributed" vertical="top"/>
    </xf>
    <xf numFmtId="0" fontId="5" fillId="0" borderId="7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187" fontId="5" fillId="0" borderId="4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90" fontId="6" fillId="0" borderId="0" xfId="0" applyNumberFormat="1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distributed" vertical="center"/>
    </xf>
    <xf numFmtId="189" fontId="9" fillId="0" borderId="18" xfId="0" applyNumberFormat="1" applyFont="1" applyFill="1" applyBorder="1" applyAlignment="1">
      <alignment vertical="center"/>
    </xf>
    <xf numFmtId="188" fontId="9" fillId="0" borderId="18" xfId="0" applyNumberFormat="1" applyFont="1" applyFill="1" applyBorder="1" applyAlignment="1">
      <alignment vertical="center"/>
    </xf>
    <xf numFmtId="187" fontId="9" fillId="0" borderId="18" xfId="0" applyNumberFormat="1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189" fontId="5" fillId="0" borderId="4" xfId="0" applyNumberFormat="1" applyFont="1" applyFill="1" applyBorder="1" applyAlignment="1">
      <alignment vertical="center"/>
    </xf>
    <xf numFmtId="190" fontId="5" fillId="0" borderId="4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6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Continuous" vertical="center"/>
    </xf>
    <xf numFmtId="187" fontId="5" fillId="0" borderId="6" xfId="0" applyNumberFormat="1" applyFont="1" applyFill="1" applyBorder="1" applyAlignment="1">
      <alignment vertical="center"/>
    </xf>
    <xf numFmtId="38" fontId="5" fillId="0" borderId="10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5" fillId="0" borderId="8" xfId="0" applyNumberFormat="1" applyFont="1" applyFill="1" applyBorder="1" applyAlignment="1">
      <alignment vertical="center"/>
    </xf>
    <xf numFmtId="187" fontId="5" fillId="0" borderId="9" xfId="0" applyNumberFormat="1" applyFont="1" applyFill="1" applyBorder="1" applyAlignment="1">
      <alignment vertical="center"/>
    </xf>
    <xf numFmtId="187" fontId="5" fillId="0" borderId="8" xfId="0" applyNumberFormat="1" applyFont="1" applyFill="1" applyBorder="1" applyAlignment="1">
      <alignment vertical="center"/>
    </xf>
    <xf numFmtId="38" fontId="5" fillId="0" borderId="18" xfId="0" applyNumberFormat="1" applyFont="1" applyFill="1" applyBorder="1" applyAlignment="1">
      <alignment vertical="center"/>
    </xf>
    <xf numFmtId="187" fontId="5" fillId="0" borderId="28" xfId="0" applyNumberFormat="1" applyFont="1" applyFill="1" applyBorder="1" applyAlignment="1">
      <alignment vertical="center"/>
    </xf>
    <xf numFmtId="187" fontId="5" fillId="0" borderId="18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distributed" wrapText="1"/>
    </xf>
    <xf numFmtId="0" fontId="11" fillId="0" borderId="6" xfId="0" applyFont="1" applyFill="1" applyBorder="1" applyAlignment="1">
      <alignment horizontal="left" vertical="distributed"/>
    </xf>
    <xf numFmtId="38" fontId="5" fillId="0" borderId="1" xfId="0" applyNumberFormat="1" applyFont="1" applyFill="1" applyBorder="1" applyAlignment="1">
      <alignment vertical="top"/>
    </xf>
    <xf numFmtId="0" fontId="16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25" xfId="1" applyFont="1" applyFill="1" applyBorder="1" applyAlignment="1">
      <alignment horizontal="center" vertical="center"/>
    </xf>
    <xf numFmtId="176" fontId="5" fillId="0" borderId="22" xfId="1" applyFont="1" applyFill="1" applyBorder="1" applyAlignment="1">
      <alignment horizontal="center" vertical="center"/>
    </xf>
    <xf numFmtId="176" fontId="5" fillId="0" borderId="23" xfId="1" applyFont="1" applyFill="1" applyBorder="1" applyAlignment="1">
      <alignment horizontal="center" vertical="center"/>
    </xf>
    <xf numFmtId="176" fontId="5" fillId="0" borderId="24" xfId="1" applyFont="1" applyFill="1" applyBorder="1" applyAlignment="1">
      <alignment horizontal="center"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1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left" vertical="center" textRotation="255"/>
    </xf>
    <xf numFmtId="0" fontId="11" fillId="0" borderId="6" xfId="0" applyFont="1" applyFill="1" applyBorder="1" applyAlignment="1">
      <alignment horizontal="left" vertical="center" textRotation="255"/>
    </xf>
    <xf numFmtId="0" fontId="11" fillId="0" borderId="9" xfId="0" applyFont="1" applyFill="1" applyBorder="1" applyAlignment="1">
      <alignment horizontal="left" vertical="center" textRotation="255"/>
    </xf>
    <xf numFmtId="0" fontId="11" fillId="0" borderId="6" xfId="0" applyFont="1" applyFill="1" applyBorder="1" applyAlignment="1">
      <alignment horizontal="left" vertical="distributed" textRotation="255" wrapText="1"/>
    </xf>
    <xf numFmtId="0" fontId="12" fillId="0" borderId="6" xfId="0" applyFont="1" applyFill="1" applyBorder="1" applyAlignment="1">
      <alignment horizontal="left" vertical="distributed" textRotation="255" wrapText="1"/>
    </xf>
    <xf numFmtId="0" fontId="1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8" xfId="0" applyFont="1" applyFill="1" applyBorder="1"/>
    <xf numFmtId="0" fontId="5" fillId="0" borderId="1" xfId="0" applyFont="1" applyFill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 justifyLastLine="1"/>
    </xf>
  </cellXfs>
  <cellStyles count="4">
    <cellStyle name="桁区切り" xfId="3" builtinId="6"/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231197</xdr:colOff>
      <xdr:row>24</xdr:row>
      <xdr:rowOff>252845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10379652" y="649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55"/>
  <sheetViews>
    <sheetView tabSelected="1" view="pageBreakPreview" zoomScale="90" zoomScaleNormal="100" zoomScaleSheetLayoutView="90" workbookViewId="0">
      <selection activeCell="D18" sqref="D18:D19"/>
    </sheetView>
  </sheetViews>
  <sheetFormatPr defaultRowHeight="21" customHeight="1"/>
  <cols>
    <col min="1" max="1" width="0.625" style="1" customWidth="1"/>
    <col min="2" max="2" width="2.625" style="1" customWidth="1"/>
    <col min="3" max="3" width="0.75" style="1" customWidth="1"/>
    <col min="4" max="4" width="12.75" style="1" customWidth="1"/>
    <col min="5" max="5" width="0.75" style="1" customWidth="1"/>
    <col min="6" max="6" width="4.625" style="1" customWidth="1"/>
    <col min="7" max="14" width="7" style="1" customWidth="1"/>
    <col min="15" max="15" width="8.625" style="1" customWidth="1"/>
    <col min="16" max="16" width="7" style="74" customWidth="1"/>
    <col min="17" max="30" width="6.5" style="1" customWidth="1"/>
    <col min="31" max="16384" width="9" style="1"/>
  </cols>
  <sheetData>
    <row r="1" spans="1:31" ht="19.5" customHeight="1">
      <c r="A1" s="73" t="s">
        <v>85</v>
      </c>
    </row>
    <row r="2" spans="1:31" s="4" customFormat="1" ht="21" customHeight="1" thickBot="1">
      <c r="B2" s="22" t="s">
        <v>46</v>
      </c>
      <c r="C2" s="22"/>
      <c r="P2" s="75"/>
      <c r="AD2" s="75" t="s">
        <v>47</v>
      </c>
    </row>
    <row r="3" spans="1:31" s="4" customFormat="1" ht="16.5" customHeight="1">
      <c r="A3" s="76"/>
      <c r="B3" s="76"/>
      <c r="C3" s="76"/>
      <c r="D3" s="76"/>
      <c r="E3" s="76"/>
      <c r="F3" s="77"/>
      <c r="G3" s="337" t="s">
        <v>82</v>
      </c>
      <c r="H3" s="341"/>
      <c r="I3" s="337" t="s">
        <v>80</v>
      </c>
      <c r="J3" s="341"/>
      <c r="K3" s="337" t="s">
        <v>81</v>
      </c>
      <c r="L3" s="341"/>
      <c r="M3" s="337" t="s">
        <v>83</v>
      </c>
      <c r="N3" s="341"/>
      <c r="O3" s="337" t="s">
        <v>96</v>
      </c>
      <c r="P3" s="338"/>
      <c r="Q3" s="329" t="s">
        <v>48</v>
      </c>
      <c r="R3" s="329"/>
      <c r="S3" s="329"/>
      <c r="T3" s="330"/>
      <c r="U3" s="323" t="s">
        <v>12</v>
      </c>
      <c r="V3" s="327"/>
      <c r="W3" s="323" t="s">
        <v>13</v>
      </c>
      <c r="X3" s="327"/>
      <c r="Y3" s="334" t="s">
        <v>49</v>
      </c>
      <c r="Z3" s="329"/>
      <c r="AA3" s="329"/>
      <c r="AB3" s="330"/>
      <c r="AC3" s="323" t="s">
        <v>50</v>
      </c>
      <c r="AD3" s="324"/>
    </row>
    <row r="4" spans="1:31" s="4" customFormat="1" ht="16.5" customHeight="1">
      <c r="B4" s="78" t="s">
        <v>14</v>
      </c>
      <c r="C4" s="78"/>
      <c r="D4" s="78"/>
      <c r="E4" s="78"/>
      <c r="F4" s="79"/>
      <c r="G4" s="339"/>
      <c r="H4" s="342"/>
      <c r="I4" s="339"/>
      <c r="J4" s="342"/>
      <c r="K4" s="339"/>
      <c r="L4" s="342"/>
      <c r="M4" s="339"/>
      <c r="N4" s="342"/>
      <c r="O4" s="339"/>
      <c r="P4" s="340"/>
      <c r="Q4" s="331" t="s">
        <v>51</v>
      </c>
      <c r="R4" s="332"/>
      <c r="S4" s="333" t="s">
        <v>15</v>
      </c>
      <c r="T4" s="332"/>
      <c r="U4" s="325"/>
      <c r="V4" s="328"/>
      <c r="W4" s="325"/>
      <c r="X4" s="328"/>
      <c r="Y4" s="333" t="s">
        <v>51</v>
      </c>
      <c r="Z4" s="332"/>
      <c r="AA4" s="333" t="s">
        <v>16</v>
      </c>
      <c r="AB4" s="332"/>
      <c r="AC4" s="325"/>
      <c r="AD4" s="326"/>
    </row>
    <row r="5" spans="1:31" s="4" customFormat="1" ht="16.5" customHeight="1">
      <c r="A5" s="14"/>
      <c r="B5" s="14"/>
      <c r="C5" s="14"/>
      <c r="D5" s="14"/>
      <c r="E5" s="14"/>
      <c r="F5" s="80"/>
      <c r="G5" s="64" t="s">
        <v>52</v>
      </c>
      <c r="H5" s="7" t="s">
        <v>18</v>
      </c>
      <c r="I5" s="8" t="s">
        <v>52</v>
      </c>
      <c r="J5" s="7" t="s">
        <v>18</v>
      </c>
      <c r="K5" s="8" t="s">
        <v>52</v>
      </c>
      <c r="L5" s="7" t="s">
        <v>18</v>
      </c>
      <c r="M5" s="8" t="s">
        <v>75</v>
      </c>
      <c r="N5" s="7" t="s">
        <v>18</v>
      </c>
      <c r="O5" s="8" t="s">
        <v>52</v>
      </c>
      <c r="P5" s="49" t="s">
        <v>18</v>
      </c>
      <c r="Q5" s="26" t="s">
        <v>17</v>
      </c>
      <c r="R5" s="64" t="s">
        <v>18</v>
      </c>
      <c r="S5" s="64" t="s">
        <v>17</v>
      </c>
      <c r="T5" s="64" t="s">
        <v>18</v>
      </c>
      <c r="U5" s="64" t="s">
        <v>17</v>
      </c>
      <c r="V5" s="64" t="s">
        <v>18</v>
      </c>
      <c r="W5" s="64" t="s">
        <v>17</v>
      </c>
      <c r="X5" s="64" t="s">
        <v>18</v>
      </c>
      <c r="Y5" s="64" t="s">
        <v>17</v>
      </c>
      <c r="Z5" s="64" t="s">
        <v>18</v>
      </c>
      <c r="AA5" s="64" t="s">
        <v>17</v>
      </c>
      <c r="AB5" s="64" t="s">
        <v>18</v>
      </c>
      <c r="AC5" s="26" t="s">
        <v>17</v>
      </c>
      <c r="AD5" s="27" t="s">
        <v>18</v>
      </c>
    </row>
    <row r="6" spans="1:31" s="4" customFormat="1" ht="21" customHeight="1">
      <c r="B6" s="81"/>
      <c r="C6" s="24"/>
      <c r="D6" s="82" t="s">
        <v>1</v>
      </c>
      <c r="E6" s="83"/>
      <c r="F6" s="84" t="s">
        <v>19</v>
      </c>
      <c r="G6" s="9">
        <v>38189</v>
      </c>
      <c r="H6" s="10">
        <v>93.973620749052614</v>
      </c>
      <c r="I6" s="9">
        <v>35754</v>
      </c>
      <c r="J6" s="10">
        <v>93.62381837701956</v>
      </c>
      <c r="K6" s="9">
        <v>33597</v>
      </c>
      <c r="L6" s="10">
        <v>93.967108575264305</v>
      </c>
      <c r="M6" s="9">
        <v>31953</v>
      </c>
      <c r="N6" s="25">
        <v>95.106705955888913</v>
      </c>
      <c r="O6" s="9">
        <f t="shared" ref="O6:O12" si="0">SUM(Q6,S6,U6,W6,Y6,AA6,AC6)</f>
        <v>30401</v>
      </c>
      <c r="P6" s="118">
        <f>IF(O6=0,IF(M6=0,"-","皆減"),IF(M6=0,"皆増",O6/M6*100))</f>
        <v>95.142866084561689</v>
      </c>
      <c r="Q6" s="21">
        <v>8605</v>
      </c>
      <c r="R6" s="119">
        <v>94.977924944812358</v>
      </c>
      <c r="S6" s="11">
        <v>1648</v>
      </c>
      <c r="T6" s="119">
        <v>94.603903559127446</v>
      </c>
      <c r="U6" s="9">
        <v>4670</v>
      </c>
      <c r="V6" s="119">
        <v>96.169686985172987</v>
      </c>
      <c r="W6" s="9">
        <v>3233</v>
      </c>
      <c r="X6" s="119">
        <v>96.020196020196025</v>
      </c>
      <c r="Y6" s="9">
        <v>6202</v>
      </c>
      <c r="Z6" s="119">
        <v>94.614797864225793</v>
      </c>
      <c r="AA6" s="9">
        <v>109</v>
      </c>
      <c r="AB6" s="119">
        <v>97.321428571428569</v>
      </c>
      <c r="AC6" s="11">
        <v>5934</v>
      </c>
      <c r="AD6" s="119">
        <v>94.777192141830383</v>
      </c>
      <c r="AE6" s="13"/>
    </row>
    <row r="7" spans="1:31" s="4" customFormat="1" ht="21" customHeight="1">
      <c r="A7" s="24"/>
      <c r="B7" s="343" t="s">
        <v>42</v>
      </c>
      <c r="C7" s="85"/>
      <c r="D7" s="86" t="s">
        <v>2</v>
      </c>
      <c r="E7" s="14"/>
      <c r="F7" s="87" t="s">
        <v>20</v>
      </c>
      <c r="G7" s="11">
        <v>38140</v>
      </c>
      <c r="H7" s="10">
        <v>93.980238030702509</v>
      </c>
      <c r="I7" s="11">
        <v>35722</v>
      </c>
      <c r="J7" s="10">
        <v>93.660199265862616</v>
      </c>
      <c r="K7" s="11">
        <v>33545</v>
      </c>
      <c r="L7" s="10">
        <v>93.905716365265107</v>
      </c>
      <c r="M7" s="11">
        <v>31908</v>
      </c>
      <c r="N7" s="18">
        <v>95.119988075719192</v>
      </c>
      <c r="O7" s="9">
        <f t="shared" si="0"/>
        <v>30327</v>
      </c>
      <c r="P7" s="120">
        <f>IF(O7=0,IF(M7=0,"-","皆減"),IF(M7=0,"皆増",O7/M7*100))</f>
        <v>95.045129748025573</v>
      </c>
      <c r="Q7" s="11">
        <v>8579</v>
      </c>
      <c r="R7" s="120">
        <v>94.8270144799381</v>
      </c>
      <c r="S7" s="11">
        <v>1653</v>
      </c>
      <c r="T7" s="120">
        <v>94.727793696275072</v>
      </c>
      <c r="U7" s="11">
        <v>4656</v>
      </c>
      <c r="V7" s="120">
        <v>96.138756968820985</v>
      </c>
      <c r="W7" s="11">
        <v>3231</v>
      </c>
      <c r="X7" s="120">
        <v>95.932304038004744</v>
      </c>
      <c r="Y7" s="11">
        <v>6175</v>
      </c>
      <c r="Z7" s="120">
        <v>94.3900947722409</v>
      </c>
      <c r="AA7" s="11">
        <v>107</v>
      </c>
      <c r="AB7" s="120">
        <v>97.27272727272728</v>
      </c>
      <c r="AC7" s="11">
        <v>5926</v>
      </c>
      <c r="AD7" s="120">
        <v>94.77051015512555</v>
      </c>
    </row>
    <row r="8" spans="1:31" s="4" customFormat="1" ht="21" customHeight="1">
      <c r="A8" s="24"/>
      <c r="B8" s="343"/>
      <c r="C8" s="88"/>
      <c r="D8" s="318" t="s">
        <v>3</v>
      </c>
      <c r="E8" s="89"/>
      <c r="F8" s="84" t="s">
        <v>19</v>
      </c>
      <c r="G8" s="11">
        <v>2361</v>
      </c>
      <c r="H8" s="10">
        <v>96.603927986906712</v>
      </c>
      <c r="I8" s="11">
        <v>2303</v>
      </c>
      <c r="J8" s="10">
        <v>97.543413807708603</v>
      </c>
      <c r="K8" s="11">
        <v>2278</v>
      </c>
      <c r="L8" s="10">
        <v>98.914459400781581</v>
      </c>
      <c r="M8" s="11">
        <v>2297</v>
      </c>
      <c r="N8" s="18">
        <v>100.8340649692713</v>
      </c>
      <c r="O8" s="11">
        <f t="shared" si="0"/>
        <v>2355</v>
      </c>
      <c r="P8" s="120">
        <f>IF(O8=0,IF(M8=0,"-","皆減"),IF(M8=0,"皆増",O8/M8*100))</f>
        <v>102.52503265128428</v>
      </c>
      <c r="Q8" s="11">
        <v>458</v>
      </c>
      <c r="R8" s="120">
        <v>102.46085011185681</v>
      </c>
      <c r="S8" s="11">
        <v>151</v>
      </c>
      <c r="T8" s="120">
        <v>107.85714285714285</v>
      </c>
      <c r="U8" s="11">
        <v>435</v>
      </c>
      <c r="V8" s="120">
        <v>101.63551401869159</v>
      </c>
      <c r="W8" s="11">
        <v>298</v>
      </c>
      <c r="X8" s="120">
        <v>99.333333333333329</v>
      </c>
      <c r="Y8" s="11">
        <v>496</v>
      </c>
      <c r="Z8" s="120">
        <v>102.05761316872429</v>
      </c>
      <c r="AA8" s="11">
        <v>12</v>
      </c>
      <c r="AB8" s="120">
        <v>109.09090909090908</v>
      </c>
      <c r="AC8" s="11">
        <v>505</v>
      </c>
      <c r="AD8" s="120">
        <v>104.1237113402062</v>
      </c>
      <c r="AE8" s="13"/>
    </row>
    <row r="9" spans="1:31" s="4" customFormat="1" ht="21" customHeight="1">
      <c r="A9" s="24"/>
      <c r="B9" s="343"/>
      <c r="C9" s="85"/>
      <c r="D9" s="319"/>
      <c r="E9" s="14"/>
      <c r="F9" s="87" t="s">
        <v>20</v>
      </c>
      <c r="G9" s="11">
        <v>2377</v>
      </c>
      <c r="H9" s="10">
        <v>96.665311102074014</v>
      </c>
      <c r="I9" s="11">
        <v>2329</v>
      </c>
      <c r="J9" s="10">
        <v>97.980647875473281</v>
      </c>
      <c r="K9" s="11">
        <v>2306</v>
      </c>
      <c r="L9" s="10">
        <v>99.012451696006863</v>
      </c>
      <c r="M9" s="11">
        <v>2331</v>
      </c>
      <c r="N9" s="18">
        <v>101.08412836079792</v>
      </c>
      <c r="O9" s="11">
        <f>SUM(Q9,S9,U9,W9,Y9,AA9,AC9)</f>
        <v>2374</v>
      </c>
      <c r="P9" s="120">
        <f>IF(O9=0,IF(M9=0,"-","皆減"),IF(M9=0,"皆増",O9/M9*100))</f>
        <v>101.84470184470185</v>
      </c>
      <c r="Q9" s="11">
        <v>461</v>
      </c>
      <c r="R9" s="120">
        <v>101.54185022026432</v>
      </c>
      <c r="S9" s="11">
        <v>154</v>
      </c>
      <c r="T9" s="120">
        <v>109.21985815602837</v>
      </c>
      <c r="U9" s="11">
        <v>436</v>
      </c>
      <c r="V9" s="120">
        <v>101.63170163170163</v>
      </c>
      <c r="W9" s="11">
        <v>304</v>
      </c>
      <c r="X9" s="120">
        <v>97.749196141479104</v>
      </c>
      <c r="Y9" s="11">
        <v>502</v>
      </c>
      <c r="Z9" s="120">
        <v>102.03252032520325</v>
      </c>
      <c r="AA9" s="11">
        <v>12</v>
      </c>
      <c r="AB9" s="120">
        <v>109.09090909090908</v>
      </c>
      <c r="AC9" s="11">
        <v>505</v>
      </c>
      <c r="AD9" s="120">
        <v>102.4340770791075</v>
      </c>
    </row>
    <row r="10" spans="1:31" s="4" customFormat="1" ht="21" customHeight="1">
      <c r="A10" s="24"/>
      <c r="B10" s="343"/>
      <c r="C10" s="88"/>
      <c r="D10" s="316" t="s">
        <v>4</v>
      </c>
      <c r="E10" s="89"/>
      <c r="F10" s="84" t="s">
        <v>19</v>
      </c>
      <c r="G10" s="11">
        <v>7960</v>
      </c>
      <c r="H10" s="10">
        <v>102.2347803750321</v>
      </c>
      <c r="I10" s="11">
        <v>8151</v>
      </c>
      <c r="J10" s="10">
        <v>102.3994974874372</v>
      </c>
      <c r="K10" s="11">
        <v>8350</v>
      </c>
      <c r="L10" s="10">
        <v>102.44141823089193</v>
      </c>
      <c r="M10" s="11">
        <v>8687</v>
      </c>
      <c r="N10" s="18">
        <v>104.03592814371257</v>
      </c>
      <c r="O10" s="11">
        <f t="shared" si="0"/>
        <v>9207</v>
      </c>
      <c r="P10" s="120">
        <f>IF(O10=0,IF(M10=0,"-","皆減"),IF(M10=0,"皆増",O10/M10*100))</f>
        <v>105.98595602624611</v>
      </c>
      <c r="Q10" s="11">
        <v>1855</v>
      </c>
      <c r="R10" s="120">
        <v>107.28744939271255</v>
      </c>
      <c r="S10" s="11">
        <v>634</v>
      </c>
      <c r="T10" s="120">
        <v>108.0068143100511</v>
      </c>
      <c r="U10" s="11">
        <v>1533</v>
      </c>
      <c r="V10" s="120">
        <v>106.31067961165049</v>
      </c>
      <c r="W10" s="11">
        <v>1084</v>
      </c>
      <c r="X10" s="120">
        <v>105.44747081712063</v>
      </c>
      <c r="Y10" s="11">
        <v>2009</v>
      </c>
      <c r="Z10" s="120">
        <v>104.79916536254565</v>
      </c>
      <c r="AA10" s="11">
        <v>29</v>
      </c>
      <c r="AB10" s="120">
        <v>103.57142857142858</v>
      </c>
      <c r="AC10" s="11">
        <v>2063</v>
      </c>
      <c r="AD10" s="120">
        <v>105.47034764826175</v>
      </c>
      <c r="AE10" s="13"/>
    </row>
    <row r="11" spans="1:31" s="4" customFormat="1" ht="21" customHeight="1">
      <c r="A11" s="24"/>
      <c r="B11" s="343"/>
      <c r="C11" s="85"/>
      <c r="D11" s="317"/>
      <c r="E11" s="14"/>
      <c r="F11" s="87" t="s">
        <v>20</v>
      </c>
      <c r="G11" s="11">
        <v>7967</v>
      </c>
      <c r="H11" s="10">
        <v>102.24589322381929</v>
      </c>
      <c r="I11" s="11">
        <v>8166</v>
      </c>
      <c r="J11" s="10">
        <v>102.49780343918664</v>
      </c>
      <c r="K11" s="11">
        <v>8370</v>
      </c>
      <c r="L11" s="10">
        <v>102.49816311535636</v>
      </c>
      <c r="M11" s="11">
        <v>8694</v>
      </c>
      <c r="N11" s="18">
        <v>103.87096774193549</v>
      </c>
      <c r="O11" s="11">
        <f t="shared" si="0"/>
        <v>9196</v>
      </c>
      <c r="P11" s="120">
        <f>IF(O11=0,IF(M11=0,"－","皆減"),IF(M11=0,"皆増",O11/M11*100))</f>
        <v>105.7740970784449</v>
      </c>
      <c r="Q11" s="11">
        <v>1847</v>
      </c>
      <c r="R11" s="120">
        <v>106.70132871172733</v>
      </c>
      <c r="S11" s="11">
        <v>634</v>
      </c>
      <c r="T11" s="120">
        <v>107.64006791171477</v>
      </c>
      <c r="U11" s="11">
        <v>1530</v>
      </c>
      <c r="V11" s="120">
        <v>105.8091286307054</v>
      </c>
      <c r="W11" s="11">
        <v>1086</v>
      </c>
      <c r="X11" s="120">
        <v>106.158357771261</v>
      </c>
      <c r="Y11" s="11">
        <v>2006</v>
      </c>
      <c r="Z11" s="120">
        <v>104.47916666666666</v>
      </c>
      <c r="AA11" s="11">
        <v>29</v>
      </c>
      <c r="AB11" s="120">
        <v>103.57142857142858</v>
      </c>
      <c r="AC11" s="11">
        <v>2064</v>
      </c>
      <c r="AD11" s="120">
        <v>105.46755237608585</v>
      </c>
    </row>
    <row r="12" spans="1:31" s="4" customFormat="1" ht="21" customHeight="1">
      <c r="A12" s="24"/>
      <c r="B12" s="343"/>
      <c r="C12" s="88"/>
      <c r="D12" s="318" t="s">
        <v>5</v>
      </c>
      <c r="E12" s="89"/>
      <c r="F12" s="84" t="s">
        <v>19</v>
      </c>
      <c r="G12" s="11">
        <v>446</v>
      </c>
      <c r="H12" s="10">
        <v>96.53679653679653</v>
      </c>
      <c r="I12" s="11">
        <v>442</v>
      </c>
      <c r="J12" s="10">
        <v>99.103139013452918</v>
      </c>
      <c r="K12" s="11">
        <v>447</v>
      </c>
      <c r="L12" s="10">
        <v>101.13122171945702</v>
      </c>
      <c r="M12" s="11">
        <v>493</v>
      </c>
      <c r="N12" s="18">
        <v>110.29082774049218</v>
      </c>
      <c r="O12" s="11">
        <f t="shared" si="0"/>
        <v>518</v>
      </c>
      <c r="P12" s="120">
        <f>IF(O12=0,IF(M12=0,"-","皆減"),IF(M12=0,"皆増",O12/M12*100))</f>
        <v>105.0709939148073</v>
      </c>
      <c r="Q12" s="11">
        <v>122</v>
      </c>
      <c r="R12" s="120">
        <v>116.1904761904762</v>
      </c>
      <c r="S12" s="28">
        <v>26</v>
      </c>
      <c r="T12" s="120">
        <v>113.04347826086956</v>
      </c>
      <c r="U12" s="11">
        <v>93</v>
      </c>
      <c r="V12" s="120">
        <v>106.89655172413792</v>
      </c>
      <c r="W12" s="11">
        <v>83</v>
      </c>
      <c r="X12" s="120">
        <v>105.0632911392405</v>
      </c>
      <c r="Y12" s="11">
        <v>102</v>
      </c>
      <c r="Z12" s="120">
        <v>96.226415094339629</v>
      </c>
      <c r="AA12" s="29">
        <v>6</v>
      </c>
      <c r="AB12" s="120">
        <v>85.714285714285708</v>
      </c>
      <c r="AC12" s="11">
        <v>86</v>
      </c>
      <c r="AD12" s="120">
        <v>100</v>
      </c>
      <c r="AE12" s="13"/>
    </row>
    <row r="13" spans="1:31" s="4" customFormat="1" ht="21" customHeight="1">
      <c r="A13" s="24"/>
      <c r="B13" s="343"/>
      <c r="C13" s="85"/>
      <c r="D13" s="319"/>
      <c r="E13" s="14"/>
      <c r="F13" s="87" t="s">
        <v>20</v>
      </c>
      <c r="G13" s="11">
        <v>445</v>
      </c>
      <c r="H13" s="10">
        <v>95.90517241379311</v>
      </c>
      <c r="I13" s="11">
        <v>445</v>
      </c>
      <c r="J13" s="10">
        <v>100</v>
      </c>
      <c r="K13" s="11">
        <v>454</v>
      </c>
      <c r="L13" s="10">
        <v>102.02247191011236</v>
      </c>
      <c r="M13" s="11">
        <v>498</v>
      </c>
      <c r="N13" s="18">
        <v>109.69162995594715</v>
      </c>
      <c r="O13" s="11">
        <f>SUM(Q13,S13,U13,W13,Y13,AA13,AC13)</f>
        <v>516</v>
      </c>
      <c r="P13" s="120">
        <f>IF(O13=0,IF(M13=0,"-","皆減"),IF(M13=0,"皆増",O13/M13*100))</f>
        <v>103.6144578313253</v>
      </c>
      <c r="Q13" s="11">
        <v>122</v>
      </c>
      <c r="R13" s="120">
        <v>112.96296296296295</v>
      </c>
      <c r="S13" s="28">
        <v>26</v>
      </c>
      <c r="T13" s="120">
        <v>113.04347826086956</v>
      </c>
      <c r="U13" s="11">
        <v>92</v>
      </c>
      <c r="V13" s="120">
        <v>105.74712643678161</v>
      </c>
      <c r="W13" s="11">
        <v>82</v>
      </c>
      <c r="X13" s="120">
        <v>103.79746835443038</v>
      </c>
      <c r="Y13" s="11">
        <v>102</v>
      </c>
      <c r="Z13" s="120">
        <v>94.444444444444443</v>
      </c>
      <c r="AA13" s="29">
        <v>6</v>
      </c>
      <c r="AB13" s="120">
        <v>85.714285714285708</v>
      </c>
      <c r="AC13" s="11">
        <v>86</v>
      </c>
      <c r="AD13" s="120">
        <v>100</v>
      </c>
    </row>
    <row r="14" spans="1:31" s="4" customFormat="1" ht="21" customHeight="1">
      <c r="A14" s="24"/>
      <c r="B14" s="343"/>
      <c r="C14" s="88"/>
      <c r="D14" s="320" t="s">
        <v>21</v>
      </c>
      <c r="E14" s="90"/>
      <c r="F14" s="91" t="s">
        <v>19</v>
      </c>
      <c r="G14" s="40">
        <v>48956</v>
      </c>
      <c r="H14" s="41">
        <v>95.375024352230668</v>
      </c>
      <c r="I14" s="40">
        <v>46650</v>
      </c>
      <c r="J14" s="41">
        <v>95.289647847046339</v>
      </c>
      <c r="K14" s="40">
        <v>44672</v>
      </c>
      <c r="L14" s="41">
        <v>95.759914255091104</v>
      </c>
      <c r="M14" s="40">
        <v>43430</v>
      </c>
      <c r="N14" s="92">
        <v>97.219734957020052</v>
      </c>
      <c r="O14" s="40">
        <f>O6+O8+O10+O12</f>
        <v>42481</v>
      </c>
      <c r="P14" s="121">
        <f>IF(O14=0,IF(M14=0,"-","皆減"),IF(M14=0,"皆増",O14/M14*100))</f>
        <v>97.814874510706886</v>
      </c>
      <c r="Q14" s="40">
        <f>Q6+Q8+Q10+Q12</f>
        <v>11040</v>
      </c>
      <c r="R14" s="122">
        <v>97.345913058813167</v>
      </c>
      <c r="S14" s="40">
        <f>S6+S8+S10+S12</f>
        <v>2459</v>
      </c>
      <c r="T14" s="122">
        <v>98.675762439807386</v>
      </c>
      <c r="U14" s="40">
        <f>U6+U8+U10+U12</f>
        <v>6731</v>
      </c>
      <c r="V14" s="122">
        <v>98.79641861147806</v>
      </c>
      <c r="W14" s="40">
        <f>W6+W8+W10+W12</f>
        <v>4698</v>
      </c>
      <c r="X14" s="122">
        <v>98.408043569333898</v>
      </c>
      <c r="Y14" s="40">
        <f>Y6+Y8+Y10+Y12</f>
        <v>8809</v>
      </c>
      <c r="Z14" s="122">
        <v>97.186672550750217</v>
      </c>
      <c r="AA14" s="40">
        <f>AA6+AA8+AA10+AA12</f>
        <v>156</v>
      </c>
      <c r="AB14" s="122">
        <v>98.734177215189874</v>
      </c>
      <c r="AC14" s="40">
        <f>AC6+AC8+AC10+AC12</f>
        <v>8588</v>
      </c>
      <c r="AD14" s="122">
        <v>97.724169321802464</v>
      </c>
      <c r="AE14" s="13"/>
    </row>
    <row r="15" spans="1:31" s="4" customFormat="1" ht="21" customHeight="1">
      <c r="A15" s="14"/>
      <c r="B15" s="45"/>
      <c r="C15" s="14"/>
      <c r="D15" s="321"/>
      <c r="E15" s="48"/>
      <c r="F15" s="93" t="s">
        <v>20</v>
      </c>
      <c r="G15" s="40">
        <v>48929</v>
      </c>
      <c r="H15" s="41">
        <v>95.381886233381422</v>
      </c>
      <c r="I15" s="40">
        <v>46662</v>
      </c>
      <c r="J15" s="41">
        <v>95.366755911627052</v>
      </c>
      <c r="K15" s="40">
        <v>44675</v>
      </c>
      <c r="L15" s="41">
        <v>95.741717028845741</v>
      </c>
      <c r="M15" s="40">
        <v>43431</v>
      </c>
      <c r="N15" s="92">
        <v>97.215444879686629</v>
      </c>
      <c r="O15" s="40">
        <f>O7+O9+O11+O13</f>
        <v>42413</v>
      </c>
      <c r="P15" s="121">
        <f>IF(O15=0,IF(M15=0,"-","皆減"),IF(M15=0,"皆増",O15/M15*100))</f>
        <v>97.656052128663859</v>
      </c>
      <c r="Q15" s="40">
        <f>Q7+Q9+Q11+Q13</f>
        <v>11009</v>
      </c>
      <c r="R15" s="122">
        <v>97.081128747795418</v>
      </c>
      <c r="S15" s="40">
        <f>S7+S9+S11+S13</f>
        <v>2467</v>
      </c>
      <c r="T15" s="122">
        <v>98.759007205764618</v>
      </c>
      <c r="U15" s="40">
        <f>U7+U9+U11+U13</f>
        <v>6714</v>
      </c>
      <c r="V15" s="122">
        <v>98.662747979426896</v>
      </c>
      <c r="W15" s="40">
        <f>W7+W9+W11+W13</f>
        <v>4703</v>
      </c>
      <c r="X15" s="122">
        <v>98.368542145994567</v>
      </c>
      <c r="Y15" s="40">
        <f>Y7+Y9+Y11+Y13</f>
        <v>8785</v>
      </c>
      <c r="Z15" s="122">
        <v>96.943279629220925</v>
      </c>
      <c r="AA15" s="40">
        <f>AA7+AA9+AA11+AA13</f>
        <v>154</v>
      </c>
      <c r="AB15" s="122">
        <v>98.71794871794873</v>
      </c>
      <c r="AC15" s="40">
        <f>AC7+AC9+AC11+AC13</f>
        <v>8581</v>
      </c>
      <c r="AD15" s="122">
        <v>97.633405393105022</v>
      </c>
    </row>
    <row r="16" spans="1:31" s="4" customFormat="1" ht="21" customHeight="1">
      <c r="B16" s="81"/>
      <c r="C16" s="24"/>
      <c r="D16" s="322" t="s">
        <v>22</v>
      </c>
      <c r="E16" s="82"/>
      <c r="F16" s="84" t="s">
        <v>19</v>
      </c>
      <c r="G16" s="9">
        <v>12554</v>
      </c>
      <c r="H16" s="10">
        <v>98.881537492123499</v>
      </c>
      <c r="I16" s="9">
        <v>12469</v>
      </c>
      <c r="J16" s="10">
        <v>99.322924964154851</v>
      </c>
      <c r="K16" s="9">
        <v>12426</v>
      </c>
      <c r="L16" s="10">
        <v>99.655144759002326</v>
      </c>
      <c r="M16" s="9">
        <v>12591</v>
      </c>
      <c r="N16" s="18">
        <v>101.32786093674552</v>
      </c>
      <c r="O16" s="9">
        <f>SUM(Q16,S16,U16,W16,Y16,AA16,AC16)</f>
        <v>12863</v>
      </c>
      <c r="P16" s="120">
        <f t="shared" ref="P16:P41" si="1">IF(O16=0,IF(M16=0,"-","皆減"),IF(M16=0,"皆増",O16/M16*100))</f>
        <v>102.16027321102375</v>
      </c>
      <c r="Q16" s="11">
        <v>2562</v>
      </c>
      <c r="R16" s="119">
        <v>101.02523659305993</v>
      </c>
      <c r="S16" s="11">
        <v>1063</v>
      </c>
      <c r="T16" s="119">
        <v>101.81992337164752</v>
      </c>
      <c r="U16" s="9">
        <v>2249</v>
      </c>
      <c r="V16" s="119">
        <v>102.92906178489703</v>
      </c>
      <c r="W16" s="9">
        <v>1601</v>
      </c>
      <c r="X16" s="119">
        <v>103.89357560025958</v>
      </c>
      <c r="Y16" s="9">
        <v>2734</v>
      </c>
      <c r="Z16" s="119">
        <v>102.47376311844079</v>
      </c>
      <c r="AA16" s="9">
        <v>84</v>
      </c>
      <c r="AB16" s="119">
        <v>95.454545454545453</v>
      </c>
      <c r="AC16" s="11">
        <v>2570</v>
      </c>
      <c r="AD16" s="119">
        <v>101.62119414788452</v>
      </c>
      <c r="AE16" s="13"/>
    </row>
    <row r="17" spans="1:31" s="4" customFormat="1" ht="21" customHeight="1">
      <c r="B17" s="46"/>
      <c r="C17" s="85"/>
      <c r="D17" s="319"/>
      <c r="E17" s="14"/>
      <c r="F17" s="87" t="s">
        <v>20</v>
      </c>
      <c r="G17" s="9">
        <v>12550</v>
      </c>
      <c r="H17" s="10">
        <v>99.248714907077897</v>
      </c>
      <c r="I17" s="9">
        <v>12464</v>
      </c>
      <c r="J17" s="10">
        <v>99.314741035856571</v>
      </c>
      <c r="K17" s="9">
        <v>12390</v>
      </c>
      <c r="L17" s="10">
        <v>99.406290115532741</v>
      </c>
      <c r="M17" s="9">
        <v>12547</v>
      </c>
      <c r="N17" s="18">
        <v>101.26715092816787</v>
      </c>
      <c r="O17" s="9">
        <f>SUM(Q17,S17,U17,W17,Y17,AA17,AC17)</f>
        <v>12823</v>
      </c>
      <c r="P17" s="120">
        <f t="shared" si="1"/>
        <v>102.19972901888899</v>
      </c>
      <c r="Q17" s="11">
        <v>2553</v>
      </c>
      <c r="R17" s="119">
        <v>101.14896988906497</v>
      </c>
      <c r="S17" s="11">
        <v>1059</v>
      </c>
      <c r="T17" s="119">
        <v>101.82692307692307</v>
      </c>
      <c r="U17" s="9">
        <v>2241</v>
      </c>
      <c r="V17" s="119">
        <v>102.98713235294117</v>
      </c>
      <c r="W17" s="9">
        <v>1596</v>
      </c>
      <c r="X17" s="119">
        <v>103.83864671437865</v>
      </c>
      <c r="Y17" s="9">
        <v>2724</v>
      </c>
      <c r="Z17" s="119">
        <v>102.44452801805191</v>
      </c>
      <c r="AA17" s="9">
        <v>84</v>
      </c>
      <c r="AB17" s="119">
        <v>95.454545454545453</v>
      </c>
      <c r="AC17" s="11">
        <v>2566</v>
      </c>
      <c r="AD17" s="119">
        <v>101.70432025366627</v>
      </c>
    </row>
    <row r="18" spans="1:31" s="4" customFormat="1" ht="21" customHeight="1">
      <c r="A18" s="4">
        <v>0</v>
      </c>
      <c r="B18" s="343" t="s">
        <v>43</v>
      </c>
      <c r="C18" s="88"/>
      <c r="D18" s="318" t="s">
        <v>23</v>
      </c>
      <c r="E18" s="82"/>
      <c r="F18" s="84" t="s">
        <v>19</v>
      </c>
      <c r="G18" s="9">
        <v>6</v>
      </c>
      <c r="H18" s="10">
        <v>120</v>
      </c>
      <c r="I18" s="9">
        <v>5</v>
      </c>
      <c r="J18" s="10">
        <v>83.333333333333343</v>
      </c>
      <c r="K18" s="9">
        <v>4</v>
      </c>
      <c r="L18" s="10">
        <v>80</v>
      </c>
      <c r="M18" s="9">
        <v>3</v>
      </c>
      <c r="N18" s="18">
        <v>75</v>
      </c>
      <c r="O18" s="9">
        <f>SUM(Q18,U18,Y18,AC18)</f>
        <v>3</v>
      </c>
      <c r="P18" s="120">
        <f t="shared" si="1"/>
        <v>100</v>
      </c>
      <c r="Q18" s="30">
        <v>0</v>
      </c>
      <c r="R18" s="119" t="s">
        <v>78</v>
      </c>
      <c r="S18" s="30">
        <v>0</v>
      </c>
      <c r="T18" s="119" t="s">
        <v>78</v>
      </c>
      <c r="U18" s="9">
        <v>1</v>
      </c>
      <c r="V18" s="119">
        <v>100</v>
      </c>
      <c r="W18" s="30">
        <v>0</v>
      </c>
      <c r="X18" s="119" t="s">
        <v>78</v>
      </c>
      <c r="Y18" s="9">
        <v>1</v>
      </c>
      <c r="Z18" s="119">
        <v>100</v>
      </c>
      <c r="AA18" s="30">
        <v>0</v>
      </c>
      <c r="AB18" s="119" t="s">
        <v>78</v>
      </c>
      <c r="AC18" s="31">
        <v>1</v>
      </c>
      <c r="AD18" s="119">
        <v>100</v>
      </c>
      <c r="AE18" s="13"/>
    </row>
    <row r="19" spans="1:31" s="4" customFormat="1" ht="21" customHeight="1">
      <c r="B19" s="344"/>
      <c r="C19" s="85"/>
      <c r="D19" s="319"/>
      <c r="E19" s="14"/>
      <c r="F19" s="87" t="s">
        <v>20</v>
      </c>
      <c r="G19" s="9">
        <v>6</v>
      </c>
      <c r="H19" s="10">
        <v>120</v>
      </c>
      <c r="I19" s="9">
        <v>5</v>
      </c>
      <c r="J19" s="10">
        <v>83.333333333333343</v>
      </c>
      <c r="K19" s="9">
        <v>4</v>
      </c>
      <c r="L19" s="10">
        <v>80</v>
      </c>
      <c r="M19" s="9">
        <v>3</v>
      </c>
      <c r="N19" s="18">
        <v>75</v>
      </c>
      <c r="O19" s="9">
        <f>SUM(Q19,U19,Y19,AC19)</f>
        <v>3</v>
      </c>
      <c r="P19" s="120">
        <f t="shared" si="1"/>
        <v>100</v>
      </c>
      <c r="Q19" s="30">
        <v>0</v>
      </c>
      <c r="R19" s="119" t="s">
        <v>78</v>
      </c>
      <c r="S19" s="30">
        <v>0</v>
      </c>
      <c r="T19" s="119" t="s">
        <v>78</v>
      </c>
      <c r="U19" s="9">
        <v>1</v>
      </c>
      <c r="V19" s="119">
        <v>100</v>
      </c>
      <c r="W19" s="30">
        <v>0</v>
      </c>
      <c r="X19" s="119" t="s">
        <v>78</v>
      </c>
      <c r="Y19" s="9">
        <v>1</v>
      </c>
      <c r="Z19" s="119">
        <v>100</v>
      </c>
      <c r="AA19" s="30">
        <v>0</v>
      </c>
      <c r="AB19" s="119" t="s">
        <v>78</v>
      </c>
      <c r="AC19" s="32">
        <v>1</v>
      </c>
      <c r="AD19" s="119">
        <v>100</v>
      </c>
      <c r="AE19" s="13"/>
    </row>
    <row r="20" spans="1:31" s="4" customFormat="1" ht="21" customHeight="1">
      <c r="B20" s="344"/>
      <c r="C20" s="88"/>
      <c r="D20" s="94" t="s">
        <v>24</v>
      </c>
      <c r="E20" s="95"/>
      <c r="F20" s="84" t="s">
        <v>19</v>
      </c>
      <c r="G20" s="15">
        <v>6</v>
      </c>
      <c r="H20" s="10">
        <v>100</v>
      </c>
      <c r="I20" s="15">
        <v>6</v>
      </c>
      <c r="J20" s="10">
        <v>100</v>
      </c>
      <c r="K20" s="15">
        <v>4</v>
      </c>
      <c r="L20" s="10">
        <v>66.666666666666657</v>
      </c>
      <c r="M20" s="9">
        <v>3</v>
      </c>
      <c r="N20" s="18">
        <v>75</v>
      </c>
      <c r="O20" s="9">
        <f>SUM(Q20,U20,W20,Y20,AC20)</f>
        <v>3</v>
      </c>
      <c r="P20" s="120">
        <f t="shared" si="1"/>
        <v>100</v>
      </c>
      <c r="Q20" s="30">
        <v>1</v>
      </c>
      <c r="R20" s="120">
        <v>100</v>
      </c>
      <c r="S20" s="30">
        <v>0</v>
      </c>
      <c r="T20" s="119" t="s">
        <v>78</v>
      </c>
      <c r="U20" s="15">
        <v>0</v>
      </c>
      <c r="V20" s="119" t="s">
        <v>78</v>
      </c>
      <c r="W20" s="31">
        <v>0</v>
      </c>
      <c r="X20" s="119" t="s">
        <v>78</v>
      </c>
      <c r="Y20" s="9">
        <v>1</v>
      </c>
      <c r="Z20" s="119">
        <v>100</v>
      </c>
      <c r="AA20" s="30">
        <v>0</v>
      </c>
      <c r="AB20" s="119" t="s">
        <v>78</v>
      </c>
      <c r="AC20" s="29">
        <v>1</v>
      </c>
      <c r="AD20" s="119">
        <v>100</v>
      </c>
      <c r="AE20" s="13"/>
    </row>
    <row r="21" spans="1:31" s="4" customFormat="1" ht="21" customHeight="1">
      <c r="B21" s="344"/>
      <c r="C21" s="85"/>
      <c r="D21" s="96" t="s">
        <v>27</v>
      </c>
      <c r="E21" s="70"/>
      <c r="F21" s="87" t="s">
        <v>20</v>
      </c>
      <c r="G21" s="15">
        <v>6</v>
      </c>
      <c r="H21" s="10">
        <v>100</v>
      </c>
      <c r="I21" s="15">
        <v>6</v>
      </c>
      <c r="J21" s="10">
        <v>100</v>
      </c>
      <c r="K21" s="15">
        <v>4</v>
      </c>
      <c r="L21" s="10">
        <v>66.666666666666657</v>
      </c>
      <c r="M21" s="9">
        <v>3</v>
      </c>
      <c r="N21" s="18">
        <v>75</v>
      </c>
      <c r="O21" s="9">
        <f>SUM(Q21,U21,W21,Y21,AC21)</f>
        <v>3</v>
      </c>
      <c r="P21" s="120">
        <f>IF(O21=0,IF(M21=0,"－","皆減"),IF(M21=0,"皆増",O21/M21*100))</f>
        <v>100</v>
      </c>
      <c r="Q21" s="30">
        <v>1</v>
      </c>
      <c r="R21" s="120">
        <v>100</v>
      </c>
      <c r="S21" s="30">
        <v>0</v>
      </c>
      <c r="T21" s="119" t="s">
        <v>78</v>
      </c>
      <c r="U21" s="15">
        <v>0</v>
      </c>
      <c r="V21" s="119" t="s">
        <v>78</v>
      </c>
      <c r="W21" s="31">
        <v>0</v>
      </c>
      <c r="X21" s="119" t="s">
        <v>78</v>
      </c>
      <c r="Y21" s="16">
        <v>1</v>
      </c>
      <c r="Z21" s="119">
        <v>100</v>
      </c>
      <c r="AA21" s="30">
        <v>0</v>
      </c>
      <c r="AB21" s="119" t="s">
        <v>78</v>
      </c>
      <c r="AC21" s="29">
        <v>1</v>
      </c>
      <c r="AD21" s="119">
        <v>100</v>
      </c>
      <c r="AE21" s="13"/>
    </row>
    <row r="22" spans="1:31" s="4" customFormat="1" ht="21" customHeight="1">
      <c r="B22" s="344"/>
      <c r="C22" s="88"/>
      <c r="D22" s="94" t="s">
        <v>24</v>
      </c>
      <c r="E22" s="97"/>
      <c r="F22" s="98" t="s">
        <v>19</v>
      </c>
      <c r="G22" s="9">
        <v>139078</v>
      </c>
      <c r="H22" s="10">
        <v>101.78648535901695</v>
      </c>
      <c r="I22" s="9">
        <v>141345</v>
      </c>
      <c r="J22" s="10">
        <v>101.63002056400006</v>
      </c>
      <c r="K22" s="9">
        <v>143132</v>
      </c>
      <c r="L22" s="10">
        <v>101.26428242951644</v>
      </c>
      <c r="M22" s="9">
        <v>145862</v>
      </c>
      <c r="N22" s="18">
        <v>101.90733029650951</v>
      </c>
      <c r="O22" s="9">
        <f>SUM(Q22,S22,U22,W22,Y22,AA22,AC22)</f>
        <v>148229</v>
      </c>
      <c r="P22" s="120">
        <f t="shared" si="1"/>
        <v>101.62276672471239</v>
      </c>
      <c r="Q22" s="11">
        <v>19655</v>
      </c>
      <c r="R22" s="119">
        <v>102.17289598170194</v>
      </c>
      <c r="S22" s="11">
        <v>12641</v>
      </c>
      <c r="T22" s="119">
        <v>102.63051067630104</v>
      </c>
      <c r="U22" s="9">
        <v>30008</v>
      </c>
      <c r="V22" s="119">
        <v>100.80284860089354</v>
      </c>
      <c r="W22" s="9">
        <v>19666</v>
      </c>
      <c r="X22" s="119">
        <v>100.63453075427284</v>
      </c>
      <c r="Y22" s="9">
        <v>31835</v>
      </c>
      <c r="Z22" s="119">
        <v>101.93397585732124</v>
      </c>
      <c r="AA22" s="9">
        <v>894</v>
      </c>
      <c r="AB22" s="119">
        <v>101.70648464163823</v>
      </c>
      <c r="AC22" s="11">
        <v>33530</v>
      </c>
      <c r="AD22" s="119">
        <v>101.95517985830267</v>
      </c>
      <c r="AE22" s="13"/>
    </row>
    <row r="23" spans="1:31" s="4" customFormat="1" ht="21" customHeight="1">
      <c r="B23" s="344"/>
      <c r="C23" s="85"/>
      <c r="D23" s="96" t="s">
        <v>25</v>
      </c>
      <c r="E23" s="70"/>
      <c r="F23" s="87" t="s">
        <v>20</v>
      </c>
      <c r="G23" s="9">
        <v>137414</v>
      </c>
      <c r="H23" s="10">
        <v>101.75724409623743</v>
      </c>
      <c r="I23" s="9">
        <v>139279</v>
      </c>
      <c r="J23" s="10">
        <v>101.35721251109786</v>
      </c>
      <c r="K23" s="9">
        <v>140914</v>
      </c>
      <c r="L23" s="10">
        <v>101.17390274197832</v>
      </c>
      <c r="M23" s="9">
        <v>143683</v>
      </c>
      <c r="N23" s="18">
        <v>101.96502831514256</v>
      </c>
      <c r="O23" s="9">
        <f t="shared" ref="O23:O27" si="2">SUM(Q23,S23,U23,W23,Y23,AA23,AC23)</f>
        <v>146050</v>
      </c>
      <c r="P23" s="120">
        <f t="shared" si="1"/>
        <v>101.64737651635893</v>
      </c>
      <c r="Q23" s="11">
        <v>19358</v>
      </c>
      <c r="R23" s="119">
        <v>102.15842524671486</v>
      </c>
      <c r="S23" s="11">
        <v>12489</v>
      </c>
      <c r="T23" s="119">
        <v>102.65493999671216</v>
      </c>
      <c r="U23" s="9">
        <v>29642</v>
      </c>
      <c r="V23" s="119">
        <v>100.82312925170068</v>
      </c>
      <c r="W23" s="9">
        <v>19390</v>
      </c>
      <c r="X23" s="119">
        <v>100.6592950215439</v>
      </c>
      <c r="Y23" s="9">
        <v>31237</v>
      </c>
      <c r="Z23" s="119">
        <v>102.00836000261251</v>
      </c>
      <c r="AA23" s="9">
        <v>872</v>
      </c>
      <c r="AB23" s="119">
        <v>101.51338766006985</v>
      </c>
      <c r="AC23" s="11">
        <v>33062</v>
      </c>
      <c r="AD23" s="119">
        <v>101.96767826301505</v>
      </c>
      <c r="AE23" s="13"/>
    </row>
    <row r="24" spans="1:31" s="4" customFormat="1" ht="21" customHeight="1">
      <c r="B24" s="344"/>
      <c r="C24" s="88"/>
      <c r="D24" s="82" t="s">
        <v>26</v>
      </c>
      <c r="E24" s="83"/>
      <c r="F24" s="84" t="s">
        <v>19</v>
      </c>
      <c r="G24" s="9">
        <v>2006</v>
      </c>
      <c r="H24" s="10">
        <v>105.46792849631967</v>
      </c>
      <c r="I24" s="9">
        <v>2217</v>
      </c>
      <c r="J24" s="10">
        <v>110.518444666002</v>
      </c>
      <c r="K24" s="9">
        <v>2392</v>
      </c>
      <c r="L24" s="10">
        <v>107.893549842129</v>
      </c>
      <c r="M24" s="9">
        <v>2588</v>
      </c>
      <c r="N24" s="18">
        <v>108.19397993311037</v>
      </c>
      <c r="O24" s="9">
        <f t="shared" si="2"/>
        <v>2840</v>
      </c>
      <c r="P24" s="120">
        <f t="shared" si="1"/>
        <v>109.73724884080372</v>
      </c>
      <c r="Q24" s="11">
        <v>397</v>
      </c>
      <c r="R24" s="119">
        <v>106.14973262032086</v>
      </c>
      <c r="S24" s="11">
        <v>134</v>
      </c>
      <c r="T24" s="119">
        <v>112.60504201680672</v>
      </c>
      <c r="U24" s="9">
        <v>778</v>
      </c>
      <c r="V24" s="119">
        <v>121.75273865414711</v>
      </c>
      <c r="W24" s="9">
        <v>605</v>
      </c>
      <c r="X24" s="119">
        <v>101.68067226890756</v>
      </c>
      <c r="Y24" s="9">
        <v>492</v>
      </c>
      <c r="Z24" s="119">
        <v>111.31221719457014</v>
      </c>
      <c r="AA24" s="9">
        <v>9</v>
      </c>
      <c r="AB24" s="119">
        <v>81.818181818181827</v>
      </c>
      <c r="AC24" s="11">
        <v>425</v>
      </c>
      <c r="AD24" s="119">
        <v>104.16666666666667</v>
      </c>
      <c r="AE24" s="13"/>
    </row>
    <row r="25" spans="1:31" s="4" customFormat="1" ht="21" customHeight="1">
      <c r="B25" s="344"/>
      <c r="C25" s="85"/>
      <c r="D25" s="96" t="s">
        <v>27</v>
      </c>
      <c r="E25" s="70"/>
      <c r="F25" s="87" t="s">
        <v>20</v>
      </c>
      <c r="G25" s="9">
        <v>2001</v>
      </c>
      <c r="H25" s="10">
        <v>105.37124802527646</v>
      </c>
      <c r="I25" s="9">
        <v>2211</v>
      </c>
      <c r="J25" s="10">
        <v>110.49475262368816</v>
      </c>
      <c r="K25" s="9">
        <v>2385</v>
      </c>
      <c r="L25" s="10">
        <v>107.86974219810041</v>
      </c>
      <c r="M25" s="9">
        <v>2586</v>
      </c>
      <c r="N25" s="18">
        <v>108.42767295597484</v>
      </c>
      <c r="O25" s="9">
        <f t="shared" si="2"/>
        <v>2829</v>
      </c>
      <c r="P25" s="120">
        <f t="shared" si="1"/>
        <v>109.39675174013921</v>
      </c>
      <c r="Q25" s="11">
        <v>396</v>
      </c>
      <c r="R25" s="119">
        <v>105.88235294117648</v>
      </c>
      <c r="S25" s="11">
        <v>131</v>
      </c>
      <c r="T25" s="119">
        <v>111.96581196581197</v>
      </c>
      <c r="U25" s="9">
        <v>778</v>
      </c>
      <c r="V25" s="119">
        <v>121.75273865414711</v>
      </c>
      <c r="W25" s="9">
        <v>603</v>
      </c>
      <c r="X25" s="119">
        <v>101.51515151515152</v>
      </c>
      <c r="Y25" s="9">
        <v>490</v>
      </c>
      <c r="Z25" s="119">
        <v>110.60948081264108</v>
      </c>
      <c r="AA25" s="9">
        <v>9</v>
      </c>
      <c r="AB25" s="119">
        <v>81.818181818181827</v>
      </c>
      <c r="AC25" s="11">
        <v>422</v>
      </c>
      <c r="AD25" s="119">
        <v>103.43137254901961</v>
      </c>
      <c r="AE25" s="13"/>
    </row>
    <row r="26" spans="1:31" s="4" customFormat="1" ht="21" customHeight="1">
      <c r="B26" s="344"/>
      <c r="C26" s="99"/>
      <c r="D26" s="82" t="s">
        <v>26</v>
      </c>
      <c r="E26" s="83"/>
      <c r="F26" s="84" t="s">
        <v>19</v>
      </c>
      <c r="G26" s="9">
        <v>28013</v>
      </c>
      <c r="H26" s="10">
        <v>98.536705476801856</v>
      </c>
      <c r="I26" s="9">
        <v>27905</v>
      </c>
      <c r="J26" s="10">
        <v>99.614464712811909</v>
      </c>
      <c r="K26" s="9">
        <v>27750</v>
      </c>
      <c r="L26" s="10">
        <v>99.444543988532516</v>
      </c>
      <c r="M26" s="9">
        <v>27705</v>
      </c>
      <c r="N26" s="18">
        <v>99.837837837837839</v>
      </c>
      <c r="O26" s="9">
        <f t="shared" si="2"/>
        <v>27648</v>
      </c>
      <c r="P26" s="120">
        <f t="shared" si="1"/>
        <v>99.794260963724952</v>
      </c>
      <c r="Q26" s="11">
        <v>3542</v>
      </c>
      <c r="R26" s="119">
        <v>99.049217002237128</v>
      </c>
      <c r="S26" s="11">
        <v>2364</v>
      </c>
      <c r="T26" s="119">
        <v>100.81023454157783</v>
      </c>
      <c r="U26" s="9">
        <v>6854</v>
      </c>
      <c r="V26" s="119">
        <v>99.318939284161715</v>
      </c>
      <c r="W26" s="9">
        <v>4687</v>
      </c>
      <c r="X26" s="119">
        <v>98.445704683889929</v>
      </c>
      <c r="Y26" s="9">
        <v>4658</v>
      </c>
      <c r="Z26" s="119">
        <v>100.02147305132058</v>
      </c>
      <c r="AA26" s="9">
        <v>401</v>
      </c>
      <c r="AB26" s="119">
        <v>99.75124378109453</v>
      </c>
      <c r="AC26" s="11">
        <v>5142</v>
      </c>
      <c r="AD26" s="119">
        <v>101.56033971953387</v>
      </c>
      <c r="AE26" s="182"/>
    </row>
    <row r="27" spans="1:31" s="4" customFormat="1" ht="21" customHeight="1">
      <c r="B27" s="344"/>
      <c r="C27" s="100"/>
      <c r="D27" s="96" t="s">
        <v>25</v>
      </c>
      <c r="E27" s="70"/>
      <c r="F27" s="87" t="s">
        <v>20</v>
      </c>
      <c r="G27" s="9">
        <v>27861</v>
      </c>
      <c r="H27" s="10">
        <v>98.518387553041023</v>
      </c>
      <c r="I27" s="9">
        <v>27717</v>
      </c>
      <c r="J27" s="10">
        <v>99.483148487132553</v>
      </c>
      <c r="K27" s="9">
        <v>27566</v>
      </c>
      <c r="L27" s="10">
        <v>99.455207995093261</v>
      </c>
      <c r="M27" s="9">
        <v>27535</v>
      </c>
      <c r="N27" s="18">
        <v>99.887542624972795</v>
      </c>
      <c r="O27" s="9">
        <f t="shared" si="2"/>
        <v>27483</v>
      </c>
      <c r="P27" s="120">
        <f t="shared" si="1"/>
        <v>99.811149446159433</v>
      </c>
      <c r="Q27" s="11">
        <v>3517</v>
      </c>
      <c r="R27" s="119">
        <v>99.01463963963964</v>
      </c>
      <c r="S27" s="11">
        <v>2346</v>
      </c>
      <c r="T27" s="119">
        <v>101.07712193020251</v>
      </c>
      <c r="U27" s="9">
        <v>6820</v>
      </c>
      <c r="V27" s="119">
        <v>99.31556720547546</v>
      </c>
      <c r="W27" s="9">
        <v>4673</v>
      </c>
      <c r="X27" s="119">
        <v>98.586497890295348</v>
      </c>
      <c r="Y27" s="9">
        <v>4628</v>
      </c>
      <c r="Z27" s="119">
        <v>100.06486486486486</v>
      </c>
      <c r="AA27" s="9">
        <v>398</v>
      </c>
      <c r="AB27" s="119">
        <v>100.25188916876576</v>
      </c>
      <c r="AC27" s="11">
        <v>5101</v>
      </c>
      <c r="AD27" s="119">
        <v>101.35108285316909</v>
      </c>
      <c r="AE27" s="24"/>
    </row>
    <row r="28" spans="1:31" s="4" customFormat="1" ht="21" customHeight="1">
      <c r="B28" s="102"/>
      <c r="C28" s="99"/>
      <c r="D28" s="322" t="s">
        <v>97</v>
      </c>
      <c r="E28" s="83"/>
      <c r="F28" s="84" t="s">
        <v>19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9">
        <f>SUM(Q28,S28,U28,W28,Y28,AA28,AC28)</f>
        <v>1</v>
      </c>
      <c r="P28" s="120" t="str">
        <f>IF(O28=0,IF(M28=0,"-","皆減"),IF(M28=0,"皆増",O28/M28*100))</f>
        <v>皆増</v>
      </c>
      <c r="Q28" s="11">
        <v>1</v>
      </c>
      <c r="R28" s="119" t="s">
        <v>99</v>
      </c>
      <c r="S28" s="30">
        <v>0</v>
      </c>
      <c r="T28" s="119" t="s">
        <v>78</v>
      </c>
      <c r="U28" s="30">
        <v>0</v>
      </c>
      <c r="V28" s="119" t="s">
        <v>78</v>
      </c>
      <c r="W28" s="30">
        <v>0</v>
      </c>
      <c r="X28" s="119" t="s">
        <v>78</v>
      </c>
      <c r="Y28" s="30">
        <v>0</v>
      </c>
      <c r="Z28" s="119" t="s">
        <v>78</v>
      </c>
      <c r="AA28" s="30">
        <v>0</v>
      </c>
      <c r="AB28" s="119" t="s">
        <v>78</v>
      </c>
      <c r="AC28" s="30">
        <v>0</v>
      </c>
      <c r="AD28" s="119" t="s">
        <v>78</v>
      </c>
      <c r="AE28" s="182"/>
    </row>
    <row r="29" spans="1:31" s="4" customFormat="1" ht="21" customHeight="1">
      <c r="B29" s="102"/>
      <c r="C29" s="100"/>
      <c r="D29" s="319"/>
      <c r="E29" s="70"/>
      <c r="F29" s="87" t="s">
        <v>20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9">
        <f>SUM(Q29,S29,U29,W29,Y29,AA29,AC29)</f>
        <v>1</v>
      </c>
      <c r="P29" s="120" t="str">
        <f t="shared" ref="P29" si="3">IF(O29=0,IF(M29=0,"-","皆減"),IF(M29=0,"皆増",O29/M29*100))</f>
        <v>皆増</v>
      </c>
      <c r="Q29" s="30">
        <v>1</v>
      </c>
      <c r="R29" s="119" t="s">
        <v>99</v>
      </c>
      <c r="S29" s="30">
        <v>0</v>
      </c>
      <c r="T29" s="119" t="s">
        <v>78</v>
      </c>
      <c r="U29" s="30">
        <v>0</v>
      </c>
      <c r="V29" s="119" t="s">
        <v>78</v>
      </c>
      <c r="W29" s="30">
        <v>0</v>
      </c>
      <c r="X29" s="119" t="s">
        <v>78</v>
      </c>
      <c r="Y29" s="30">
        <v>0</v>
      </c>
      <c r="Z29" s="119" t="s">
        <v>78</v>
      </c>
      <c r="AA29" s="30">
        <v>0</v>
      </c>
      <c r="AB29" s="119" t="s">
        <v>78</v>
      </c>
      <c r="AC29" s="30">
        <v>0</v>
      </c>
      <c r="AD29" s="119" t="s">
        <v>78</v>
      </c>
      <c r="AE29" s="24"/>
    </row>
    <row r="30" spans="1:31" s="4" customFormat="1" ht="21" customHeight="1">
      <c r="A30" s="24"/>
      <c r="B30" s="46"/>
      <c r="C30" s="88"/>
      <c r="D30" s="320" t="s">
        <v>21</v>
      </c>
      <c r="E30" s="90"/>
      <c r="F30" s="91" t="s">
        <v>19</v>
      </c>
      <c r="G30" s="40">
        <v>181663</v>
      </c>
      <c r="H30" s="41">
        <v>101.1064421872826</v>
      </c>
      <c r="I30" s="40">
        <v>183947</v>
      </c>
      <c r="J30" s="41">
        <v>101.25727308257598</v>
      </c>
      <c r="K30" s="40">
        <v>185708</v>
      </c>
      <c r="L30" s="41">
        <v>100.95734097321511</v>
      </c>
      <c r="M30" s="40">
        <v>188752</v>
      </c>
      <c r="N30" s="92">
        <v>101.63913240140437</v>
      </c>
      <c r="O30" s="40">
        <f>O16+O18+O20+O22+O24+O26+O28</f>
        <v>191587</v>
      </c>
      <c r="P30" s="121">
        <f>IF(O30=0,IF(M30=0,"-","皆減"),IF(M30=0,"皆増",O30/M30*100))</f>
        <v>101.50197084004408</v>
      </c>
      <c r="Q30" s="40">
        <f>Q16+Q18+Q20+Q22+Q24+Q26+Q28</f>
        <v>26158</v>
      </c>
      <c r="R30" s="122">
        <v>101.68714041362152</v>
      </c>
      <c r="S30" s="40">
        <f>S16+S18+S20+S22+S24+S26+S28</f>
        <v>16202</v>
      </c>
      <c r="T30" s="122">
        <v>102.38230647709321</v>
      </c>
      <c r="U30" s="40">
        <f>U16+U18+U20+U22+U24+U26+U28</f>
        <v>39890</v>
      </c>
      <c r="V30" s="122">
        <v>101.00012659830358</v>
      </c>
      <c r="W30" s="40">
        <f>W16+W18+W20+W22+W24+W26+W28</f>
        <v>26559</v>
      </c>
      <c r="X30" s="122">
        <v>100.45387495744922</v>
      </c>
      <c r="Y30" s="40">
        <f>Y16+Y18+Y20+Y22+Y24+Y26+Y28</f>
        <v>39721</v>
      </c>
      <c r="Z30" s="122">
        <v>101.84871794871795</v>
      </c>
      <c r="AA30" s="40">
        <f>AA16+AA18+AA20+AA22+AA24+AA26+AA28</f>
        <v>1388</v>
      </c>
      <c r="AB30" s="122">
        <v>100.57971014492753</v>
      </c>
      <c r="AC30" s="40">
        <f>AC16+AC18+AC20+AC22+AC24+AC26+AC28</f>
        <v>41669</v>
      </c>
      <c r="AD30" s="122">
        <v>101.90760351194699</v>
      </c>
      <c r="AE30" s="13"/>
    </row>
    <row r="31" spans="1:31" s="4" customFormat="1" ht="21" customHeight="1">
      <c r="A31" s="14"/>
      <c r="B31" s="45"/>
      <c r="C31" s="14"/>
      <c r="D31" s="321"/>
      <c r="E31" s="48"/>
      <c r="F31" s="93" t="s">
        <v>20</v>
      </c>
      <c r="G31" s="40">
        <v>179838</v>
      </c>
      <c r="H31" s="41">
        <v>101.1030155838899</v>
      </c>
      <c r="I31" s="40">
        <v>181682</v>
      </c>
      <c r="J31" s="41">
        <v>101.02536727499194</v>
      </c>
      <c r="K31" s="40">
        <v>183263</v>
      </c>
      <c r="L31" s="41">
        <v>100.87020178113406</v>
      </c>
      <c r="M31" s="40">
        <v>186357</v>
      </c>
      <c r="N31" s="92">
        <v>101.6882840507904</v>
      </c>
      <c r="O31" s="40">
        <f>O17+O19+O21+O23+O25+O27+O29</f>
        <v>189192</v>
      </c>
      <c r="P31" s="121">
        <f>IF(O31=0,IF(M31=0,"-","皆減"),IF(M31=0,"皆増",O31/M31*100))</f>
        <v>101.52127368437998</v>
      </c>
      <c r="Q31" s="40">
        <f>Q17+Q19+Q21+Q23+Q25+Q27+Q29</f>
        <v>25826</v>
      </c>
      <c r="R31" s="122">
        <v>101.67716535433071</v>
      </c>
      <c r="S31" s="40">
        <f>S17+S19+S21+S23+S25+S27+S29</f>
        <v>16025</v>
      </c>
      <c r="T31" s="122">
        <v>102.43543850677577</v>
      </c>
      <c r="U31" s="40">
        <f>U17+U19+U21+U23+U25+U27+U29</f>
        <v>39482</v>
      </c>
      <c r="V31" s="122">
        <v>101.02090422946037</v>
      </c>
      <c r="W31" s="40">
        <f>W17+W19+W21+W23+W25+W27+W29</f>
        <v>26262</v>
      </c>
      <c r="X31" s="122">
        <v>100.48978342389225</v>
      </c>
      <c r="Y31" s="40">
        <f>Y17+Y19+Y21+Y23+Y25+Y27+Y29</f>
        <v>39081</v>
      </c>
      <c r="Z31" s="122">
        <v>101.90347057443093</v>
      </c>
      <c r="AA31" s="40">
        <f>AA17+AA19+AA21+AA23+AA25+AA27+AA29</f>
        <v>1363</v>
      </c>
      <c r="AB31" s="122">
        <v>100.59040590405903</v>
      </c>
      <c r="AC31" s="40">
        <f>AC17+AC19+AC21+AC23+AC25+AC27+AC29</f>
        <v>41153</v>
      </c>
      <c r="AD31" s="122">
        <v>101.88908145580588</v>
      </c>
    </row>
    <row r="32" spans="1:31" s="4" customFormat="1" ht="21" customHeight="1">
      <c r="A32" s="103"/>
      <c r="B32" s="104"/>
      <c r="C32" s="103"/>
      <c r="D32" s="318" t="s">
        <v>9</v>
      </c>
      <c r="E32" s="94"/>
      <c r="F32" s="98" t="s">
        <v>19</v>
      </c>
      <c r="G32" s="11">
        <v>2831</v>
      </c>
      <c r="H32" s="10">
        <v>99.85890652557319</v>
      </c>
      <c r="I32" s="11">
        <v>2902</v>
      </c>
      <c r="J32" s="10">
        <v>102.50794772165312</v>
      </c>
      <c r="K32" s="11">
        <v>2885</v>
      </c>
      <c r="L32" s="10">
        <v>99.414197105444529</v>
      </c>
      <c r="M32" s="11">
        <v>2870</v>
      </c>
      <c r="N32" s="18">
        <v>99.480069324090124</v>
      </c>
      <c r="O32" s="11">
        <f>SUM(Q32,S32,U32,W32,Y32,AA32,AC32)</f>
        <v>2873</v>
      </c>
      <c r="P32" s="120">
        <f t="shared" si="1"/>
        <v>100.10452961672473</v>
      </c>
      <c r="Q32" s="11">
        <v>21</v>
      </c>
      <c r="R32" s="120">
        <v>100</v>
      </c>
      <c r="S32" s="11">
        <v>382</v>
      </c>
      <c r="T32" s="120">
        <v>97.448979591836732</v>
      </c>
      <c r="U32" s="11">
        <v>472</v>
      </c>
      <c r="V32" s="120">
        <v>99.159663865546221</v>
      </c>
      <c r="W32" s="11">
        <v>615</v>
      </c>
      <c r="X32" s="120">
        <v>101.82119205298012</v>
      </c>
      <c r="Y32" s="11">
        <v>503</v>
      </c>
      <c r="Z32" s="120">
        <v>101.2072434607646</v>
      </c>
      <c r="AA32" s="11">
        <v>198</v>
      </c>
      <c r="AB32" s="120">
        <v>96.58536585365853</v>
      </c>
      <c r="AC32" s="11">
        <v>682</v>
      </c>
      <c r="AD32" s="120">
        <v>101.03703703703704</v>
      </c>
      <c r="AE32" s="13"/>
    </row>
    <row r="33" spans="1:31" s="4" customFormat="1" ht="21" customHeight="1">
      <c r="A33" s="24"/>
      <c r="B33" s="343" t="s">
        <v>45</v>
      </c>
      <c r="C33" s="69"/>
      <c r="D33" s="319"/>
      <c r="E33" s="14"/>
      <c r="F33" s="87" t="s">
        <v>20</v>
      </c>
      <c r="G33" s="11">
        <v>2860</v>
      </c>
      <c r="H33" s="10">
        <v>100.10500525026251</v>
      </c>
      <c r="I33" s="11">
        <v>2917</v>
      </c>
      <c r="J33" s="10">
        <v>101.993006993007</v>
      </c>
      <c r="K33" s="11">
        <v>2925</v>
      </c>
      <c r="L33" s="10">
        <v>100.27425437092903</v>
      </c>
      <c r="M33" s="11">
        <v>2913</v>
      </c>
      <c r="N33" s="18">
        <v>99.589743589743591</v>
      </c>
      <c r="O33" s="11">
        <f>SUM(Q33,S33,U33,W33,Y33,AA33,AC33)</f>
        <v>2894</v>
      </c>
      <c r="P33" s="120">
        <f t="shared" si="1"/>
        <v>99.347751458977001</v>
      </c>
      <c r="Q33" s="11">
        <v>21</v>
      </c>
      <c r="R33" s="120">
        <v>100</v>
      </c>
      <c r="S33" s="11">
        <v>381</v>
      </c>
      <c r="T33" s="120">
        <v>96.700507614213194</v>
      </c>
      <c r="U33" s="11">
        <v>476</v>
      </c>
      <c r="V33" s="120">
        <v>98.960498960498967</v>
      </c>
      <c r="W33" s="11">
        <v>618</v>
      </c>
      <c r="X33" s="120">
        <v>100.81566068515497</v>
      </c>
      <c r="Y33" s="11">
        <v>508</v>
      </c>
      <c r="Z33" s="120">
        <v>100.19723865877712</v>
      </c>
      <c r="AA33" s="11">
        <v>197</v>
      </c>
      <c r="AB33" s="120">
        <v>96.097560975609753</v>
      </c>
      <c r="AC33" s="11">
        <v>693</v>
      </c>
      <c r="AD33" s="120">
        <v>100.14450867052022</v>
      </c>
    </row>
    <row r="34" spans="1:31" s="4" customFormat="1" ht="21" customHeight="1">
      <c r="A34" s="24"/>
      <c r="B34" s="344"/>
      <c r="C34" s="105"/>
      <c r="D34" s="318" t="s">
        <v>10</v>
      </c>
      <c r="E34" s="89"/>
      <c r="F34" s="84" t="s">
        <v>19</v>
      </c>
      <c r="G34" s="11">
        <v>2156</v>
      </c>
      <c r="H34" s="10">
        <v>100.84190832553787</v>
      </c>
      <c r="I34" s="11">
        <v>2184</v>
      </c>
      <c r="J34" s="10">
        <v>101.29870129870129</v>
      </c>
      <c r="K34" s="11">
        <v>2128</v>
      </c>
      <c r="L34" s="10">
        <v>97.435897435897431</v>
      </c>
      <c r="M34" s="11">
        <v>2130</v>
      </c>
      <c r="N34" s="18">
        <v>100.09398496240603</v>
      </c>
      <c r="O34" s="11">
        <f>SUM(Q34,S34,U34,W34,Y34,AA34,AC34)</f>
        <v>2152</v>
      </c>
      <c r="P34" s="120">
        <f t="shared" si="1"/>
        <v>101.03286384976526</v>
      </c>
      <c r="Q34" s="11">
        <v>65</v>
      </c>
      <c r="R34" s="120">
        <v>100</v>
      </c>
      <c r="S34" s="11">
        <v>98</v>
      </c>
      <c r="T34" s="120">
        <v>93.333333333333329</v>
      </c>
      <c r="U34" s="11">
        <v>1163</v>
      </c>
      <c r="V34" s="120">
        <v>103.56188780053428</v>
      </c>
      <c r="W34" s="11">
        <v>469</v>
      </c>
      <c r="X34" s="120">
        <v>97.912317327766175</v>
      </c>
      <c r="Y34" s="11">
        <v>120</v>
      </c>
      <c r="Z34" s="120">
        <v>96.774193548387103</v>
      </c>
      <c r="AA34" s="11">
        <v>12</v>
      </c>
      <c r="AB34" s="120">
        <v>120</v>
      </c>
      <c r="AC34" s="11">
        <v>225</v>
      </c>
      <c r="AD34" s="120">
        <v>100.44642857142858</v>
      </c>
      <c r="AE34" s="13"/>
    </row>
    <row r="35" spans="1:31" s="4" customFormat="1" ht="21" customHeight="1">
      <c r="A35" s="24"/>
      <c r="B35" s="344"/>
      <c r="C35" s="69"/>
      <c r="D35" s="319"/>
      <c r="E35" s="14"/>
      <c r="F35" s="87" t="s">
        <v>20</v>
      </c>
      <c r="G35" s="11">
        <v>2160</v>
      </c>
      <c r="H35" s="10">
        <v>100.23201856148492</v>
      </c>
      <c r="I35" s="11">
        <v>2185</v>
      </c>
      <c r="J35" s="10">
        <v>101.15740740740742</v>
      </c>
      <c r="K35" s="11">
        <v>2140</v>
      </c>
      <c r="L35" s="10">
        <v>97.940503432494268</v>
      </c>
      <c r="M35" s="11">
        <v>2155</v>
      </c>
      <c r="N35" s="18">
        <v>100.70093457943925</v>
      </c>
      <c r="O35" s="11">
        <f>SUM(Q35,S35,U35,W35,Y35,AA35,AC35)</f>
        <v>2148</v>
      </c>
      <c r="P35" s="120">
        <f t="shared" si="1"/>
        <v>99.675174013921108</v>
      </c>
      <c r="Q35" s="11">
        <v>65</v>
      </c>
      <c r="R35" s="120">
        <v>100</v>
      </c>
      <c r="S35" s="11">
        <v>97</v>
      </c>
      <c r="T35" s="120">
        <v>93.269230769230774</v>
      </c>
      <c r="U35" s="11">
        <v>1163</v>
      </c>
      <c r="V35" s="120">
        <v>101.83887915936953</v>
      </c>
      <c r="W35" s="11">
        <v>469</v>
      </c>
      <c r="X35" s="120">
        <v>96.900826446281002</v>
      </c>
      <c r="Y35" s="11">
        <v>120</v>
      </c>
      <c r="Z35" s="120">
        <v>97.560975609756099</v>
      </c>
      <c r="AA35" s="11">
        <v>12</v>
      </c>
      <c r="AB35" s="120">
        <v>120</v>
      </c>
      <c r="AC35" s="11">
        <v>222</v>
      </c>
      <c r="AD35" s="120">
        <v>97.797356828193841</v>
      </c>
    </row>
    <row r="36" spans="1:31" s="4" customFormat="1" ht="21" customHeight="1">
      <c r="A36" s="24"/>
      <c r="B36" s="344"/>
      <c r="C36" s="105"/>
      <c r="D36" s="320" t="s">
        <v>21</v>
      </c>
      <c r="E36" s="90"/>
      <c r="F36" s="91" t="s">
        <v>19</v>
      </c>
      <c r="G36" s="40">
        <v>4987</v>
      </c>
      <c r="H36" s="41">
        <v>100.2815202091293</v>
      </c>
      <c r="I36" s="40">
        <v>5086</v>
      </c>
      <c r="J36" s="41">
        <v>101.98516141969121</v>
      </c>
      <c r="K36" s="40">
        <v>5013</v>
      </c>
      <c r="L36" s="41">
        <v>98.564687377113643</v>
      </c>
      <c r="M36" s="40">
        <v>5000</v>
      </c>
      <c r="N36" s="92">
        <v>99.740674246957909</v>
      </c>
      <c r="O36" s="40">
        <f>O32+O34</f>
        <v>5025</v>
      </c>
      <c r="P36" s="121">
        <f t="shared" si="1"/>
        <v>100.49999999999999</v>
      </c>
      <c r="Q36" s="40">
        <f>Q32+Q34</f>
        <v>86</v>
      </c>
      <c r="R36" s="122">
        <v>100</v>
      </c>
      <c r="S36" s="40">
        <f>S32+S34</f>
        <v>480</v>
      </c>
      <c r="T36" s="122">
        <v>96.579476861166995</v>
      </c>
      <c r="U36" s="40">
        <f>U32+U34</f>
        <v>1635</v>
      </c>
      <c r="V36" s="122">
        <v>102.25140712945591</v>
      </c>
      <c r="W36" s="40">
        <f>W32+W34</f>
        <v>1084</v>
      </c>
      <c r="X36" s="122">
        <v>100.09233610341643</v>
      </c>
      <c r="Y36" s="40">
        <f>Y32+Y34</f>
        <v>623</v>
      </c>
      <c r="Z36" s="122">
        <v>100.3220611916264</v>
      </c>
      <c r="AA36" s="40">
        <f>AA32+AA34</f>
        <v>210</v>
      </c>
      <c r="AB36" s="122">
        <v>97.674418604651152</v>
      </c>
      <c r="AC36" s="40">
        <f>AC32+AC34</f>
        <v>907</v>
      </c>
      <c r="AD36" s="122">
        <v>100.88987764182424</v>
      </c>
      <c r="AE36" s="13"/>
    </row>
    <row r="37" spans="1:31" s="4" customFormat="1" ht="21" customHeight="1">
      <c r="A37" s="14"/>
      <c r="B37" s="45"/>
      <c r="C37" s="14"/>
      <c r="D37" s="321"/>
      <c r="E37" s="48"/>
      <c r="F37" s="93" t="s">
        <v>20</v>
      </c>
      <c r="G37" s="40">
        <v>5020</v>
      </c>
      <c r="H37" s="41">
        <v>100.15961691939346</v>
      </c>
      <c r="I37" s="40">
        <v>5102</v>
      </c>
      <c r="J37" s="41">
        <v>101.63346613545816</v>
      </c>
      <c r="K37" s="40">
        <v>5065</v>
      </c>
      <c r="L37" s="41">
        <v>99.27479419835359</v>
      </c>
      <c r="M37" s="40">
        <v>5068</v>
      </c>
      <c r="N37" s="92">
        <v>100.05923000987167</v>
      </c>
      <c r="O37" s="40">
        <f>O33+O35</f>
        <v>5042</v>
      </c>
      <c r="P37" s="121">
        <f t="shared" si="1"/>
        <v>99.486977111286507</v>
      </c>
      <c r="Q37" s="40">
        <f>Q33+Q35</f>
        <v>86</v>
      </c>
      <c r="R37" s="122">
        <v>100</v>
      </c>
      <c r="S37" s="40">
        <f>S33+S35</f>
        <v>478</v>
      </c>
      <c r="T37" s="122">
        <v>95.98393574297188</v>
      </c>
      <c r="U37" s="40">
        <f>U33+U35</f>
        <v>1639</v>
      </c>
      <c r="V37" s="122">
        <v>100.98582871226125</v>
      </c>
      <c r="W37" s="40">
        <f>W33+W35</f>
        <v>1087</v>
      </c>
      <c r="X37" s="122">
        <v>99.08842297174111</v>
      </c>
      <c r="Y37" s="40">
        <f>Y33+Y35</f>
        <v>628</v>
      </c>
      <c r="Z37" s="122">
        <v>99.682539682539684</v>
      </c>
      <c r="AA37" s="40">
        <f>AA33+AA35</f>
        <v>209</v>
      </c>
      <c r="AB37" s="122">
        <v>97.20930232558139</v>
      </c>
      <c r="AC37" s="40">
        <f>AC33+AC35</f>
        <v>915</v>
      </c>
      <c r="AD37" s="122">
        <v>99.564744287268766</v>
      </c>
    </row>
    <row r="38" spans="1:31" s="4" customFormat="1" ht="21" customHeight="1">
      <c r="A38" s="103"/>
      <c r="B38" s="320" t="s">
        <v>28</v>
      </c>
      <c r="C38" s="320"/>
      <c r="D38" s="320"/>
      <c r="E38" s="106"/>
      <c r="F38" s="107" t="s">
        <v>19</v>
      </c>
      <c r="G38" s="40">
        <v>12868</v>
      </c>
      <c r="H38" s="41">
        <v>100.21026399813098</v>
      </c>
      <c r="I38" s="40">
        <v>12983</v>
      </c>
      <c r="J38" s="41">
        <v>100.89368977308051</v>
      </c>
      <c r="K38" s="40">
        <v>13078</v>
      </c>
      <c r="L38" s="41">
        <v>100.73172610336594</v>
      </c>
      <c r="M38" s="40">
        <v>13499</v>
      </c>
      <c r="N38" s="92">
        <v>103.21914665851048</v>
      </c>
      <c r="O38" s="40">
        <f>SUM(Q38,S38,U38,W38,Y38,AA38,AC38)</f>
        <v>13939</v>
      </c>
      <c r="P38" s="121">
        <f t="shared" si="1"/>
        <v>103.25950070375582</v>
      </c>
      <c r="Q38" s="40">
        <v>2474</v>
      </c>
      <c r="R38" s="121">
        <v>102.95464003329171</v>
      </c>
      <c r="S38" s="40">
        <v>1166</v>
      </c>
      <c r="T38" s="121">
        <v>104.76190476190477</v>
      </c>
      <c r="U38" s="40">
        <v>2530</v>
      </c>
      <c r="V38" s="121">
        <v>103.18107667210441</v>
      </c>
      <c r="W38" s="40">
        <v>1942</v>
      </c>
      <c r="X38" s="121">
        <v>103.40788072417466</v>
      </c>
      <c r="Y38" s="40">
        <v>2871</v>
      </c>
      <c r="Z38" s="121">
        <v>104.21052631578947</v>
      </c>
      <c r="AA38" s="40">
        <v>71</v>
      </c>
      <c r="AB38" s="121">
        <v>107.57575757575756</v>
      </c>
      <c r="AC38" s="40">
        <v>2885</v>
      </c>
      <c r="AD38" s="121">
        <v>101.87146892655367</v>
      </c>
      <c r="AE38" s="13"/>
    </row>
    <row r="39" spans="1:31" s="4" customFormat="1" ht="21" customHeight="1">
      <c r="A39" s="14"/>
      <c r="B39" s="321"/>
      <c r="C39" s="321"/>
      <c r="D39" s="321"/>
      <c r="E39" s="108"/>
      <c r="F39" s="93" t="s">
        <v>20</v>
      </c>
      <c r="G39" s="40">
        <v>12883</v>
      </c>
      <c r="H39" s="41">
        <v>100.47574481360162</v>
      </c>
      <c r="I39" s="40">
        <v>12987</v>
      </c>
      <c r="J39" s="41">
        <v>100.80726538849648</v>
      </c>
      <c r="K39" s="40">
        <v>13079</v>
      </c>
      <c r="L39" s="41">
        <v>100.7084007084007</v>
      </c>
      <c r="M39" s="40">
        <v>13481</v>
      </c>
      <c r="N39" s="92">
        <v>103.07362948237633</v>
      </c>
      <c r="O39" s="40">
        <f>SUM(Q39,S39,U39,W39,Y39,AA39,AC39)</f>
        <v>13922</v>
      </c>
      <c r="P39" s="121">
        <f t="shared" si="1"/>
        <v>103.27127067724946</v>
      </c>
      <c r="Q39" s="40">
        <v>2475</v>
      </c>
      <c r="R39" s="121">
        <v>103.29716193656094</v>
      </c>
      <c r="S39" s="40">
        <v>1162</v>
      </c>
      <c r="T39" s="121">
        <v>104.7790802524797</v>
      </c>
      <c r="U39" s="40">
        <v>2532</v>
      </c>
      <c r="V39" s="121">
        <v>103.38913842384648</v>
      </c>
      <c r="W39" s="40">
        <v>1934</v>
      </c>
      <c r="X39" s="121">
        <v>103.03676078849226</v>
      </c>
      <c r="Y39" s="40">
        <v>2868</v>
      </c>
      <c r="Z39" s="121">
        <v>104.17726116963313</v>
      </c>
      <c r="AA39" s="40">
        <v>71</v>
      </c>
      <c r="AB39" s="121">
        <v>107.57575757575756</v>
      </c>
      <c r="AC39" s="40">
        <v>2880</v>
      </c>
      <c r="AD39" s="121">
        <v>101.73083716001412</v>
      </c>
    </row>
    <row r="40" spans="1:31" s="4" customFormat="1" ht="21" customHeight="1">
      <c r="B40" s="335" t="s">
        <v>29</v>
      </c>
      <c r="C40" s="335"/>
      <c r="D40" s="335"/>
      <c r="E40" s="109"/>
      <c r="F40" s="91" t="s">
        <v>19</v>
      </c>
      <c r="G40" s="110">
        <v>248474</v>
      </c>
      <c r="H40" s="41">
        <v>99.861344993750478</v>
      </c>
      <c r="I40" s="110">
        <v>248666</v>
      </c>
      <c r="J40" s="41">
        <v>100.07727166625079</v>
      </c>
      <c r="K40" s="110">
        <v>248471</v>
      </c>
      <c r="L40" s="41">
        <v>99.921581559199893</v>
      </c>
      <c r="M40" s="110">
        <v>250681</v>
      </c>
      <c r="N40" s="92">
        <v>100.88943981390182</v>
      </c>
      <c r="O40" s="110">
        <f>O14+O30+O36+O38</f>
        <v>253032</v>
      </c>
      <c r="P40" s="121">
        <f t="shared" si="1"/>
        <v>100.93784530937727</v>
      </c>
      <c r="Q40" s="40">
        <f>Q14+Q30+Q36+Q38</f>
        <v>39758</v>
      </c>
      <c r="R40" s="122">
        <v>100.51575061940639</v>
      </c>
      <c r="S40" s="40">
        <f>S14+S30+S36+S38</f>
        <v>20307</v>
      </c>
      <c r="T40" s="122">
        <v>101.90696040547999</v>
      </c>
      <c r="U40" s="110">
        <f>U14+U30+U36+U38</f>
        <v>50786</v>
      </c>
      <c r="V40" s="123">
        <v>100.84791199189817</v>
      </c>
      <c r="W40" s="110">
        <f>W14+W30+W36+W38</f>
        <v>34283</v>
      </c>
      <c r="X40" s="123">
        <v>100.31895593140985</v>
      </c>
      <c r="Y40" s="110">
        <f>Y14+Y30+Y36+Y38</f>
        <v>52024</v>
      </c>
      <c r="Z40" s="123">
        <v>101.13530326594091</v>
      </c>
      <c r="AA40" s="110">
        <f>AA14+AA30+AA36+AA38</f>
        <v>1825</v>
      </c>
      <c r="AB40" s="123">
        <v>100.32985156679494</v>
      </c>
      <c r="AC40" s="110">
        <f>AC14+AC30+AC36+AC38</f>
        <v>54049</v>
      </c>
      <c r="AD40" s="122">
        <v>101.20019472738167</v>
      </c>
      <c r="AE40" s="13"/>
    </row>
    <row r="41" spans="1:31" s="4" customFormat="1" ht="21" customHeight="1" thickBot="1">
      <c r="A41" s="111"/>
      <c r="B41" s="336"/>
      <c r="C41" s="336"/>
      <c r="D41" s="336"/>
      <c r="E41" s="112"/>
      <c r="F41" s="113" t="s">
        <v>20</v>
      </c>
      <c r="G41" s="114">
        <v>246670</v>
      </c>
      <c r="H41" s="115">
        <v>99.863162326726268</v>
      </c>
      <c r="I41" s="114">
        <v>246433</v>
      </c>
      <c r="J41" s="115">
        <v>99.903920217294356</v>
      </c>
      <c r="K41" s="114">
        <v>246082</v>
      </c>
      <c r="L41" s="115">
        <v>99.857567777042846</v>
      </c>
      <c r="M41" s="114">
        <v>248337</v>
      </c>
      <c r="N41" s="115">
        <v>100.91636121292902</v>
      </c>
      <c r="O41" s="114">
        <f>O15+O31+O37+O39</f>
        <v>250569</v>
      </c>
      <c r="P41" s="124">
        <f t="shared" si="1"/>
        <v>100.8987786757511</v>
      </c>
      <c r="Q41" s="114">
        <f>Q15+Q31+Q37+Q39</f>
        <v>39396</v>
      </c>
      <c r="R41" s="125">
        <v>100.44362857579929</v>
      </c>
      <c r="S41" s="114">
        <f>S15+S31+S37+S39</f>
        <v>20132</v>
      </c>
      <c r="T41" s="125">
        <v>101.93933870069371</v>
      </c>
      <c r="U41" s="114">
        <f>U15+U31+U37+U39</f>
        <v>50367</v>
      </c>
      <c r="V41" s="125">
        <v>100.81465172137709</v>
      </c>
      <c r="W41" s="114">
        <f>W15+W31+W37+W39</f>
        <v>33986</v>
      </c>
      <c r="X41" s="125">
        <v>100.28622856974239</v>
      </c>
      <c r="Y41" s="114">
        <f>Y15+Y31+Y37+Y39</f>
        <v>51362</v>
      </c>
      <c r="Z41" s="125">
        <v>101.11426096543035</v>
      </c>
      <c r="AA41" s="114">
        <f>AA15+AA31+AA37+AA39</f>
        <v>1797</v>
      </c>
      <c r="AB41" s="125">
        <v>100.27901785714286</v>
      </c>
      <c r="AC41" s="114">
        <f>AC15+AC31+AC37+AC39</f>
        <v>53529</v>
      </c>
      <c r="AD41" s="125">
        <v>101.13359405996714</v>
      </c>
    </row>
    <row r="42" spans="1:31" s="4" customFormat="1" ht="21" customHeight="1">
      <c r="P42" s="116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1" s="4" customFormat="1" ht="21" customHeight="1">
      <c r="P43" s="116"/>
    </row>
    <row r="44" spans="1:31" s="4" customFormat="1" ht="21" customHeight="1">
      <c r="P44" s="116"/>
    </row>
    <row r="45" spans="1:31" s="4" customFormat="1" ht="21" customHeight="1">
      <c r="P45" s="116"/>
    </row>
    <row r="46" spans="1:31" s="4" customFormat="1" ht="21" customHeight="1">
      <c r="P46" s="116"/>
    </row>
    <row r="47" spans="1:31" s="4" customFormat="1" ht="21" customHeight="1">
      <c r="P47" s="116"/>
    </row>
    <row r="48" spans="1:31" ht="21" customHeight="1">
      <c r="P48" s="117"/>
    </row>
    <row r="49" spans="16:16" ht="21" customHeight="1">
      <c r="P49" s="117"/>
    </row>
    <row r="50" spans="16:16" ht="21" customHeight="1">
      <c r="P50" s="117"/>
    </row>
    <row r="51" spans="16:16" ht="21" customHeight="1">
      <c r="P51" s="117"/>
    </row>
    <row r="52" spans="16:16" ht="21" customHeight="1">
      <c r="P52" s="117"/>
    </row>
    <row r="53" spans="16:16" ht="21" customHeight="1">
      <c r="P53" s="117"/>
    </row>
    <row r="54" spans="16:16" ht="21" customHeight="1">
      <c r="P54" s="117"/>
    </row>
    <row r="55" spans="16:16" ht="21" customHeight="1">
      <c r="P55" s="117"/>
    </row>
  </sheetData>
  <mergeCells count="30">
    <mergeCell ref="B40:D41"/>
    <mergeCell ref="O3:P4"/>
    <mergeCell ref="K3:L4"/>
    <mergeCell ref="I3:J4"/>
    <mergeCell ref="G3:H4"/>
    <mergeCell ref="B7:B14"/>
    <mergeCell ref="B18:B27"/>
    <mergeCell ref="B33:B36"/>
    <mergeCell ref="M3:N4"/>
    <mergeCell ref="D36:D37"/>
    <mergeCell ref="D34:D35"/>
    <mergeCell ref="D32:D33"/>
    <mergeCell ref="D30:D31"/>
    <mergeCell ref="B38:D39"/>
    <mergeCell ref="D8:D9"/>
    <mergeCell ref="D28:D29"/>
    <mergeCell ref="AC3:AD4"/>
    <mergeCell ref="W3:X4"/>
    <mergeCell ref="U3:V4"/>
    <mergeCell ref="Q3:T3"/>
    <mergeCell ref="Q4:R4"/>
    <mergeCell ref="S4:T4"/>
    <mergeCell ref="Y4:Z4"/>
    <mergeCell ref="AA4:AB4"/>
    <mergeCell ref="Y3:AB3"/>
    <mergeCell ref="D10:D11"/>
    <mergeCell ref="D12:D13"/>
    <mergeCell ref="D14:D15"/>
    <mergeCell ref="D18:D19"/>
    <mergeCell ref="D16:D17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7" firstPageNumber="80" fitToWidth="2" orientation="portrait" blackAndWhite="1" useFirstPageNumber="1" r:id="rId1"/>
  <headerFooter scaleWithDoc="0" alignWithMargins="0">
    <oddFooter>&amp;C&amp;"游明朝,標準"&amp;10&amp;P</oddFooter>
  </headerFooter>
  <ignoredErrors>
    <ignoredError sqref="P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83"/>
  <sheetViews>
    <sheetView view="pageBreakPreview" zoomScale="90" zoomScaleNormal="25" zoomScaleSheetLayoutView="90" workbookViewId="0">
      <pane xSplit="6" ySplit="4" topLeftCell="G5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RowHeight="21" customHeight="1"/>
  <cols>
    <col min="1" max="1" width="0.625" style="4" customWidth="1"/>
    <col min="2" max="2" width="2.5" style="4" customWidth="1"/>
    <col min="3" max="3" width="0.75" style="4" customWidth="1"/>
    <col min="4" max="4" width="12.75" style="4" customWidth="1"/>
    <col min="5" max="5" width="0.75" style="4" customWidth="1"/>
    <col min="6" max="6" width="4.5" style="4" customWidth="1"/>
    <col min="7" max="7" width="9.375" style="4" customWidth="1"/>
    <col min="8" max="8" width="6" style="4" customWidth="1"/>
    <col min="9" max="9" width="9.375" style="4" customWidth="1"/>
    <col min="10" max="10" width="6" style="4" customWidth="1"/>
    <col min="11" max="11" width="9.375" style="4" customWidth="1"/>
    <col min="12" max="12" width="6" style="4" customWidth="1"/>
    <col min="13" max="13" width="9.375" style="4" customWidth="1"/>
    <col min="14" max="14" width="6" style="4" customWidth="1"/>
    <col min="15" max="15" width="8.625" style="4" customWidth="1"/>
    <col min="16" max="16" width="6.125" style="4" customWidth="1"/>
    <col min="17" max="17" width="6.75" style="4" customWidth="1"/>
    <col min="18" max="18" width="6" style="4" customWidth="1"/>
    <col min="19" max="19" width="6.75" style="4" customWidth="1"/>
    <col min="20" max="20" width="6" style="4" customWidth="1"/>
    <col min="21" max="21" width="6.75" style="4" customWidth="1"/>
    <col min="22" max="22" width="6" style="4" customWidth="1"/>
    <col min="23" max="23" width="6.75" style="4" customWidth="1"/>
    <col min="24" max="24" width="6" style="4" customWidth="1"/>
    <col min="25" max="25" width="6.875" style="4" customWidth="1"/>
    <col min="26" max="26" width="6" style="4" customWidth="1"/>
    <col min="27" max="27" width="6.75" style="4" customWidth="1"/>
    <col min="28" max="28" width="6" style="4" customWidth="1"/>
    <col min="29" max="29" width="6.75" style="4" customWidth="1"/>
    <col min="30" max="30" width="6" style="4" customWidth="1"/>
    <col min="31" max="16384" width="9" style="4"/>
  </cols>
  <sheetData>
    <row r="1" spans="1:30" ht="21" customHeight="1" thickBot="1">
      <c r="A1" s="22" t="s">
        <v>69</v>
      </c>
      <c r="G1" s="346"/>
      <c r="H1" s="346"/>
      <c r="I1" s="346"/>
      <c r="J1" s="346"/>
      <c r="K1" s="346"/>
      <c r="L1" s="346"/>
      <c r="M1" s="346"/>
      <c r="N1" s="346"/>
      <c r="P1" s="24"/>
      <c r="AC1" s="126"/>
      <c r="AD1" s="75" t="s">
        <v>70</v>
      </c>
    </row>
    <row r="2" spans="1:30" ht="16.5" customHeight="1">
      <c r="A2" s="76"/>
      <c r="B2" s="76"/>
      <c r="C2" s="76"/>
      <c r="D2" s="76"/>
      <c r="E2" s="76"/>
      <c r="F2" s="77"/>
      <c r="G2" s="337" t="s">
        <v>82</v>
      </c>
      <c r="H2" s="341"/>
      <c r="I2" s="337" t="s">
        <v>80</v>
      </c>
      <c r="J2" s="341"/>
      <c r="K2" s="337" t="s">
        <v>81</v>
      </c>
      <c r="L2" s="341"/>
      <c r="M2" s="337" t="s">
        <v>83</v>
      </c>
      <c r="N2" s="341"/>
      <c r="O2" s="337" t="s">
        <v>96</v>
      </c>
      <c r="P2" s="338"/>
      <c r="Q2" s="329" t="s">
        <v>71</v>
      </c>
      <c r="R2" s="329"/>
      <c r="S2" s="329"/>
      <c r="T2" s="330"/>
      <c r="U2" s="323" t="s">
        <v>12</v>
      </c>
      <c r="V2" s="327"/>
      <c r="W2" s="323" t="s">
        <v>13</v>
      </c>
      <c r="X2" s="327"/>
      <c r="Y2" s="334" t="s">
        <v>72</v>
      </c>
      <c r="Z2" s="329"/>
      <c r="AA2" s="329"/>
      <c r="AB2" s="330"/>
      <c r="AC2" s="323" t="s">
        <v>73</v>
      </c>
      <c r="AD2" s="324"/>
    </row>
    <row r="3" spans="1:30" ht="16.5" customHeight="1">
      <c r="B3" s="78" t="s">
        <v>14</v>
      </c>
      <c r="C3" s="78"/>
      <c r="D3" s="78"/>
      <c r="E3" s="78"/>
      <c r="F3" s="79"/>
      <c r="G3" s="339"/>
      <c r="H3" s="342"/>
      <c r="I3" s="339"/>
      <c r="J3" s="342"/>
      <c r="K3" s="339"/>
      <c r="L3" s="342"/>
      <c r="M3" s="339"/>
      <c r="N3" s="342"/>
      <c r="O3" s="339"/>
      <c r="P3" s="340"/>
      <c r="Q3" s="331" t="s">
        <v>74</v>
      </c>
      <c r="R3" s="332"/>
      <c r="S3" s="333" t="s">
        <v>15</v>
      </c>
      <c r="T3" s="332"/>
      <c r="U3" s="325"/>
      <c r="V3" s="328"/>
      <c r="W3" s="325"/>
      <c r="X3" s="328"/>
      <c r="Y3" s="333" t="s">
        <v>74</v>
      </c>
      <c r="Z3" s="332"/>
      <c r="AA3" s="333" t="s">
        <v>16</v>
      </c>
      <c r="AB3" s="332"/>
      <c r="AC3" s="325"/>
      <c r="AD3" s="326"/>
    </row>
    <row r="4" spans="1:30" ht="16.5" customHeight="1">
      <c r="A4" s="14"/>
      <c r="B4" s="14"/>
      <c r="C4" s="14"/>
      <c r="D4" s="14"/>
      <c r="E4" s="14"/>
      <c r="F4" s="80"/>
      <c r="G4" s="64" t="s">
        <v>31</v>
      </c>
      <c r="H4" s="64" t="s">
        <v>18</v>
      </c>
      <c r="I4" s="64" t="s">
        <v>31</v>
      </c>
      <c r="J4" s="64" t="s">
        <v>18</v>
      </c>
      <c r="K4" s="64" t="s">
        <v>31</v>
      </c>
      <c r="L4" s="64" t="s">
        <v>18</v>
      </c>
      <c r="M4" s="64" t="s">
        <v>31</v>
      </c>
      <c r="N4" s="64" t="s">
        <v>18</v>
      </c>
      <c r="O4" s="127" t="s">
        <v>31</v>
      </c>
      <c r="P4" s="27" t="s">
        <v>18</v>
      </c>
      <c r="Q4" s="26" t="s">
        <v>31</v>
      </c>
      <c r="R4" s="64" t="s">
        <v>18</v>
      </c>
      <c r="S4" s="64" t="s">
        <v>31</v>
      </c>
      <c r="T4" s="64" t="s">
        <v>18</v>
      </c>
      <c r="U4" s="26" t="s">
        <v>31</v>
      </c>
      <c r="V4" s="26" t="s">
        <v>18</v>
      </c>
      <c r="W4" s="26" t="s">
        <v>31</v>
      </c>
      <c r="X4" s="26" t="s">
        <v>18</v>
      </c>
      <c r="Y4" s="26" t="s">
        <v>31</v>
      </c>
      <c r="Z4" s="26" t="s">
        <v>18</v>
      </c>
      <c r="AA4" s="26" t="s">
        <v>31</v>
      </c>
      <c r="AB4" s="26" t="s">
        <v>18</v>
      </c>
      <c r="AC4" s="26" t="s">
        <v>31</v>
      </c>
      <c r="AD4" s="7" t="s">
        <v>18</v>
      </c>
    </row>
    <row r="5" spans="1:30" ht="21" customHeight="1">
      <c r="B5" s="101"/>
      <c r="C5" s="24"/>
      <c r="D5" s="82" t="s">
        <v>1</v>
      </c>
      <c r="E5" s="83"/>
      <c r="F5" s="84" t="s">
        <v>19</v>
      </c>
      <c r="G5" s="9">
        <v>76378</v>
      </c>
      <c r="H5" s="25">
        <v>93.973620749052614</v>
      </c>
      <c r="I5" s="9">
        <v>71508</v>
      </c>
      <c r="J5" s="25">
        <v>93.62381837701956</v>
      </c>
      <c r="K5" s="9">
        <v>67194</v>
      </c>
      <c r="L5" s="25">
        <v>93.967108575264305</v>
      </c>
      <c r="M5" s="9">
        <v>63906</v>
      </c>
      <c r="N5" s="25">
        <v>95.106705955888913</v>
      </c>
      <c r="O5" s="9">
        <f>SUM(Q5,S5,U5,W5,Y5,AA5,AC5)</f>
        <v>60802</v>
      </c>
      <c r="P5" s="118">
        <f>IF(O5=0,IF(M5=0,"-","皆減"),IF(M5=0,"皆増",O5/M5*100))</f>
        <v>95.142866084561689</v>
      </c>
      <c r="Q5" s="21">
        <v>17210</v>
      </c>
      <c r="R5" s="120">
        <v>94.977924944812358</v>
      </c>
      <c r="S5" s="11">
        <v>3296</v>
      </c>
      <c r="T5" s="120">
        <v>94.603903559127446</v>
      </c>
      <c r="U5" s="9">
        <v>9340</v>
      </c>
      <c r="V5" s="119">
        <v>96.169686985172987</v>
      </c>
      <c r="W5" s="9">
        <v>6466</v>
      </c>
      <c r="X5" s="119">
        <v>96.020196020196025</v>
      </c>
      <c r="Y5" s="9">
        <v>12404</v>
      </c>
      <c r="Z5" s="119">
        <v>94.614797864225793</v>
      </c>
      <c r="AA5" s="9">
        <v>218</v>
      </c>
      <c r="AB5" s="119">
        <v>97.321428571428569</v>
      </c>
      <c r="AC5" s="9">
        <v>11868</v>
      </c>
      <c r="AD5" s="119">
        <v>94.777192141830383</v>
      </c>
    </row>
    <row r="6" spans="1:30" ht="21" customHeight="1">
      <c r="A6" s="47"/>
      <c r="B6" s="343" t="s">
        <v>42</v>
      </c>
      <c r="C6" s="85"/>
      <c r="D6" s="86" t="s">
        <v>2</v>
      </c>
      <c r="E6" s="14"/>
      <c r="F6" s="87" t="s">
        <v>20</v>
      </c>
      <c r="G6" s="11">
        <v>76280</v>
      </c>
      <c r="H6" s="18">
        <v>94.002242843235123</v>
      </c>
      <c r="I6" s="11">
        <v>71443</v>
      </c>
      <c r="J6" s="18">
        <v>93.658888306240158</v>
      </c>
      <c r="K6" s="11">
        <v>67090</v>
      </c>
      <c r="L6" s="18">
        <v>93.907030779782488</v>
      </c>
      <c r="M6" s="11">
        <v>63816</v>
      </c>
      <c r="N6" s="18">
        <v>95.119988075719192</v>
      </c>
      <c r="O6" s="9">
        <f>SUM(Q6,S6,U6,W6,Y6,AA6,AC6)</f>
        <v>60654</v>
      </c>
      <c r="P6" s="120">
        <f t="shared" ref="P6:P40" si="0">IF(O6=0,IF(M6=0,"-","皆減"),IF(M6=0,"皆増",O6/M6*100))</f>
        <v>95.045129748025573</v>
      </c>
      <c r="Q6" s="11">
        <v>17158</v>
      </c>
      <c r="R6" s="120">
        <v>94.8270144799381</v>
      </c>
      <c r="S6" s="11">
        <v>3306</v>
      </c>
      <c r="T6" s="120">
        <v>94.727793696275072</v>
      </c>
      <c r="U6" s="11">
        <v>9312</v>
      </c>
      <c r="V6" s="120">
        <v>96.138756968820985</v>
      </c>
      <c r="W6" s="11">
        <v>6462</v>
      </c>
      <c r="X6" s="120">
        <v>95.932304038004744</v>
      </c>
      <c r="Y6" s="11">
        <v>12350</v>
      </c>
      <c r="Z6" s="120">
        <v>94.3900947722409</v>
      </c>
      <c r="AA6" s="11">
        <v>214</v>
      </c>
      <c r="AB6" s="120">
        <v>97.27272727272728</v>
      </c>
      <c r="AC6" s="11">
        <v>11852</v>
      </c>
      <c r="AD6" s="120">
        <v>94.77051015512555</v>
      </c>
    </row>
    <row r="7" spans="1:30" ht="21" customHeight="1">
      <c r="A7" s="47"/>
      <c r="B7" s="343"/>
      <c r="C7" s="88"/>
      <c r="D7" s="318" t="s">
        <v>3</v>
      </c>
      <c r="E7" s="89"/>
      <c r="F7" s="84" t="s">
        <v>19</v>
      </c>
      <c r="G7" s="11">
        <v>4722</v>
      </c>
      <c r="H7" s="18">
        <v>96.603927986906712</v>
      </c>
      <c r="I7" s="11">
        <v>4606</v>
      </c>
      <c r="J7" s="18">
        <v>97.543413807708603</v>
      </c>
      <c r="K7" s="11">
        <v>4556</v>
      </c>
      <c r="L7" s="18">
        <v>98.914459400781581</v>
      </c>
      <c r="M7" s="11">
        <v>4594</v>
      </c>
      <c r="N7" s="18">
        <v>100.8340649692713</v>
      </c>
      <c r="O7" s="11">
        <f t="shared" ref="O7" si="1">SUM(Q7,S7,U7,W7,Y7,AA7,AC7)</f>
        <v>4710</v>
      </c>
      <c r="P7" s="120">
        <f t="shared" si="0"/>
        <v>102.52503265128428</v>
      </c>
      <c r="Q7" s="11">
        <v>916</v>
      </c>
      <c r="R7" s="120">
        <v>102.46085011185681</v>
      </c>
      <c r="S7" s="11">
        <v>302</v>
      </c>
      <c r="T7" s="120">
        <v>107.85714285714285</v>
      </c>
      <c r="U7" s="11">
        <v>870</v>
      </c>
      <c r="V7" s="120">
        <v>101.63551401869159</v>
      </c>
      <c r="W7" s="11">
        <v>596</v>
      </c>
      <c r="X7" s="120">
        <v>99.333333333333329</v>
      </c>
      <c r="Y7" s="11">
        <v>992</v>
      </c>
      <c r="Z7" s="120">
        <v>102.05761316872429</v>
      </c>
      <c r="AA7" s="11">
        <v>24</v>
      </c>
      <c r="AB7" s="120">
        <v>109.09090909090908</v>
      </c>
      <c r="AC7" s="11">
        <v>1010</v>
      </c>
      <c r="AD7" s="120">
        <v>104.1237113402062</v>
      </c>
    </row>
    <row r="8" spans="1:30" ht="21" customHeight="1">
      <c r="A8" s="47"/>
      <c r="B8" s="343"/>
      <c r="C8" s="85"/>
      <c r="D8" s="319"/>
      <c r="E8" s="14"/>
      <c r="F8" s="87" t="s">
        <v>20</v>
      </c>
      <c r="G8" s="11">
        <v>4754</v>
      </c>
      <c r="H8" s="18">
        <v>96.704637917005698</v>
      </c>
      <c r="I8" s="11">
        <v>4658</v>
      </c>
      <c r="J8" s="18">
        <v>97.980647875473281</v>
      </c>
      <c r="K8" s="11">
        <v>4611</v>
      </c>
      <c r="L8" s="18">
        <v>98.990983254615713</v>
      </c>
      <c r="M8" s="11">
        <v>4662</v>
      </c>
      <c r="N8" s="18">
        <v>101.10605074821079</v>
      </c>
      <c r="O8" s="11">
        <f>SUM(Q8,S8,U8,W8,Y8,AA8,AC8)</f>
        <v>4748</v>
      </c>
      <c r="P8" s="120">
        <f t="shared" si="0"/>
        <v>101.84470184470185</v>
      </c>
      <c r="Q8" s="11">
        <v>922</v>
      </c>
      <c r="R8" s="120">
        <v>101.54185022026432</v>
      </c>
      <c r="S8" s="11">
        <v>308</v>
      </c>
      <c r="T8" s="120">
        <v>109.21985815602837</v>
      </c>
      <c r="U8" s="11">
        <v>872</v>
      </c>
      <c r="V8" s="120">
        <v>101.63170163170163</v>
      </c>
      <c r="W8" s="11">
        <v>608</v>
      </c>
      <c r="X8" s="120">
        <v>97.749196141479104</v>
      </c>
      <c r="Y8" s="11">
        <v>1004</v>
      </c>
      <c r="Z8" s="120">
        <v>102.03252032520325</v>
      </c>
      <c r="AA8" s="11">
        <v>24</v>
      </c>
      <c r="AB8" s="120">
        <v>109.09090909090908</v>
      </c>
      <c r="AC8" s="11">
        <v>1010</v>
      </c>
      <c r="AD8" s="120">
        <v>102.4340770791075</v>
      </c>
    </row>
    <row r="9" spans="1:30" ht="21" customHeight="1">
      <c r="A9" s="47"/>
      <c r="B9" s="343"/>
      <c r="C9" s="88"/>
      <c r="D9" s="316" t="s">
        <v>4</v>
      </c>
      <c r="E9" s="89"/>
      <c r="F9" s="84" t="s">
        <v>19</v>
      </c>
      <c r="G9" s="11">
        <v>19104</v>
      </c>
      <c r="H9" s="18">
        <v>102.23696885368724</v>
      </c>
      <c r="I9" s="11">
        <v>19562</v>
      </c>
      <c r="J9" s="18">
        <v>102.39740368509214</v>
      </c>
      <c r="K9" s="11">
        <v>20040</v>
      </c>
      <c r="L9" s="18">
        <v>102.4435129332379</v>
      </c>
      <c r="M9" s="11">
        <v>20849</v>
      </c>
      <c r="N9" s="18">
        <v>104.03692614770459</v>
      </c>
      <c r="O9" s="11">
        <f>SUM(Q9,S9,U9,W9,Y9,AA9,AC9)-1</f>
        <v>22097</v>
      </c>
      <c r="P9" s="120">
        <f t="shared" si="0"/>
        <v>105.98589860424961</v>
      </c>
      <c r="Q9" s="11">
        <v>4452</v>
      </c>
      <c r="R9" s="120">
        <v>107.27710843373495</v>
      </c>
      <c r="S9" s="11">
        <v>1522</v>
      </c>
      <c r="T9" s="120">
        <v>108.01987224982257</v>
      </c>
      <c r="U9" s="11">
        <v>3679</v>
      </c>
      <c r="V9" s="120">
        <v>106.29875758451315</v>
      </c>
      <c r="W9" s="11">
        <v>2602</v>
      </c>
      <c r="X9" s="120">
        <v>105.47223348196191</v>
      </c>
      <c r="Y9" s="11">
        <v>4822</v>
      </c>
      <c r="Z9" s="120">
        <v>104.80330362964574</v>
      </c>
      <c r="AA9" s="11">
        <v>70</v>
      </c>
      <c r="AB9" s="120">
        <v>104.4776119402985</v>
      </c>
      <c r="AC9" s="11">
        <v>4951</v>
      </c>
      <c r="AD9" s="120">
        <v>105.47507456327226</v>
      </c>
    </row>
    <row r="10" spans="1:30" ht="21" customHeight="1">
      <c r="A10" s="47"/>
      <c r="B10" s="343"/>
      <c r="C10" s="85"/>
      <c r="D10" s="317"/>
      <c r="E10" s="14"/>
      <c r="F10" s="87" t="s">
        <v>20</v>
      </c>
      <c r="G10" s="11">
        <v>19121</v>
      </c>
      <c r="H10" s="18">
        <v>102.26227404000427</v>
      </c>
      <c r="I10" s="11">
        <v>19598</v>
      </c>
      <c r="J10" s="18">
        <v>102.49463940170493</v>
      </c>
      <c r="K10" s="11">
        <v>20088</v>
      </c>
      <c r="L10" s="18">
        <v>102.5002551280743</v>
      </c>
      <c r="M10" s="11">
        <v>20866</v>
      </c>
      <c r="N10" s="18">
        <v>103.87295898048585</v>
      </c>
      <c r="O10" s="11">
        <f>SUM(Q10,S10,U10,W10,Y10,AA10,AC10)-1</f>
        <v>22070</v>
      </c>
      <c r="P10" s="120">
        <f t="shared" si="0"/>
        <v>105.77015240103518</v>
      </c>
      <c r="Q10" s="11">
        <v>4433</v>
      </c>
      <c r="R10" s="120">
        <v>106.71641791044777</v>
      </c>
      <c r="S10" s="11">
        <v>1522</v>
      </c>
      <c r="T10" s="120">
        <v>107.63790664780764</v>
      </c>
      <c r="U10" s="11">
        <v>3672</v>
      </c>
      <c r="V10" s="120">
        <v>105.82132564841498</v>
      </c>
      <c r="W10" s="11">
        <v>2606</v>
      </c>
      <c r="X10" s="120">
        <v>106.15071283095723</v>
      </c>
      <c r="Y10" s="11">
        <v>4814</v>
      </c>
      <c r="Z10" s="120">
        <v>104.47048611111111</v>
      </c>
      <c r="AA10" s="11">
        <v>70</v>
      </c>
      <c r="AB10" s="120">
        <v>104.4776119402985</v>
      </c>
      <c r="AC10" s="11">
        <v>4954</v>
      </c>
      <c r="AD10" s="120">
        <v>105.47157760272515</v>
      </c>
    </row>
    <row r="11" spans="1:30" ht="21" customHeight="1">
      <c r="A11" s="47"/>
      <c r="B11" s="343"/>
      <c r="C11" s="88"/>
      <c r="D11" s="318" t="s">
        <v>5</v>
      </c>
      <c r="E11" s="89"/>
      <c r="F11" s="84" t="s">
        <v>19</v>
      </c>
      <c r="G11" s="11">
        <v>1650</v>
      </c>
      <c r="H11" s="18">
        <v>96.491228070175438</v>
      </c>
      <c r="I11" s="11">
        <v>1635</v>
      </c>
      <c r="J11" s="18">
        <v>99.090909090909093</v>
      </c>
      <c r="K11" s="11">
        <v>1654</v>
      </c>
      <c r="L11" s="18">
        <v>101.16207951070338</v>
      </c>
      <c r="M11" s="11">
        <v>1824</v>
      </c>
      <c r="N11" s="18">
        <v>110.27811366384523</v>
      </c>
      <c r="O11" s="11">
        <f>SUM(Q11,S11,U11,W11,Y11,AA11,AC11)+2</f>
        <v>1917</v>
      </c>
      <c r="P11" s="120">
        <f t="shared" si="0"/>
        <v>105.0986842105263</v>
      </c>
      <c r="Q11" s="11">
        <v>451</v>
      </c>
      <c r="R11" s="120">
        <v>115.93830334190231</v>
      </c>
      <c r="S11" s="11">
        <v>96</v>
      </c>
      <c r="T11" s="120">
        <v>112.94117647058823</v>
      </c>
      <c r="U11" s="11">
        <v>344</v>
      </c>
      <c r="V11" s="120">
        <v>106.83229813664596</v>
      </c>
      <c r="W11" s="11">
        <v>307</v>
      </c>
      <c r="X11" s="120">
        <v>105.13698630136987</v>
      </c>
      <c r="Y11" s="11">
        <v>377</v>
      </c>
      <c r="Z11" s="120">
        <v>96.173469387755105</v>
      </c>
      <c r="AA11" s="30">
        <v>22</v>
      </c>
      <c r="AB11" s="120">
        <v>84.615384615384613</v>
      </c>
      <c r="AC11" s="11">
        <v>318</v>
      </c>
      <c r="AD11" s="120">
        <v>100</v>
      </c>
    </row>
    <row r="12" spans="1:30" ht="21" customHeight="1">
      <c r="A12" s="47"/>
      <c r="B12" s="343"/>
      <c r="C12" s="85"/>
      <c r="D12" s="319"/>
      <c r="E12" s="14"/>
      <c r="F12" s="87" t="s">
        <v>20</v>
      </c>
      <c r="G12" s="11">
        <v>1647</v>
      </c>
      <c r="H12" s="18">
        <v>95.979020979020973</v>
      </c>
      <c r="I12" s="11">
        <v>1647</v>
      </c>
      <c r="J12" s="18">
        <v>100</v>
      </c>
      <c r="K12" s="11">
        <v>1680</v>
      </c>
      <c r="L12" s="18">
        <v>102.00364298724955</v>
      </c>
      <c r="M12" s="11">
        <v>1843</v>
      </c>
      <c r="N12" s="18">
        <v>109.70238095238096</v>
      </c>
      <c r="O12" s="11">
        <f>SUM(Q12,S12,U12,W12,Y12,AA12,AC12)+2</f>
        <v>1909</v>
      </c>
      <c r="P12" s="120">
        <f t="shared" si="0"/>
        <v>103.58111774281062</v>
      </c>
      <c r="Q12" s="11">
        <v>451</v>
      </c>
      <c r="R12" s="120">
        <v>112.75</v>
      </c>
      <c r="S12" s="11">
        <v>96</v>
      </c>
      <c r="T12" s="120">
        <v>112.94117647058823</v>
      </c>
      <c r="U12" s="11">
        <v>340</v>
      </c>
      <c r="V12" s="120">
        <v>105.59006211180125</v>
      </c>
      <c r="W12" s="11">
        <v>303</v>
      </c>
      <c r="X12" s="120">
        <v>103.76712328767124</v>
      </c>
      <c r="Y12" s="11">
        <v>377</v>
      </c>
      <c r="Z12" s="120">
        <v>94.25</v>
      </c>
      <c r="AA12" s="30">
        <v>22</v>
      </c>
      <c r="AB12" s="120">
        <v>84.615384615384613</v>
      </c>
      <c r="AC12" s="11">
        <v>318</v>
      </c>
      <c r="AD12" s="120">
        <v>100</v>
      </c>
    </row>
    <row r="13" spans="1:30" ht="21" customHeight="1">
      <c r="A13" s="47"/>
      <c r="B13" s="343"/>
      <c r="C13" s="88"/>
      <c r="D13" s="320" t="s">
        <v>21</v>
      </c>
      <c r="E13" s="90"/>
      <c r="F13" s="91" t="s">
        <v>19</v>
      </c>
      <c r="G13" s="40">
        <v>101854</v>
      </c>
      <c r="H13" s="92">
        <v>95.583708708708699</v>
      </c>
      <c r="I13" s="40">
        <v>97312</v>
      </c>
      <c r="J13" s="92">
        <v>95.540675869381658</v>
      </c>
      <c r="K13" s="40">
        <v>93444</v>
      </c>
      <c r="L13" s="92">
        <v>96.025156198618873</v>
      </c>
      <c r="M13" s="40">
        <v>91173</v>
      </c>
      <c r="N13" s="92">
        <v>97.56966739437523</v>
      </c>
      <c r="O13" s="40">
        <f>O5+O7+O9+O11-1</f>
        <v>89525</v>
      </c>
      <c r="P13" s="121">
        <f t="shared" si="0"/>
        <v>98.192447325414321</v>
      </c>
      <c r="Q13" s="40">
        <f>Q5+Q7+Q9+Q11+1</f>
        <v>23030</v>
      </c>
      <c r="R13" s="121">
        <v>97.783627717391312</v>
      </c>
      <c r="S13" s="40">
        <f>S5+S7+S9+S11</f>
        <v>5216</v>
      </c>
      <c r="T13" s="121">
        <v>99.201217192848986</v>
      </c>
      <c r="U13" s="40">
        <f>U5+U7+U9+U11</f>
        <v>14233</v>
      </c>
      <c r="V13" s="121">
        <v>99.177757647550692</v>
      </c>
      <c r="W13" s="40">
        <f>W5+W7+W9+W11</f>
        <v>9971</v>
      </c>
      <c r="X13" s="121">
        <v>98.781454329304538</v>
      </c>
      <c r="Y13" s="40">
        <f>Y5+Y7+Y9+Y11</f>
        <v>18595</v>
      </c>
      <c r="Z13" s="121">
        <v>97.483617300131058</v>
      </c>
      <c r="AA13" s="40">
        <f>AA5+AA7+AA9+AA11</f>
        <v>334</v>
      </c>
      <c r="AB13" s="121">
        <v>98.525073746312685</v>
      </c>
      <c r="AC13" s="40">
        <f>AC5+AC7+AC9+AC11</f>
        <v>18147</v>
      </c>
      <c r="AD13" s="121">
        <v>98.065387733045128</v>
      </c>
    </row>
    <row r="14" spans="1:30" ht="21" customHeight="1">
      <c r="A14" s="48"/>
      <c r="B14" s="45"/>
      <c r="C14" s="14"/>
      <c r="D14" s="321"/>
      <c r="E14" s="48"/>
      <c r="F14" s="93" t="s">
        <v>20</v>
      </c>
      <c r="G14" s="40">
        <v>101801</v>
      </c>
      <c r="H14" s="92">
        <v>95.60844125961475</v>
      </c>
      <c r="I14" s="40">
        <v>97346</v>
      </c>
      <c r="J14" s="92">
        <v>95.623815090225051</v>
      </c>
      <c r="K14" s="40">
        <v>93469</v>
      </c>
      <c r="L14" s="92">
        <v>96.017299118607852</v>
      </c>
      <c r="M14" s="40">
        <v>91186</v>
      </c>
      <c r="N14" s="92">
        <v>97.557478950240181</v>
      </c>
      <c r="O14" s="40">
        <f>O6+O8+O10+O12+1</f>
        <v>89382</v>
      </c>
      <c r="P14" s="121">
        <f t="shared" si="0"/>
        <v>98.021626126817722</v>
      </c>
      <c r="Q14" s="40">
        <f>Q6+Q8+Q10+Q12+1</f>
        <v>22965</v>
      </c>
      <c r="R14" s="121">
        <v>97.491085073866529</v>
      </c>
      <c r="S14" s="40">
        <f>S6+S8+S10+S12</f>
        <v>5232</v>
      </c>
      <c r="T14" s="121">
        <v>99.260102447353447</v>
      </c>
      <c r="U14" s="40">
        <f>U6+U8+U10+U12</f>
        <v>14196</v>
      </c>
      <c r="V14" s="121">
        <v>99.0234375</v>
      </c>
      <c r="W14" s="40">
        <f>W6+W8+W10+W12</f>
        <v>9979</v>
      </c>
      <c r="X14" s="121">
        <v>98.743320799525037</v>
      </c>
      <c r="Y14" s="40">
        <f>Y6+Y8+Y10+Y12+1</f>
        <v>18546</v>
      </c>
      <c r="Z14" s="121">
        <v>97.221639756762428</v>
      </c>
      <c r="AA14" s="40">
        <f>AA6+AA8+AA10+AA12</f>
        <v>330</v>
      </c>
      <c r="AB14" s="121">
        <v>98.507462686567166</v>
      </c>
      <c r="AC14" s="40">
        <f>AC6+AC8+AC10+AC12-1</f>
        <v>18133</v>
      </c>
      <c r="AD14" s="121">
        <v>97.979143026962774</v>
      </c>
    </row>
    <row r="15" spans="1:30" ht="21" customHeight="1">
      <c r="A15" s="128"/>
      <c r="B15" s="81"/>
      <c r="C15" s="24"/>
      <c r="D15" s="322" t="s">
        <v>22</v>
      </c>
      <c r="E15" s="82"/>
      <c r="F15" s="84" t="s">
        <v>19</v>
      </c>
      <c r="G15" s="9">
        <v>45194</v>
      </c>
      <c r="H15" s="18">
        <v>98.879796963199581</v>
      </c>
      <c r="I15" s="9">
        <v>44888</v>
      </c>
      <c r="J15" s="18">
        <v>99.322918971544894</v>
      </c>
      <c r="K15" s="9">
        <v>44734</v>
      </c>
      <c r="L15" s="18">
        <v>99.656923899483161</v>
      </c>
      <c r="M15" s="9">
        <v>45328</v>
      </c>
      <c r="N15" s="18">
        <v>101.32784906335226</v>
      </c>
      <c r="O15" s="9">
        <f>SUM(Q15,S15,U15,W15,Y15,AA15,AC15)+1</f>
        <v>46307</v>
      </c>
      <c r="P15" s="120">
        <f t="shared" si="0"/>
        <v>102.15981291916695</v>
      </c>
      <c r="Q15" s="11">
        <v>9223</v>
      </c>
      <c r="R15" s="120">
        <v>101.01861993428258</v>
      </c>
      <c r="S15" s="11">
        <v>3827</v>
      </c>
      <c r="T15" s="120">
        <v>101.83608302288451</v>
      </c>
      <c r="U15" s="9">
        <v>8096</v>
      </c>
      <c r="V15" s="119">
        <v>102.92397660818713</v>
      </c>
      <c r="W15" s="9">
        <v>5764</v>
      </c>
      <c r="X15" s="119">
        <v>103.89329488103823</v>
      </c>
      <c r="Y15" s="9">
        <v>9842</v>
      </c>
      <c r="Z15" s="119">
        <v>102.467464862051</v>
      </c>
      <c r="AA15" s="9">
        <v>302</v>
      </c>
      <c r="AB15" s="119">
        <v>95.268138801261827</v>
      </c>
      <c r="AC15" s="9">
        <v>9252</v>
      </c>
      <c r="AD15" s="119">
        <v>101.6256590509666</v>
      </c>
    </row>
    <row r="16" spans="1:30" ht="21" customHeight="1">
      <c r="A16" s="128"/>
      <c r="B16" s="46"/>
      <c r="C16" s="85"/>
      <c r="D16" s="319"/>
      <c r="E16" s="14"/>
      <c r="F16" s="87" t="s">
        <v>20</v>
      </c>
      <c r="G16" s="9">
        <v>45179</v>
      </c>
      <c r="H16" s="18">
        <v>99.246518167040108</v>
      </c>
      <c r="I16" s="9">
        <v>44870</v>
      </c>
      <c r="J16" s="18">
        <v>99.316053918856113</v>
      </c>
      <c r="K16" s="9">
        <v>44604</v>
      </c>
      <c r="L16" s="18">
        <v>99.407176287051485</v>
      </c>
      <c r="M16" s="9">
        <v>45169</v>
      </c>
      <c r="N16" s="18">
        <v>101.26670253788899</v>
      </c>
      <c r="O16" s="9">
        <f t="shared" ref="O16" si="2">SUM(Q16,S16,U16,W16,Y16,AA16,AC16)</f>
        <v>46163</v>
      </c>
      <c r="P16" s="120">
        <f t="shared" si="0"/>
        <v>102.20062432199074</v>
      </c>
      <c r="Q16" s="11">
        <v>9191</v>
      </c>
      <c r="R16" s="120">
        <v>101.15562403697997</v>
      </c>
      <c r="S16" s="11">
        <v>3812</v>
      </c>
      <c r="T16" s="120">
        <v>101.8162393162393</v>
      </c>
      <c r="U16" s="9">
        <v>8068</v>
      </c>
      <c r="V16" s="119">
        <v>102.98697983150372</v>
      </c>
      <c r="W16" s="9">
        <v>5746</v>
      </c>
      <c r="X16" s="119">
        <v>103.84962949575277</v>
      </c>
      <c r="Y16" s="9">
        <v>9806</v>
      </c>
      <c r="Z16" s="119">
        <v>102.44463017133305</v>
      </c>
      <c r="AA16" s="9">
        <v>302</v>
      </c>
      <c r="AB16" s="119">
        <v>95.268138801261827</v>
      </c>
      <c r="AC16" s="9">
        <v>9238</v>
      </c>
      <c r="AD16" s="119">
        <v>101.70648464163823</v>
      </c>
    </row>
    <row r="17" spans="1:30" ht="21" customHeight="1">
      <c r="A17" s="128"/>
      <c r="B17" s="343" t="s">
        <v>43</v>
      </c>
      <c r="C17" s="88"/>
      <c r="D17" s="318" t="s">
        <v>23</v>
      </c>
      <c r="E17" s="82"/>
      <c r="F17" s="84" t="s">
        <v>19</v>
      </c>
      <c r="G17" s="9">
        <v>28</v>
      </c>
      <c r="H17" s="18">
        <v>121.73913043478262</v>
      </c>
      <c r="I17" s="9">
        <v>23</v>
      </c>
      <c r="J17" s="18">
        <v>82.142857142857139</v>
      </c>
      <c r="K17" s="9">
        <v>18</v>
      </c>
      <c r="L17" s="18">
        <v>78.260869565217391</v>
      </c>
      <c r="M17" s="9">
        <v>14</v>
      </c>
      <c r="N17" s="18">
        <v>77.777777777777786</v>
      </c>
      <c r="O17" s="9">
        <f>SUM(Q17,S17,U17,W17,Y17,AA17,AC17)-1</f>
        <v>14</v>
      </c>
      <c r="P17" s="120">
        <f t="shared" si="0"/>
        <v>100</v>
      </c>
      <c r="Q17" s="30">
        <v>0</v>
      </c>
      <c r="R17" s="120" t="s">
        <v>78</v>
      </c>
      <c r="S17" s="30">
        <v>0</v>
      </c>
      <c r="T17" s="120" t="s">
        <v>78</v>
      </c>
      <c r="U17" s="30">
        <v>5</v>
      </c>
      <c r="V17" s="119">
        <v>100</v>
      </c>
      <c r="W17" s="30">
        <v>0</v>
      </c>
      <c r="X17" s="119" t="s">
        <v>78</v>
      </c>
      <c r="Y17" s="9">
        <v>5</v>
      </c>
      <c r="Z17" s="119">
        <v>100</v>
      </c>
      <c r="AA17" s="30">
        <v>0</v>
      </c>
      <c r="AB17" s="119" t="s">
        <v>78</v>
      </c>
      <c r="AC17" s="15">
        <v>5</v>
      </c>
      <c r="AD17" s="119">
        <v>100</v>
      </c>
    </row>
    <row r="18" spans="1:30" ht="21" customHeight="1">
      <c r="A18" s="128"/>
      <c r="B18" s="344"/>
      <c r="C18" s="85"/>
      <c r="D18" s="319"/>
      <c r="E18" s="14"/>
      <c r="F18" s="87" t="s">
        <v>20</v>
      </c>
      <c r="G18" s="9">
        <v>28</v>
      </c>
      <c r="H18" s="18">
        <v>121.73913043478262</v>
      </c>
      <c r="I18" s="9">
        <v>23</v>
      </c>
      <c r="J18" s="18">
        <v>82.142857142857139</v>
      </c>
      <c r="K18" s="9">
        <v>18</v>
      </c>
      <c r="L18" s="18">
        <v>78.260869565217391</v>
      </c>
      <c r="M18" s="9">
        <v>14</v>
      </c>
      <c r="N18" s="18">
        <v>77.777777777777786</v>
      </c>
      <c r="O18" s="9">
        <f>SUM(Q18,S18,U18,W18,Y18,AA18,AC18)-1</f>
        <v>14</v>
      </c>
      <c r="P18" s="120">
        <f t="shared" si="0"/>
        <v>100</v>
      </c>
      <c r="Q18" s="30">
        <v>0</v>
      </c>
      <c r="R18" s="120" t="s">
        <v>78</v>
      </c>
      <c r="S18" s="30">
        <v>0</v>
      </c>
      <c r="T18" s="120" t="s">
        <v>78</v>
      </c>
      <c r="U18" s="9">
        <v>5</v>
      </c>
      <c r="V18" s="119">
        <v>100</v>
      </c>
      <c r="W18" s="30">
        <v>0</v>
      </c>
      <c r="X18" s="119" t="s">
        <v>78</v>
      </c>
      <c r="Y18" s="9">
        <v>5</v>
      </c>
      <c r="Z18" s="119">
        <v>100</v>
      </c>
      <c r="AA18" s="30">
        <v>0</v>
      </c>
      <c r="AB18" s="119" t="s">
        <v>78</v>
      </c>
      <c r="AC18" s="15">
        <v>5</v>
      </c>
      <c r="AD18" s="119">
        <v>100</v>
      </c>
    </row>
    <row r="19" spans="1:30" ht="21" customHeight="1">
      <c r="A19" s="128"/>
      <c r="B19" s="344"/>
      <c r="C19" s="88"/>
      <c r="D19" s="94" t="s">
        <v>24</v>
      </c>
      <c r="E19" s="95"/>
      <c r="F19" s="84" t="s">
        <v>19</v>
      </c>
      <c r="G19" s="16">
        <v>38</v>
      </c>
      <c r="H19" s="18">
        <v>115.15151515151516</v>
      </c>
      <c r="I19" s="16">
        <v>38</v>
      </c>
      <c r="J19" s="18">
        <v>100</v>
      </c>
      <c r="K19" s="16">
        <v>25</v>
      </c>
      <c r="L19" s="18">
        <v>65.789473684210535</v>
      </c>
      <c r="M19" s="16">
        <v>19</v>
      </c>
      <c r="N19" s="18">
        <v>76</v>
      </c>
      <c r="O19" s="9">
        <f>SUM(Q19,S19,U19,W19,Y19,AA19,AC19)</f>
        <v>22</v>
      </c>
      <c r="P19" s="120">
        <f t="shared" si="0"/>
        <v>115.78947368421053</v>
      </c>
      <c r="Q19" s="30">
        <v>8</v>
      </c>
      <c r="R19" s="120">
        <v>100</v>
      </c>
      <c r="S19" s="30">
        <v>0</v>
      </c>
      <c r="T19" s="120" t="s">
        <v>78</v>
      </c>
      <c r="U19" s="15">
        <v>0</v>
      </c>
      <c r="V19" s="119" t="s">
        <v>78</v>
      </c>
      <c r="W19" s="30">
        <v>0</v>
      </c>
      <c r="X19" s="120" t="s">
        <v>78</v>
      </c>
      <c r="Y19" s="9">
        <v>6</v>
      </c>
      <c r="Z19" s="119">
        <v>100</v>
      </c>
      <c r="AA19" s="30">
        <v>0</v>
      </c>
      <c r="AB19" s="119" t="s">
        <v>78</v>
      </c>
      <c r="AC19" s="15">
        <v>8</v>
      </c>
      <c r="AD19" s="119">
        <v>133.33333333333331</v>
      </c>
    </row>
    <row r="20" spans="1:30" ht="21" customHeight="1">
      <c r="A20" s="128"/>
      <c r="B20" s="344"/>
      <c r="C20" s="85"/>
      <c r="D20" s="96" t="s">
        <v>27</v>
      </c>
      <c r="E20" s="70"/>
      <c r="F20" s="87" t="s">
        <v>20</v>
      </c>
      <c r="G20" s="12">
        <v>38</v>
      </c>
      <c r="H20" s="18">
        <v>115.15151515151516</v>
      </c>
      <c r="I20" s="12">
        <v>38</v>
      </c>
      <c r="J20" s="18">
        <v>100</v>
      </c>
      <c r="K20" s="12">
        <v>25</v>
      </c>
      <c r="L20" s="18">
        <v>65.789473684210535</v>
      </c>
      <c r="M20" s="12">
        <v>19</v>
      </c>
      <c r="N20" s="18">
        <v>76</v>
      </c>
      <c r="O20" s="9">
        <f>SUM(Q20,S20,U20,W20,Y20,AA20,AC20)</f>
        <v>22</v>
      </c>
      <c r="P20" s="120">
        <f t="shared" si="0"/>
        <v>115.78947368421053</v>
      </c>
      <c r="Q20" s="30">
        <v>8</v>
      </c>
      <c r="R20" s="120">
        <v>100</v>
      </c>
      <c r="S20" s="30">
        <v>0</v>
      </c>
      <c r="T20" s="120" t="s">
        <v>78</v>
      </c>
      <c r="U20" s="15">
        <v>0</v>
      </c>
      <c r="V20" s="119" t="s">
        <v>78</v>
      </c>
      <c r="W20" s="30">
        <v>0</v>
      </c>
      <c r="X20" s="120" t="s">
        <v>78</v>
      </c>
      <c r="Y20" s="9">
        <v>6</v>
      </c>
      <c r="Z20" s="119">
        <v>100</v>
      </c>
      <c r="AA20" s="30">
        <v>0</v>
      </c>
      <c r="AB20" s="119" t="s">
        <v>78</v>
      </c>
      <c r="AC20" s="15">
        <v>8</v>
      </c>
      <c r="AD20" s="119">
        <v>133.33333333333331</v>
      </c>
    </row>
    <row r="21" spans="1:30" ht="21" customHeight="1">
      <c r="A21" s="128"/>
      <c r="B21" s="344"/>
      <c r="C21" s="88"/>
      <c r="D21" s="94" t="s">
        <v>24</v>
      </c>
      <c r="E21" s="97"/>
      <c r="F21" s="98" t="s">
        <v>19</v>
      </c>
      <c r="G21" s="9">
        <v>1208774</v>
      </c>
      <c r="H21" s="18">
        <v>105.91332934952327</v>
      </c>
      <c r="I21" s="9">
        <v>1266346</v>
      </c>
      <c r="J21" s="18">
        <v>104.76284235101019</v>
      </c>
      <c r="K21" s="9">
        <v>1325144</v>
      </c>
      <c r="L21" s="18">
        <v>104.64312281161705</v>
      </c>
      <c r="M21" s="9">
        <v>1390340</v>
      </c>
      <c r="N21" s="18">
        <v>104.91991813719868</v>
      </c>
      <c r="O21" s="9">
        <f t="shared" ref="O21" si="3">SUM(Q21,S21,U21,W21,Y21,AA21,AC21)</f>
        <v>1465032</v>
      </c>
      <c r="P21" s="120">
        <f t="shared" si="0"/>
        <v>105.37221111382826</v>
      </c>
      <c r="Q21" s="11">
        <v>195536</v>
      </c>
      <c r="R21" s="120">
        <v>106.28053983835288</v>
      </c>
      <c r="S21" s="11">
        <v>123200</v>
      </c>
      <c r="T21" s="120">
        <v>106.6352761957519</v>
      </c>
      <c r="U21" s="9">
        <v>298279</v>
      </c>
      <c r="V21" s="119">
        <v>104.54997931986905</v>
      </c>
      <c r="W21" s="9">
        <v>196083</v>
      </c>
      <c r="X21" s="119">
        <v>104.23736922684358</v>
      </c>
      <c r="Y21" s="9">
        <v>313980</v>
      </c>
      <c r="Z21" s="119">
        <v>105.54020531230461</v>
      </c>
      <c r="AA21" s="9">
        <v>8759</v>
      </c>
      <c r="AB21" s="119">
        <v>105.22585295530995</v>
      </c>
      <c r="AC21" s="9">
        <v>329195</v>
      </c>
      <c r="AD21" s="119">
        <v>105.64903576139386</v>
      </c>
    </row>
    <row r="22" spans="1:30" ht="21" customHeight="1">
      <c r="A22" s="128"/>
      <c r="B22" s="344"/>
      <c r="C22" s="85"/>
      <c r="D22" s="96" t="s">
        <v>25</v>
      </c>
      <c r="E22" s="70"/>
      <c r="F22" s="87" t="s">
        <v>20</v>
      </c>
      <c r="G22" s="9">
        <v>1193974</v>
      </c>
      <c r="H22" s="18">
        <v>105.88057935851289</v>
      </c>
      <c r="I22" s="9">
        <v>1247393</v>
      </c>
      <c r="J22" s="18">
        <v>104.47405052371326</v>
      </c>
      <c r="K22" s="9">
        <v>1304048</v>
      </c>
      <c r="L22" s="18">
        <v>104.54187252934722</v>
      </c>
      <c r="M22" s="9">
        <v>1369171</v>
      </c>
      <c r="N22" s="18">
        <v>104.99391126706992</v>
      </c>
      <c r="O22" s="9">
        <f>SUM(Q22,S22,U22,W22,Y22,AA22,AC22)</f>
        <v>1443056</v>
      </c>
      <c r="P22" s="120">
        <f t="shared" si="0"/>
        <v>105.39633106456388</v>
      </c>
      <c r="Q22" s="11">
        <v>192559</v>
      </c>
      <c r="R22" s="120">
        <v>106.29633514211743</v>
      </c>
      <c r="S22" s="11">
        <v>121704</v>
      </c>
      <c r="T22" s="120">
        <v>106.63816066171317</v>
      </c>
      <c r="U22" s="9">
        <v>294665</v>
      </c>
      <c r="V22" s="119">
        <v>104.5652945351313</v>
      </c>
      <c r="W22" s="9">
        <v>193186</v>
      </c>
      <c r="X22" s="119">
        <v>104.24792514327035</v>
      </c>
      <c r="Y22" s="9">
        <v>307950</v>
      </c>
      <c r="Z22" s="119">
        <v>105.62257122963949</v>
      </c>
      <c r="AA22" s="9">
        <v>8519</v>
      </c>
      <c r="AB22" s="119">
        <v>105.10795805058606</v>
      </c>
      <c r="AC22" s="9">
        <v>324473</v>
      </c>
      <c r="AD22" s="119">
        <v>105.65264251269078</v>
      </c>
    </row>
    <row r="23" spans="1:30" ht="21" customHeight="1">
      <c r="A23" s="128"/>
      <c r="B23" s="344"/>
      <c r="C23" s="88"/>
      <c r="D23" s="82" t="s">
        <v>26</v>
      </c>
      <c r="E23" s="83"/>
      <c r="F23" s="84" t="s">
        <v>19</v>
      </c>
      <c r="G23" s="9">
        <v>6715</v>
      </c>
      <c r="H23" s="18">
        <v>108.76255264010366</v>
      </c>
      <c r="I23" s="9">
        <v>7667</v>
      </c>
      <c r="J23" s="18">
        <v>114.17721518987342</v>
      </c>
      <c r="K23" s="9">
        <v>8493</v>
      </c>
      <c r="L23" s="18">
        <v>110.77344463284204</v>
      </c>
      <c r="M23" s="9">
        <v>9325</v>
      </c>
      <c r="N23" s="18">
        <v>109.796302837631</v>
      </c>
      <c r="O23" s="9">
        <f>SUM(Q23,S23,U23,W23,Y23,AA23,AC23)-1</f>
        <v>10411</v>
      </c>
      <c r="P23" s="120">
        <f t="shared" si="0"/>
        <v>111.64611260053618</v>
      </c>
      <c r="Q23" s="11">
        <v>1436</v>
      </c>
      <c r="R23" s="120">
        <v>108.05116629044393</v>
      </c>
      <c r="S23" s="11">
        <v>481</v>
      </c>
      <c r="T23" s="120">
        <v>111.60092807424593</v>
      </c>
      <c r="U23" s="9">
        <v>2888</v>
      </c>
      <c r="V23" s="119">
        <v>123.41880341880342</v>
      </c>
      <c r="W23" s="9">
        <v>2221</v>
      </c>
      <c r="X23" s="119">
        <v>103.30232558139534</v>
      </c>
      <c r="Y23" s="9">
        <v>1811</v>
      </c>
      <c r="Z23" s="119">
        <v>114.98412698412699</v>
      </c>
      <c r="AA23" s="9">
        <v>33</v>
      </c>
      <c r="AB23" s="119">
        <v>78.571428571428569</v>
      </c>
      <c r="AC23" s="9">
        <v>1542</v>
      </c>
      <c r="AD23" s="119">
        <v>105.76131687242798</v>
      </c>
    </row>
    <row r="24" spans="1:30" ht="21" customHeight="1">
      <c r="A24" s="128"/>
      <c r="B24" s="344"/>
      <c r="C24" s="85"/>
      <c r="D24" s="96" t="s">
        <v>27</v>
      </c>
      <c r="E24" s="70"/>
      <c r="F24" s="87" t="s">
        <v>20</v>
      </c>
      <c r="G24" s="9">
        <v>6697</v>
      </c>
      <c r="H24" s="18">
        <v>108.61174180992539</v>
      </c>
      <c r="I24" s="9">
        <v>7643</v>
      </c>
      <c r="J24" s="18">
        <v>114.12572793788263</v>
      </c>
      <c r="K24" s="9">
        <v>8468</v>
      </c>
      <c r="L24" s="18">
        <v>110.7941907627895</v>
      </c>
      <c r="M24" s="9">
        <v>9317</v>
      </c>
      <c r="N24" s="18">
        <v>110.02598016060463</v>
      </c>
      <c r="O24" s="9">
        <f>SUM(Q24,S24,U24,W24,Y24,AA24,AC24)-1</f>
        <v>10366</v>
      </c>
      <c r="P24" s="120">
        <f t="shared" si="0"/>
        <v>111.25898894493935</v>
      </c>
      <c r="Q24" s="11">
        <v>1432</v>
      </c>
      <c r="R24" s="120">
        <v>107.75018811136192</v>
      </c>
      <c r="S24" s="11">
        <v>470</v>
      </c>
      <c r="T24" s="120">
        <v>110.84905660377358</v>
      </c>
      <c r="U24" s="9">
        <v>2888</v>
      </c>
      <c r="V24" s="119">
        <v>123.41880341880342</v>
      </c>
      <c r="W24" s="9">
        <v>2212</v>
      </c>
      <c r="X24" s="119">
        <v>103.12354312354313</v>
      </c>
      <c r="Y24" s="9">
        <v>1803</v>
      </c>
      <c r="Z24" s="119">
        <v>114.25855513307985</v>
      </c>
      <c r="AA24" s="9">
        <v>33</v>
      </c>
      <c r="AB24" s="119">
        <v>78.571428571428569</v>
      </c>
      <c r="AC24" s="9">
        <v>1529</v>
      </c>
      <c r="AD24" s="119">
        <v>104.86968449931413</v>
      </c>
    </row>
    <row r="25" spans="1:30" ht="21" customHeight="1">
      <c r="A25" s="128"/>
      <c r="B25" s="344"/>
      <c r="C25" s="99"/>
      <c r="D25" s="82" t="s">
        <v>26</v>
      </c>
      <c r="E25" s="83"/>
      <c r="F25" s="84" t="s">
        <v>19</v>
      </c>
      <c r="G25" s="9">
        <v>130744</v>
      </c>
      <c r="H25" s="18">
        <v>100.08343858843342</v>
      </c>
      <c r="I25" s="9">
        <v>132566</v>
      </c>
      <c r="J25" s="18">
        <v>101.39356299333049</v>
      </c>
      <c r="K25" s="9">
        <v>133918</v>
      </c>
      <c r="L25" s="18">
        <v>101.0198693480983</v>
      </c>
      <c r="M25" s="9">
        <v>135549</v>
      </c>
      <c r="N25" s="18">
        <v>101.21790946698725</v>
      </c>
      <c r="O25" s="9">
        <f>SUM(Q25,S25,U25,W25,Y25,AA25,AC25)</f>
        <v>137140</v>
      </c>
      <c r="P25" s="120">
        <f t="shared" si="0"/>
        <v>101.17374528768195</v>
      </c>
      <c r="Q25" s="11">
        <v>17443</v>
      </c>
      <c r="R25" s="120">
        <v>100.75088084098654</v>
      </c>
      <c r="S25" s="11">
        <v>11763</v>
      </c>
      <c r="T25" s="120">
        <v>102.02081526452731</v>
      </c>
      <c r="U25" s="9">
        <v>33805</v>
      </c>
      <c r="V25" s="119">
        <v>100.55026769779893</v>
      </c>
      <c r="W25" s="9">
        <v>23219</v>
      </c>
      <c r="X25" s="119">
        <v>99.767971469084344</v>
      </c>
      <c r="Y25" s="9">
        <v>23376</v>
      </c>
      <c r="Z25" s="119">
        <v>101.57736931299701</v>
      </c>
      <c r="AA25" s="9">
        <v>2044</v>
      </c>
      <c r="AB25" s="119">
        <v>101.94513715710723</v>
      </c>
      <c r="AC25" s="9">
        <v>25490</v>
      </c>
      <c r="AD25" s="119">
        <v>102.80298447267594</v>
      </c>
    </row>
    <row r="26" spans="1:30" ht="21" customHeight="1">
      <c r="A26" s="128"/>
      <c r="B26" s="344"/>
      <c r="C26" s="100"/>
      <c r="D26" s="96" t="s">
        <v>25</v>
      </c>
      <c r="E26" s="70"/>
      <c r="F26" s="87" t="s">
        <v>20</v>
      </c>
      <c r="G26" s="9">
        <v>130018</v>
      </c>
      <c r="H26" s="18">
        <v>100.05463765996907</v>
      </c>
      <c r="I26" s="9">
        <v>131637</v>
      </c>
      <c r="J26" s="18">
        <v>101.24521220138749</v>
      </c>
      <c r="K26" s="9">
        <v>133003</v>
      </c>
      <c r="L26" s="18">
        <v>101.03770216580446</v>
      </c>
      <c r="M26" s="9">
        <v>134722</v>
      </c>
      <c r="N26" s="18">
        <v>101.29245204995377</v>
      </c>
      <c r="O26" s="9">
        <f t="shared" ref="O26:O28" si="4">SUM(Q26,S26,U26,W26,Y26,AA26,AC26)</f>
        <v>136333</v>
      </c>
      <c r="P26" s="120">
        <f t="shared" si="0"/>
        <v>101.19579578687964</v>
      </c>
      <c r="Q26" s="11">
        <v>17319</v>
      </c>
      <c r="R26" s="120">
        <v>100.70357018257936</v>
      </c>
      <c r="S26" s="11">
        <v>11668</v>
      </c>
      <c r="T26" s="120">
        <v>102.29703664737858</v>
      </c>
      <c r="U26" s="9">
        <v>33637</v>
      </c>
      <c r="V26" s="119">
        <v>100.56204968758409</v>
      </c>
      <c r="W26" s="9">
        <v>23157</v>
      </c>
      <c r="X26" s="119">
        <v>99.900776531492667</v>
      </c>
      <c r="Y26" s="9">
        <v>23241</v>
      </c>
      <c r="Z26" s="119">
        <v>101.64443472556309</v>
      </c>
      <c r="AA26" s="9">
        <v>2027</v>
      </c>
      <c r="AB26" s="119">
        <v>102.68490374873353</v>
      </c>
      <c r="AC26" s="9">
        <v>25284</v>
      </c>
      <c r="AD26" s="119">
        <v>102.57200811359026</v>
      </c>
    </row>
    <row r="27" spans="1:30" ht="21" customHeight="1">
      <c r="A27" s="128"/>
      <c r="B27" s="102"/>
      <c r="C27" s="88"/>
      <c r="D27" s="318" t="s">
        <v>97</v>
      </c>
      <c r="E27" s="82"/>
      <c r="F27" s="84" t="s">
        <v>19</v>
      </c>
      <c r="G27" s="30">
        <v>0</v>
      </c>
      <c r="H27" s="120" t="s">
        <v>98</v>
      </c>
      <c r="I27" s="30">
        <v>0</v>
      </c>
      <c r="J27" s="120" t="s">
        <v>98</v>
      </c>
      <c r="K27" s="30">
        <v>0</v>
      </c>
      <c r="L27" s="120" t="s">
        <v>98</v>
      </c>
      <c r="M27" s="30">
        <v>0</v>
      </c>
      <c r="N27" s="120" t="s">
        <v>98</v>
      </c>
      <c r="O27" s="9">
        <f>SUM(Q27,S27,U27,W27,Y27,AA27,AC27)</f>
        <v>4</v>
      </c>
      <c r="P27" s="120" t="str">
        <f>IF(O27=0,IF(M27=0,"-","皆減"),IF(M27=0,"皆増",O27/M27*100))</f>
        <v>皆増</v>
      </c>
      <c r="Q27" s="30">
        <v>4</v>
      </c>
      <c r="R27" s="120" t="s">
        <v>99</v>
      </c>
      <c r="S27" s="30">
        <v>0</v>
      </c>
      <c r="T27" s="120" t="s">
        <v>78</v>
      </c>
      <c r="U27" s="30">
        <v>0</v>
      </c>
      <c r="V27" s="120" t="s">
        <v>78</v>
      </c>
      <c r="W27" s="30">
        <v>0</v>
      </c>
      <c r="X27" s="119" t="s">
        <v>78</v>
      </c>
      <c r="Y27" s="30">
        <v>0</v>
      </c>
      <c r="Z27" s="119" t="s">
        <v>78</v>
      </c>
      <c r="AA27" s="30">
        <v>0</v>
      </c>
      <c r="AB27" s="119" t="s">
        <v>78</v>
      </c>
      <c r="AC27" s="15">
        <v>0</v>
      </c>
      <c r="AD27" s="119" t="s">
        <v>78</v>
      </c>
    </row>
    <row r="28" spans="1:30" ht="21" customHeight="1">
      <c r="A28" s="128"/>
      <c r="B28" s="102"/>
      <c r="C28" s="85"/>
      <c r="D28" s="319"/>
      <c r="E28" s="14"/>
      <c r="F28" s="87" t="s">
        <v>20</v>
      </c>
      <c r="G28" s="30">
        <v>0</v>
      </c>
      <c r="H28" s="120" t="s">
        <v>98</v>
      </c>
      <c r="I28" s="30">
        <v>0</v>
      </c>
      <c r="J28" s="120" t="s">
        <v>98</v>
      </c>
      <c r="K28" s="30">
        <v>0</v>
      </c>
      <c r="L28" s="120" t="s">
        <v>98</v>
      </c>
      <c r="M28" s="30">
        <v>0</v>
      </c>
      <c r="N28" s="120" t="s">
        <v>98</v>
      </c>
      <c r="O28" s="9">
        <f t="shared" si="4"/>
        <v>4</v>
      </c>
      <c r="P28" s="120" t="str">
        <f>IF(O28=0,IF(M28=0,"-","皆減"),IF(M28=0,"皆増",O28/M28*100))</f>
        <v>皆増</v>
      </c>
      <c r="Q28" s="30">
        <v>4</v>
      </c>
      <c r="R28" s="120" t="s">
        <v>99</v>
      </c>
      <c r="S28" s="30">
        <v>0</v>
      </c>
      <c r="T28" s="120" t="s">
        <v>78</v>
      </c>
      <c r="U28" s="30">
        <v>0</v>
      </c>
      <c r="V28" s="120" t="s">
        <v>78</v>
      </c>
      <c r="W28" s="30">
        <v>0</v>
      </c>
      <c r="X28" s="119" t="s">
        <v>78</v>
      </c>
      <c r="Y28" s="30">
        <v>0</v>
      </c>
      <c r="Z28" s="119" t="s">
        <v>78</v>
      </c>
      <c r="AA28" s="30">
        <v>0</v>
      </c>
      <c r="AB28" s="119" t="s">
        <v>78</v>
      </c>
      <c r="AC28" s="15">
        <v>0</v>
      </c>
      <c r="AD28" s="119" t="s">
        <v>78</v>
      </c>
    </row>
    <row r="29" spans="1:30" ht="21" customHeight="1">
      <c r="A29" s="47"/>
      <c r="B29" s="46"/>
      <c r="C29" s="88"/>
      <c r="D29" s="320" t="s">
        <v>21</v>
      </c>
      <c r="E29" s="90"/>
      <c r="F29" s="91" t="s">
        <v>19</v>
      </c>
      <c r="G29" s="40">
        <v>1391493</v>
      </c>
      <c r="H29" s="92">
        <v>105.10901101856167</v>
      </c>
      <c r="I29" s="40">
        <v>1451529</v>
      </c>
      <c r="J29" s="92">
        <v>104.31450248042931</v>
      </c>
      <c r="K29" s="40">
        <v>1512332</v>
      </c>
      <c r="L29" s="92">
        <v>104.18889322913975</v>
      </c>
      <c r="M29" s="40">
        <v>1580574</v>
      </c>
      <c r="N29" s="92">
        <v>104.51236897718226</v>
      </c>
      <c r="O29" s="40">
        <f>O15+O17+O19+O21+O23+O25+O27-1</f>
        <v>1658929</v>
      </c>
      <c r="P29" s="121">
        <f t="shared" si="0"/>
        <v>104.95737624432644</v>
      </c>
      <c r="Q29" s="40">
        <f>Q15+Q17+Q19+Q21+Q23+Q25+Q27</f>
        <v>223650</v>
      </c>
      <c r="R29" s="121">
        <v>105.61484699659994</v>
      </c>
      <c r="S29" s="40">
        <f>S15+S17+S19+S21+S23+S25+S27-1</f>
        <v>139270</v>
      </c>
      <c r="T29" s="121">
        <v>106.10805086359932</v>
      </c>
      <c r="U29" s="40">
        <f>U15+U17+U19+U21+U23+U25+U27</f>
        <v>343073</v>
      </c>
      <c r="V29" s="121">
        <v>104.23663669868046</v>
      </c>
      <c r="W29" s="40">
        <f>W15+W27+W17+W19+W21+W23+W25</f>
        <v>227287</v>
      </c>
      <c r="X29" s="121">
        <v>103.74469949745074</v>
      </c>
      <c r="Y29" s="40">
        <f>Y15+Y17+Y19+Y21+Y23+Y25+Y27-1</f>
        <v>349019</v>
      </c>
      <c r="Z29" s="121">
        <v>105.22096707577005</v>
      </c>
      <c r="AA29" s="40">
        <f>AA15+AA17+AA19+AA21+AA23+AA25+AA27</f>
        <v>11138</v>
      </c>
      <c r="AB29" s="121">
        <v>104.22008047160101</v>
      </c>
      <c r="AC29" s="40">
        <f>AC15+AC17+AC19+AC21+AC23+AC25+AC27-1</f>
        <v>365491</v>
      </c>
      <c r="AD29" s="121">
        <v>105.3406578837391</v>
      </c>
    </row>
    <row r="30" spans="1:30" ht="21" customHeight="1">
      <c r="A30" s="48"/>
      <c r="B30" s="45"/>
      <c r="C30" s="14"/>
      <c r="D30" s="321"/>
      <c r="E30" s="48"/>
      <c r="F30" s="93" t="s">
        <v>20</v>
      </c>
      <c r="G30" s="40">
        <v>1375934</v>
      </c>
      <c r="H30" s="92">
        <v>105.08511080290097</v>
      </c>
      <c r="I30" s="40">
        <v>1431605</v>
      </c>
      <c r="J30" s="92">
        <v>104.04605162747632</v>
      </c>
      <c r="K30" s="40">
        <v>1490166</v>
      </c>
      <c r="L30" s="92">
        <v>104.09058364562851</v>
      </c>
      <c r="M30" s="40">
        <v>1558412</v>
      </c>
      <c r="N30" s="92">
        <v>104.57975822827792</v>
      </c>
      <c r="O30" s="40">
        <f>O16+O18+O20+O22+O24+O26+O28</f>
        <v>1635958</v>
      </c>
      <c r="P30" s="121">
        <f t="shared" si="0"/>
        <v>104.97596271075942</v>
      </c>
      <c r="Q30" s="40">
        <f>Q16+Q18+Q20+Q22+Q24+Q26+Q28</f>
        <v>220513</v>
      </c>
      <c r="R30" s="121">
        <v>105.62232068015807</v>
      </c>
      <c r="S30" s="40">
        <f>S16+S18+S20+S22+S24+S26+S28</f>
        <v>137654</v>
      </c>
      <c r="T30" s="121">
        <v>106.13097716303525</v>
      </c>
      <c r="U30" s="40">
        <f>U16+U18+U20+U22+U24+U26+U28</f>
        <v>339263</v>
      </c>
      <c r="V30" s="121">
        <v>104.25132440970046</v>
      </c>
      <c r="W30" s="40">
        <f>W16+W18+W20+W22+W24+W26+W28-1</f>
        <v>224300</v>
      </c>
      <c r="X30" s="121">
        <v>103.75948892784945</v>
      </c>
      <c r="Y30" s="40">
        <f>Y16+Y18+Y20+Y22+Y24+Y26+Y28</f>
        <v>342811</v>
      </c>
      <c r="Z30" s="121">
        <v>105.29143106366119</v>
      </c>
      <c r="AA30" s="40">
        <f>AA16+AA18+AA20+AA22+AA24+AA26+AA28</f>
        <v>10881</v>
      </c>
      <c r="AB30" s="121">
        <v>104.24410806667943</v>
      </c>
      <c r="AC30" s="40">
        <f>AC16+AC18+AC20+AC22+AC24+AC26+AC28-1</f>
        <v>360536</v>
      </c>
      <c r="AD30" s="121">
        <v>105.32318280876622</v>
      </c>
    </row>
    <row r="31" spans="1:30" ht="21" customHeight="1">
      <c r="A31" s="129"/>
      <c r="B31" s="104"/>
      <c r="C31" s="103"/>
      <c r="D31" s="318" t="s">
        <v>9</v>
      </c>
      <c r="E31" s="94"/>
      <c r="F31" s="98" t="s">
        <v>19</v>
      </c>
      <c r="G31" s="11">
        <v>6795</v>
      </c>
      <c r="H31" s="18">
        <v>99.867724867724874</v>
      </c>
      <c r="I31" s="11">
        <v>6965</v>
      </c>
      <c r="J31" s="18">
        <v>102.50183958793231</v>
      </c>
      <c r="K31" s="11">
        <v>6924</v>
      </c>
      <c r="L31" s="18">
        <v>99.411342426417804</v>
      </c>
      <c r="M31" s="11">
        <v>6888</v>
      </c>
      <c r="N31" s="18">
        <v>99.480069324090124</v>
      </c>
      <c r="O31" s="9">
        <f>SUM(Q31,S31,U31,W31,Y31,AA31,AC31)</f>
        <v>6895</v>
      </c>
      <c r="P31" s="120">
        <f t="shared" si="0"/>
        <v>100.10162601626016</v>
      </c>
      <c r="Q31" s="11">
        <v>50</v>
      </c>
      <c r="R31" s="120">
        <v>100</v>
      </c>
      <c r="S31" s="11">
        <v>917</v>
      </c>
      <c r="T31" s="120">
        <v>97.449521785334753</v>
      </c>
      <c r="U31" s="11">
        <v>1133</v>
      </c>
      <c r="V31" s="120">
        <v>99.211908931698773</v>
      </c>
      <c r="W31" s="11">
        <v>1476</v>
      </c>
      <c r="X31" s="120">
        <v>101.79310344827586</v>
      </c>
      <c r="Y31" s="11">
        <v>1207</v>
      </c>
      <c r="Z31" s="120">
        <v>101.17351215423302</v>
      </c>
      <c r="AA31" s="11">
        <v>475</v>
      </c>
      <c r="AB31" s="120">
        <v>96.544715447154474</v>
      </c>
      <c r="AC31" s="11">
        <v>1637</v>
      </c>
      <c r="AD31" s="120">
        <v>101.04938271604938</v>
      </c>
    </row>
    <row r="32" spans="1:30" ht="21" customHeight="1">
      <c r="A32" s="47"/>
      <c r="B32" s="343" t="s">
        <v>45</v>
      </c>
      <c r="C32" s="69"/>
      <c r="D32" s="319"/>
      <c r="E32" s="14"/>
      <c r="F32" s="87" t="s">
        <v>20</v>
      </c>
      <c r="G32" s="11">
        <v>6863</v>
      </c>
      <c r="H32" s="18">
        <v>100.11670313639681</v>
      </c>
      <c r="I32" s="11">
        <v>7001</v>
      </c>
      <c r="J32" s="18">
        <v>102.01078245665161</v>
      </c>
      <c r="K32" s="11">
        <v>7020</v>
      </c>
      <c r="L32" s="18">
        <v>100.27138980145693</v>
      </c>
      <c r="M32" s="11">
        <v>6991</v>
      </c>
      <c r="N32" s="18">
        <v>99.586894586894587</v>
      </c>
      <c r="O32" s="9">
        <f>SUM(Q32,S32,U32,W32,Y32,AA32,AC32)+2</f>
        <v>6946</v>
      </c>
      <c r="P32" s="120">
        <f t="shared" si="0"/>
        <v>99.356315262480337</v>
      </c>
      <c r="Q32" s="11">
        <v>50</v>
      </c>
      <c r="R32" s="120">
        <v>100</v>
      </c>
      <c r="S32" s="11">
        <v>914</v>
      </c>
      <c r="T32" s="120">
        <v>96.617336152219863</v>
      </c>
      <c r="U32" s="11">
        <v>1142</v>
      </c>
      <c r="V32" s="120">
        <v>98.960138648180234</v>
      </c>
      <c r="W32" s="11">
        <v>1483</v>
      </c>
      <c r="X32" s="120">
        <v>100.81577158395649</v>
      </c>
      <c r="Y32" s="11">
        <v>1219</v>
      </c>
      <c r="Z32" s="120">
        <v>100.16433853738702</v>
      </c>
      <c r="AA32" s="11">
        <v>473</v>
      </c>
      <c r="AB32" s="120">
        <v>96.138211382113823</v>
      </c>
      <c r="AC32" s="11">
        <v>1663</v>
      </c>
      <c r="AD32" s="120">
        <v>100.12040939193257</v>
      </c>
    </row>
    <row r="33" spans="1:30" ht="21" customHeight="1">
      <c r="A33" s="47"/>
      <c r="B33" s="344"/>
      <c r="C33" s="105"/>
      <c r="D33" s="318" t="s">
        <v>10</v>
      </c>
      <c r="E33" s="89"/>
      <c r="F33" s="84" t="s">
        <v>19</v>
      </c>
      <c r="G33" s="11">
        <v>12720</v>
      </c>
      <c r="H33" s="18">
        <v>100.84033613445378</v>
      </c>
      <c r="I33" s="11">
        <v>12886</v>
      </c>
      <c r="J33" s="18">
        <v>101.30503144654088</v>
      </c>
      <c r="K33" s="11">
        <v>12555</v>
      </c>
      <c r="L33" s="18">
        <v>97.431320813285737</v>
      </c>
      <c r="M33" s="11">
        <v>12567</v>
      </c>
      <c r="N33" s="18">
        <v>100.09557945041816</v>
      </c>
      <c r="O33" s="11">
        <f>SUM(Q33,S33,U33,W33,Y33,AA33,AC33)-1</f>
        <v>12697</v>
      </c>
      <c r="P33" s="120">
        <f t="shared" si="0"/>
        <v>101.03445531948753</v>
      </c>
      <c r="Q33" s="11">
        <v>384</v>
      </c>
      <c r="R33" s="120">
        <v>100</v>
      </c>
      <c r="S33" s="11">
        <v>578</v>
      </c>
      <c r="T33" s="120">
        <v>93.225806451612897</v>
      </c>
      <c r="U33" s="11">
        <v>6862</v>
      </c>
      <c r="V33" s="120">
        <v>103.56172653184426</v>
      </c>
      <c r="W33" s="11">
        <v>2767</v>
      </c>
      <c r="X33" s="120">
        <v>97.912243453644734</v>
      </c>
      <c r="Y33" s="11">
        <v>708</v>
      </c>
      <c r="Z33" s="120">
        <v>96.721311475409834</v>
      </c>
      <c r="AA33" s="11">
        <v>71</v>
      </c>
      <c r="AB33" s="120">
        <v>120.33898305084745</v>
      </c>
      <c r="AC33" s="11">
        <v>1328</v>
      </c>
      <c r="AD33" s="120">
        <v>100.45385779122542</v>
      </c>
    </row>
    <row r="34" spans="1:30" ht="21" customHeight="1">
      <c r="A34" s="47"/>
      <c r="B34" s="344"/>
      <c r="C34" s="69"/>
      <c r="D34" s="319"/>
      <c r="E34" s="14"/>
      <c r="F34" s="87" t="s">
        <v>20</v>
      </c>
      <c r="G34" s="11">
        <v>12744</v>
      </c>
      <c r="H34" s="18">
        <v>100.29117809081609</v>
      </c>
      <c r="I34" s="11">
        <v>12892</v>
      </c>
      <c r="J34" s="18">
        <v>101.16133082234778</v>
      </c>
      <c r="K34" s="11">
        <v>12626</v>
      </c>
      <c r="L34" s="18">
        <v>97.936704933291963</v>
      </c>
      <c r="M34" s="11">
        <v>12715</v>
      </c>
      <c r="N34" s="18">
        <v>100.70489466180896</v>
      </c>
      <c r="O34" s="11">
        <f>SUM(Q34,S34,U34,W34,Y34,AA34,AC34)-1</f>
        <v>12673</v>
      </c>
      <c r="P34" s="120">
        <f t="shared" si="0"/>
        <v>99.66968147856862</v>
      </c>
      <c r="Q34" s="11">
        <v>384</v>
      </c>
      <c r="R34" s="120">
        <v>100</v>
      </c>
      <c r="S34" s="11">
        <v>572</v>
      </c>
      <c r="T34" s="120">
        <v>93.159609120521168</v>
      </c>
      <c r="U34" s="11">
        <v>6862</v>
      </c>
      <c r="V34" s="120">
        <v>101.84030869694271</v>
      </c>
      <c r="W34" s="11">
        <v>2767</v>
      </c>
      <c r="X34" s="120">
        <v>96.883753501400562</v>
      </c>
      <c r="Y34" s="11">
        <v>708</v>
      </c>
      <c r="Z34" s="120">
        <v>97.52066115702479</v>
      </c>
      <c r="AA34" s="11">
        <v>71</v>
      </c>
      <c r="AB34" s="120">
        <v>120.33898305084745</v>
      </c>
      <c r="AC34" s="11">
        <v>1310</v>
      </c>
      <c r="AD34" s="120">
        <v>97.834204630321125</v>
      </c>
    </row>
    <row r="35" spans="1:30" ht="21" customHeight="1">
      <c r="A35" s="47"/>
      <c r="B35" s="344"/>
      <c r="C35" s="105"/>
      <c r="D35" s="320" t="s">
        <v>21</v>
      </c>
      <c r="E35" s="90"/>
      <c r="F35" s="91" t="s">
        <v>19</v>
      </c>
      <c r="G35" s="40">
        <v>19515</v>
      </c>
      <c r="H35" s="92">
        <v>100.49953651251415</v>
      </c>
      <c r="I35" s="40">
        <v>19850</v>
      </c>
      <c r="J35" s="92">
        <v>101.71662823469126</v>
      </c>
      <c r="K35" s="40">
        <v>19479</v>
      </c>
      <c r="L35" s="92">
        <v>98.130982367758193</v>
      </c>
      <c r="M35" s="40">
        <v>19455</v>
      </c>
      <c r="N35" s="92">
        <v>99.876790389650395</v>
      </c>
      <c r="O35" s="40">
        <f>O31+O33</f>
        <v>19592</v>
      </c>
      <c r="P35" s="121">
        <f t="shared" si="0"/>
        <v>100.704189154459</v>
      </c>
      <c r="Q35" s="40">
        <f>Q31+Q33</f>
        <v>434</v>
      </c>
      <c r="R35" s="121">
        <v>100</v>
      </c>
      <c r="S35" s="40">
        <f>S31+S33</f>
        <v>1495</v>
      </c>
      <c r="T35" s="121">
        <v>95.833333333333343</v>
      </c>
      <c r="U35" s="40">
        <f>U31+U33</f>
        <v>7995</v>
      </c>
      <c r="V35" s="121">
        <v>102.92224510813594</v>
      </c>
      <c r="W35" s="40">
        <f>W31+W33</f>
        <v>4243</v>
      </c>
      <c r="X35" s="121">
        <v>99.22825070159027</v>
      </c>
      <c r="Y35" s="40">
        <f>Y31+Y33</f>
        <v>1915</v>
      </c>
      <c r="Z35" s="121">
        <v>99.532224532224532</v>
      </c>
      <c r="AA35" s="40">
        <f>AA31+AA33</f>
        <v>546</v>
      </c>
      <c r="AB35" s="121">
        <v>99.092558983666052</v>
      </c>
      <c r="AC35" s="40">
        <f>AC31+AC33-1</f>
        <v>2964</v>
      </c>
      <c r="AD35" s="121">
        <v>100.74779061862678</v>
      </c>
    </row>
    <row r="36" spans="1:30" ht="21" customHeight="1">
      <c r="A36" s="48"/>
      <c r="B36" s="45"/>
      <c r="C36" s="14"/>
      <c r="D36" s="321"/>
      <c r="E36" s="48"/>
      <c r="F36" s="93" t="s">
        <v>20</v>
      </c>
      <c r="G36" s="40">
        <v>19607</v>
      </c>
      <c r="H36" s="92">
        <v>100.2300378284429</v>
      </c>
      <c r="I36" s="40">
        <v>19892</v>
      </c>
      <c r="J36" s="92">
        <v>101.45356250318764</v>
      </c>
      <c r="K36" s="40">
        <v>19646</v>
      </c>
      <c r="L36" s="92">
        <v>98.763321938467726</v>
      </c>
      <c r="M36" s="40">
        <v>19706</v>
      </c>
      <c r="N36" s="92">
        <v>100.30540568054566</v>
      </c>
      <c r="O36" s="40">
        <f>O32+O34</f>
        <v>19619</v>
      </c>
      <c r="P36" s="121">
        <f t="shared" si="0"/>
        <v>99.558510098447172</v>
      </c>
      <c r="Q36" s="40">
        <f>Q32+Q34-1</f>
        <v>433</v>
      </c>
      <c r="R36" s="121">
        <v>99.769585253456214</v>
      </c>
      <c r="S36" s="40">
        <f>S32+S34+1</f>
        <v>1487</v>
      </c>
      <c r="T36" s="121">
        <v>95.38165490699167</v>
      </c>
      <c r="U36" s="40">
        <f>U32+U34+1</f>
        <v>8005</v>
      </c>
      <c r="V36" s="121">
        <v>101.43182970096301</v>
      </c>
      <c r="W36" s="40">
        <f>W32+W34</f>
        <v>4250</v>
      </c>
      <c r="X36" s="121">
        <v>98.220476080425229</v>
      </c>
      <c r="Y36" s="40">
        <f>Y32+Y34</f>
        <v>1927</v>
      </c>
      <c r="Z36" s="121">
        <v>99.176531137416362</v>
      </c>
      <c r="AA36" s="40">
        <f>AA32+AA34</f>
        <v>544</v>
      </c>
      <c r="AB36" s="121">
        <v>98.72958257713249</v>
      </c>
      <c r="AC36" s="40">
        <f>AC32+AC34</f>
        <v>2973</v>
      </c>
      <c r="AD36" s="121">
        <v>99.1</v>
      </c>
    </row>
    <row r="37" spans="1:30" ht="21" customHeight="1">
      <c r="A37" s="103"/>
      <c r="B37" s="320" t="s">
        <v>28</v>
      </c>
      <c r="C37" s="320"/>
      <c r="D37" s="320"/>
      <c r="E37" s="106"/>
      <c r="F37" s="107" t="s">
        <v>19</v>
      </c>
      <c r="G37" s="40">
        <v>77208</v>
      </c>
      <c r="H37" s="92">
        <v>100.21026399813098</v>
      </c>
      <c r="I37" s="40">
        <v>77898</v>
      </c>
      <c r="J37" s="92">
        <v>100.89368977308051</v>
      </c>
      <c r="K37" s="40">
        <v>78468</v>
      </c>
      <c r="L37" s="92">
        <v>100.73172610336594</v>
      </c>
      <c r="M37" s="40">
        <v>80994</v>
      </c>
      <c r="N37" s="92">
        <v>103.21914665851048</v>
      </c>
      <c r="O37" s="40">
        <f>SUM(Q37,S37,U37,W37,Y37,AA37,AC37)</f>
        <v>83634</v>
      </c>
      <c r="P37" s="121">
        <f t="shared" si="0"/>
        <v>103.25950070375582</v>
      </c>
      <c r="Q37" s="40">
        <v>14844</v>
      </c>
      <c r="R37" s="121">
        <v>102.95464003329171</v>
      </c>
      <c r="S37" s="40">
        <v>6996</v>
      </c>
      <c r="T37" s="121">
        <v>104.76190476190477</v>
      </c>
      <c r="U37" s="40">
        <v>15180</v>
      </c>
      <c r="V37" s="121">
        <v>103.18107667210441</v>
      </c>
      <c r="W37" s="40">
        <v>11652</v>
      </c>
      <c r="X37" s="121">
        <v>103.40788072417466</v>
      </c>
      <c r="Y37" s="40">
        <v>17226</v>
      </c>
      <c r="Z37" s="121">
        <v>104.21052631578947</v>
      </c>
      <c r="AA37" s="40">
        <v>426</v>
      </c>
      <c r="AB37" s="121">
        <v>107.57575757575756</v>
      </c>
      <c r="AC37" s="40">
        <v>17310</v>
      </c>
      <c r="AD37" s="121">
        <v>101.87146892655367</v>
      </c>
    </row>
    <row r="38" spans="1:30" ht="21" customHeight="1">
      <c r="A38" s="14"/>
      <c r="B38" s="321"/>
      <c r="C38" s="321"/>
      <c r="D38" s="321"/>
      <c r="E38" s="108"/>
      <c r="F38" s="93" t="s">
        <v>20</v>
      </c>
      <c r="G38" s="40">
        <v>77290</v>
      </c>
      <c r="H38" s="92">
        <v>100.47840669769377</v>
      </c>
      <c r="I38" s="40">
        <v>77916</v>
      </c>
      <c r="J38" s="92">
        <v>100.80993660240651</v>
      </c>
      <c r="K38" s="40">
        <v>78474</v>
      </c>
      <c r="L38" s="92">
        <v>100.7161558601571</v>
      </c>
      <c r="M38" s="40">
        <v>80886</v>
      </c>
      <c r="N38" s="92">
        <v>103.07362948237633</v>
      </c>
      <c r="O38" s="40">
        <f>SUM(Q38,S38,U38,W38,Y38,AA38,AC38)</f>
        <v>83532</v>
      </c>
      <c r="P38" s="121">
        <f t="shared" si="0"/>
        <v>103.27127067724946</v>
      </c>
      <c r="Q38" s="40">
        <v>14850</v>
      </c>
      <c r="R38" s="121">
        <v>103.29716193656094</v>
      </c>
      <c r="S38" s="40">
        <v>6972</v>
      </c>
      <c r="T38" s="121">
        <v>104.7790802524797</v>
      </c>
      <c r="U38" s="40">
        <v>15192</v>
      </c>
      <c r="V38" s="121">
        <v>103.38913842384648</v>
      </c>
      <c r="W38" s="40">
        <v>11604</v>
      </c>
      <c r="X38" s="121">
        <v>103.03676078849226</v>
      </c>
      <c r="Y38" s="40">
        <v>17208</v>
      </c>
      <c r="Z38" s="121">
        <v>104.17726116963313</v>
      </c>
      <c r="AA38" s="40">
        <v>426</v>
      </c>
      <c r="AB38" s="121">
        <v>107.57575757575756</v>
      </c>
      <c r="AC38" s="40">
        <v>17280</v>
      </c>
      <c r="AD38" s="121">
        <v>101.73083716001412</v>
      </c>
    </row>
    <row r="39" spans="1:30" ht="21" customHeight="1">
      <c r="B39" s="335" t="s">
        <v>29</v>
      </c>
      <c r="C39" s="335"/>
      <c r="D39" s="335"/>
      <c r="E39" s="109"/>
      <c r="F39" s="91" t="s">
        <v>19</v>
      </c>
      <c r="G39" s="110">
        <v>1590070</v>
      </c>
      <c r="H39" s="92">
        <v>104.13843645968481</v>
      </c>
      <c r="I39" s="110">
        <v>1646589</v>
      </c>
      <c r="J39" s="92">
        <v>103.55449760073456</v>
      </c>
      <c r="K39" s="40">
        <v>1703723</v>
      </c>
      <c r="L39" s="92">
        <v>103.46983977179491</v>
      </c>
      <c r="M39" s="40">
        <v>1772196</v>
      </c>
      <c r="N39" s="92">
        <v>104.01902187151315</v>
      </c>
      <c r="O39" s="110">
        <f>O13+O29+O35+O37</f>
        <v>1851680</v>
      </c>
      <c r="P39" s="121">
        <f t="shared" si="0"/>
        <v>104.48505695758257</v>
      </c>
      <c r="Q39" s="40">
        <f>Q13+Q29+Q35+Q37</f>
        <v>261958</v>
      </c>
      <c r="R39" s="121">
        <v>104.7145072832222</v>
      </c>
      <c r="S39" s="40">
        <f>S13+S29+S35+S37</f>
        <v>152977</v>
      </c>
      <c r="T39" s="121">
        <v>105.68359240069086</v>
      </c>
      <c r="U39" s="40">
        <f>U13+U29+U35+U37</f>
        <v>380481</v>
      </c>
      <c r="V39" s="130">
        <v>103.96791999125587</v>
      </c>
      <c r="W39" s="40">
        <f>W13+W29+W35+W37</f>
        <v>253153</v>
      </c>
      <c r="X39" s="130">
        <v>103.44597907813011</v>
      </c>
      <c r="Y39" s="40">
        <f>Y13+Y29+Y35+Y37</f>
        <v>386755</v>
      </c>
      <c r="Z39" s="130">
        <v>104.7460803670331</v>
      </c>
      <c r="AA39" s="40">
        <f>AA13+AA29+AA35+AA37</f>
        <v>12444</v>
      </c>
      <c r="AB39" s="130">
        <v>103.93385116512152</v>
      </c>
      <c r="AC39" s="40">
        <f>AC13+AC29+AC35+AC37</f>
        <v>403912</v>
      </c>
      <c r="AD39" s="130">
        <v>104.80359315929724</v>
      </c>
    </row>
    <row r="40" spans="1:30" ht="21" customHeight="1" thickBot="1">
      <c r="A40" s="111"/>
      <c r="B40" s="336"/>
      <c r="C40" s="336"/>
      <c r="D40" s="336"/>
      <c r="E40" s="112"/>
      <c r="F40" s="113" t="s">
        <v>20</v>
      </c>
      <c r="G40" s="114">
        <v>1574632</v>
      </c>
      <c r="H40" s="115">
        <v>104.12077394031527</v>
      </c>
      <c r="I40" s="114">
        <v>1626759</v>
      </c>
      <c r="J40" s="115">
        <v>103.31042427691042</v>
      </c>
      <c r="K40" s="114">
        <v>1681754</v>
      </c>
      <c r="L40" s="115">
        <v>103.38064827057974</v>
      </c>
      <c r="M40" s="114">
        <v>1750189</v>
      </c>
      <c r="N40" s="115">
        <v>104.06926339999787</v>
      </c>
      <c r="O40" s="114">
        <f>O14+O30+O36+O38-1</f>
        <v>1828490</v>
      </c>
      <c r="P40" s="124">
        <f t="shared" si="0"/>
        <v>104.47385968029738</v>
      </c>
      <c r="Q40" s="114">
        <f>Q14+Q30+Q36+Q38</f>
        <v>258761</v>
      </c>
      <c r="R40" s="121">
        <v>104.70176943526167</v>
      </c>
      <c r="S40" s="40">
        <f>S14+S30+S36+S38</f>
        <v>151345</v>
      </c>
      <c r="T40" s="121">
        <v>105.69818278323299</v>
      </c>
      <c r="U40" s="40">
        <f>U14+U30+U36+U38</f>
        <v>376656</v>
      </c>
      <c r="V40" s="130">
        <v>103.94811646198427</v>
      </c>
      <c r="W40" s="40">
        <f>W14+W30+W36+W38</f>
        <v>250133</v>
      </c>
      <c r="X40" s="130">
        <v>103.41758073652048</v>
      </c>
      <c r="Y40" s="40">
        <f>Y14+Y30+Y36+Y38</f>
        <v>380492</v>
      </c>
      <c r="Z40" s="130">
        <v>104.78438197946127</v>
      </c>
      <c r="AA40" s="40">
        <f>AA14+AA30+AA36+AA38</f>
        <v>12181</v>
      </c>
      <c r="AB40" s="130">
        <v>103.93344709897612</v>
      </c>
      <c r="AC40" s="40">
        <f>AC14+AC30+AC36+AC38</f>
        <v>398922</v>
      </c>
      <c r="AD40" s="130">
        <v>104.75700289122835</v>
      </c>
    </row>
    <row r="41" spans="1:30" ht="13.5" customHeight="1">
      <c r="A41" s="345" t="s">
        <v>79</v>
      </c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</row>
    <row r="42" spans="1:30" ht="11.25" customHeight="1">
      <c r="P42" s="24"/>
    </row>
    <row r="43" spans="1:30" ht="21" customHeight="1">
      <c r="P43" s="24"/>
      <c r="Y43" s="13"/>
    </row>
    <row r="44" spans="1:30" ht="21" customHeight="1">
      <c r="P44" s="24"/>
    </row>
    <row r="45" spans="1:30" ht="21" customHeight="1">
      <c r="P45" s="24"/>
    </row>
    <row r="46" spans="1:30" ht="21" customHeight="1">
      <c r="P46" s="24"/>
    </row>
    <row r="47" spans="1:30" ht="21" customHeight="1">
      <c r="P47" s="24"/>
    </row>
    <row r="48" spans="1:30" ht="21" customHeight="1">
      <c r="P48" s="24"/>
    </row>
    <row r="49" spans="16:16" ht="21" customHeight="1">
      <c r="P49" s="24"/>
    </row>
    <row r="50" spans="16:16" ht="21" customHeight="1">
      <c r="P50" s="24"/>
    </row>
    <row r="51" spans="16:16" ht="21" customHeight="1">
      <c r="P51" s="24"/>
    </row>
    <row r="52" spans="16:16" ht="21" customHeight="1">
      <c r="P52" s="24"/>
    </row>
    <row r="53" spans="16:16" ht="21" customHeight="1">
      <c r="P53" s="24"/>
    </row>
    <row r="54" spans="16:16" ht="21" customHeight="1">
      <c r="P54" s="24"/>
    </row>
    <row r="55" spans="16:16" ht="21" customHeight="1">
      <c r="P55" s="24"/>
    </row>
    <row r="56" spans="16:16" ht="21" customHeight="1">
      <c r="P56" s="24"/>
    </row>
    <row r="57" spans="16:16" ht="21" customHeight="1">
      <c r="P57" s="24"/>
    </row>
    <row r="58" spans="16:16" ht="21" customHeight="1">
      <c r="P58" s="24"/>
    </row>
    <row r="59" spans="16:16" ht="21" customHeight="1">
      <c r="P59" s="24"/>
    </row>
    <row r="60" spans="16:16" ht="21" customHeight="1">
      <c r="P60" s="24"/>
    </row>
    <row r="61" spans="16:16" ht="21" customHeight="1">
      <c r="P61" s="24"/>
    </row>
    <row r="62" spans="16:16" ht="21" customHeight="1">
      <c r="P62" s="24"/>
    </row>
    <row r="63" spans="16:16" ht="21" customHeight="1">
      <c r="P63" s="24"/>
    </row>
    <row r="64" spans="16:16" ht="21" customHeight="1">
      <c r="P64" s="24"/>
    </row>
    <row r="65" spans="16:16" ht="21" customHeight="1">
      <c r="P65" s="24"/>
    </row>
    <row r="66" spans="16:16" ht="21" customHeight="1">
      <c r="P66" s="24"/>
    </row>
    <row r="67" spans="16:16" ht="21" customHeight="1">
      <c r="P67" s="24"/>
    </row>
    <row r="68" spans="16:16" ht="21" customHeight="1">
      <c r="P68" s="24"/>
    </row>
    <row r="69" spans="16:16" ht="21" customHeight="1">
      <c r="P69" s="24"/>
    </row>
    <row r="70" spans="16:16" ht="21" customHeight="1">
      <c r="P70" s="24"/>
    </row>
    <row r="71" spans="16:16" ht="21" customHeight="1">
      <c r="P71" s="24"/>
    </row>
    <row r="72" spans="16:16" ht="21" customHeight="1">
      <c r="P72" s="24"/>
    </row>
    <row r="73" spans="16:16" ht="21" customHeight="1">
      <c r="P73" s="24"/>
    </row>
    <row r="74" spans="16:16" ht="21" customHeight="1">
      <c r="P74" s="24"/>
    </row>
    <row r="75" spans="16:16" ht="21" customHeight="1">
      <c r="P75" s="24"/>
    </row>
    <row r="76" spans="16:16" ht="21" customHeight="1">
      <c r="P76" s="24"/>
    </row>
    <row r="77" spans="16:16" ht="21" customHeight="1">
      <c r="P77" s="24"/>
    </row>
    <row r="78" spans="16:16" ht="21" customHeight="1">
      <c r="P78" s="24"/>
    </row>
    <row r="79" spans="16:16" ht="21" customHeight="1">
      <c r="P79" s="24"/>
    </row>
    <row r="80" spans="16:16" ht="21" customHeight="1">
      <c r="P80" s="24"/>
    </row>
    <row r="81" spans="16:16" ht="21" customHeight="1">
      <c r="P81" s="24"/>
    </row>
    <row r="82" spans="16:16" ht="21" customHeight="1">
      <c r="P82" s="24"/>
    </row>
    <row r="83" spans="16:16" ht="21" customHeight="1">
      <c r="P83" s="24"/>
    </row>
  </sheetData>
  <mergeCells count="35">
    <mergeCell ref="AC2:AD3"/>
    <mergeCell ref="Q2:T2"/>
    <mergeCell ref="Y2:AB2"/>
    <mergeCell ref="Q3:R3"/>
    <mergeCell ref="S3:T3"/>
    <mergeCell ref="Y3:Z3"/>
    <mergeCell ref="AA3:AB3"/>
    <mergeCell ref="W2:X3"/>
    <mergeCell ref="B6:B13"/>
    <mergeCell ref="D7:D8"/>
    <mergeCell ref="D9:D10"/>
    <mergeCell ref="D11:D12"/>
    <mergeCell ref="D27:D28"/>
    <mergeCell ref="D31:D32"/>
    <mergeCell ref="B32:B35"/>
    <mergeCell ref="D33:D34"/>
    <mergeCell ref="D35:D36"/>
    <mergeCell ref="B17:B26"/>
    <mergeCell ref="D29:D30"/>
    <mergeCell ref="A41:P41"/>
    <mergeCell ref="M1:N1"/>
    <mergeCell ref="O2:P3"/>
    <mergeCell ref="U2:V3"/>
    <mergeCell ref="D13:D14"/>
    <mergeCell ref="K1:L1"/>
    <mergeCell ref="I1:J1"/>
    <mergeCell ref="G1:H1"/>
    <mergeCell ref="D17:D18"/>
    <mergeCell ref="I2:J3"/>
    <mergeCell ref="K2:L3"/>
    <mergeCell ref="D15:D16"/>
    <mergeCell ref="M2:N3"/>
    <mergeCell ref="B37:D38"/>
    <mergeCell ref="B39:D40"/>
    <mergeCell ref="G2:H3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4" firstPageNumber="80" fitToWidth="2" orientation="portrait" blackAndWhite="1" r:id="rId1"/>
  <headerFooter scaleWithDoc="0" alignWithMargins="0">
    <oddFooter>&amp;C&amp;"游明朝,標準"&amp;10&amp;P</oddFooter>
  </headerFooter>
  <colBreaks count="1" manualBreakCount="1">
    <brk id="1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125"/>
  <sheetViews>
    <sheetView view="pageBreakPreview" zoomScale="80" zoomScaleNormal="115" zoomScaleSheetLayoutView="80" workbookViewId="0">
      <selection activeCell="K60" sqref="K60"/>
    </sheetView>
  </sheetViews>
  <sheetFormatPr defaultRowHeight="18" customHeight="1"/>
  <cols>
    <col min="1" max="1" width="0.75" style="4" customWidth="1"/>
    <col min="2" max="2" width="3.125" style="4" customWidth="1"/>
    <col min="3" max="3" width="0.875" style="4" customWidth="1"/>
    <col min="4" max="4" width="14.625" style="4" customWidth="1"/>
    <col min="5" max="5" width="0.875" style="4" customWidth="1"/>
    <col min="6" max="6" width="12.125" style="23" customWidth="1"/>
    <col min="7" max="7" width="11.375" style="23" customWidth="1"/>
    <col min="8" max="8" width="12" style="23" customWidth="1"/>
    <col min="9" max="9" width="11.125" style="23" customWidth="1"/>
    <col min="10" max="10" width="12.625" style="23" customWidth="1"/>
    <col min="11" max="11" width="11.75" style="23" customWidth="1"/>
    <col min="12" max="12" width="9.125" style="23" customWidth="1"/>
    <col min="13" max="19" width="9.125" style="4" customWidth="1"/>
    <col min="20" max="20" width="10.25" style="4" customWidth="1"/>
    <col min="21" max="21" width="9.125" style="4" customWidth="1"/>
    <col min="22" max="22" width="8.625" style="4" customWidth="1"/>
    <col min="23" max="16384" width="9" style="4"/>
  </cols>
  <sheetData>
    <row r="1" spans="1:21" ht="18" customHeight="1">
      <c r="B1" s="22" t="s">
        <v>100</v>
      </c>
      <c r="C1" s="22"/>
      <c r="K1" s="143"/>
    </row>
    <row r="2" spans="1:21" ht="18" customHeight="1" thickBot="1">
      <c r="B2" s="22" t="s">
        <v>53</v>
      </c>
      <c r="C2" s="22"/>
      <c r="K2" s="143"/>
      <c r="S2" s="126"/>
      <c r="U2" s="144" t="s">
        <v>32</v>
      </c>
    </row>
    <row r="3" spans="1:21" ht="16.5" customHeight="1">
      <c r="A3" s="76"/>
      <c r="B3" s="76"/>
      <c r="C3" s="76"/>
      <c r="D3" s="76"/>
      <c r="E3" s="76"/>
      <c r="F3" s="348" t="s">
        <v>54</v>
      </c>
      <c r="G3" s="349"/>
      <c r="H3" s="349"/>
      <c r="I3" s="350"/>
      <c r="J3" s="351" t="s">
        <v>55</v>
      </c>
      <c r="K3" s="355"/>
      <c r="L3" s="355" t="s">
        <v>56</v>
      </c>
      <c r="M3" s="352"/>
      <c r="N3" s="348" t="s">
        <v>57</v>
      </c>
      <c r="O3" s="349"/>
      <c r="P3" s="349"/>
      <c r="Q3" s="350"/>
      <c r="R3" s="351" t="s">
        <v>58</v>
      </c>
      <c r="S3" s="352"/>
      <c r="T3" s="351" t="s">
        <v>33</v>
      </c>
      <c r="U3" s="355"/>
    </row>
    <row r="4" spans="1:21" ht="16.5" customHeight="1">
      <c r="B4" s="78" t="s">
        <v>0</v>
      </c>
      <c r="C4" s="78"/>
      <c r="D4" s="145"/>
      <c r="E4" s="145"/>
      <c r="F4" s="357" t="s">
        <v>34</v>
      </c>
      <c r="G4" s="358"/>
      <c r="H4" s="357" t="s">
        <v>35</v>
      </c>
      <c r="I4" s="358"/>
      <c r="J4" s="353"/>
      <c r="K4" s="356"/>
      <c r="L4" s="356"/>
      <c r="M4" s="354"/>
      <c r="N4" s="357" t="s">
        <v>59</v>
      </c>
      <c r="O4" s="358"/>
      <c r="P4" s="357" t="s">
        <v>36</v>
      </c>
      <c r="Q4" s="358"/>
      <c r="R4" s="353"/>
      <c r="S4" s="354"/>
      <c r="T4" s="353"/>
      <c r="U4" s="356"/>
    </row>
    <row r="5" spans="1:21" ht="16.5" customHeight="1">
      <c r="A5" s="14"/>
      <c r="B5" s="14"/>
      <c r="C5" s="14"/>
      <c r="D5" s="14"/>
      <c r="E5" s="14"/>
      <c r="F5" s="146" t="s">
        <v>37</v>
      </c>
      <c r="G5" s="147" t="s">
        <v>18</v>
      </c>
      <c r="H5" s="147" t="s">
        <v>37</v>
      </c>
      <c r="I5" s="147" t="s">
        <v>18</v>
      </c>
      <c r="J5" s="146" t="s">
        <v>37</v>
      </c>
      <c r="K5" s="148" t="s">
        <v>18</v>
      </c>
      <c r="L5" s="147" t="s">
        <v>37</v>
      </c>
      <c r="M5" s="147" t="s">
        <v>18</v>
      </c>
      <c r="N5" s="147" t="s">
        <v>37</v>
      </c>
      <c r="O5" s="147" t="s">
        <v>18</v>
      </c>
      <c r="P5" s="147" t="s">
        <v>37</v>
      </c>
      <c r="Q5" s="147" t="s">
        <v>18</v>
      </c>
      <c r="R5" s="147" t="s">
        <v>37</v>
      </c>
      <c r="S5" s="147" t="s">
        <v>18</v>
      </c>
      <c r="T5" s="146" t="s">
        <v>37</v>
      </c>
      <c r="U5" s="148" t="s">
        <v>18</v>
      </c>
    </row>
    <row r="6" spans="1:21" ht="21.75" customHeight="1">
      <c r="A6" s="128"/>
      <c r="B6" s="361" t="s">
        <v>38</v>
      </c>
      <c r="C6" s="132"/>
      <c r="D6" s="133" t="s">
        <v>77</v>
      </c>
      <c r="E6" s="149"/>
      <c r="F6" s="33">
        <v>8159</v>
      </c>
      <c r="G6" s="19">
        <v>94.816966879721093</v>
      </c>
      <c r="H6" s="34">
        <v>1615</v>
      </c>
      <c r="I6" s="19">
        <v>97.997572815533985</v>
      </c>
      <c r="J6" s="35">
        <v>4516</v>
      </c>
      <c r="K6" s="19">
        <v>96.702355460385434</v>
      </c>
      <c r="L6" s="35">
        <v>3094</v>
      </c>
      <c r="M6" s="19">
        <v>95.700587689452519</v>
      </c>
      <c r="N6" s="35">
        <v>5864</v>
      </c>
      <c r="O6" s="50">
        <v>94.550145114479207</v>
      </c>
      <c r="P6" s="35">
        <v>110</v>
      </c>
      <c r="Q6" s="50">
        <v>100.91743119266054</v>
      </c>
      <c r="R6" s="35">
        <v>5682</v>
      </c>
      <c r="S6" s="19">
        <v>95.753286147623868</v>
      </c>
      <c r="T6" s="35">
        <f>F6+H6+J6+L6+N6+P6+R6</f>
        <v>29040</v>
      </c>
      <c r="U6" s="19">
        <v>95.523173579816458</v>
      </c>
    </row>
    <row r="7" spans="1:21" ht="18" customHeight="1">
      <c r="A7" s="128"/>
      <c r="B7" s="362"/>
      <c r="C7" s="85"/>
      <c r="D7" s="134" t="s">
        <v>3</v>
      </c>
      <c r="E7" s="134"/>
      <c r="F7" s="33">
        <v>454</v>
      </c>
      <c r="G7" s="19">
        <v>99.126637554585145</v>
      </c>
      <c r="H7" s="34">
        <v>161</v>
      </c>
      <c r="I7" s="19">
        <v>106.62251655629137</v>
      </c>
      <c r="J7" s="35">
        <v>434</v>
      </c>
      <c r="K7" s="19">
        <v>99.770114942528735</v>
      </c>
      <c r="L7" s="35">
        <v>304</v>
      </c>
      <c r="M7" s="19">
        <v>102.01342281879195</v>
      </c>
      <c r="N7" s="35">
        <v>510</v>
      </c>
      <c r="O7" s="50">
        <v>102.8225806451613</v>
      </c>
      <c r="P7" s="35">
        <v>12</v>
      </c>
      <c r="Q7" s="50">
        <v>100</v>
      </c>
      <c r="R7" s="35">
        <v>488</v>
      </c>
      <c r="S7" s="19">
        <v>96.633663366336634</v>
      </c>
      <c r="T7" s="35">
        <f>F7+H7+J7+L7+N7+P7+R7</f>
        <v>2363</v>
      </c>
      <c r="U7" s="19">
        <v>100.33970276008492</v>
      </c>
    </row>
    <row r="8" spans="1:21" ht="18" customHeight="1">
      <c r="A8" s="128"/>
      <c r="B8" s="362"/>
      <c r="C8" s="85"/>
      <c r="D8" s="134" t="s">
        <v>4</v>
      </c>
      <c r="E8" s="134"/>
      <c r="F8" s="33">
        <v>1953</v>
      </c>
      <c r="G8" s="19">
        <v>105.28301886792453</v>
      </c>
      <c r="H8" s="34">
        <v>663</v>
      </c>
      <c r="I8" s="19">
        <v>104.57413249211356</v>
      </c>
      <c r="J8" s="35">
        <v>1611</v>
      </c>
      <c r="K8" s="19">
        <v>105.08806262230921</v>
      </c>
      <c r="L8" s="35">
        <v>1132</v>
      </c>
      <c r="M8" s="19">
        <v>104.4280442804428</v>
      </c>
      <c r="N8" s="35">
        <v>2089</v>
      </c>
      <c r="O8" s="50">
        <v>103.9820806371329</v>
      </c>
      <c r="P8" s="35">
        <v>27</v>
      </c>
      <c r="Q8" s="50">
        <v>93.103448275862064</v>
      </c>
      <c r="R8" s="35">
        <v>2115</v>
      </c>
      <c r="S8" s="19">
        <v>102.52060106640815</v>
      </c>
      <c r="T8" s="35">
        <f>F8+H8+J8+L8+N8+P8+R8</f>
        <v>9590</v>
      </c>
      <c r="U8" s="19">
        <v>104.15987835342675</v>
      </c>
    </row>
    <row r="9" spans="1:21" ht="18" customHeight="1">
      <c r="A9" s="128"/>
      <c r="B9" s="362"/>
      <c r="C9" s="85"/>
      <c r="D9" s="134" t="s">
        <v>5</v>
      </c>
      <c r="E9" s="134"/>
      <c r="F9" s="33">
        <v>119</v>
      </c>
      <c r="G9" s="19">
        <v>97.540983606557376</v>
      </c>
      <c r="H9" s="36">
        <v>29</v>
      </c>
      <c r="I9" s="19">
        <v>111.53846153846155</v>
      </c>
      <c r="J9" s="35">
        <v>98</v>
      </c>
      <c r="K9" s="19">
        <v>105.3763440860215</v>
      </c>
      <c r="L9" s="35">
        <v>88</v>
      </c>
      <c r="M9" s="19">
        <v>106.02409638554218</v>
      </c>
      <c r="N9" s="35">
        <v>103</v>
      </c>
      <c r="O9" s="50">
        <v>100.98039215686273</v>
      </c>
      <c r="P9" s="37">
        <v>9</v>
      </c>
      <c r="Q9" s="50">
        <v>150</v>
      </c>
      <c r="R9" s="35">
        <v>95</v>
      </c>
      <c r="S9" s="19">
        <v>110.46511627906976</v>
      </c>
      <c r="T9" s="35">
        <f>F9+H9+J9+L9+N9+P9+R9</f>
        <v>541</v>
      </c>
      <c r="U9" s="19">
        <v>104.44015444015444</v>
      </c>
    </row>
    <row r="10" spans="1:21" ht="18" customHeight="1">
      <c r="A10" s="48"/>
      <c r="B10" s="363"/>
      <c r="C10" s="135"/>
      <c r="D10" s="136" t="s">
        <v>60</v>
      </c>
      <c r="E10" s="150"/>
      <c r="F10" s="42">
        <f>SUM(F6:F9)</f>
        <v>10685</v>
      </c>
      <c r="G10" s="52">
        <v>96.784420289855078</v>
      </c>
      <c r="H10" s="43">
        <f>SUM(H6:H9)</f>
        <v>2468</v>
      </c>
      <c r="I10" s="52">
        <v>100.36600244001627</v>
      </c>
      <c r="J10" s="43">
        <f>SUM(J6:J9)</f>
        <v>6659</v>
      </c>
      <c r="K10" s="52">
        <v>98.930322388946664</v>
      </c>
      <c r="L10" s="43">
        <f>SUM(L6:L9)</f>
        <v>4618</v>
      </c>
      <c r="M10" s="52">
        <v>98.297147722435071</v>
      </c>
      <c r="N10" s="43">
        <f>SUM(N6:N9)</f>
        <v>8566</v>
      </c>
      <c r="O10" s="53">
        <v>97.241457600181633</v>
      </c>
      <c r="P10" s="43">
        <f>SUM(P6:P9)</f>
        <v>158</v>
      </c>
      <c r="Q10" s="53">
        <v>101.28205128205127</v>
      </c>
      <c r="R10" s="43">
        <f>SUM(R6:R9)</f>
        <v>8380</v>
      </c>
      <c r="S10" s="52">
        <v>97.578015836050298</v>
      </c>
      <c r="T10" s="44">
        <f>SUM(T6:T9)</f>
        <v>41534</v>
      </c>
      <c r="U10" s="52">
        <v>97.770768108095382</v>
      </c>
    </row>
    <row r="11" spans="1:21" ht="18" customHeight="1">
      <c r="A11" s="128"/>
      <c r="B11" s="137"/>
      <c r="C11" s="85"/>
      <c r="D11" s="134" t="s">
        <v>22</v>
      </c>
      <c r="E11" s="134"/>
      <c r="F11" s="33">
        <v>2589</v>
      </c>
      <c r="G11" s="19">
        <v>101.05386416861826</v>
      </c>
      <c r="H11" s="34">
        <v>1091</v>
      </c>
      <c r="I11" s="19">
        <v>102.63405456255879</v>
      </c>
      <c r="J11" s="35">
        <v>2287</v>
      </c>
      <c r="K11" s="19">
        <v>101.68963983992884</v>
      </c>
      <c r="L11" s="35">
        <v>1608</v>
      </c>
      <c r="M11" s="19">
        <v>100.43722673329169</v>
      </c>
      <c r="N11" s="35">
        <v>2744</v>
      </c>
      <c r="O11" s="50">
        <v>100.3657644476957</v>
      </c>
      <c r="P11" s="35">
        <v>82</v>
      </c>
      <c r="Q11" s="50">
        <v>97.61904761904762</v>
      </c>
      <c r="R11" s="35">
        <v>2599</v>
      </c>
      <c r="S11" s="19">
        <v>101.1284046692607</v>
      </c>
      <c r="T11" s="35">
        <f>F11+H11+J11+L11+N11+P11+R11</f>
        <v>13000</v>
      </c>
      <c r="U11" s="19">
        <v>101.06507035683745</v>
      </c>
    </row>
    <row r="12" spans="1:21" ht="18" customHeight="1">
      <c r="A12" s="128"/>
      <c r="B12" s="364" t="s">
        <v>40</v>
      </c>
      <c r="C12" s="138"/>
      <c r="D12" s="134" t="s">
        <v>23</v>
      </c>
      <c r="E12" s="134"/>
      <c r="F12" s="51">
        <v>0</v>
      </c>
      <c r="G12" s="19" t="s">
        <v>78</v>
      </c>
      <c r="H12" s="20">
        <v>0</v>
      </c>
      <c r="I12" s="19" t="s">
        <v>78</v>
      </c>
      <c r="J12" s="35">
        <v>1</v>
      </c>
      <c r="K12" s="19">
        <v>100</v>
      </c>
      <c r="L12" s="20">
        <v>0</v>
      </c>
      <c r="M12" s="19" t="s">
        <v>78</v>
      </c>
      <c r="N12" s="35">
        <v>1</v>
      </c>
      <c r="O12" s="50">
        <v>100</v>
      </c>
      <c r="P12" s="20">
        <v>0</v>
      </c>
      <c r="Q12" s="50" t="s">
        <v>78</v>
      </c>
      <c r="R12" s="37">
        <v>1</v>
      </c>
      <c r="S12" s="19">
        <v>100</v>
      </c>
      <c r="T12" s="35">
        <f>F12+H12+J12+L12+N12+P12+R12</f>
        <v>3</v>
      </c>
      <c r="U12" s="19">
        <v>100</v>
      </c>
    </row>
    <row r="13" spans="1:21" ht="18" customHeight="1">
      <c r="A13" s="128"/>
      <c r="B13" s="365"/>
      <c r="C13" s="139"/>
      <c r="D13" s="134" t="s">
        <v>39</v>
      </c>
      <c r="E13" s="134"/>
      <c r="F13" s="51">
        <v>17</v>
      </c>
      <c r="G13" s="19">
        <v>1700</v>
      </c>
      <c r="H13" s="20">
        <v>6</v>
      </c>
      <c r="I13" s="19" t="s">
        <v>99</v>
      </c>
      <c r="J13" s="37">
        <v>13</v>
      </c>
      <c r="K13" s="19" t="s">
        <v>99</v>
      </c>
      <c r="L13" s="20">
        <v>16</v>
      </c>
      <c r="M13" s="19" t="s">
        <v>99</v>
      </c>
      <c r="N13" s="35">
        <v>10</v>
      </c>
      <c r="O13" s="50">
        <v>1000</v>
      </c>
      <c r="P13" s="20">
        <v>0</v>
      </c>
      <c r="Q13" s="50" t="s">
        <v>78</v>
      </c>
      <c r="R13" s="37">
        <v>14</v>
      </c>
      <c r="S13" s="19">
        <v>1400</v>
      </c>
      <c r="T13" s="35">
        <f>F13+H13+J13+L13+N13+P13+R13</f>
        <v>76</v>
      </c>
      <c r="U13" s="19">
        <v>2533.333333333333</v>
      </c>
    </row>
    <row r="14" spans="1:21" ht="18" customHeight="1">
      <c r="A14" s="128"/>
      <c r="B14" s="365"/>
      <c r="C14" s="139"/>
      <c r="D14" s="134" t="s">
        <v>6</v>
      </c>
      <c r="E14" s="134"/>
      <c r="F14" s="38">
        <v>19912</v>
      </c>
      <c r="G14" s="19">
        <v>101.30755532943272</v>
      </c>
      <c r="H14" s="36">
        <v>12841</v>
      </c>
      <c r="I14" s="19">
        <v>101.58215331065581</v>
      </c>
      <c r="J14" s="39">
        <v>30333</v>
      </c>
      <c r="K14" s="19">
        <v>101.08304452146095</v>
      </c>
      <c r="L14" s="39">
        <v>19908</v>
      </c>
      <c r="M14" s="19">
        <v>101.23055018814198</v>
      </c>
      <c r="N14" s="35">
        <v>32409</v>
      </c>
      <c r="O14" s="50">
        <v>101.8030469608921</v>
      </c>
      <c r="P14" s="35">
        <v>914</v>
      </c>
      <c r="Q14" s="50">
        <v>102.23713646532437</v>
      </c>
      <c r="R14" s="35">
        <v>34016</v>
      </c>
      <c r="S14" s="19">
        <v>101.44944825529376</v>
      </c>
      <c r="T14" s="35">
        <f>F14+H14+J14+L14+N14+P14+R14</f>
        <v>150333</v>
      </c>
      <c r="U14" s="19">
        <v>101.41942534861599</v>
      </c>
    </row>
    <row r="15" spans="1:21" ht="18" customHeight="1">
      <c r="A15" s="128"/>
      <c r="B15" s="365"/>
      <c r="C15" s="139"/>
      <c r="D15" s="134" t="s">
        <v>7</v>
      </c>
      <c r="E15" s="134"/>
      <c r="F15" s="33">
        <v>412</v>
      </c>
      <c r="G15" s="19">
        <v>103.77833753148616</v>
      </c>
      <c r="H15" s="34">
        <v>140</v>
      </c>
      <c r="I15" s="19">
        <v>104.4776119402985</v>
      </c>
      <c r="J15" s="35">
        <v>769</v>
      </c>
      <c r="K15" s="19">
        <v>98.843187660668391</v>
      </c>
      <c r="L15" s="35">
        <v>579</v>
      </c>
      <c r="M15" s="19">
        <v>95.702479338842977</v>
      </c>
      <c r="N15" s="35">
        <v>505</v>
      </c>
      <c r="O15" s="50">
        <v>102.64227642276423</v>
      </c>
      <c r="P15" s="35">
        <v>10</v>
      </c>
      <c r="Q15" s="50">
        <v>111.11111111111111</v>
      </c>
      <c r="R15" s="35">
        <v>436</v>
      </c>
      <c r="S15" s="19">
        <v>102.58823529411765</v>
      </c>
      <c r="T15" s="35">
        <f t="shared" ref="T15:T20" si="0">F15+H15+J15+L15+N15+P15+R15</f>
        <v>2851</v>
      </c>
      <c r="U15" s="19">
        <v>100.38732394366197</v>
      </c>
    </row>
    <row r="16" spans="1:21" ht="18" customHeight="1">
      <c r="A16" s="128"/>
      <c r="B16" s="365"/>
      <c r="C16" s="139"/>
      <c r="D16" s="134" t="s">
        <v>8</v>
      </c>
      <c r="E16" s="134"/>
      <c r="F16" s="33">
        <v>3533</v>
      </c>
      <c r="G16" s="19">
        <v>99.745906267645395</v>
      </c>
      <c r="H16" s="34">
        <v>2423</v>
      </c>
      <c r="I16" s="19">
        <v>102.49576988155668</v>
      </c>
      <c r="J16" s="35">
        <v>7050</v>
      </c>
      <c r="K16" s="19">
        <v>102.8596440035016</v>
      </c>
      <c r="L16" s="35">
        <v>4758</v>
      </c>
      <c r="M16" s="19">
        <v>101.5148282483465</v>
      </c>
      <c r="N16" s="35">
        <v>4718</v>
      </c>
      <c r="O16" s="50">
        <v>101.28810648346931</v>
      </c>
      <c r="P16" s="35">
        <v>412</v>
      </c>
      <c r="Q16" s="50">
        <v>102.7431421446384</v>
      </c>
      <c r="R16" s="35">
        <v>5262</v>
      </c>
      <c r="S16" s="19">
        <v>102.33372228704785</v>
      </c>
      <c r="T16" s="35">
        <f t="shared" si="0"/>
        <v>28156</v>
      </c>
      <c r="U16" s="19">
        <v>101.83738425925925</v>
      </c>
    </row>
    <row r="17" spans="1:21" ht="18" customHeight="1">
      <c r="A17" s="128"/>
      <c r="B17" s="140"/>
      <c r="C17" s="141"/>
      <c r="D17" s="134" t="s">
        <v>84</v>
      </c>
      <c r="E17" s="134"/>
      <c r="F17" s="33">
        <v>1</v>
      </c>
      <c r="G17" s="19">
        <v>100</v>
      </c>
      <c r="H17" s="55">
        <v>0</v>
      </c>
      <c r="I17" s="19" t="s">
        <v>78</v>
      </c>
      <c r="J17" s="55">
        <v>0</v>
      </c>
      <c r="K17" s="19" t="s">
        <v>78</v>
      </c>
      <c r="L17" s="55">
        <v>0</v>
      </c>
      <c r="M17" s="19" t="s">
        <v>78</v>
      </c>
      <c r="N17" s="55">
        <v>0</v>
      </c>
      <c r="O17" s="50" t="s">
        <v>78</v>
      </c>
      <c r="P17" s="55">
        <v>0</v>
      </c>
      <c r="Q17" s="50" t="s">
        <v>78</v>
      </c>
      <c r="R17" s="55">
        <v>0</v>
      </c>
      <c r="S17" s="19" t="s">
        <v>78</v>
      </c>
      <c r="T17" s="35">
        <f t="shared" si="0"/>
        <v>1</v>
      </c>
      <c r="U17" s="19">
        <v>100</v>
      </c>
    </row>
    <row r="18" spans="1:21" ht="18" customHeight="1">
      <c r="A18" s="48"/>
      <c r="B18" s="142"/>
      <c r="C18" s="135"/>
      <c r="D18" s="136" t="s">
        <v>60</v>
      </c>
      <c r="E18" s="150"/>
      <c r="F18" s="42">
        <f>SUM(F11:F17)</f>
        <v>26464</v>
      </c>
      <c r="G18" s="52">
        <v>101.16981420597907</v>
      </c>
      <c r="H18" s="43">
        <f>SUM(H11:H17)</f>
        <v>16501</v>
      </c>
      <c r="I18" s="52">
        <v>101.84545117886681</v>
      </c>
      <c r="J18" s="43">
        <f>SUM(J11:J17)</f>
        <v>40453</v>
      </c>
      <c r="K18" s="52">
        <v>101.41138129857109</v>
      </c>
      <c r="L18" s="43">
        <f>SUM(L11:L17)</f>
        <v>26869</v>
      </c>
      <c r="M18" s="52">
        <v>101.16721262095712</v>
      </c>
      <c r="N18" s="43">
        <f>SUM(N11:N17)</f>
        <v>40387</v>
      </c>
      <c r="O18" s="53">
        <v>101.67669494725713</v>
      </c>
      <c r="P18" s="43">
        <f>SUM(P11:P17)</f>
        <v>1418</v>
      </c>
      <c r="Q18" s="53">
        <v>102.16138328530261</v>
      </c>
      <c r="R18" s="43">
        <f>SUM(R11:R17)</f>
        <v>42328</v>
      </c>
      <c r="S18" s="52">
        <v>101.58151143535963</v>
      </c>
      <c r="T18" s="44">
        <f>SUM(T11:T17)</f>
        <v>194420</v>
      </c>
      <c r="U18" s="52">
        <v>101.47870158204888</v>
      </c>
    </row>
    <row r="19" spans="1:21" ht="23.25" customHeight="1">
      <c r="A19" s="128"/>
      <c r="B19" s="361" t="s">
        <v>44</v>
      </c>
      <c r="C19" s="135"/>
      <c r="D19" s="134" t="s">
        <v>9</v>
      </c>
      <c r="E19" s="134"/>
      <c r="F19" s="33">
        <v>19</v>
      </c>
      <c r="G19" s="19">
        <v>90.476190476190482</v>
      </c>
      <c r="H19" s="34">
        <v>366</v>
      </c>
      <c r="I19" s="19">
        <v>95.81151832460732</v>
      </c>
      <c r="J19" s="35">
        <v>471</v>
      </c>
      <c r="K19" s="19">
        <v>99.788135593220346</v>
      </c>
      <c r="L19" s="35">
        <v>614</v>
      </c>
      <c r="M19" s="19">
        <v>99.837398373983746</v>
      </c>
      <c r="N19" s="35">
        <v>494</v>
      </c>
      <c r="O19" s="50">
        <v>98.210735586481107</v>
      </c>
      <c r="P19" s="35">
        <v>192</v>
      </c>
      <c r="Q19" s="50">
        <v>96.969696969696969</v>
      </c>
      <c r="R19" s="35">
        <v>680</v>
      </c>
      <c r="S19" s="19">
        <v>99.706744868035187</v>
      </c>
      <c r="T19" s="35">
        <f>F19+H19+J19+L19+N19+P19+R19</f>
        <v>2836</v>
      </c>
      <c r="U19" s="19">
        <v>98.712147580925858</v>
      </c>
    </row>
    <row r="20" spans="1:21" ht="18" customHeight="1">
      <c r="A20" s="128"/>
      <c r="B20" s="362"/>
      <c r="C20" s="135"/>
      <c r="D20" s="134" t="s">
        <v>10</v>
      </c>
      <c r="E20" s="134"/>
      <c r="F20" s="33">
        <v>67</v>
      </c>
      <c r="G20" s="19">
        <v>103.07692307692307</v>
      </c>
      <c r="H20" s="34">
        <v>90</v>
      </c>
      <c r="I20" s="19">
        <v>91.83673469387756</v>
      </c>
      <c r="J20" s="35">
        <v>1190</v>
      </c>
      <c r="K20" s="19">
        <v>102.32158211521927</v>
      </c>
      <c r="L20" s="35">
        <v>472</v>
      </c>
      <c r="M20" s="19">
        <v>100.63965884861408</v>
      </c>
      <c r="N20" s="35">
        <v>116</v>
      </c>
      <c r="O20" s="50">
        <v>96.666666666666671</v>
      </c>
      <c r="P20" s="35">
        <v>11</v>
      </c>
      <c r="Q20" s="50">
        <v>91.666666666666657</v>
      </c>
      <c r="R20" s="35">
        <v>217</v>
      </c>
      <c r="S20" s="19">
        <v>96.444444444444443</v>
      </c>
      <c r="T20" s="35">
        <f t="shared" si="0"/>
        <v>2163</v>
      </c>
      <c r="U20" s="19">
        <v>100.51115241635688</v>
      </c>
    </row>
    <row r="21" spans="1:21" ht="18" customHeight="1">
      <c r="A21" s="48"/>
      <c r="B21" s="363"/>
      <c r="C21" s="135"/>
      <c r="D21" s="136" t="s">
        <v>60</v>
      </c>
      <c r="E21" s="150"/>
      <c r="F21" s="42">
        <f>SUM(F19:F20)</f>
        <v>86</v>
      </c>
      <c r="G21" s="52">
        <v>100</v>
      </c>
      <c r="H21" s="43">
        <f>SUM(H19:H20)</f>
        <v>456</v>
      </c>
      <c r="I21" s="52">
        <v>95</v>
      </c>
      <c r="J21" s="43">
        <f>SUM(J19:J20)</f>
        <v>1661</v>
      </c>
      <c r="K21" s="52">
        <v>101.59021406727828</v>
      </c>
      <c r="L21" s="43">
        <f>SUM(L19:L20)</f>
        <v>1086</v>
      </c>
      <c r="M21" s="52">
        <v>100.18450184501846</v>
      </c>
      <c r="N21" s="43">
        <f>SUM(N19:N20)</f>
        <v>610</v>
      </c>
      <c r="O21" s="53">
        <v>97.913322632423757</v>
      </c>
      <c r="P21" s="43">
        <f>SUM(P19:P20)</f>
        <v>203</v>
      </c>
      <c r="Q21" s="53">
        <v>96.666666666666671</v>
      </c>
      <c r="R21" s="43">
        <f>SUM(R19:R20)</f>
        <v>897</v>
      </c>
      <c r="S21" s="52">
        <v>98.89746416758544</v>
      </c>
      <c r="T21" s="44">
        <f>SUM(T19:T20)</f>
        <v>4999</v>
      </c>
      <c r="U21" s="52">
        <v>99.482587064676622</v>
      </c>
    </row>
    <row r="22" spans="1:21" s="152" customFormat="1" ht="18" customHeight="1">
      <c r="A22" s="48"/>
      <c r="B22" s="360" t="s">
        <v>61</v>
      </c>
      <c r="C22" s="360"/>
      <c r="D22" s="360"/>
      <c r="E22" s="151"/>
      <c r="F22" s="42">
        <v>2558</v>
      </c>
      <c r="G22" s="52">
        <v>103.39531123686339</v>
      </c>
      <c r="H22" s="43">
        <v>1211</v>
      </c>
      <c r="I22" s="52">
        <v>103.85934819897085</v>
      </c>
      <c r="J22" s="44">
        <v>2612</v>
      </c>
      <c r="K22" s="52">
        <v>103.24110671936759</v>
      </c>
      <c r="L22" s="44">
        <v>2024</v>
      </c>
      <c r="M22" s="52">
        <v>104.22245108135941</v>
      </c>
      <c r="N22" s="44">
        <v>2950</v>
      </c>
      <c r="O22" s="53">
        <v>102.75165447579239</v>
      </c>
      <c r="P22" s="44">
        <v>73</v>
      </c>
      <c r="Q22" s="53">
        <v>102.8169014084507</v>
      </c>
      <c r="R22" s="44">
        <v>2951</v>
      </c>
      <c r="S22" s="52">
        <v>102.28769497400347</v>
      </c>
      <c r="T22" s="44">
        <f>F22+H22+J22+L22+N22+P22+R22</f>
        <v>14379</v>
      </c>
      <c r="U22" s="52">
        <v>103.1566109477007</v>
      </c>
    </row>
    <row r="23" spans="1:21" ht="18" customHeight="1" thickBot="1">
      <c r="A23" s="153"/>
      <c r="B23" s="359" t="s">
        <v>11</v>
      </c>
      <c r="C23" s="359"/>
      <c r="D23" s="359"/>
      <c r="E23" s="154"/>
      <c r="F23" s="131">
        <f>F10+F18+F21+F22</f>
        <v>39793</v>
      </c>
      <c r="G23" s="52">
        <v>100.08803259721316</v>
      </c>
      <c r="H23" s="43">
        <f>H10+H18+H21+H22</f>
        <v>20636</v>
      </c>
      <c r="I23" s="52">
        <v>101.62013098931403</v>
      </c>
      <c r="J23" s="43">
        <f>J10+J18+J21+J22</f>
        <v>51385</v>
      </c>
      <c r="K23" s="52">
        <v>101.17945890599771</v>
      </c>
      <c r="L23" s="43">
        <f>L10+L18+L21+L22</f>
        <v>34597</v>
      </c>
      <c r="M23" s="52">
        <v>100.91590584254587</v>
      </c>
      <c r="N23" s="43">
        <f>N10+N18+N21+N22</f>
        <v>52513</v>
      </c>
      <c r="O23" s="53">
        <v>100.93995079194218</v>
      </c>
      <c r="P23" s="43">
        <f>P10+P18+P21+P22</f>
        <v>1852</v>
      </c>
      <c r="Q23" s="53">
        <v>101.47945205479452</v>
      </c>
      <c r="R23" s="43">
        <f>R10+R18+R21+R22</f>
        <v>54556</v>
      </c>
      <c r="S23" s="52">
        <v>100.93803770652556</v>
      </c>
      <c r="T23" s="44">
        <f>SUM(T10,T18,T21:T22)</f>
        <v>255332</v>
      </c>
      <c r="U23" s="52">
        <v>100.90897593980208</v>
      </c>
    </row>
    <row r="24" spans="1:21" ht="18" customHeight="1">
      <c r="F24" s="155"/>
      <c r="G24" s="156"/>
      <c r="H24" s="156"/>
      <c r="I24" s="156"/>
      <c r="J24" s="156"/>
      <c r="K24" s="156"/>
      <c r="L24" s="156"/>
      <c r="M24" s="157"/>
      <c r="N24" s="157"/>
      <c r="O24" s="157"/>
      <c r="P24" s="157"/>
      <c r="Q24" s="157"/>
      <c r="R24" s="157"/>
      <c r="S24" s="157"/>
      <c r="T24" s="157"/>
      <c r="U24" s="157"/>
    </row>
    <row r="25" spans="1:21" ht="18" customHeight="1" thickBot="1">
      <c r="B25" s="22" t="s">
        <v>62</v>
      </c>
      <c r="F25" s="155"/>
      <c r="G25" s="155"/>
      <c r="H25" s="155"/>
      <c r="I25" s="155"/>
      <c r="J25" s="155"/>
      <c r="K25" s="155"/>
      <c r="L25" s="155"/>
      <c r="M25" s="37"/>
      <c r="N25" s="37"/>
      <c r="O25" s="37"/>
      <c r="P25" s="37"/>
      <c r="Q25" s="37"/>
      <c r="R25" s="37"/>
      <c r="S25" s="158"/>
      <c r="T25" s="37"/>
      <c r="U25" s="159" t="s">
        <v>30</v>
      </c>
    </row>
    <row r="26" spans="1:21" ht="16.5" customHeight="1">
      <c r="A26" s="76"/>
      <c r="B26" s="76"/>
      <c r="C26" s="76"/>
      <c r="D26" s="76"/>
      <c r="E26" s="76"/>
      <c r="F26" s="348" t="s">
        <v>63</v>
      </c>
      <c r="G26" s="349"/>
      <c r="H26" s="349"/>
      <c r="I26" s="350"/>
      <c r="J26" s="351" t="s">
        <v>64</v>
      </c>
      <c r="K26" s="355"/>
      <c r="L26" s="355" t="s">
        <v>65</v>
      </c>
      <c r="M26" s="352"/>
      <c r="N26" s="348" t="s">
        <v>66</v>
      </c>
      <c r="O26" s="349"/>
      <c r="P26" s="349"/>
      <c r="Q26" s="350"/>
      <c r="R26" s="351" t="s">
        <v>67</v>
      </c>
      <c r="S26" s="352"/>
      <c r="T26" s="351" t="s">
        <v>33</v>
      </c>
      <c r="U26" s="355"/>
    </row>
    <row r="27" spans="1:21" ht="16.5" customHeight="1">
      <c r="B27" s="78" t="s">
        <v>0</v>
      </c>
      <c r="C27" s="78"/>
      <c r="D27" s="145"/>
      <c r="E27" s="145"/>
      <c r="F27" s="357" t="s">
        <v>34</v>
      </c>
      <c r="G27" s="358"/>
      <c r="H27" s="357" t="s">
        <v>35</v>
      </c>
      <c r="I27" s="358"/>
      <c r="J27" s="353"/>
      <c r="K27" s="356"/>
      <c r="L27" s="356"/>
      <c r="M27" s="354"/>
      <c r="N27" s="357" t="s">
        <v>68</v>
      </c>
      <c r="O27" s="358"/>
      <c r="P27" s="357" t="s">
        <v>36</v>
      </c>
      <c r="Q27" s="358"/>
      <c r="R27" s="353"/>
      <c r="S27" s="354"/>
      <c r="T27" s="353"/>
      <c r="U27" s="356"/>
    </row>
    <row r="28" spans="1:21" ht="16.5" customHeight="1">
      <c r="A28" s="14"/>
      <c r="B28" s="14"/>
      <c r="C28" s="14"/>
      <c r="D28" s="14"/>
      <c r="E28" s="14"/>
      <c r="F28" s="160" t="s">
        <v>31</v>
      </c>
      <c r="G28" s="161" t="s">
        <v>18</v>
      </c>
      <c r="H28" s="161" t="s">
        <v>31</v>
      </c>
      <c r="I28" s="161" t="s">
        <v>18</v>
      </c>
      <c r="J28" s="161" t="s">
        <v>31</v>
      </c>
      <c r="K28" s="162" t="s">
        <v>18</v>
      </c>
      <c r="L28" s="161" t="s">
        <v>31</v>
      </c>
      <c r="M28" s="161" t="s">
        <v>18</v>
      </c>
      <c r="N28" s="161" t="s">
        <v>31</v>
      </c>
      <c r="O28" s="161" t="s">
        <v>18</v>
      </c>
      <c r="P28" s="161" t="s">
        <v>31</v>
      </c>
      <c r="Q28" s="161" t="s">
        <v>18</v>
      </c>
      <c r="R28" s="161" t="s">
        <v>31</v>
      </c>
      <c r="S28" s="161" t="s">
        <v>18</v>
      </c>
      <c r="T28" s="161" t="s">
        <v>31</v>
      </c>
      <c r="U28" s="162" t="s">
        <v>18</v>
      </c>
    </row>
    <row r="29" spans="1:21" ht="21.75" customHeight="1">
      <c r="A29" s="128"/>
      <c r="B29" s="361" t="s">
        <v>38</v>
      </c>
      <c r="C29" s="132"/>
      <c r="D29" s="133" t="s">
        <v>77</v>
      </c>
      <c r="E29" s="163"/>
      <c r="F29" s="33">
        <v>16318</v>
      </c>
      <c r="G29" s="19">
        <v>94.816966879721093</v>
      </c>
      <c r="H29" s="34">
        <v>3230</v>
      </c>
      <c r="I29" s="19">
        <v>97.997572815533985</v>
      </c>
      <c r="J29" s="35">
        <v>9032</v>
      </c>
      <c r="K29" s="19">
        <v>96.702355460385434</v>
      </c>
      <c r="L29" s="35">
        <v>6188</v>
      </c>
      <c r="M29" s="50">
        <v>95.700587689452519</v>
      </c>
      <c r="N29" s="35">
        <v>11728</v>
      </c>
      <c r="O29" s="50">
        <v>94.550145114479207</v>
      </c>
      <c r="P29" s="35">
        <v>220</v>
      </c>
      <c r="Q29" s="50">
        <v>100.91743119266054</v>
      </c>
      <c r="R29" s="35">
        <v>11364</v>
      </c>
      <c r="S29" s="50">
        <v>95.753286147623868</v>
      </c>
      <c r="T29" s="35">
        <f>R29+P29+N29+L29+J29+H29+F29</f>
        <v>58080</v>
      </c>
      <c r="U29" s="50">
        <v>95.523173579816458</v>
      </c>
    </row>
    <row r="30" spans="1:21" ht="18" customHeight="1">
      <c r="A30" s="128"/>
      <c r="B30" s="362"/>
      <c r="C30" s="85"/>
      <c r="D30" s="134" t="s">
        <v>3</v>
      </c>
      <c r="E30" s="134"/>
      <c r="F30" s="33">
        <v>908</v>
      </c>
      <c r="G30" s="19">
        <v>99.126637554585145</v>
      </c>
      <c r="H30" s="34">
        <v>322</v>
      </c>
      <c r="I30" s="19">
        <v>106.62251655629137</v>
      </c>
      <c r="J30" s="35">
        <v>868</v>
      </c>
      <c r="K30" s="50">
        <v>99.770114942528735</v>
      </c>
      <c r="L30" s="35">
        <v>608</v>
      </c>
      <c r="M30" s="50">
        <v>102.01342281879195</v>
      </c>
      <c r="N30" s="35">
        <v>1020</v>
      </c>
      <c r="O30" s="50">
        <v>102.8225806451613</v>
      </c>
      <c r="P30" s="35">
        <v>24</v>
      </c>
      <c r="Q30" s="50">
        <v>100</v>
      </c>
      <c r="R30" s="35">
        <v>976</v>
      </c>
      <c r="S30" s="50">
        <v>96.633663366336634</v>
      </c>
      <c r="T30" s="35">
        <f>R30+P30+N30+L30+J30+H30+F30</f>
        <v>4726</v>
      </c>
      <c r="U30" s="50">
        <v>100.33970276008492</v>
      </c>
    </row>
    <row r="31" spans="1:21" ht="18" customHeight="1">
      <c r="A31" s="128"/>
      <c r="B31" s="362"/>
      <c r="C31" s="85"/>
      <c r="D31" s="134" t="s">
        <v>4</v>
      </c>
      <c r="E31" s="134"/>
      <c r="F31" s="33">
        <v>4687</v>
      </c>
      <c r="G31" s="19">
        <v>105.27852650494161</v>
      </c>
      <c r="H31" s="34">
        <v>1591</v>
      </c>
      <c r="I31" s="19">
        <v>104.53350854139289</v>
      </c>
      <c r="J31" s="35">
        <v>3866</v>
      </c>
      <c r="K31" s="50">
        <v>105.08290296276161</v>
      </c>
      <c r="L31" s="35">
        <v>2717</v>
      </c>
      <c r="M31" s="50">
        <v>104.4196771714066</v>
      </c>
      <c r="N31" s="35">
        <v>5014</v>
      </c>
      <c r="O31" s="50">
        <v>103.98175031107424</v>
      </c>
      <c r="P31" s="35">
        <v>65</v>
      </c>
      <c r="Q31" s="50">
        <v>92.857142857142861</v>
      </c>
      <c r="R31" s="35">
        <v>5076</v>
      </c>
      <c r="S31" s="50">
        <v>102.52474247626742</v>
      </c>
      <c r="T31" s="35">
        <f>R31+P31+N31+L31+J31+H31+F31</f>
        <v>23016</v>
      </c>
      <c r="U31" s="50">
        <v>104.15893560211794</v>
      </c>
    </row>
    <row r="32" spans="1:21" ht="18" customHeight="1">
      <c r="A32" s="128"/>
      <c r="B32" s="362"/>
      <c r="C32" s="85"/>
      <c r="D32" s="134" t="s">
        <v>5</v>
      </c>
      <c r="E32" s="134"/>
      <c r="F32" s="33">
        <v>440</v>
      </c>
      <c r="G32" s="19">
        <v>97.560975609756099</v>
      </c>
      <c r="H32" s="34">
        <v>107</v>
      </c>
      <c r="I32" s="19">
        <v>111.45833333333333</v>
      </c>
      <c r="J32" s="35">
        <v>363</v>
      </c>
      <c r="K32" s="50">
        <v>105.5232558139535</v>
      </c>
      <c r="L32" s="35">
        <v>326</v>
      </c>
      <c r="M32" s="50">
        <v>106.18892508143323</v>
      </c>
      <c r="N32" s="35">
        <v>381</v>
      </c>
      <c r="O32" s="50">
        <v>101.06100795755968</v>
      </c>
      <c r="P32" s="37">
        <v>33</v>
      </c>
      <c r="Q32" s="50">
        <v>150</v>
      </c>
      <c r="R32" s="35">
        <v>352</v>
      </c>
      <c r="S32" s="50">
        <v>110.69182389937107</v>
      </c>
      <c r="T32" s="35">
        <f>R32+P32+N32+L32+J32+H32+F32</f>
        <v>2002</v>
      </c>
      <c r="U32" s="50">
        <v>104.43401147626498</v>
      </c>
    </row>
    <row r="33" spans="1:21" s="152" customFormat="1" ht="18" customHeight="1">
      <c r="A33" s="48"/>
      <c r="B33" s="363"/>
      <c r="C33" s="164"/>
      <c r="D33" s="136" t="s">
        <v>60</v>
      </c>
      <c r="E33" s="150"/>
      <c r="F33" s="42">
        <f>SUM(F29:F32)</f>
        <v>22353</v>
      </c>
      <c r="G33" s="52">
        <v>97.06457075860871</v>
      </c>
      <c r="H33" s="43">
        <f>SUM(H29:H32)</f>
        <v>5250</v>
      </c>
      <c r="I33" s="52">
        <v>100.65184049079754</v>
      </c>
      <c r="J33" s="43">
        <f>SUM(J29:J32)</f>
        <v>14129</v>
      </c>
      <c r="K33" s="53">
        <v>99.269303730766538</v>
      </c>
      <c r="L33" s="43">
        <f>SUM(L29:L32)</f>
        <v>9839</v>
      </c>
      <c r="M33" s="53">
        <v>98.676160866512888</v>
      </c>
      <c r="N33" s="43">
        <f>SUM(N29:N32)</f>
        <v>18143</v>
      </c>
      <c r="O33" s="53">
        <v>97.569239042753424</v>
      </c>
      <c r="P33" s="43">
        <f>SUM(P29:P32)</f>
        <v>342</v>
      </c>
      <c r="Q33" s="53">
        <v>102.39520958083833</v>
      </c>
      <c r="R33" s="43">
        <f>SUM(R29:R32)</f>
        <v>17768</v>
      </c>
      <c r="S33" s="53">
        <v>97.911500523502497</v>
      </c>
      <c r="T33" s="44">
        <f>SUM(T29:T32)</f>
        <v>87824</v>
      </c>
      <c r="U33" s="53">
        <v>98.099972074839428</v>
      </c>
    </row>
    <row r="34" spans="1:21" ht="18" customHeight="1">
      <c r="A34" s="128"/>
      <c r="B34" s="137"/>
      <c r="C34" s="85"/>
      <c r="D34" s="134" t="s">
        <v>22</v>
      </c>
      <c r="E34" s="134"/>
      <c r="F34" s="33">
        <v>9320</v>
      </c>
      <c r="G34" s="19">
        <v>101.05171852976255</v>
      </c>
      <c r="H34" s="34">
        <v>3928</v>
      </c>
      <c r="I34" s="19">
        <v>102.63914293180036</v>
      </c>
      <c r="J34" s="34">
        <v>8233</v>
      </c>
      <c r="K34" s="50">
        <v>101.69219367588933</v>
      </c>
      <c r="L34" s="34">
        <v>5789</v>
      </c>
      <c r="M34" s="50">
        <v>100.43372657876475</v>
      </c>
      <c r="N34" s="34">
        <v>9878</v>
      </c>
      <c r="O34" s="50">
        <v>100.36577931314774</v>
      </c>
      <c r="P34" s="34">
        <v>295</v>
      </c>
      <c r="Q34" s="50">
        <v>97.682119205298008</v>
      </c>
      <c r="R34" s="34">
        <v>9356</v>
      </c>
      <c r="S34" s="50">
        <v>101.1240812797233</v>
      </c>
      <c r="T34" s="35">
        <f>SUM(F34,H34,J34,L34,N34,P34,R34)+1</f>
        <v>46800</v>
      </c>
      <c r="U34" s="50">
        <v>101.06463385665234</v>
      </c>
    </row>
    <row r="35" spans="1:21" ht="18" customHeight="1">
      <c r="A35" s="128"/>
      <c r="B35" s="364" t="s">
        <v>40</v>
      </c>
      <c r="C35" s="138"/>
      <c r="D35" s="134" t="s">
        <v>23</v>
      </c>
      <c r="E35" s="134"/>
      <c r="F35" s="51">
        <v>0</v>
      </c>
      <c r="G35" s="54" t="s">
        <v>78</v>
      </c>
      <c r="H35" s="20">
        <v>0</v>
      </c>
      <c r="I35" s="19" t="s">
        <v>78</v>
      </c>
      <c r="J35" s="37">
        <v>5</v>
      </c>
      <c r="K35" s="50">
        <v>100</v>
      </c>
      <c r="L35" s="20">
        <v>0</v>
      </c>
      <c r="M35" s="50" t="s">
        <v>78</v>
      </c>
      <c r="N35" s="37">
        <v>5</v>
      </c>
      <c r="O35" s="50">
        <v>100</v>
      </c>
      <c r="P35" s="20">
        <v>0</v>
      </c>
      <c r="Q35" s="50" t="s">
        <v>78</v>
      </c>
      <c r="R35" s="37">
        <v>5</v>
      </c>
      <c r="S35" s="50">
        <v>100</v>
      </c>
      <c r="T35" s="35">
        <f>SUM(F35,H35,J35,L35,N35,P35,R35)-1</f>
        <v>14</v>
      </c>
      <c r="U35" s="50">
        <v>100</v>
      </c>
    </row>
    <row r="36" spans="1:21" ht="18" customHeight="1">
      <c r="A36" s="128"/>
      <c r="B36" s="365"/>
      <c r="C36" s="139"/>
      <c r="D36" s="134" t="s">
        <v>39</v>
      </c>
      <c r="E36" s="134"/>
      <c r="F36" s="51">
        <v>123</v>
      </c>
      <c r="G36" s="54">
        <v>1537.5</v>
      </c>
      <c r="H36" s="20">
        <v>44</v>
      </c>
      <c r="I36" s="19" t="s">
        <v>99</v>
      </c>
      <c r="J36" s="37">
        <v>87</v>
      </c>
      <c r="K36" s="50" t="s">
        <v>99</v>
      </c>
      <c r="L36" s="20">
        <v>104</v>
      </c>
      <c r="M36" s="50" t="s">
        <v>99</v>
      </c>
      <c r="N36" s="34">
        <v>74</v>
      </c>
      <c r="O36" s="50">
        <v>1233.3333333333335</v>
      </c>
      <c r="P36" s="20">
        <v>0</v>
      </c>
      <c r="Q36" s="50" t="s">
        <v>78</v>
      </c>
      <c r="R36" s="34">
        <v>99</v>
      </c>
      <c r="S36" s="50">
        <v>1237.5</v>
      </c>
      <c r="T36" s="35">
        <f>SUM(F36,H36,J36,L36,N36,P36,R36)</f>
        <v>531</v>
      </c>
      <c r="U36" s="50">
        <v>2413.6363636363635</v>
      </c>
    </row>
    <row r="37" spans="1:21" ht="18" customHeight="1">
      <c r="A37" s="128"/>
      <c r="B37" s="365"/>
      <c r="C37" s="139"/>
      <c r="D37" s="134" t="s">
        <v>6</v>
      </c>
      <c r="E37" s="134"/>
      <c r="F37" s="33">
        <v>201940</v>
      </c>
      <c r="G37" s="19">
        <v>103.27510023729644</v>
      </c>
      <c r="H37" s="34">
        <v>128109</v>
      </c>
      <c r="I37" s="19">
        <v>103.98457792207792</v>
      </c>
      <c r="J37" s="34">
        <v>307746</v>
      </c>
      <c r="K37" s="50">
        <v>103.17387412456122</v>
      </c>
      <c r="L37" s="34">
        <v>202445</v>
      </c>
      <c r="M37" s="50">
        <v>103.24454440211544</v>
      </c>
      <c r="N37" s="34">
        <v>326156</v>
      </c>
      <c r="O37" s="50">
        <v>103.87795400980954</v>
      </c>
      <c r="P37" s="34">
        <v>9221</v>
      </c>
      <c r="Q37" s="50">
        <v>105.2745747231419</v>
      </c>
      <c r="R37" s="34">
        <v>341090</v>
      </c>
      <c r="S37" s="50">
        <v>103.61335986269535</v>
      </c>
      <c r="T37" s="35">
        <f>SUM(F37,H37,J37,L37,N37,P37,R37)-1</f>
        <v>1516706</v>
      </c>
      <c r="U37" s="50">
        <v>103.52715845114646</v>
      </c>
    </row>
    <row r="38" spans="1:21" ht="18" customHeight="1">
      <c r="A38" s="128"/>
      <c r="B38" s="365"/>
      <c r="C38" s="139"/>
      <c r="D38" s="134" t="s">
        <v>7</v>
      </c>
      <c r="E38" s="134"/>
      <c r="F38" s="33">
        <v>1496</v>
      </c>
      <c r="G38" s="19">
        <v>104.17827298050139</v>
      </c>
      <c r="H38" s="34">
        <v>516</v>
      </c>
      <c r="I38" s="19">
        <v>107.27650727650729</v>
      </c>
      <c r="J38" s="34">
        <v>2881</v>
      </c>
      <c r="K38" s="50">
        <v>99.757617728531855</v>
      </c>
      <c r="L38" s="34">
        <v>2127</v>
      </c>
      <c r="M38" s="50">
        <v>95.767672219720851</v>
      </c>
      <c r="N38" s="34">
        <v>1892</v>
      </c>
      <c r="O38" s="50">
        <v>104.47266703478742</v>
      </c>
      <c r="P38" s="34">
        <v>39</v>
      </c>
      <c r="Q38" s="50">
        <v>118.18181818181819</v>
      </c>
      <c r="R38" s="34">
        <v>1606</v>
      </c>
      <c r="S38" s="50">
        <v>104.15045395590144</v>
      </c>
      <c r="T38" s="35">
        <f>SUM(F38,H38,J38,L38,N38,P38,R38)-1</f>
        <v>10556</v>
      </c>
      <c r="U38" s="50">
        <v>101.39275766016713</v>
      </c>
    </row>
    <row r="39" spans="1:21" ht="18" customHeight="1">
      <c r="A39" s="128"/>
      <c r="B39" s="365"/>
      <c r="C39" s="139"/>
      <c r="D39" s="134" t="s">
        <v>8</v>
      </c>
      <c r="E39" s="134"/>
      <c r="F39" s="33">
        <v>17583</v>
      </c>
      <c r="G39" s="19">
        <v>100.8026142292037</v>
      </c>
      <c r="H39" s="34">
        <v>12197</v>
      </c>
      <c r="I39" s="19">
        <v>103.68953498257247</v>
      </c>
      <c r="J39" s="34">
        <v>35166</v>
      </c>
      <c r="K39" s="50">
        <v>104.02603165212247</v>
      </c>
      <c r="L39" s="34">
        <v>23817</v>
      </c>
      <c r="M39" s="50">
        <v>102.57547698005945</v>
      </c>
      <c r="N39" s="34">
        <v>23917</v>
      </c>
      <c r="O39" s="50">
        <v>102.3143394934976</v>
      </c>
      <c r="P39" s="34">
        <v>2124</v>
      </c>
      <c r="Q39" s="50">
        <v>103.91389432485323</v>
      </c>
      <c r="R39" s="34">
        <v>26355</v>
      </c>
      <c r="S39" s="50">
        <v>103.39348764221263</v>
      </c>
      <c r="T39" s="35">
        <f t="shared" ref="T39:T40" si="1">SUM(F39,H39,J39,L39,N39,P39,R39)</f>
        <v>141159</v>
      </c>
      <c r="U39" s="50">
        <v>102.93058188712266</v>
      </c>
    </row>
    <row r="40" spans="1:21" ht="18" customHeight="1">
      <c r="A40" s="128"/>
      <c r="B40" s="140"/>
      <c r="C40" s="141"/>
      <c r="D40" s="134" t="s">
        <v>84</v>
      </c>
      <c r="E40" s="134"/>
      <c r="F40" s="33">
        <v>4</v>
      </c>
      <c r="G40" s="19">
        <v>100</v>
      </c>
      <c r="H40" s="55">
        <v>0</v>
      </c>
      <c r="I40" s="19" t="s">
        <v>78</v>
      </c>
      <c r="J40" s="55">
        <v>0</v>
      </c>
      <c r="K40" s="50" t="s">
        <v>78</v>
      </c>
      <c r="L40" s="55">
        <v>0</v>
      </c>
      <c r="M40" s="50" t="s">
        <v>78</v>
      </c>
      <c r="N40" s="55">
        <v>0</v>
      </c>
      <c r="O40" s="50" t="s">
        <v>78</v>
      </c>
      <c r="P40" s="55">
        <v>0</v>
      </c>
      <c r="Q40" s="50" t="s">
        <v>78</v>
      </c>
      <c r="R40" s="55">
        <v>0</v>
      </c>
      <c r="S40" s="50" t="s">
        <v>78</v>
      </c>
      <c r="T40" s="35">
        <f t="shared" si="1"/>
        <v>4</v>
      </c>
      <c r="U40" s="50">
        <v>100</v>
      </c>
    </row>
    <row r="41" spans="1:21" s="152" customFormat="1" ht="18" customHeight="1">
      <c r="A41" s="48"/>
      <c r="B41" s="142"/>
      <c r="C41" s="164"/>
      <c r="D41" s="136" t="s">
        <v>60</v>
      </c>
      <c r="E41" s="150"/>
      <c r="F41" s="42">
        <f>SUM(F34:F40)</f>
        <v>230466</v>
      </c>
      <c r="G41" s="52">
        <v>103.04761904761905</v>
      </c>
      <c r="H41" s="43">
        <f>SUM(H34:H40)</f>
        <v>144794</v>
      </c>
      <c r="I41" s="52">
        <v>103.96564970453288</v>
      </c>
      <c r="J41" s="43">
        <f>SUM(J34:J40)</f>
        <v>354118</v>
      </c>
      <c r="K41" s="53">
        <v>103.21943143296033</v>
      </c>
      <c r="L41" s="43">
        <f>SUM(L34:L40)</f>
        <v>234282</v>
      </c>
      <c r="M41" s="53">
        <v>103.0776067262976</v>
      </c>
      <c r="N41" s="43">
        <f>SUM(N34:N40)</f>
        <v>361922</v>
      </c>
      <c r="O41" s="53">
        <v>103.69693340477167</v>
      </c>
      <c r="P41" s="43">
        <f>SUM(P34:P40)-2</f>
        <v>11677</v>
      </c>
      <c r="Q41" s="53">
        <v>104.82987700870814</v>
      </c>
      <c r="R41" s="43">
        <f>SUM(R34:R40)</f>
        <v>378511</v>
      </c>
      <c r="S41" s="53">
        <v>103.56233122019421</v>
      </c>
      <c r="T41" s="44">
        <f>SUM(T34:T40)</f>
        <v>1715770</v>
      </c>
      <c r="U41" s="53">
        <v>103.42636725260694</v>
      </c>
    </row>
    <row r="42" spans="1:21" ht="23.25" customHeight="1">
      <c r="A42" s="128"/>
      <c r="B42" s="361" t="s">
        <v>44</v>
      </c>
      <c r="C42" s="135"/>
      <c r="D42" s="134" t="s">
        <v>9</v>
      </c>
      <c r="E42" s="134"/>
      <c r="F42" s="33">
        <v>46</v>
      </c>
      <c r="G42" s="19">
        <v>92</v>
      </c>
      <c r="H42" s="34">
        <v>878</v>
      </c>
      <c r="I42" s="19">
        <v>95.747001090512541</v>
      </c>
      <c r="J42" s="34">
        <v>1130</v>
      </c>
      <c r="K42" s="50">
        <v>99.735216240070613</v>
      </c>
      <c r="L42" s="34">
        <v>1474</v>
      </c>
      <c r="M42" s="50">
        <v>99.864498644986455</v>
      </c>
      <c r="N42" s="34">
        <v>1186</v>
      </c>
      <c r="O42" s="50">
        <v>98.260149130074566</v>
      </c>
      <c r="P42" s="34">
        <v>461</v>
      </c>
      <c r="Q42" s="50">
        <v>97.05263157894737</v>
      </c>
      <c r="R42" s="34">
        <v>1632</v>
      </c>
      <c r="S42" s="50">
        <v>99.694563225412338</v>
      </c>
      <c r="T42" s="35">
        <f>R42+P42+N42+L42+J42+H42+F42-1</f>
        <v>6806</v>
      </c>
      <c r="U42" s="50">
        <v>98.709209572153739</v>
      </c>
    </row>
    <row r="43" spans="1:21" ht="18" customHeight="1">
      <c r="A43" s="128"/>
      <c r="B43" s="362"/>
      <c r="C43" s="135"/>
      <c r="D43" s="134" t="s">
        <v>10</v>
      </c>
      <c r="E43" s="134"/>
      <c r="F43" s="33">
        <v>395</v>
      </c>
      <c r="G43" s="19">
        <v>102.86458333333333</v>
      </c>
      <c r="H43" s="34">
        <v>531</v>
      </c>
      <c r="I43" s="19">
        <v>91.868512110726641</v>
      </c>
      <c r="J43" s="34">
        <v>7021</v>
      </c>
      <c r="K43" s="50">
        <v>102.31710871466045</v>
      </c>
      <c r="L43" s="34">
        <v>2785</v>
      </c>
      <c r="M43" s="50">
        <v>100.65052403324901</v>
      </c>
      <c r="N43" s="34">
        <v>684</v>
      </c>
      <c r="O43" s="50">
        <v>96.610169491525426</v>
      </c>
      <c r="P43" s="34">
        <v>65</v>
      </c>
      <c r="Q43" s="50">
        <v>91.549295774647888</v>
      </c>
      <c r="R43" s="34">
        <v>1280</v>
      </c>
      <c r="S43" s="50">
        <v>96.385542168674704</v>
      </c>
      <c r="T43" s="35">
        <f>R43+P43+N43+L43+J43+H43+F43+1</f>
        <v>12762</v>
      </c>
      <c r="U43" s="50">
        <v>100.51193195242971</v>
      </c>
    </row>
    <row r="44" spans="1:21" s="152" customFormat="1" ht="18" customHeight="1">
      <c r="A44" s="48"/>
      <c r="B44" s="363"/>
      <c r="C44" s="164"/>
      <c r="D44" s="136" t="s">
        <v>60</v>
      </c>
      <c r="E44" s="150"/>
      <c r="F44" s="42">
        <f>SUM(F42:F43)</f>
        <v>441</v>
      </c>
      <c r="G44" s="52">
        <v>101.61290322580645</v>
      </c>
      <c r="H44" s="43">
        <f>SUM(H42:H43)</f>
        <v>1409</v>
      </c>
      <c r="I44" s="52">
        <v>94.247491638795992</v>
      </c>
      <c r="J44" s="43">
        <f>SUM(J42:J43)</f>
        <v>8151</v>
      </c>
      <c r="K44" s="53">
        <v>101.95121951219512</v>
      </c>
      <c r="L44" s="43">
        <f>SUM(L42:L43)</f>
        <v>4259</v>
      </c>
      <c r="M44" s="53">
        <v>100.37709168041479</v>
      </c>
      <c r="N44" s="43">
        <f>SUM(N42:N43)</f>
        <v>1870</v>
      </c>
      <c r="O44" s="53">
        <v>97.650130548302869</v>
      </c>
      <c r="P44" s="43">
        <f>SUM(P42:P43)</f>
        <v>526</v>
      </c>
      <c r="Q44" s="53">
        <v>96.336996336996336</v>
      </c>
      <c r="R44" s="43">
        <f>SUM(R42:R43)</f>
        <v>2912</v>
      </c>
      <c r="S44" s="53">
        <v>98.245614035087712</v>
      </c>
      <c r="T44" s="44">
        <f>SUM(T42:T43)</f>
        <v>19568</v>
      </c>
      <c r="U44" s="53">
        <v>99.877501020824823</v>
      </c>
    </row>
    <row r="45" spans="1:21" s="152" customFormat="1" ht="18" customHeight="1">
      <c r="A45" s="48"/>
      <c r="B45" s="360" t="s">
        <v>61</v>
      </c>
      <c r="C45" s="360"/>
      <c r="D45" s="360"/>
      <c r="E45" s="151"/>
      <c r="F45" s="42">
        <v>15348</v>
      </c>
      <c r="G45" s="52">
        <v>103.39531123686339</v>
      </c>
      <c r="H45" s="43">
        <v>7266</v>
      </c>
      <c r="I45" s="52">
        <v>103.85934819897085</v>
      </c>
      <c r="J45" s="43">
        <v>15672</v>
      </c>
      <c r="K45" s="53">
        <v>103.24110671936759</v>
      </c>
      <c r="L45" s="43">
        <v>12144</v>
      </c>
      <c r="M45" s="53">
        <v>104.22245108135941</v>
      </c>
      <c r="N45" s="43">
        <v>17700</v>
      </c>
      <c r="O45" s="53">
        <v>102.75165447579239</v>
      </c>
      <c r="P45" s="43">
        <v>438</v>
      </c>
      <c r="Q45" s="53">
        <v>102.8169014084507</v>
      </c>
      <c r="R45" s="43">
        <v>17706</v>
      </c>
      <c r="S45" s="53">
        <v>102.28769497400347</v>
      </c>
      <c r="T45" s="44">
        <f>R45+P45+N45+L45+J45+H45+F45</f>
        <v>86274</v>
      </c>
      <c r="U45" s="53">
        <v>103.1566109477007</v>
      </c>
    </row>
    <row r="46" spans="1:21" s="152" customFormat="1" ht="18" customHeight="1" thickBot="1">
      <c r="A46" s="165"/>
      <c r="B46" s="359" t="s">
        <v>11</v>
      </c>
      <c r="C46" s="359"/>
      <c r="D46" s="359"/>
      <c r="E46" s="154"/>
      <c r="F46" s="131">
        <f>F33+F41+F44+F45</f>
        <v>268608</v>
      </c>
      <c r="G46" s="166">
        <v>102.53896631889967</v>
      </c>
      <c r="H46" s="167">
        <f>H33+H41+H44+H45</f>
        <v>158719</v>
      </c>
      <c r="I46" s="166">
        <v>103.75282720391168</v>
      </c>
      <c r="J46" s="167">
        <f>J33+J41+J44+J45</f>
        <v>392070</v>
      </c>
      <c r="K46" s="166">
        <v>103.04588139749423</v>
      </c>
      <c r="L46" s="167">
        <f>L33+L41+L44+L45</f>
        <v>260524</v>
      </c>
      <c r="M46" s="166">
        <v>102.9120844393882</v>
      </c>
      <c r="N46" s="167">
        <f>N33+N41+N44+N45</f>
        <v>399635</v>
      </c>
      <c r="O46" s="166">
        <v>103.33027368747656</v>
      </c>
      <c r="P46" s="167">
        <f>P33+P41+P44+P45</f>
        <v>12983</v>
      </c>
      <c r="Q46" s="166">
        <v>104.32302129369224</v>
      </c>
      <c r="R46" s="167">
        <f>R33+R41+R44+R45</f>
        <v>416897</v>
      </c>
      <c r="S46" s="166">
        <v>103.2145536291231</v>
      </c>
      <c r="T46" s="167">
        <f>SUM(T33,T41,T44:T45)</f>
        <v>1909436</v>
      </c>
      <c r="U46" s="166">
        <v>103.11905776426933</v>
      </c>
    </row>
    <row r="47" spans="1:21" ht="13.5" customHeight="1">
      <c r="A47" s="347" t="s">
        <v>76</v>
      </c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169"/>
      <c r="M47" s="76"/>
      <c r="N47" s="76"/>
      <c r="O47" s="76"/>
      <c r="P47" s="76"/>
      <c r="Q47" s="170"/>
      <c r="R47" s="76"/>
      <c r="S47" s="170"/>
      <c r="T47" s="76"/>
      <c r="U47" s="170"/>
    </row>
    <row r="48" spans="1:21" ht="18" customHeight="1">
      <c r="D48" s="24"/>
      <c r="E48" s="24"/>
      <c r="F48" s="143"/>
      <c r="G48" s="143"/>
      <c r="H48" s="143"/>
      <c r="I48" s="143"/>
      <c r="J48" s="143"/>
      <c r="K48" s="143"/>
      <c r="L48" s="143"/>
      <c r="M48" s="24"/>
      <c r="N48" s="24"/>
      <c r="O48" s="24"/>
      <c r="P48" s="24"/>
      <c r="Q48" s="171"/>
      <c r="R48" s="24"/>
      <c r="S48" s="171"/>
      <c r="T48" s="24"/>
      <c r="U48" s="171"/>
    </row>
    <row r="49" spans="17:21" ht="18" customHeight="1">
      <c r="Q49" s="168"/>
      <c r="S49" s="168"/>
      <c r="U49" s="168"/>
    </row>
    <row r="50" spans="17:21" ht="18" customHeight="1">
      <c r="Q50" s="168"/>
      <c r="S50" s="168"/>
      <c r="U50" s="168"/>
    </row>
    <row r="51" spans="17:21" ht="18" customHeight="1">
      <c r="Q51" s="168"/>
      <c r="S51" s="168"/>
      <c r="U51" s="168"/>
    </row>
    <row r="52" spans="17:21" ht="18" customHeight="1">
      <c r="Q52" s="168"/>
      <c r="S52" s="168"/>
      <c r="U52" s="168"/>
    </row>
    <row r="53" spans="17:21" ht="18" customHeight="1">
      <c r="Q53" s="168"/>
      <c r="S53" s="168"/>
      <c r="U53" s="168"/>
    </row>
    <row r="54" spans="17:21" ht="18" customHeight="1">
      <c r="Q54" s="168"/>
      <c r="S54" s="168"/>
      <c r="U54" s="168"/>
    </row>
    <row r="55" spans="17:21" ht="18" customHeight="1">
      <c r="Q55" s="168"/>
      <c r="S55" s="168"/>
      <c r="U55" s="168"/>
    </row>
    <row r="56" spans="17:21" ht="18" customHeight="1">
      <c r="Q56" s="168"/>
      <c r="S56" s="168"/>
      <c r="U56" s="168"/>
    </row>
    <row r="57" spans="17:21" ht="18" customHeight="1">
      <c r="Q57" s="168"/>
      <c r="S57" s="168"/>
      <c r="U57" s="168"/>
    </row>
    <row r="58" spans="17:21" ht="18" customHeight="1">
      <c r="Q58" s="168"/>
      <c r="S58" s="168"/>
      <c r="U58" s="168"/>
    </row>
    <row r="59" spans="17:21" ht="18" customHeight="1">
      <c r="Q59" s="168"/>
      <c r="S59" s="168"/>
      <c r="U59" s="168"/>
    </row>
    <row r="60" spans="17:21" ht="18" customHeight="1">
      <c r="Q60" s="168"/>
      <c r="S60" s="168"/>
      <c r="U60" s="168"/>
    </row>
    <row r="61" spans="17:21" ht="18" customHeight="1">
      <c r="Q61" s="168"/>
      <c r="S61" s="168"/>
      <c r="U61" s="168"/>
    </row>
    <row r="62" spans="17:21" ht="18" customHeight="1">
      <c r="Q62" s="168"/>
      <c r="S62" s="168"/>
      <c r="U62" s="168"/>
    </row>
    <row r="63" spans="17:21" ht="18" customHeight="1">
      <c r="Q63" s="168"/>
      <c r="S63" s="168"/>
      <c r="U63" s="168"/>
    </row>
    <row r="64" spans="17:21" ht="18" customHeight="1">
      <c r="Q64" s="168"/>
      <c r="S64" s="168"/>
      <c r="U64" s="168"/>
    </row>
    <row r="65" spans="17:21" ht="18" customHeight="1">
      <c r="Q65" s="168"/>
      <c r="S65" s="168"/>
      <c r="U65" s="168"/>
    </row>
    <row r="66" spans="17:21" ht="18" customHeight="1">
      <c r="Q66" s="168"/>
      <c r="S66" s="168"/>
      <c r="U66" s="168"/>
    </row>
    <row r="67" spans="17:21" ht="18" customHeight="1">
      <c r="Q67" s="168"/>
      <c r="S67" s="168"/>
      <c r="U67" s="168"/>
    </row>
    <row r="68" spans="17:21" ht="18" customHeight="1">
      <c r="Q68" s="168"/>
      <c r="S68" s="168"/>
      <c r="U68" s="168"/>
    </row>
    <row r="69" spans="17:21" ht="18" customHeight="1">
      <c r="Q69" s="168"/>
      <c r="S69" s="168"/>
      <c r="U69" s="168"/>
    </row>
    <row r="70" spans="17:21" ht="18" customHeight="1">
      <c r="Q70" s="168"/>
      <c r="S70" s="168"/>
      <c r="U70" s="168"/>
    </row>
    <row r="71" spans="17:21" ht="18" customHeight="1">
      <c r="Q71" s="168"/>
      <c r="S71" s="168"/>
      <c r="U71" s="168"/>
    </row>
    <row r="72" spans="17:21" ht="18" customHeight="1">
      <c r="Q72" s="168"/>
      <c r="S72" s="168"/>
      <c r="U72" s="168"/>
    </row>
    <row r="73" spans="17:21" ht="18" customHeight="1">
      <c r="Q73" s="168"/>
      <c r="S73" s="168"/>
      <c r="U73" s="168"/>
    </row>
    <row r="74" spans="17:21" ht="18" customHeight="1">
      <c r="Q74" s="168"/>
      <c r="S74" s="168"/>
      <c r="U74" s="168"/>
    </row>
    <row r="75" spans="17:21" ht="18" customHeight="1">
      <c r="Q75" s="168"/>
      <c r="S75" s="168"/>
      <c r="U75" s="168"/>
    </row>
    <row r="76" spans="17:21" ht="18" customHeight="1">
      <c r="Q76" s="168"/>
      <c r="U76" s="168"/>
    </row>
    <row r="77" spans="17:21" ht="18" customHeight="1">
      <c r="Q77" s="168"/>
      <c r="U77" s="168"/>
    </row>
    <row r="78" spans="17:21" ht="18" customHeight="1">
      <c r="Q78" s="168"/>
      <c r="U78" s="168"/>
    </row>
    <row r="79" spans="17:21" ht="18" customHeight="1">
      <c r="Q79" s="168"/>
      <c r="U79" s="168"/>
    </row>
    <row r="80" spans="17:21" ht="18" customHeight="1">
      <c r="Q80" s="168"/>
      <c r="U80" s="168"/>
    </row>
    <row r="81" spans="17:21" ht="18" customHeight="1">
      <c r="Q81" s="168"/>
      <c r="U81" s="168"/>
    </row>
    <row r="82" spans="17:21" ht="18" customHeight="1">
      <c r="Q82" s="168"/>
      <c r="U82" s="168"/>
    </row>
    <row r="83" spans="17:21" ht="18" customHeight="1">
      <c r="Q83" s="168"/>
      <c r="U83" s="168"/>
    </row>
    <row r="84" spans="17:21" ht="18" customHeight="1">
      <c r="Q84" s="168"/>
      <c r="U84" s="168"/>
    </row>
    <row r="85" spans="17:21" ht="18" customHeight="1">
      <c r="Q85" s="168"/>
      <c r="U85" s="168"/>
    </row>
    <row r="86" spans="17:21" ht="18" customHeight="1">
      <c r="Q86" s="168"/>
      <c r="U86" s="168"/>
    </row>
    <row r="87" spans="17:21" ht="18" customHeight="1">
      <c r="Q87" s="168"/>
      <c r="U87" s="168"/>
    </row>
    <row r="88" spans="17:21" ht="18" customHeight="1">
      <c r="Q88" s="168"/>
      <c r="U88" s="168"/>
    </row>
    <row r="89" spans="17:21" ht="18" customHeight="1">
      <c r="Q89" s="168"/>
      <c r="U89" s="168"/>
    </row>
    <row r="90" spans="17:21" ht="18" customHeight="1">
      <c r="Q90" s="168"/>
      <c r="U90" s="168"/>
    </row>
    <row r="91" spans="17:21" ht="18" customHeight="1">
      <c r="Q91" s="168"/>
      <c r="U91" s="168"/>
    </row>
    <row r="92" spans="17:21" ht="18" customHeight="1">
      <c r="Q92" s="168"/>
      <c r="U92" s="168"/>
    </row>
    <row r="93" spans="17:21" ht="18" customHeight="1">
      <c r="Q93" s="168"/>
      <c r="U93" s="168"/>
    </row>
    <row r="94" spans="17:21" ht="18" customHeight="1">
      <c r="Q94" s="168"/>
      <c r="U94" s="168"/>
    </row>
    <row r="95" spans="17:21" ht="18" customHeight="1">
      <c r="Q95" s="168"/>
      <c r="U95" s="168"/>
    </row>
    <row r="96" spans="17:21" ht="18" customHeight="1">
      <c r="Q96" s="168"/>
      <c r="U96" s="168"/>
    </row>
    <row r="97" spans="17:21" ht="18" customHeight="1">
      <c r="Q97" s="168"/>
      <c r="U97" s="168"/>
    </row>
    <row r="98" spans="17:21" ht="18" customHeight="1">
      <c r="Q98" s="168"/>
      <c r="U98" s="168"/>
    </row>
    <row r="99" spans="17:21" ht="18" customHeight="1">
      <c r="Q99" s="168"/>
      <c r="U99" s="168"/>
    </row>
    <row r="100" spans="17:21" ht="18" customHeight="1">
      <c r="Q100" s="168"/>
    </row>
    <row r="101" spans="17:21" ht="18" customHeight="1">
      <c r="Q101" s="168"/>
    </row>
    <row r="102" spans="17:21" ht="18" customHeight="1">
      <c r="Q102" s="168"/>
    </row>
    <row r="103" spans="17:21" ht="18" customHeight="1">
      <c r="Q103" s="168"/>
    </row>
    <row r="104" spans="17:21" ht="18" customHeight="1">
      <c r="Q104" s="168"/>
    </row>
    <row r="105" spans="17:21" ht="18" customHeight="1">
      <c r="Q105" s="168"/>
    </row>
    <row r="106" spans="17:21" ht="18" customHeight="1">
      <c r="Q106" s="168"/>
    </row>
    <row r="107" spans="17:21" ht="18" customHeight="1">
      <c r="Q107" s="168"/>
    </row>
    <row r="108" spans="17:21" ht="18" customHeight="1">
      <c r="Q108" s="168"/>
    </row>
    <row r="109" spans="17:21" ht="18" customHeight="1">
      <c r="Q109" s="168"/>
    </row>
    <row r="110" spans="17:21" ht="18" customHeight="1">
      <c r="Q110" s="168"/>
    </row>
    <row r="111" spans="17:21" ht="18" customHeight="1">
      <c r="Q111" s="168"/>
    </row>
    <row r="112" spans="17:21" ht="18" customHeight="1">
      <c r="Q112" s="168"/>
    </row>
    <row r="113" spans="17:17" ht="18" customHeight="1">
      <c r="Q113" s="168"/>
    </row>
    <row r="114" spans="17:17" ht="18" customHeight="1">
      <c r="Q114" s="168"/>
    </row>
    <row r="115" spans="17:17" ht="18" customHeight="1">
      <c r="Q115" s="168"/>
    </row>
    <row r="116" spans="17:17" ht="18" customHeight="1">
      <c r="Q116" s="168"/>
    </row>
    <row r="117" spans="17:17" ht="18" customHeight="1">
      <c r="Q117" s="168"/>
    </row>
    <row r="118" spans="17:17" ht="18" customHeight="1">
      <c r="Q118" s="168"/>
    </row>
    <row r="119" spans="17:17" ht="18" customHeight="1">
      <c r="Q119" s="168"/>
    </row>
    <row r="120" spans="17:17" ht="18" customHeight="1">
      <c r="Q120" s="168"/>
    </row>
    <row r="121" spans="17:17" ht="18" customHeight="1">
      <c r="Q121" s="168"/>
    </row>
    <row r="122" spans="17:17" ht="18" customHeight="1">
      <c r="Q122" s="168"/>
    </row>
    <row r="123" spans="17:17" ht="18" customHeight="1">
      <c r="Q123" s="168"/>
    </row>
    <row r="124" spans="17:17" ht="18" customHeight="1">
      <c r="Q124" s="168"/>
    </row>
    <row r="125" spans="17:17" ht="18" customHeight="1">
      <c r="Q125" s="168"/>
    </row>
  </sheetData>
  <mergeCells count="31">
    <mergeCell ref="T3:U4"/>
    <mergeCell ref="B22:D22"/>
    <mergeCell ref="B23:D23"/>
    <mergeCell ref="B6:B10"/>
    <mergeCell ref="B19:B21"/>
    <mergeCell ref="N3:Q3"/>
    <mergeCell ref="N4:O4"/>
    <mergeCell ref="P4:Q4"/>
    <mergeCell ref="R3:S4"/>
    <mergeCell ref="B12:B16"/>
    <mergeCell ref="J3:K4"/>
    <mergeCell ref="L3:M4"/>
    <mergeCell ref="F4:G4"/>
    <mergeCell ref="F3:I3"/>
    <mergeCell ref="H4:I4"/>
    <mergeCell ref="A47:K47"/>
    <mergeCell ref="N26:Q26"/>
    <mergeCell ref="R26:S27"/>
    <mergeCell ref="T26:U27"/>
    <mergeCell ref="F27:G27"/>
    <mergeCell ref="H27:I27"/>
    <mergeCell ref="N27:O27"/>
    <mergeCell ref="P27:Q27"/>
    <mergeCell ref="B46:D46"/>
    <mergeCell ref="F26:I26"/>
    <mergeCell ref="J26:K27"/>
    <mergeCell ref="L26:M27"/>
    <mergeCell ref="B45:D45"/>
    <mergeCell ref="B29:B33"/>
    <mergeCell ref="B35:B39"/>
    <mergeCell ref="B42:B44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6" firstPageNumber="80" fitToWidth="2" orientation="portrait" blackAndWhite="1" r:id="rId1"/>
  <headerFooter scaleWithDoc="0" alignWithMargins="0">
    <oddFooter>&amp;C&amp;"游明朝,標準"&amp;10&amp;P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100" zoomScaleSheetLayoutView="100" workbookViewId="0">
      <selection activeCell="G12" sqref="G12"/>
    </sheetView>
  </sheetViews>
  <sheetFormatPr defaultRowHeight="24.95" customHeight="1"/>
  <cols>
    <col min="1" max="1" width="0.875" style="1" customWidth="1"/>
    <col min="2" max="2" width="15.25" style="1" customWidth="1"/>
    <col min="3" max="3" width="0.875" style="1" customWidth="1"/>
    <col min="4" max="8" width="14.5" style="1" customWidth="1"/>
    <col min="9" max="16384" width="9" style="1"/>
  </cols>
  <sheetData>
    <row r="1" spans="1:8" ht="24.95" customHeight="1">
      <c r="A1" s="73" t="s">
        <v>94</v>
      </c>
      <c r="B1" s="172"/>
      <c r="C1" s="173"/>
    </row>
    <row r="2" spans="1:8" s="4" customFormat="1" ht="38.25" customHeight="1" thickBot="1">
      <c r="A2" s="22" t="s">
        <v>95</v>
      </c>
      <c r="B2" s="22"/>
      <c r="C2" s="22"/>
      <c r="D2" s="75"/>
      <c r="E2" s="75"/>
      <c r="F2" s="75"/>
      <c r="G2" s="75"/>
      <c r="H2" s="75" t="s">
        <v>93</v>
      </c>
    </row>
    <row r="3" spans="1:8" s="4" customFormat="1" ht="37.5" customHeight="1">
      <c r="A3" s="174"/>
      <c r="B3" s="174"/>
      <c r="C3" s="175"/>
      <c r="D3" s="176" t="s">
        <v>82</v>
      </c>
      <c r="E3" s="65" t="s">
        <v>80</v>
      </c>
      <c r="F3" s="68" t="s">
        <v>92</v>
      </c>
      <c r="G3" s="68" t="s">
        <v>91</v>
      </c>
      <c r="H3" s="68" t="s">
        <v>101</v>
      </c>
    </row>
    <row r="4" spans="1:8" s="4" customFormat="1" ht="37.5" customHeight="1">
      <c r="A4" s="177"/>
      <c r="B4" s="134" t="s">
        <v>90</v>
      </c>
      <c r="C4" s="178"/>
      <c r="D4" s="179" t="s">
        <v>78</v>
      </c>
      <c r="E4" s="63">
        <v>1467</v>
      </c>
      <c r="F4" s="62">
        <v>3200</v>
      </c>
      <c r="G4" s="58">
        <v>3772</v>
      </c>
      <c r="H4" s="58">
        <v>4880</v>
      </c>
    </row>
    <row r="5" spans="1:8" s="4" customFormat="1" ht="37.5" customHeight="1">
      <c r="A5" s="177"/>
      <c r="B5" s="134" t="s">
        <v>31</v>
      </c>
      <c r="C5" s="178"/>
      <c r="D5" s="179" t="s">
        <v>78</v>
      </c>
      <c r="E5" s="63">
        <v>27555</v>
      </c>
      <c r="F5" s="62">
        <v>57598</v>
      </c>
      <c r="G5" s="58">
        <v>72814</v>
      </c>
      <c r="H5" s="58">
        <v>104371</v>
      </c>
    </row>
    <row r="6" spans="1:8" s="4" customFormat="1" ht="37.5" customHeight="1" thickBot="1">
      <c r="A6" s="153"/>
      <c r="B6" s="180" t="s">
        <v>18</v>
      </c>
      <c r="C6" s="181"/>
      <c r="D6" s="61" t="s">
        <v>78</v>
      </c>
      <c r="E6" s="61" t="s">
        <v>41</v>
      </c>
      <c r="F6" s="61">
        <v>209.02921429867538</v>
      </c>
      <c r="G6" s="61">
        <f>G5/F5*100</f>
        <v>126.41758394388694</v>
      </c>
      <c r="H6" s="61">
        <f>H5/G5*100</f>
        <v>143.3391930123328</v>
      </c>
    </row>
    <row r="7" spans="1:8" s="4" customFormat="1" ht="24.95" customHeight="1"/>
    <row r="8" spans="1:8" ht="24.95" customHeight="1">
      <c r="A8" s="73" t="s">
        <v>89</v>
      </c>
      <c r="B8" s="172"/>
      <c r="C8" s="173"/>
    </row>
    <row r="9" spans="1:8" s="4" customFormat="1" ht="38.25" customHeight="1" thickBot="1">
      <c r="A9" s="22" t="s">
        <v>88</v>
      </c>
      <c r="B9" s="22" t="s">
        <v>95</v>
      </c>
      <c r="C9" s="22"/>
      <c r="D9" s="75"/>
      <c r="E9" s="75"/>
      <c r="F9" s="75"/>
      <c r="G9" s="75"/>
      <c r="H9" s="75" t="s">
        <v>87</v>
      </c>
    </row>
    <row r="10" spans="1:8" s="4" customFormat="1" ht="37.5" customHeight="1">
      <c r="A10" s="174"/>
      <c r="B10" s="174"/>
      <c r="C10" s="175"/>
      <c r="D10" s="65" t="str">
        <f>D3</f>
        <v>平成30年度</v>
      </c>
      <c r="E10" s="68" t="str">
        <f>E3</f>
        <v>令和元年度</v>
      </c>
      <c r="F10" s="68" t="str">
        <f>F3</f>
        <v>令和２年度</v>
      </c>
      <c r="G10" s="68" t="str">
        <f>G3</f>
        <v>令和３年度</v>
      </c>
      <c r="H10" s="68" t="str">
        <f>H3</f>
        <v>令和４年度</v>
      </c>
    </row>
    <row r="11" spans="1:8" s="4" customFormat="1" ht="37.5" customHeight="1">
      <c r="A11" s="177"/>
      <c r="B11" s="134" t="s">
        <v>86</v>
      </c>
      <c r="C11" s="178"/>
      <c r="D11" s="59">
        <v>1</v>
      </c>
      <c r="E11" s="59">
        <v>1</v>
      </c>
      <c r="F11" s="59">
        <v>1</v>
      </c>
      <c r="G11" s="59">
        <v>1</v>
      </c>
      <c r="H11" s="59">
        <v>1</v>
      </c>
    </row>
    <row r="12" spans="1:8" s="4" customFormat="1" ht="37.5" customHeight="1">
      <c r="A12" s="177"/>
      <c r="B12" s="134" t="s">
        <v>31</v>
      </c>
      <c r="C12" s="178"/>
      <c r="D12" s="58">
        <v>2251</v>
      </c>
      <c r="E12" s="58">
        <v>2385</v>
      </c>
      <c r="F12" s="58">
        <v>3135</v>
      </c>
      <c r="G12" s="58">
        <v>3346</v>
      </c>
      <c r="H12" s="58">
        <v>3702</v>
      </c>
    </row>
    <row r="13" spans="1:8" s="4" customFormat="1" ht="37.5" customHeight="1" thickBot="1">
      <c r="A13" s="153"/>
      <c r="B13" s="180" t="s">
        <v>18</v>
      </c>
      <c r="C13" s="181"/>
      <c r="D13" s="56">
        <v>125.5</v>
      </c>
      <c r="E13" s="56">
        <v>106</v>
      </c>
      <c r="F13" s="56">
        <v>131.4</v>
      </c>
      <c r="G13" s="56">
        <f>G12/F12*100</f>
        <v>106.73046251993621</v>
      </c>
      <c r="H13" s="56">
        <f>H12/G12*100</f>
        <v>110.63956963538553</v>
      </c>
    </row>
    <row r="14" spans="1:8" s="4" customFormat="1" ht="24.95" customHeight="1"/>
  </sheetData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firstPageNumber="80" orientation="portrait" blackAndWhite="1" r:id="rId1"/>
  <headerFooter scaleWithDoc="0" alignWithMargins="0">
    <oddFooter>&amp;C&amp;"游明朝,標準"&amp;10&amp;P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WhiteSpace="0" view="pageBreakPreview" zoomScaleNormal="115" zoomScaleSheetLayoutView="100" workbookViewId="0">
      <selection activeCell="K9" sqref="K9"/>
    </sheetView>
  </sheetViews>
  <sheetFormatPr defaultRowHeight="17.100000000000001" customHeight="1"/>
  <cols>
    <col min="1" max="1" width="3.75" style="204" customWidth="1"/>
    <col min="2" max="2" width="0.5" style="204" customWidth="1"/>
    <col min="3" max="3" width="5.875" style="204" customWidth="1"/>
    <col min="4" max="4" width="0.5" style="204" customWidth="1"/>
    <col min="5" max="5" width="4.625" style="204" customWidth="1"/>
    <col min="6" max="6" width="10" style="204" customWidth="1"/>
    <col min="7" max="7" width="9.625" style="204" customWidth="1"/>
    <col min="8" max="8" width="6.125" style="204" customWidth="1"/>
    <col min="9" max="9" width="4.625" style="204" customWidth="1"/>
    <col min="10" max="10" width="10" style="204" customWidth="1"/>
    <col min="11" max="11" width="9.625" style="204" customWidth="1"/>
    <col min="12" max="12" width="6.125" style="204" customWidth="1"/>
    <col min="13" max="13" width="4.625" style="204" customWidth="1"/>
    <col min="14" max="14" width="10" style="204" customWidth="1"/>
    <col min="15" max="15" width="9.625" style="204" customWidth="1"/>
    <col min="16" max="16" width="6.125" style="204" customWidth="1"/>
    <col min="17" max="17" width="10.125" style="204" customWidth="1"/>
    <col min="18" max="18" width="5.625" style="204" customWidth="1"/>
    <col min="19" max="16384" width="9" style="204"/>
  </cols>
  <sheetData>
    <row r="1" spans="1:18" ht="17.100000000000001" customHeight="1">
      <c r="A1" s="203" t="s">
        <v>129</v>
      </c>
      <c r="B1" s="173"/>
    </row>
    <row r="2" spans="1:18" s="183" customFormat="1" ht="20.25" customHeight="1" thickBot="1">
      <c r="A2" s="22" t="s">
        <v>128</v>
      </c>
      <c r="B2" s="22"/>
      <c r="H2" s="75"/>
      <c r="L2" s="75"/>
      <c r="P2" s="75" t="s">
        <v>127</v>
      </c>
      <c r="R2" s="126"/>
    </row>
    <row r="3" spans="1:18" s="183" customFormat="1" ht="16.5" customHeight="1">
      <c r="A3" s="205"/>
      <c r="B3" s="205"/>
      <c r="C3" s="205"/>
      <c r="D3" s="205"/>
      <c r="E3" s="369" t="s">
        <v>126</v>
      </c>
      <c r="F3" s="370"/>
      <c r="G3" s="370"/>
      <c r="H3" s="371"/>
      <c r="I3" s="369" t="s">
        <v>125</v>
      </c>
      <c r="J3" s="370"/>
      <c r="K3" s="370"/>
      <c r="L3" s="370"/>
      <c r="M3" s="369" t="s">
        <v>124</v>
      </c>
      <c r="N3" s="370"/>
      <c r="O3" s="370"/>
      <c r="P3" s="370"/>
    </row>
    <row r="4" spans="1:18" s="183" customFormat="1" ht="24" customHeight="1">
      <c r="A4" s="206"/>
      <c r="B4" s="206"/>
      <c r="C4" s="206"/>
      <c r="D4" s="206"/>
      <c r="E4" s="192" t="s">
        <v>123</v>
      </c>
      <c r="F4" s="8" t="s">
        <v>122</v>
      </c>
      <c r="G4" s="26" t="s">
        <v>121</v>
      </c>
      <c r="H4" s="66" t="s">
        <v>18</v>
      </c>
      <c r="I4" s="192" t="s">
        <v>123</v>
      </c>
      <c r="J4" s="8" t="s">
        <v>122</v>
      </c>
      <c r="K4" s="26" t="s">
        <v>121</v>
      </c>
      <c r="L4" s="66" t="s">
        <v>18</v>
      </c>
      <c r="M4" s="192" t="s">
        <v>123</v>
      </c>
      <c r="N4" s="8" t="s">
        <v>122</v>
      </c>
      <c r="O4" s="26" t="s">
        <v>121</v>
      </c>
      <c r="P4" s="66" t="s">
        <v>18</v>
      </c>
    </row>
    <row r="5" spans="1:18" s="183" customFormat="1" ht="19.5" customHeight="1">
      <c r="A5" s="207"/>
      <c r="B5" s="208"/>
      <c r="C5" s="209" t="s">
        <v>106</v>
      </c>
      <c r="D5" s="95"/>
      <c r="E5" s="187">
        <v>10</v>
      </c>
      <c r="F5" s="188">
        <v>107480</v>
      </c>
      <c r="G5" s="188">
        <v>611775</v>
      </c>
      <c r="H5" s="210">
        <v>97.247147877976701</v>
      </c>
      <c r="I5" s="187">
        <v>10</v>
      </c>
      <c r="J5" s="188">
        <v>105873</v>
      </c>
      <c r="K5" s="188">
        <v>648157</v>
      </c>
      <c r="L5" s="210">
        <f>K5/G5*100</f>
        <v>105.94695762330922</v>
      </c>
      <c r="M5" s="187">
        <v>12</v>
      </c>
      <c r="N5" s="188">
        <v>103082</v>
      </c>
      <c r="O5" s="188">
        <v>675395</v>
      </c>
      <c r="P5" s="210">
        <f>O5/K5*100</f>
        <v>104.20237689325272</v>
      </c>
    </row>
    <row r="6" spans="1:18" s="183" customFormat="1" ht="18" customHeight="1">
      <c r="A6" s="211" t="s">
        <v>120</v>
      </c>
      <c r="B6" s="105"/>
      <c r="C6" s="212" t="s">
        <v>104</v>
      </c>
      <c r="D6" s="95"/>
      <c r="E6" s="187" t="s">
        <v>98</v>
      </c>
      <c r="F6" s="186" t="s">
        <v>78</v>
      </c>
      <c r="G6" s="186" t="s">
        <v>78</v>
      </c>
      <c r="H6" s="210" t="s">
        <v>103</v>
      </c>
      <c r="I6" s="187" t="s">
        <v>98</v>
      </c>
      <c r="J6" s="186" t="s">
        <v>78</v>
      </c>
      <c r="K6" s="186" t="s">
        <v>78</v>
      </c>
      <c r="L6" s="210" t="s">
        <v>78</v>
      </c>
      <c r="M6" s="187" t="s">
        <v>98</v>
      </c>
      <c r="N6" s="186" t="s">
        <v>78</v>
      </c>
      <c r="O6" s="186" t="s">
        <v>78</v>
      </c>
      <c r="P6" s="210" t="s">
        <v>78</v>
      </c>
    </row>
    <row r="7" spans="1:18" s="217" customFormat="1" ht="18" customHeight="1">
      <c r="A7" s="213"/>
      <c r="B7" s="214"/>
      <c r="C7" s="150" t="s">
        <v>33</v>
      </c>
      <c r="D7" s="215"/>
      <c r="E7" s="190">
        <v>10</v>
      </c>
      <c r="F7" s="189">
        <v>107480</v>
      </c>
      <c r="G7" s="189">
        <v>611775</v>
      </c>
      <c r="H7" s="216">
        <v>95.585811223589005</v>
      </c>
      <c r="I7" s="190">
        <f>I5</f>
        <v>10</v>
      </c>
      <c r="J7" s="189">
        <f>SUM(J5:J6)</f>
        <v>105873</v>
      </c>
      <c r="K7" s="189">
        <f>SUM(K5:K6)</f>
        <v>648157</v>
      </c>
      <c r="L7" s="216">
        <f>K7/G7*100</f>
        <v>105.94695762330922</v>
      </c>
      <c r="M7" s="190">
        <f>M5</f>
        <v>12</v>
      </c>
      <c r="N7" s="189">
        <f>SUM(N5:N6)</f>
        <v>103082</v>
      </c>
      <c r="O7" s="189">
        <f>SUM(O5:O6)</f>
        <v>675395</v>
      </c>
      <c r="P7" s="216">
        <f>O7/K7*100</f>
        <v>104.20237689325272</v>
      </c>
    </row>
    <row r="8" spans="1:18" s="183" customFormat="1" ht="20.25" customHeight="1">
      <c r="A8" s="207"/>
      <c r="B8" s="208"/>
      <c r="C8" s="209" t="s">
        <v>106</v>
      </c>
      <c r="D8" s="95"/>
      <c r="E8" s="187">
        <v>8</v>
      </c>
      <c r="F8" s="188">
        <v>95557</v>
      </c>
      <c r="G8" s="188">
        <v>543912</v>
      </c>
      <c r="H8" s="210">
        <v>83.914116051634053</v>
      </c>
      <c r="I8" s="187">
        <v>11</v>
      </c>
      <c r="J8" s="188">
        <v>101157</v>
      </c>
      <c r="K8" s="188">
        <v>619284</v>
      </c>
      <c r="L8" s="210">
        <f>K8/G8*100</f>
        <v>113.85738869523013</v>
      </c>
      <c r="M8" s="187">
        <v>11</v>
      </c>
      <c r="N8" s="188">
        <v>104196</v>
      </c>
      <c r="O8" s="188">
        <v>682809</v>
      </c>
      <c r="P8" s="210">
        <f>O8/K8*100</f>
        <v>110.25781386246052</v>
      </c>
    </row>
    <row r="9" spans="1:18" s="183" customFormat="1" ht="18" customHeight="1">
      <c r="A9" s="211" t="s">
        <v>119</v>
      </c>
      <c r="B9" s="105"/>
      <c r="C9" s="212" t="s">
        <v>104</v>
      </c>
      <c r="D9" s="95"/>
      <c r="E9" s="187" t="s">
        <v>98</v>
      </c>
      <c r="F9" s="186" t="s">
        <v>78</v>
      </c>
      <c r="G9" s="186" t="s">
        <v>78</v>
      </c>
      <c r="H9" s="210" t="s">
        <v>103</v>
      </c>
      <c r="I9" s="187" t="s">
        <v>98</v>
      </c>
      <c r="J9" s="186" t="s">
        <v>78</v>
      </c>
      <c r="K9" s="186" t="s">
        <v>78</v>
      </c>
      <c r="L9" s="210" t="s">
        <v>78</v>
      </c>
      <c r="M9" s="187" t="s">
        <v>98</v>
      </c>
      <c r="N9" s="186" t="s">
        <v>78</v>
      </c>
      <c r="O9" s="186" t="s">
        <v>78</v>
      </c>
      <c r="P9" s="210" t="s">
        <v>78</v>
      </c>
    </row>
    <row r="10" spans="1:18" s="217" customFormat="1" ht="18" customHeight="1">
      <c r="A10" s="213"/>
      <c r="B10" s="214"/>
      <c r="C10" s="150" t="s">
        <v>33</v>
      </c>
      <c r="D10" s="215"/>
      <c r="E10" s="190">
        <v>8</v>
      </c>
      <c r="F10" s="189">
        <v>95557</v>
      </c>
      <c r="G10" s="189">
        <v>543912</v>
      </c>
      <c r="H10" s="216">
        <v>82.494528544843178</v>
      </c>
      <c r="I10" s="190">
        <f>I8</f>
        <v>11</v>
      </c>
      <c r="J10" s="189">
        <f>SUM(J8:J9)</f>
        <v>101157</v>
      </c>
      <c r="K10" s="189">
        <f>SUM(K8:K9)</f>
        <v>619284</v>
      </c>
      <c r="L10" s="216">
        <f>K10/G10*100</f>
        <v>113.85738869523013</v>
      </c>
      <c r="M10" s="190">
        <f>M8</f>
        <v>11</v>
      </c>
      <c r="N10" s="189">
        <f>SUM(N8:N9)</f>
        <v>104196</v>
      </c>
      <c r="O10" s="189">
        <f>SUM(O8:O9)</f>
        <v>682809</v>
      </c>
      <c r="P10" s="216">
        <f>O10/K10*100</f>
        <v>110.25781386246052</v>
      </c>
    </row>
    <row r="11" spans="1:18" s="183" customFormat="1" ht="20.25" customHeight="1">
      <c r="A11" s="207"/>
      <c r="B11" s="208"/>
      <c r="C11" s="209" t="s">
        <v>106</v>
      </c>
      <c r="D11" s="95"/>
      <c r="E11" s="187">
        <v>12</v>
      </c>
      <c r="F11" s="188">
        <v>95956</v>
      </c>
      <c r="G11" s="188">
        <v>546179</v>
      </c>
      <c r="H11" s="210">
        <v>84.000529060655879</v>
      </c>
      <c r="I11" s="187">
        <v>12</v>
      </c>
      <c r="J11" s="188">
        <v>97187</v>
      </c>
      <c r="K11" s="188">
        <v>594981</v>
      </c>
      <c r="L11" s="210">
        <f>K11/G11*100</f>
        <v>108.93516594376568</v>
      </c>
      <c r="M11" s="187">
        <v>13</v>
      </c>
      <c r="N11" s="188">
        <v>99885</v>
      </c>
      <c r="O11" s="188">
        <v>654444</v>
      </c>
      <c r="P11" s="210">
        <f>O11/K11*100</f>
        <v>109.99410065195359</v>
      </c>
    </row>
    <row r="12" spans="1:18" s="183" customFormat="1" ht="18" customHeight="1">
      <c r="A12" s="211" t="s">
        <v>118</v>
      </c>
      <c r="B12" s="105"/>
      <c r="C12" s="212" t="s">
        <v>104</v>
      </c>
      <c r="D12" s="95"/>
      <c r="E12" s="187" t="s">
        <v>98</v>
      </c>
      <c r="F12" s="186" t="s">
        <v>78</v>
      </c>
      <c r="G12" s="186" t="s">
        <v>78</v>
      </c>
      <c r="H12" s="210" t="s">
        <v>103</v>
      </c>
      <c r="I12" s="187" t="s">
        <v>98</v>
      </c>
      <c r="J12" s="186" t="s">
        <v>78</v>
      </c>
      <c r="K12" s="186" t="s">
        <v>78</v>
      </c>
      <c r="L12" s="210" t="s">
        <v>78</v>
      </c>
      <c r="M12" s="187" t="s">
        <v>98</v>
      </c>
      <c r="N12" s="186" t="s">
        <v>78</v>
      </c>
      <c r="O12" s="186" t="s">
        <v>78</v>
      </c>
      <c r="P12" s="210" t="s">
        <v>78</v>
      </c>
    </row>
    <row r="13" spans="1:18" s="217" customFormat="1" ht="18" customHeight="1">
      <c r="A13" s="213"/>
      <c r="B13" s="214"/>
      <c r="C13" s="150" t="s">
        <v>33</v>
      </c>
      <c r="D13" s="215"/>
      <c r="E13" s="190">
        <v>12</v>
      </c>
      <c r="F13" s="189">
        <v>95956</v>
      </c>
      <c r="G13" s="189">
        <v>546179</v>
      </c>
      <c r="H13" s="216">
        <v>82.575730087023828</v>
      </c>
      <c r="I13" s="190">
        <f>I11</f>
        <v>12</v>
      </c>
      <c r="J13" s="189">
        <f>SUM(J11:J12)</f>
        <v>97187</v>
      </c>
      <c r="K13" s="189">
        <f>SUM(K11:K12)</f>
        <v>594981</v>
      </c>
      <c r="L13" s="216">
        <f>K13/G13*100</f>
        <v>108.93516594376568</v>
      </c>
      <c r="M13" s="190">
        <f>M11</f>
        <v>13</v>
      </c>
      <c r="N13" s="189">
        <f>SUM(N11:N12)</f>
        <v>99885</v>
      </c>
      <c r="O13" s="189">
        <f>SUM(O11:O12)</f>
        <v>654444</v>
      </c>
      <c r="P13" s="216">
        <f>O13/K13*100</f>
        <v>109.99410065195359</v>
      </c>
    </row>
    <row r="14" spans="1:18" s="183" customFormat="1" ht="20.25" customHeight="1">
      <c r="A14" s="207"/>
      <c r="B14" s="208"/>
      <c r="C14" s="209" t="s">
        <v>106</v>
      </c>
      <c r="D14" s="95"/>
      <c r="E14" s="187">
        <v>10</v>
      </c>
      <c r="F14" s="188">
        <v>105417</v>
      </c>
      <c r="G14" s="188">
        <v>600034</v>
      </c>
      <c r="H14" s="210">
        <v>99.319863012564895</v>
      </c>
      <c r="I14" s="187">
        <v>10</v>
      </c>
      <c r="J14" s="188">
        <v>104009</v>
      </c>
      <c r="K14" s="188">
        <v>636744</v>
      </c>
      <c r="L14" s="210">
        <f>K14/G14*100</f>
        <v>106.11798664742331</v>
      </c>
      <c r="M14" s="187">
        <v>9</v>
      </c>
      <c r="N14" s="188">
        <v>105478</v>
      </c>
      <c r="O14" s="188">
        <v>691094</v>
      </c>
      <c r="P14" s="210">
        <f>O14/K14*100</f>
        <v>108.53561242822862</v>
      </c>
    </row>
    <row r="15" spans="1:18" s="183" customFormat="1" ht="18" customHeight="1">
      <c r="A15" s="211" t="s">
        <v>117</v>
      </c>
      <c r="B15" s="105"/>
      <c r="C15" s="212" t="s">
        <v>104</v>
      </c>
      <c r="D15" s="95"/>
      <c r="E15" s="187" t="s">
        <v>98</v>
      </c>
      <c r="F15" s="186" t="s">
        <v>78</v>
      </c>
      <c r="G15" s="186" t="s">
        <v>78</v>
      </c>
      <c r="H15" s="210" t="s">
        <v>103</v>
      </c>
      <c r="I15" s="187" t="s">
        <v>98</v>
      </c>
      <c r="J15" s="186" t="s">
        <v>78</v>
      </c>
      <c r="K15" s="186" t="s">
        <v>78</v>
      </c>
      <c r="L15" s="210" t="s">
        <v>78</v>
      </c>
      <c r="M15" s="187" t="s">
        <v>98</v>
      </c>
      <c r="N15" s="186" t="s">
        <v>78</v>
      </c>
      <c r="O15" s="186" t="s">
        <v>78</v>
      </c>
      <c r="P15" s="210" t="s">
        <v>78</v>
      </c>
    </row>
    <row r="16" spans="1:18" s="217" customFormat="1" ht="18" customHeight="1">
      <c r="A16" s="213"/>
      <c r="B16" s="214"/>
      <c r="C16" s="150" t="s">
        <v>33</v>
      </c>
      <c r="D16" s="215"/>
      <c r="E16" s="190">
        <v>10</v>
      </c>
      <c r="F16" s="189">
        <v>105417</v>
      </c>
      <c r="G16" s="189">
        <v>600034</v>
      </c>
      <c r="H16" s="216">
        <v>97.606181374542501</v>
      </c>
      <c r="I16" s="190">
        <f>I14</f>
        <v>10</v>
      </c>
      <c r="J16" s="189">
        <f>SUM(J14:J15)</f>
        <v>104009</v>
      </c>
      <c r="K16" s="189">
        <f>SUM(K14:K15)</f>
        <v>636744</v>
      </c>
      <c r="L16" s="216">
        <f>K16/G16*100</f>
        <v>106.11798664742331</v>
      </c>
      <c r="M16" s="190">
        <f>M14</f>
        <v>9</v>
      </c>
      <c r="N16" s="189">
        <f>SUM(N14:N15)</f>
        <v>105478</v>
      </c>
      <c r="O16" s="189">
        <f>SUM(O14:O15)</f>
        <v>691094</v>
      </c>
      <c r="P16" s="216">
        <f>O16/K16*100</f>
        <v>108.53561242822862</v>
      </c>
    </row>
    <row r="17" spans="1:16" s="183" customFormat="1" ht="20.25" customHeight="1">
      <c r="A17" s="207"/>
      <c r="B17" s="208"/>
      <c r="C17" s="209" t="s">
        <v>106</v>
      </c>
      <c r="D17" s="95"/>
      <c r="E17" s="187">
        <v>9</v>
      </c>
      <c r="F17" s="188">
        <v>109108</v>
      </c>
      <c r="G17" s="188">
        <v>621042</v>
      </c>
      <c r="H17" s="210">
        <v>92.019718447594528</v>
      </c>
      <c r="I17" s="187">
        <v>12</v>
      </c>
      <c r="J17" s="188">
        <v>105219</v>
      </c>
      <c r="K17" s="188">
        <v>644152</v>
      </c>
      <c r="L17" s="210">
        <f>K17/G17*100</f>
        <v>103.72116539622118</v>
      </c>
      <c r="M17" s="187">
        <v>10</v>
      </c>
      <c r="N17" s="188">
        <v>104247</v>
      </c>
      <c r="O17" s="188">
        <v>683026</v>
      </c>
      <c r="P17" s="210">
        <f>O17/K17*100</f>
        <v>106.03491101479155</v>
      </c>
    </row>
    <row r="18" spans="1:16" s="183" customFormat="1" ht="18" customHeight="1">
      <c r="A18" s="211" t="s">
        <v>116</v>
      </c>
      <c r="B18" s="105"/>
      <c r="C18" s="212" t="s">
        <v>104</v>
      </c>
      <c r="D18" s="95"/>
      <c r="E18" s="187" t="s">
        <v>98</v>
      </c>
      <c r="F18" s="186" t="s">
        <v>78</v>
      </c>
      <c r="G18" s="186" t="s">
        <v>78</v>
      </c>
      <c r="H18" s="210" t="s">
        <v>103</v>
      </c>
      <c r="I18" s="187" t="s">
        <v>98</v>
      </c>
      <c r="J18" s="186" t="s">
        <v>78</v>
      </c>
      <c r="K18" s="186" t="s">
        <v>78</v>
      </c>
      <c r="L18" s="210" t="s">
        <v>78</v>
      </c>
      <c r="M18" s="187" t="s">
        <v>98</v>
      </c>
      <c r="N18" s="186" t="s">
        <v>78</v>
      </c>
      <c r="O18" s="186" t="s">
        <v>78</v>
      </c>
      <c r="P18" s="210" t="s">
        <v>78</v>
      </c>
    </row>
    <row r="19" spans="1:16" s="217" customFormat="1" ht="18" customHeight="1">
      <c r="A19" s="213"/>
      <c r="B19" s="214"/>
      <c r="C19" s="150" t="s">
        <v>33</v>
      </c>
      <c r="D19" s="215"/>
      <c r="E19" s="190">
        <v>9</v>
      </c>
      <c r="F19" s="189">
        <v>109108</v>
      </c>
      <c r="G19" s="189">
        <v>621042</v>
      </c>
      <c r="H19" s="216">
        <v>90.499242247610169</v>
      </c>
      <c r="I19" s="190">
        <f>I17</f>
        <v>12</v>
      </c>
      <c r="J19" s="189">
        <f>SUM(J17:J18)</f>
        <v>105219</v>
      </c>
      <c r="K19" s="189">
        <f>SUM(K17:K18)</f>
        <v>644152</v>
      </c>
      <c r="L19" s="216">
        <f>K19/G19*100</f>
        <v>103.72116539622118</v>
      </c>
      <c r="M19" s="190">
        <f>M17</f>
        <v>10</v>
      </c>
      <c r="N19" s="189">
        <f>SUM(N17:N18)</f>
        <v>104247</v>
      </c>
      <c r="O19" s="189">
        <f>SUM(O17:O18)</f>
        <v>683026</v>
      </c>
      <c r="P19" s="216">
        <f>O19/K19*100</f>
        <v>106.03491101479155</v>
      </c>
    </row>
    <row r="20" spans="1:16" s="183" customFormat="1" ht="20.25" customHeight="1">
      <c r="A20" s="207"/>
      <c r="B20" s="208"/>
      <c r="C20" s="209" t="s">
        <v>106</v>
      </c>
      <c r="D20" s="95"/>
      <c r="E20" s="187">
        <v>14</v>
      </c>
      <c r="F20" s="188">
        <v>102838</v>
      </c>
      <c r="G20" s="188">
        <v>585351</v>
      </c>
      <c r="H20" s="210">
        <v>90.249494289167913</v>
      </c>
      <c r="I20" s="187">
        <v>13</v>
      </c>
      <c r="J20" s="188">
        <v>102142</v>
      </c>
      <c r="K20" s="188">
        <v>625315</v>
      </c>
      <c r="L20" s="210">
        <f>K20/G20*100</f>
        <v>106.82735657750648</v>
      </c>
      <c r="M20" s="187">
        <v>14</v>
      </c>
      <c r="N20" s="188">
        <v>108085</v>
      </c>
      <c r="O20" s="188">
        <v>708171</v>
      </c>
      <c r="P20" s="210">
        <f>O20/K20*100</f>
        <v>113.25028185794359</v>
      </c>
    </row>
    <row r="21" spans="1:16" s="183" customFormat="1" ht="18" customHeight="1">
      <c r="A21" s="211" t="s">
        <v>115</v>
      </c>
      <c r="B21" s="105"/>
      <c r="C21" s="212" t="s">
        <v>104</v>
      </c>
      <c r="D21" s="95"/>
      <c r="E21" s="187" t="s">
        <v>98</v>
      </c>
      <c r="F21" s="186" t="s">
        <v>78</v>
      </c>
      <c r="G21" s="186" t="s">
        <v>78</v>
      </c>
      <c r="H21" s="210" t="s">
        <v>103</v>
      </c>
      <c r="I21" s="187" t="s">
        <v>98</v>
      </c>
      <c r="J21" s="186" t="s">
        <v>78</v>
      </c>
      <c r="K21" s="186" t="s">
        <v>78</v>
      </c>
      <c r="L21" s="210" t="s">
        <v>78</v>
      </c>
      <c r="M21" s="187" t="s">
        <v>98</v>
      </c>
      <c r="N21" s="186" t="s">
        <v>78</v>
      </c>
      <c r="O21" s="186" t="s">
        <v>78</v>
      </c>
      <c r="P21" s="210" t="s">
        <v>78</v>
      </c>
    </row>
    <row r="22" spans="1:16" s="217" customFormat="1" ht="18" customHeight="1">
      <c r="A22" s="213"/>
      <c r="B22" s="214"/>
      <c r="C22" s="150" t="s">
        <v>33</v>
      </c>
      <c r="D22" s="215"/>
      <c r="E22" s="190">
        <v>14</v>
      </c>
      <c r="F22" s="189">
        <v>102838</v>
      </c>
      <c r="G22" s="189">
        <v>585351</v>
      </c>
      <c r="H22" s="216">
        <v>88.700431416582944</v>
      </c>
      <c r="I22" s="190">
        <f>I20</f>
        <v>13</v>
      </c>
      <c r="J22" s="189">
        <f>SUM(J20:J21)</f>
        <v>102142</v>
      </c>
      <c r="K22" s="189">
        <f>SUM(K20:K21)</f>
        <v>625315</v>
      </c>
      <c r="L22" s="216">
        <f>K22/G22*100</f>
        <v>106.82735657750648</v>
      </c>
      <c r="M22" s="190">
        <f>M20</f>
        <v>14</v>
      </c>
      <c r="N22" s="189">
        <f>SUM(N20:N21)</f>
        <v>108085</v>
      </c>
      <c r="O22" s="189">
        <f>SUM(O20:O21)</f>
        <v>708171</v>
      </c>
      <c r="P22" s="216">
        <f>O22/K22*100</f>
        <v>113.25028185794359</v>
      </c>
    </row>
    <row r="23" spans="1:16" s="183" customFormat="1" ht="20.25" customHeight="1">
      <c r="A23" s="207"/>
      <c r="B23" s="208"/>
      <c r="C23" s="209" t="s">
        <v>106</v>
      </c>
      <c r="D23" s="95"/>
      <c r="E23" s="187">
        <v>12</v>
      </c>
      <c r="F23" s="188">
        <v>137687</v>
      </c>
      <c r="G23" s="188">
        <v>783715</v>
      </c>
      <c r="H23" s="210">
        <v>114.86117115994811</v>
      </c>
      <c r="I23" s="187">
        <v>11</v>
      </c>
      <c r="J23" s="188">
        <v>132439</v>
      </c>
      <c r="K23" s="188">
        <v>816823</v>
      </c>
      <c r="L23" s="210">
        <f>K23/G23*100</f>
        <v>104.22449487377428</v>
      </c>
      <c r="M23" s="187">
        <v>11</v>
      </c>
      <c r="N23" s="188">
        <v>106980</v>
      </c>
      <c r="O23" s="188">
        <v>700930</v>
      </c>
      <c r="P23" s="210">
        <f>O23/K23*100</f>
        <v>85.811736447186234</v>
      </c>
    </row>
    <row r="24" spans="1:16" s="183" customFormat="1" ht="18" customHeight="1">
      <c r="A24" s="211" t="s">
        <v>114</v>
      </c>
      <c r="B24" s="105"/>
      <c r="C24" s="212" t="s">
        <v>104</v>
      </c>
      <c r="D24" s="95"/>
      <c r="E24" s="187" t="s">
        <v>98</v>
      </c>
      <c r="F24" s="186" t="s">
        <v>78</v>
      </c>
      <c r="G24" s="186" t="s">
        <v>78</v>
      </c>
      <c r="H24" s="210" t="s">
        <v>103</v>
      </c>
      <c r="I24" s="187" t="s">
        <v>98</v>
      </c>
      <c r="J24" s="186" t="s">
        <v>78</v>
      </c>
      <c r="K24" s="186" t="s">
        <v>78</v>
      </c>
      <c r="L24" s="210" t="s">
        <v>78</v>
      </c>
      <c r="M24" s="187" t="s">
        <v>98</v>
      </c>
      <c r="N24" s="186" t="s">
        <v>78</v>
      </c>
      <c r="O24" s="186" t="s">
        <v>78</v>
      </c>
      <c r="P24" s="210" t="s">
        <v>78</v>
      </c>
    </row>
    <row r="25" spans="1:16" s="217" customFormat="1" ht="18" customHeight="1">
      <c r="A25" s="213"/>
      <c r="B25" s="214"/>
      <c r="C25" s="150" t="s">
        <v>33</v>
      </c>
      <c r="D25" s="215"/>
      <c r="E25" s="190">
        <v>12</v>
      </c>
      <c r="F25" s="189">
        <v>137687</v>
      </c>
      <c r="G25" s="189">
        <v>783715</v>
      </c>
      <c r="H25" s="216">
        <v>113.80685877589902</v>
      </c>
      <c r="I25" s="190">
        <f>I23</f>
        <v>11</v>
      </c>
      <c r="J25" s="189">
        <f>SUM(J23:J24)</f>
        <v>132439</v>
      </c>
      <c r="K25" s="189">
        <f>SUM(K23:K24)</f>
        <v>816823</v>
      </c>
      <c r="L25" s="216">
        <f>K25/G25*100</f>
        <v>104.22449487377428</v>
      </c>
      <c r="M25" s="190">
        <f>M23</f>
        <v>11</v>
      </c>
      <c r="N25" s="189">
        <f>SUM(N23:N24)</f>
        <v>106980</v>
      </c>
      <c r="O25" s="189">
        <f>SUM(O23:O24)</f>
        <v>700930</v>
      </c>
      <c r="P25" s="216">
        <f>O25/K25*100</f>
        <v>85.811736447186234</v>
      </c>
    </row>
    <row r="26" spans="1:16" s="183" customFormat="1" ht="20.25" customHeight="1">
      <c r="A26" s="207"/>
      <c r="B26" s="208"/>
      <c r="C26" s="209" t="s">
        <v>106</v>
      </c>
      <c r="D26" s="95"/>
      <c r="E26" s="187">
        <v>9</v>
      </c>
      <c r="F26" s="188">
        <v>78707</v>
      </c>
      <c r="G26" s="188">
        <v>486459</v>
      </c>
      <c r="H26" s="210">
        <v>79.971691087624464</v>
      </c>
      <c r="I26" s="187">
        <v>10</v>
      </c>
      <c r="J26" s="188">
        <v>77580</v>
      </c>
      <c r="K26" s="188">
        <v>515421</v>
      </c>
      <c r="L26" s="210">
        <f>K26/G26*100</f>
        <v>105.95363638045549</v>
      </c>
      <c r="M26" s="187">
        <v>10</v>
      </c>
      <c r="N26" s="188">
        <v>102628</v>
      </c>
      <c r="O26" s="188">
        <v>672420</v>
      </c>
      <c r="P26" s="210">
        <f>O26/K26*100</f>
        <v>130.46034212808559</v>
      </c>
    </row>
    <row r="27" spans="1:16" s="183" customFormat="1" ht="18" customHeight="1">
      <c r="A27" s="211" t="s">
        <v>113</v>
      </c>
      <c r="B27" s="105"/>
      <c r="C27" s="212" t="s">
        <v>104</v>
      </c>
      <c r="D27" s="95"/>
      <c r="E27" s="187" t="s">
        <v>98</v>
      </c>
      <c r="F27" s="186" t="s">
        <v>78</v>
      </c>
      <c r="G27" s="186" t="s">
        <v>78</v>
      </c>
      <c r="H27" s="210" t="s">
        <v>103</v>
      </c>
      <c r="I27" s="187" t="s">
        <v>98</v>
      </c>
      <c r="J27" s="186" t="s">
        <v>78</v>
      </c>
      <c r="K27" s="186" t="s">
        <v>78</v>
      </c>
      <c r="L27" s="210" t="s">
        <v>78</v>
      </c>
      <c r="M27" s="187" t="s">
        <v>98</v>
      </c>
      <c r="N27" s="186" t="s">
        <v>78</v>
      </c>
      <c r="O27" s="186" t="s">
        <v>78</v>
      </c>
      <c r="P27" s="210" t="s">
        <v>78</v>
      </c>
    </row>
    <row r="28" spans="1:16" s="217" customFormat="1" ht="18" customHeight="1">
      <c r="A28" s="213"/>
      <c r="B28" s="214"/>
      <c r="C28" s="150" t="s">
        <v>33</v>
      </c>
      <c r="D28" s="215"/>
      <c r="E28" s="190">
        <v>9</v>
      </c>
      <c r="F28" s="189">
        <v>78707</v>
      </c>
      <c r="G28" s="189">
        <v>486459</v>
      </c>
      <c r="H28" s="216">
        <v>79.983656638134292</v>
      </c>
      <c r="I28" s="190">
        <f>I26</f>
        <v>10</v>
      </c>
      <c r="J28" s="189">
        <f>SUM(J26:J27)</f>
        <v>77580</v>
      </c>
      <c r="K28" s="189">
        <f>SUM(K26:K27)</f>
        <v>515421</v>
      </c>
      <c r="L28" s="216">
        <f>K28/G28*100</f>
        <v>105.95363638045549</v>
      </c>
      <c r="M28" s="190">
        <f>M26</f>
        <v>10</v>
      </c>
      <c r="N28" s="189">
        <f>SUM(N26:N27)</f>
        <v>102628</v>
      </c>
      <c r="O28" s="189">
        <f>SUM(O26:O27)</f>
        <v>672420</v>
      </c>
      <c r="P28" s="216">
        <f>O28/K28*100</f>
        <v>130.46034212808559</v>
      </c>
    </row>
    <row r="29" spans="1:16" s="183" customFormat="1" ht="20.25" customHeight="1">
      <c r="A29" s="207"/>
      <c r="B29" s="208"/>
      <c r="C29" s="209" t="s">
        <v>106</v>
      </c>
      <c r="D29" s="95"/>
      <c r="E29" s="187">
        <v>13</v>
      </c>
      <c r="F29" s="188">
        <v>91247</v>
      </c>
      <c r="G29" s="188">
        <v>558614</v>
      </c>
      <c r="H29" s="210">
        <v>90.869370014184767</v>
      </c>
      <c r="I29" s="224" t="s">
        <v>112</v>
      </c>
      <c r="J29" s="188">
        <v>100330</v>
      </c>
      <c r="K29" s="188">
        <v>671046</v>
      </c>
      <c r="L29" s="210">
        <f>K29/G29*100</f>
        <v>120.12695707590572</v>
      </c>
      <c r="M29" s="224" t="s">
        <v>111</v>
      </c>
      <c r="N29" s="188">
        <v>103435</v>
      </c>
      <c r="O29" s="188">
        <v>677703</v>
      </c>
      <c r="P29" s="210">
        <f>O29/K29*100</f>
        <v>100.99203333303528</v>
      </c>
    </row>
    <row r="30" spans="1:16" s="183" customFormat="1" ht="18" customHeight="1">
      <c r="A30" s="211" t="s">
        <v>110</v>
      </c>
      <c r="B30" s="105"/>
      <c r="C30" s="212" t="s">
        <v>104</v>
      </c>
      <c r="D30" s="95"/>
      <c r="E30" s="187" t="s">
        <v>98</v>
      </c>
      <c r="F30" s="186" t="s">
        <v>78</v>
      </c>
      <c r="G30" s="186" t="s">
        <v>78</v>
      </c>
      <c r="H30" s="210" t="s">
        <v>103</v>
      </c>
      <c r="I30" s="187" t="s">
        <v>98</v>
      </c>
      <c r="J30" s="186" t="s">
        <v>78</v>
      </c>
      <c r="K30" s="186" t="s">
        <v>78</v>
      </c>
      <c r="L30" s="210" t="s">
        <v>78</v>
      </c>
      <c r="M30" s="187" t="s">
        <v>98</v>
      </c>
      <c r="N30" s="186" t="s">
        <v>78</v>
      </c>
      <c r="O30" s="186" t="s">
        <v>78</v>
      </c>
      <c r="P30" s="210" t="s">
        <v>78</v>
      </c>
    </row>
    <row r="31" spans="1:16" s="217" customFormat="1" ht="18" customHeight="1">
      <c r="A31" s="213"/>
      <c r="B31" s="214"/>
      <c r="C31" s="150" t="s">
        <v>33</v>
      </c>
      <c r="D31" s="215"/>
      <c r="E31" s="190">
        <v>13</v>
      </c>
      <c r="F31" s="189">
        <v>91247</v>
      </c>
      <c r="G31" s="189">
        <v>558614</v>
      </c>
      <c r="H31" s="216">
        <v>90.813234404770412</v>
      </c>
      <c r="I31" s="190">
        <v>15</v>
      </c>
      <c r="J31" s="189">
        <f>SUM(J29:J30)</f>
        <v>100330</v>
      </c>
      <c r="K31" s="189">
        <f>SUM(K29:K30)</f>
        <v>671046</v>
      </c>
      <c r="L31" s="216">
        <f>K31/G31*100</f>
        <v>120.12695707590572</v>
      </c>
      <c r="M31" s="190" t="str">
        <f>M29</f>
        <v>13</v>
      </c>
      <c r="N31" s="189">
        <f>SUM(N29:N30)</f>
        <v>103435</v>
      </c>
      <c r="O31" s="189">
        <f>SUM(O29:O30)</f>
        <v>677703</v>
      </c>
      <c r="P31" s="216">
        <f>O31/K31*100</f>
        <v>100.99203333303528</v>
      </c>
    </row>
    <row r="32" spans="1:16" s="183" customFormat="1" ht="20.25" customHeight="1">
      <c r="A32" s="207"/>
      <c r="B32" s="208"/>
      <c r="C32" s="209" t="s">
        <v>106</v>
      </c>
      <c r="D32" s="95"/>
      <c r="E32" s="187">
        <v>11</v>
      </c>
      <c r="F32" s="188">
        <v>105725</v>
      </c>
      <c r="G32" s="188">
        <v>671434</v>
      </c>
      <c r="H32" s="210">
        <v>100.87074355730891</v>
      </c>
      <c r="I32" s="187">
        <v>12</v>
      </c>
      <c r="J32" s="188">
        <v>110092</v>
      </c>
      <c r="K32" s="188">
        <v>721411</v>
      </c>
      <c r="L32" s="210">
        <f>K32/G32*100</f>
        <v>107.44332279866673</v>
      </c>
      <c r="M32" s="187">
        <v>10</v>
      </c>
      <c r="N32" s="188">
        <v>110623</v>
      </c>
      <c r="O32" s="188">
        <v>724801</v>
      </c>
      <c r="P32" s="210">
        <f>O32/K32*100</f>
        <v>100.469912435491</v>
      </c>
    </row>
    <row r="33" spans="1:19" s="183" customFormat="1" ht="18" customHeight="1">
      <c r="A33" s="211" t="s">
        <v>109</v>
      </c>
      <c r="B33" s="105"/>
      <c r="C33" s="212" t="s">
        <v>104</v>
      </c>
      <c r="D33" s="95"/>
      <c r="E33" s="187" t="s">
        <v>98</v>
      </c>
      <c r="F33" s="186" t="s">
        <v>78</v>
      </c>
      <c r="G33" s="186" t="s">
        <v>78</v>
      </c>
      <c r="H33" s="210" t="s">
        <v>103</v>
      </c>
      <c r="I33" s="187" t="s">
        <v>98</v>
      </c>
      <c r="J33" s="186" t="s">
        <v>78</v>
      </c>
      <c r="K33" s="186" t="s">
        <v>78</v>
      </c>
      <c r="L33" s="210" t="s">
        <v>78</v>
      </c>
      <c r="M33" s="187" t="s">
        <v>98</v>
      </c>
      <c r="N33" s="186" t="s">
        <v>78</v>
      </c>
      <c r="O33" s="186" t="s">
        <v>78</v>
      </c>
      <c r="P33" s="210" t="s">
        <v>78</v>
      </c>
    </row>
    <row r="34" spans="1:19" s="217" customFormat="1" ht="18" customHeight="1">
      <c r="A34" s="213"/>
      <c r="B34" s="214"/>
      <c r="C34" s="150" t="s">
        <v>33</v>
      </c>
      <c r="D34" s="215"/>
      <c r="E34" s="190">
        <v>11</v>
      </c>
      <c r="F34" s="189">
        <v>105725</v>
      </c>
      <c r="G34" s="189">
        <v>671434</v>
      </c>
      <c r="H34" s="216">
        <v>100.85877332259805</v>
      </c>
      <c r="I34" s="190">
        <f>I32</f>
        <v>12</v>
      </c>
      <c r="J34" s="189">
        <f>SUM(J32:J33)</f>
        <v>110092</v>
      </c>
      <c r="K34" s="189">
        <f>SUM(K32:K33)</f>
        <v>721411</v>
      </c>
      <c r="L34" s="216">
        <f>K34/G34*100</f>
        <v>107.44332279866673</v>
      </c>
      <c r="M34" s="190">
        <f>M32</f>
        <v>10</v>
      </c>
      <c r="N34" s="189">
        <f>SUM(N32:N33)</f>
        <v>110623</v>
      </c>
      <c r="O34" s="189">
        <f>SUM(O32:O33)</f>
        <v>724801</v>
      </c>
      <c r="P34" s="216">
        <f>O34/K34*100</f>
        <v>100.469912435491</v>
      </c>
    </row>
    <row r="35" spans="1:19" s="183" customFormat="1" ht="20.25" customHeight="1">
      <c r="A35" s="207"/>
      <c r="B35" s="208"/>
      <c r="C35" s="209" t="s">
        <v>106</v>
      </c>
      <c r="D35" s="95"/>
      <c r="E35" s="187">
        <v>11</v>
      </c>
      <c r="F35" s="188">
        <v>92027</v>
      </c>
      <c r="G35" s="188">
        <v>563446</v>
      </c>
      <c r="H35" s="210">
        <v>93.291013070272172</v>
      </c>
      <c r="I35" s="187">
        <v>10</v>
      </c>
      <c r="J35" s="188">
        <v>92089</v>
      </c>
      <c r="K35" s="188">
        <v>603368</v>
      </c>
      <c r="L35" s="210">
        <f>K35/G35*100</f>
        <v>107.08532849643089</v>
      </c>
      <c r="M35" s="187">
        <v>11</v>
      </c>
      <c r="N35" s="188">
        <v>96433</v>
      </c>
      <c r="O35" s="188">
        <v>631829</v>
      </c>
      <c r="P35" s="210">
        <f>O35/K35*100</f>
        <v>104.71702178438366</v>
      </c>
    </row>
    <row r="36" spans="1:19" s="183" customFormat="1" ht="18" customHeight="1">
      <c r="A36" s="211" t="s">
        <v>108</v>
      </c>
      <c r="B36" s="105"/>
      <c r="C36" s="212" t="s">
        <v>104</v>
      </c>
      <c r="D36" s="95"/>
      <c r="E36" s="187" t="s">
        <v>98</v>
      </c>
      <c r="F36" s="186" t="s">
        <v>78</v>
      </c>
      <c r="G36" s="186" t="s">
        <v>78</v>
      </c>
      <c r="H36" s="210" t="s">
        <v>103</v>
      </c>
      <c r="I36" s="187" t="s">
        <v>98</v>
      </c>
      <c r="J36" s="186" t="s">
        <v>78</v>
      </c>
      <c r="K36" s="186" t="s">
        <v>78</v>
      </c>
      <c r="L36" s="210" t="s">
        <v>78</v>
      </c>
      <c r="M36" s="187" t="s">
        <v>98</v>
      </c>
      <c r="N36" s="186" t="s">
        <v>78</v>
      </c>
      <c r="O36" s="186" t="s">
        <v>78</v>
      </c>
      <c r="P36" s="210" t="s">
        <v>78</v>
      </c>
    </row>
    <row r="37" spans="1:19" s="217" customFormat="1" ht="18" customHeight="1">
      <c r="A37" s="213"/>
      <c r="B37" s="214"/>
      <c r="C37" s="150" t="s">
        <v>33</v>
      </c>
      <c r="D37" s="215"/>
      <c r="E37" s="190">
        <v>11</v>
      </c>
      <c r="F37" s="189">
        <v>92027</v>
      </c>
      <c r="G37" s="189">
        <v>563446</v>
      </c>
      <c r="H37" s="216">
        <v>93.29070414326587</v>
      </c>
      <c r="I37" s="190">
        <f>I35</f>
        <v>10</v>
      </c>
      <c r="J37" s="189">
        <f>SUM(J35:J36)</f>
        <v>92089</v>
      </c>
      <c r="K37" s="189">
        <f>SUM(K35:K36)</f>
        <v>603368</v>
      </c>
      <c r="L37" s="216">
        <f>K37/G37*100</f>
        <v>107.08532849643089</v>
      </c>
      <c r="M37" s="190">
        <f>M35</f>
        <v>11</v>
      </c>
      <c r="N37" s="189">
        <f>SUM(N35:N36)</f>
        <v>96433</v>
      </c>
      <c r="O37" s="189">
        <f>SUM(O35:O36)</f>
        <v>631829</v>
      </c>
      <c r="P37" s="216">
        <f>O37/K37*100</f>
        <v>104.71702178438366</v>
      </c>
    </row>
    <row r="38" spans="1:19" s="183" customFormat="1" ht="20.25" customHeight="1">
      <c r="A38" s="207"/>
      <c r="B38" s="208"/>
      <c r="C38" s="209" t="s">
        <v>106</v>
      </c>
      <c r="D38" s="95"/>
      <c r="E38" s="187">
        <v>12</v>
      </c>
      <c r="F38" s="188">
        <v>90403</v>
      </c>
      <c r="G38" s="188">
        <v>553446</v>
      </c>
      <c r="H38" s="210">
        <v>95.120781664904996</v>
      </c>
      <c r="I38" s="187">
        <v>12</v>
      </c>
      <c r="J38" s="188">
        <v>89834</v>
      </c>
      <c r="K38" s="188">
        <v>588699</v>
      </c>
      <c r="L38" s="210">
        <f>K38/G38*100</f>
        <v>106.36972712784987</v>
      </c>
      <c r="M38" s="187">
        <v>12</v>
      </c>
      <c r="N38" s="188">
        <v>95528</v>
      </c>
      <c r="O38" s="188">
        <v>625903</v>
      </c>
      <c r="P38" s="210">
        <f>O38/K38*100</f>
        <v>106.3196981819232</v>
      </c>
    </row>
    <row r="39" spans="1:19" s="183" customFormat="1" ht="18" customHeight="1">
      <c r="A39" s="211" t="s">
        <v>107</v>
      </c>
      <c r="B39" s="105"/>
      <c r="C39" s="212" t="s">
        <v>104</v>
      </c>
      <c r="D39" s="95"/>
      <c r="E39" s="187" t="s">
        <v>98</v>
      </c>
      <c r="F39" s="186" t="s">
        <v>78</v>
      </c>
      <c r="G39" s="186" t="s">
        <v>78</v>
      </c>
      <c r="H39" s="210" t="s">
        <v>103</v>
      </c>
      <c r="I39" s="187" t="s">
        <v>98</v>
      </c>
      <c r="J39" s="186" t="s">
        <v>78</v>
      </c>
      <c r="K39" s="186" t="s">
        <v>78</v>
      </c>
      <c r="L39" s="210" t="s">
        <v>78</v>
      </c>
      <c r="M39" s="187" t="s">
        <v>98</v>
      </c>
      <c r="N39" s="186" t="s">
        <v>78</v>
      </c>
      <c r="O39" s="186" t="s">
        <v>78</v>
      </c>
      <c r="P39" s="210" t="s">
        <v>78</v>
      </c>
    </row>
    <row r="40" spans="1:19" s="217" customFormat="1" ht="18" customHeight="1">
      <c r="A40" s="213"/>
      <c r="B40" s="214"/>
      <c r="C40" s="150" t="s">
        <v>33</v>
      </c>
      <c r="D40" s="215"/>
      <c r="E40" s="190">
        <v>12</v>
      </c>
      <c r="F40" s="189">
        <v>90403</v>
      </c>
      <c r="G40" s="189">
        <v>553446</v>
      </c>
      <c r="H40" s="216">
        <v>95.119800770313532</v>
      </c>
      <c r="I40" s="190">
        <f>I38</f>
        <v>12</v>
      </c>
      <c r="J40" s="189">
        <f>SUM(J38:J39)</f>
        <v>89834</v>
      </c>
      <c r="K40" s="189">
        <f>SUM(K38:K39)</f>
        <v>588699</v>
      </c>
      <c r="L40" s="216">
        <f>K40/G40*100</f>
        <v>106.36972712784987</v>
      </c>
      <c r="M40" s="190">
        <f>M38</f>
        <v>12</v>
      </c>
      <c r="N40" s="189">
        <f>SUM(N38:N39)</f>
        <v>95528</v>
      </c>
      <c r="O40" s="189">
        <f>SUM(O38:O39)</f>
        <v>625903</v>
      </c>
      <c r="P40" s="216">
        <f>O40/K40*100</f>
        <v>106.3196981819232</v>
      </c>
    </row>
    <row r="41" spans="1:19" s="183" customFormat="1" ht="20.25" customHeight="1">
      <c r="A41" s="207"/>
      <c r="B41" s="208"/>
      <c r="C41" s="209" t="s">
        <v>106</v>
      </c>
      <c r="D41" s="95"/>
      <c r="E41" s="187">
        <v>14</v>
      </c>
      <c r="F41" s="188">
        <v>1212151</v>
      </c>
      <c r="G41" s="188">
        <v>7125406</v>
      </c>
      <c r="H41" s="210">
        <v>93.608733584755356</v>
      </c>
      <c r="I41" s="187">
        <v>16</v>
      </c>
      <c r="J41" s="188">
        <v>1217953</v>
      </c>
      <c r="K41" s="188">
        <v>7685401</v>
      </c>
      <c r="L41" s="210">
        <f>K41/G41*100</f>
        <v>107.85913111477437</v>
      </c>
      <c r="M41" s="187">
        <v>16</v>
      </c>
      <c r="N41" s="188">
        <v>1240600</v>
      </c>
      <c r="O41" s="188">
        <v>8128526</v>
      </c>
      <c r="P41" s="210">
        <f>O41/K41*100</f>
        <v>105.7658019405884</v>
      </c>
    </row>
    <row r="42" spans="1:19" s="183" customFormat="1" ht="18" customHeight="1">
      <c r="A42" s="211" t="s">
        <v>105</v>
      </c>
      <c r="B42" s="105"/>
      <c r="C42" s="212" t="s">
        <v>104</v>
      </c>
      <c r="D42" s="95"/>
      <c r="E42" s="187" t="s">
        <v>98</v>
      </c>
      <c r="F42" s="186" t="s">
        <v>78</v>
      </c>
      <c r="G42" s="186" t="s">
        <v>78</v>
      </c>
      <c r="H42" s="210" t="s">
        <v>103</v>
      </c>
      <c r="I42" s="187" t="s">
        <v>98</v>
      </c>
      <c r="J42" s="186" t="s">
        <v>78</v>
      </c>
      <c r="K42" s="186" t="s">
        <v>78</v>
      </c>
      <c r="L42" s="210" t="s">
        <v>78</v>
      </c>
      <c r="M42" s="187" t="s">
        <v>98</v>
      </c>
      <c r="N42" s="186" t="s">
        <v>78</v>
      </c>
      <c r="O42" s="186" t="s">
        <v>78</v>
      </c>
      <c r="P42" s="210" t="s">
        <v>78</v>
      </c>
    </row>
    <row r="43" spans="1:19" s="217" customFormat="1" ht="18" customHeight="1" thickBot="1">
      <c r="A43" s="218"/>
      <c r="B43" s="219"/>
      <c r="C43" s="220" t="s">
        <v>33</v>
      </c>
      <c r="D43" s="221"/>
      <c r="E43" s="185">
        <v>14</v>
      </c>
      <c r="F43" s="184">
        <v>1212151</v>
      </c>
      <c r="G43" s="184">
        <v>7125406</v>
      </c>
      <c r="H43" s="222">
        <v>92.716200884846018</v>
      </c>
      <c r="I43" s="185">
        <f>I41</f>
        <v>16</v>
      </c>
      <c r="J43" s="184">
        <f>SUM(J41:J42)</f>
        <v>1217953</v>
      </c>
      <c r="K43" s="184">
        <f>SUM(K41:K42)</f>
        <v>7685401</v>
      </c>
      <c r="L43" s="222">
        <f>K43/G43*100</f>
        <v>107.85913111477437</v>
      </c>
      <c r="M43" s="185">
        <f>M41</f>
        <v>16</v>
      </c>
      <c r="N43" s="184">
        <f>SUM(N41:N42)</f>
        <v>1240600</v>
      </c>
      <c r="O43" s="184">
        <f>SUM(O41:O42)</f>
        <v>8128526</v>
      </c>
      <c r="P43" s="222">
        <f>O43/K43*100</f>
        <v>105.7658019405884</v>
      </c>
    </row>
    <row r="44" spans="1:19" s="223" customFormat="1" ht="90" customHeight="1">
      <c r="A44" s="367" t="s">
        <v>102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6"/>
      <c r="R44" s="366"/>
      <c r="S44" s="366"/>
    </row>
    <row r="45" spans="1:19" s="183" customFormat="1" ht="17.100000000000001" customHeight="1"/>
    <row r="46" spans="1:19" s="183" customFormat="1" ht="17.100000000000001" customHeight="1"/>
    <row r="47" spans="1:19" s="183" customFormat="1" ht="17.100000000000001" customHeight="1"/>
    <row r="48" spans="1:19" s="183" customFormat="1" ht="17.100000000000001" customHeight="1"/>
    <row r="49" s="183" customFormat="1" ht="17.100000000000001" customHeight="1"/>
    <row r="50" s="183" customFormat="1" ht="17.100000000000001" customHeight="1"/>
    <row r="51" s="183" customFormat="1" ht="17.100000000000001" customHeight="1"/>
    <row r="52" s="183" customFormat="1" ht="17.100000000000001" customHeight="1"/>
    <row r="53" s="183" customFormat="1" ht="17.100000000000001" customHeight="1"/>
    <row r="54" s="183" customFormat="1" ht="17.100000000000001" customHeight="1"/>
    <row r="55" s="183" customFormat="1" ht="17.100000000000001" customHeight="1"/>
    <row r="56" s="183" customFormat="1" ht="17.100000000000001" customHeight="1"/>
    <row r="57" s="183" customFormat="1" ht="17.100000000000001" customHeight="1"/>
    <row r="58" s="183" customFormat="1" ht="17.100000000000001" customHeight="1"/>
    <row r="59" s="183" customFormat="1" ht="17.100000000000001" customHeight="1"/>
    <row r="60" s="183" customFormat="1" ht="17.100000000000001" customHeight="1"/>
    <row r="61" s="183" customFormat="1" ht="17.100000000000001" customHeight="1"/>
    <row r="62" s="183" customFormat="1" ht="17.100000000000001" customHeight="1"/>
    <row r="63" s="183" customFormat="1" ht="17.100000000000001" customHeight="1"/>
    <row r="64" s="183" customFormat="1" ht="17.100000000000001" customHeight="1"/>
    <row r="65" s="183" customFormat="1" ht="17.100000000000001" customHeight="1"/>
    <row r="66" s="183" customFormat="1" ht="17.100000000000001" customHeight="1"/>
  </sheetData>
  <mergeCells count="5">
    <mergeCell ref="Q44:S44"/>
    <mergeCell ref="A44:P44"/>
    <mergeCell ref="E3:H3"/>
    <mergeCell ref="I3:L3"/>
    <mergeCell ref="M3:P3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0" firstPageNumber="87" orientation="portrait" blackAndWhite="1" useFirstPageNumber="1" r:id="rId1"/>
  <headerFooter scaleWithDoc="0" alignWithMargins="0">
    <oddFooter>&amp;C&amp;"游明朝,標準"&amp;10&amp;P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view="pageBreakPreview" zoomScaleNormal="100" zoomScaleSheetLayoutView="100" workbookViewId="0">
      <pane xSplit="5" ySplit="4" topLeftCell="F5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RowHeight="17.100000000000001" customHeight="1"/>
  <cols>
    <col min="1" max="1" width="0.5" style="204" customWidth="1"/>
    <col min="2" max="2" width="3.875" style="204" customWidth="1"/>
    <col min="3" max="3" width="0.5" style="204" customWidth="1"/>
    <col min="4" max="4" width="5.625" style="204" customWidth="1"/>
    <col min="5" max="5" width="0.5" style="204" customWidth="1"/>
    <col min="6" max="6" width="5.625" style="204" customWidth="1"/>
    <col min="7" max="7" width="11" style="204" customWidth="1"/>
    <col min="8" max="8" width="12" style="204" customWidth="1"/>
    <col min="9" max="9" width="6.625" style="204" customWidth="1"/>
    <col min="10" max="10" width="5.625" style="204" customWidth="1"/>
    <col min="11" max="11" width="11" style="204" customWidth="1"/>
    <col min="12" max="12" width="12" style="204" customWidth="1"/>
    <col min="13" max="13" width="7.875" style="204" customWidth="1"/>
    <col min="14" max="14" width="5.625" style="204" customWidth="1"/>
    <col min="15" max="15" width="11" style="204" customWidth="1"/>
    <col min="16" max="16" width="12" style="204" customWidth="1"/>
    <col min="17" max="17" width="7.875" style="204" customWidth="1"/>
    <col min="18" max="18" width="5.625" style="204" customWidth="1"/>
    <col min="19" max="19" width="11" style="204" customWidth="1"/>
    <col min="20" max="20" width="12" style="204" customWidth="1"/>
    <col min="21" max="21" width="7.875" style="204" customWidth="1"/>
    <col min="22" max="22" width="5.625" style="204" customWidth="1"/>
    <col min="23" max="23" width="11" style="204" customWidth="1"/>
    <col min="24" max="24" width="12" style="204" customWidth="1"/>
    <col min="25" max="25" width="7.875" style="204" customWidth="1"/>
    <col min="26" max="16384" width="9" style="204"/>
  </cols>
  <sheetData>
    <row r="1" spans="1:25" ht="17.100000000000001" customHeight="1">
      <c r="B1" s="73" t="s">
        <v>146</v>
      </c>
      <c r="C1" s="173"/>
    </row>
    <row r="2" spans="1:25" s="183" customFormat="1" ht="24" customHeight="1" thickBot="1">
      <c r="B2" s="22" t="s">
        <v>145</v>
      </c>
      <c r="C2" s="22"/>
      <c r="H2" s="22"/>
      <c r="I2" s="75"/>
      <c r="L2" s="22"/>
      <c r="M2" s="75"/>
      <c r="O2" s="225"/>
      <c r="P2" s="22"/>
      <c r="Q2" s="75"/>
      <c r="T2" s="22"/>
      <c r="U2" s="75"/>
      <c r="X2" s="22"/>
      <c r="Y2" s="75" t="s">
        <v>144</v>
      </c>
    </row>
    <row r="3" spans="1:25" s="183" customFormat="1" ht="17.100000000000001" customHeight="1">
      <c r="A3" s="205"/>
      <c r="B3" s="205"/>
      <c r="C3" s="205"/>
      <c r="D3" s="205"/>
      <c r="E3" s="205"/>
      <c r="F3" s="334" t="s">
        <v>143</v>
      </c>
      <c r="G3" s="329"/>
      <c r="H3" s="329"/>
      <c r="I3" s="330"/>
      <c r="J3" s="334" t="s">
        <v>142</v>
      </c>
      <c r="K3" s="329"/>
      <c r="L3" s="329"/>
      <c r="M3" s="330"/>
      <c r="N3" s="334" t="s">
        <v>141</v>
      </c>
      <c r="O3" s="329"/>
      <c r="P3" s="329"/>
      <c r="Q3" s="330"/>
      <c r="R3" s="334" t="s">
        <v>140</v>
      </c>
      <c r="S3" s="329"/>
      <c r="T3" s="329"/>
      <c r="U3" s="329"/>
      <c r="V3" s="334" t="s">
        <v>139</v>
      </c>
      <c r="W3" s="329"/>
      <c r="X3" s="329"/>
      <c r="Y3" s="329"/>
    </row>
    <row r="4" spans="1:25" s="183" customFormat="1" ht="26.25" customHeight="1">
      <c r="A4" s="206"/>
      <c r="B4" s="206"/>
      <c r="C4" s="206"/>
      <c r="D4" s="206"/>
      <c r="E4" s="206"/>
      <c r="F4" s="200" t="s">
        <v>138</v>
      </c>
      <c r="G4" s="8" t="s">
        <v>136</v>
      </c>
      <c r="H4" s="8" t="s">
        <v>31</v>
      </c>
      <c r="I4" s="67" t="s">
        <v>18</v>
      </c>
      <c r="J4" s="200" t="s">
        <v>138</v>
      </c>
      <c r="K4" s="8" t="s">
        <v>136</v>
      </c>
      <c r="L4" s="8" t="s">
        <v>31</v>
      </c>
      <c r="M4" s="202" t="s">
        <v>18</v>
      </c>
      <c r="N4" s="201" t="s">
        <v>137</v>
      </c>
      <c r="O4" s="7" t="s">
        <v>136</v>
      </c>
      <c r="P4" s="26" t="s">
        <v>31</v>
      </c>
      <c r="Q4" s="67" t="s">
        <v>18</v>
      </c>
      <c r="R4" s="200" t="s">
        <v>137</v>
      </c>
      <c r="S4" s="8" t="s">
        <v>136</v>
      </c>
      <c r="T4" s="8" t="s">
        <v>31</v>
      </c>
      <c r="U4" s="67" t="s">
        <v>18</v>
      </c>
      <c r="V4" s="200" t="s">
        <v>137</v>
      </c>
      <c r="W4" s="8" t="s">
        <v>136</v>
      </c>
      <c r="X4" s="8" t="s">
        <v>31</v>
      </c>
      <c r="Y4" s="67" t="s">
        <v>18</v>
      </c>
    </row>
    <row r="5" spans="1:25" s="183" customFormat="1" ht="20.25" customHeight="1">
      <c r="B5" s="207"/>
      <c r="C5" s="226"/>
      <c r="D5" s="134" t="s">
        <v>134</v>
      </c>
      <c r="E5" s="149"/>
      <c r="F5" s="196"/>
      <c r="G5" s="60">
        <v>96803</v>
      </c>
      <c r="H5" s="60">
        <v>14520450</v>
      </c>
      <c r="I5" s="227">
        <v>100.18421733505822</v>
      </c>
      <c r="J5" s="195"/>
      <c r="K5" s="196">
        <v>91651</v>
      </c>
      <c r="L5" s="196">
        <v>13747650</v>
      </c>
      <c r="M5" s="227">
        <v>94.677850893050831</v>
      </c>
      <c r="N5" s="195"/>
      <c r="O5" s="196">
        <v>57862</v>
      </c>
      <c r="P5" s="196">
        <v>8679300</v>
      </c>
      <c r="Q5" s="227">
        <v>63.132971817001447</v>
      </c>
      <c r="R5" s="195"/>
      <c r="S5" s="196">
        <v>44631</v>
      </c>
      <c r="T5" s="196">
        <f>S5*150</f>
        <v>6694650</v>
      </c>
      <c r="U5" s="227">
        <f t="shared" ref="U5:U43" si="0">T5/P5*100</f>
        <v>77.133524592997134</v>
      </c>
      <c r="V5" s="195"/>
      <c r="W5" s="196">
        <f>X5/150</f>
        <v>61069</v>
      </c>
      <c r="X5" s="196">
        <v>9160350</v>
      </c>
      <c r="Y5" s="227">
        <f t="shared" ref="Y5:Y43" si="1">X5/T5*100</f>
        <v>136.8309022876476</v>
      </c>
    </row>
    <row r="6" spans="1:25" s="183" customFormat="1" ht="20.25" customHeight="1">
      <c r="B6" s="211" t="s">
        <v>120</v>
      </c>
      <c r="C6" s="69"/>
      <c r="D6" s="134" t="s">
        <v>133</v>
      </c>
      <c r="E6" s="178"/>
      <c r="F6" s="196"/>
      <c r="G6" s="60">
        <v>49302</v>
      </c>
      <c r="H6" s="60">
        <v>3451140</v>
      </c>
      <c r="I6" s="227">
        <v>95.071155848663665</v>
      </c>
      <c r="J6" s="195"/>
      <c r="K6" s="196">
        <v>51927</v>
      </c>
      <c r="L6" s="196">
        <v>3634890</v>
      </c>
      <c r="M6" s="227">
        <v>105.32432761348424</v>
      </c>
      <c r="N6" s="195"/>
      <c r="O6" s="196">
        <v>34590</v>
      </c>
      <c r="P6" s="196">
        <v>2421300</v>
      </c>
      <c r="Q6" s="227">
        <v>66.612744814836205</v>
      </c>
      <c r="R6" s="195"/>
      <c r="S6" s="196">
        <v>25171</v>
      </c>
      <c r="T6" s="196">
        <f>S6*70</f>
        <v>1761970</v>
      </c>
      <c r="U6" s="227">
        <f t="shared" si="0"/>
        <v>72.769586585718415</v>
      </c>
      <c r="V6" s="195"/>
      <c r="W6" s="196">
        <f>X6/70</f>
        <v>33610</v>
      </c>
      <c r="X6" s="196">
        <v>2352700</v>
      </c>
      <c r="Y6" s="227">
        <f t="shared" si="1"/>
        <v>133.52667752572404</v>
      </c>
    </row>
    <row r="7" spans="1:25" s="217" customFormat="1" ht="20.25" customHeight="1">
      <c r="A7" s="214"/>
      <c r="B7" s="213"/>
      <c r="C7" s="214"/>
      <c r="D7" s="150" t="s">
        <v>33</v>
      </c>
      <c r="E7" s="228"/>
      <c r="F7" s="198">
        <v>30</v>
      </c>
      <c r="G7" s="199">
        <v>146105</v>
      </c>
      <c r="H7" s="199">
        <v>17971590</v>
      </c>
      <c r="I7" s="229">
        <v>99.160110374143187</v>
      </c>
      <c r="J7" s="197">
        <v>30</v>
      </c>
      <c r="K7" s="198">
        <v>143578</v>
      </c>
      <c r="L7" s="198">
        <v>17382540</v>
      </c>
      <c r="M7" s="229">
        <v>96.722326739036447</v>
      </c>
      <c r="N7" s="197">
        <v>33</v>
      </c>
      <c r="O7" s="198">
        <v>92452</v>
      </c>
      <c r="P7" s="198">
        <v>11100600</v>
      </c>
      <c r="Q7" s="229">
        <v>63.860632565781529</v>
      </c>
      <c r="R7" s="197">
        <v>30</v>
      </c>
      <c r="S7" s="198">
        <f>S5+S6</f>
        <v>69802</v>
      </c>
      <c r="T7" s="198">
        <f>T5+T6</f>
        <v>8456620</v>
      </c>
      <c r="U7" s="229">
        <f t="shared" si="0"/>
        <v>76.181647838855554</v>
      </c>
      <c r="V7" s="197">
        <v>29</v>
      </c>
      <c r="W7" s="198">
        <f>W5+W6</f>
        <v>94679</v>
      </c>
      <c r="X7" s="198">
        <f>X5+X6</f>
        <v>11513050</v>
      </c>
      <c r="Y7" s="229">
        <f t="shared" si="1"/>
        <v>136.14245407739736</v>
      </c>
    </row>
    <row r="8" spans="1:25" s="183" customFormat="1" ht="20.25" customHeight="1">
      <c r="B8" s="207"/>
      <c r="C8" s="206"/>
      <c r="D8" s="134" t="s">
        <v>134</v>
      </c>
      <c r="E8" s="178"/>
      <c r="F8" s="196"/>
      <c r="G8" s="60">
        <v>79367</v>
      </c>
      <c r="H8" s="60">
        <v>11905050</v>
      </c>
      <c r="I8" s="227">
        <v>95.944246995962374</v>
      </c>
      <c r="J8" s="195"/>
      <c r="K8" s="196">
        <v>81688</v>
      </c>
      <c r="L8" s="196">
        <v>12253200</v>
      </c>
      <c r="M8" s="227">
        <v>102.92438922978064</v>
      </c>
      <c r="N8" s="195"/>
      <c r="O8" s="196">
        <v>10493</v>
      </c>
      <c r="P8" s="196">
        <v>1573950</v>
      </c>
      <c r="Q8" s="227">
        <v>12.845215943590246</v>
      </c>
      <c r="R8" s="195"/>
      <c r="S8" s="196">
        <v>20226</v>
      </c>
      <c r="T8" s="196">
        <f>S8*150</f>
        <v>3033900</v>
      </c>
      <c r="U8" s="227">
        <f t="shared" si="0"/>
        <v>192.75707614600211</v>
      </c>
      <c r="V8" s="195"/>
      <c r="W8" s="196">
        <f>X8/150</f>
        <v>59958</v>
      </c>
      <c r="X8" s="196">
        <v>8993700</v>
      </c>
      <c r="Y8" s="227">
        <f t="shared" si="1"/>
        <v>296.44022545238801</v>
      </c>
    </row>
    <row r="9" spans="1:25" s="183" customFormat="1" ht="20.25" customHeight="1">
      <c r="B9" s="211" t="s">
        <v>119</v>
      </c>
      <c r="C9" s="70"/>
      <c r="D9" s="134" t="s">
        <v>133</v>
      </c>
      <c r="E9" s="178"/>
      <c r="F9" s="196"/>
      <c r="G9" s="60">
        <v>42354</v>
      </c>
      <c r="H9" s="60">
        <v>2964780</v>
      </c>
      <c r="I9" s="227">
        <v>98.458748866727106</v>
      </c>
      <c r="J9" s="195"/>
      <c r="K9" s="196">
        <v>45726</v>
      </c>
      <c r="L9" s="196">
        <v>3200820</v>
      </c>
      <c r="M9" s="227">
        <v>107.96146762997591</v>
      </c>
      <c r="N9" s="195"/>
      <c r="O9" s="196">
        <v>9866</v>
      </c>
      <c r="P9" s="196">
        <v>690620</v>
      </c>
      <c r="Q9" s="227">
        <v>21.576346061321786</v>
      </c>
      <c r="R9" s="195"/>
      <c r="S9" s="196">
        <v>21195</v>
      </c>
      <c r="T9" s="196">
        <f>S9*70</f>
        <v>1483650</v>
      </c>
      <c r="U9" s="227">
        <f t="shared" si="0"/>
        <v>214.82870464220554</v>
      </c>
      <c r="V9" s="195"/>
      <c r="W9" s="196">
        <f>X9/70</f>
        <v>36121</v>
      </c>
      <c r="X9" s="196">
        <v>2528470</v>
      </c>
      <c r="Y9" s="227">
        <f t="shared" si="1"/>
        <v>170.42226940316112</v>
      </c>
    </row>
    <row r="10" spans="1:25" s="217" customFormat="1" ht="20.25" customHeight="1">
      <c r="A10" s="214"/>
      <c r="B10" s="213"/>
      <c r="C10" s="214"/>
      <c r="D10" s="150" t="s">
        <v>33</v>
      </c>
      <c r="E10" s="228"/>
      <c r="F10" s="198">
        <v>29</v>
      </c>
      <c r="G10" s="199">
        <v>121721</v>
      </c>
      <c r="H10" s="199">
        <v>14869830</v>
      </c>
      <c r="I10" s="229">
        <v>96.435290661364277</v>
      </c>
      <c r="J10" s="197">
        <v>30</v>
      </c>
      <c r="K10" s="198">
        <v>127414</v>
      </c>
      <c r="L10" s="198">
        <v>15454020</v>
      </c>
      <c r="M10" s="229">
        <v>103.92869319958599</v>
      </c>
      <c r="N10" s="197">
        <v>32</v>
      </c>
      <c r="O10" s="198">
        <v>20359</v>
      </c>
      <c r="P10" s="198">
        <v>2264570</v>
      </c>
      <c r="Q10" s="229">
        <v>14.653598222339559</v>
      </c>
      <c r="R10" s="197">
        <v>29</v>
      </c>
      <c r="S10" s="198">
        <f>S8+S9</f>
        <v>41421</v>
      </c>
      <c r="T10" s="198">
        <f>T8+T9</f>
        <v>4517550</v>
      </c>
      <c r="U10" s="229">
        <f t="shared" si="0"/>
        <v>199.48820305841727</v>
      </c>
      <c r="V10" s="197">
        <v>28</v>
      </c>
      <c r="W10" s="198">
        <f>W8+W9</f>
        <v>96079</v>
      </c>
      <c r="X10" s="198">
        <f>X8+X9</f>
        <v>11522170</v>
      </c>
      <c r="Y10" s="229">
        <f t="shared" si="1"/>
        <v>255.05351351949619</v>
      </c>
    </row>
    <row r="11" spans="1:25" s="183" customFormat="1" ht="20.25" customHeight="1">
      <c r="B11" s="207"/>
      <c r="C11" s="206"/>
      <c r="D11" s="134" t="s">
        <v>134</v>
      </c>
      <c r="E11" s="178"/>
      <c r="F11" s="196"/>
      <c r="G11" s="60">
        <v>81826</v>
      </c>
      <c r="H11" s="60">
        <v>12273900</v>
      </c>
      <c r="I11" s="227">
        <v>106.77366738435441</v>
      </c>
      <c r="J11" s="195"/>
      <c r="K11" s="196">
        <v>76070</v>
      </c>
      <c r="L11" s="196">
        <v>11410500</v>
      </c>
      <c r="M11" s="227">
        <v>92.965561068609006</v>
      </c>
      <c r="N11" s="195"/>
      <c r="O11" s="196">
        <v>6586</v>
      </c>
      <c r="P11" s="196">
        <v>987900</v>
      </c>
      <c r="Q11" s="227">
        <v>8.6578151702379387</v>
      </c>
      <c r="R11" s="195"/>
      <c r="S11" s="196">
        <v>26021</v>
      </c>
      <c r="T11" s="196">
        <f>S11*150</f>
        <v>3903150</v>
      </c>
      <c r="U11" s="227">
        <f t="shared" si="0"/>
        <v>395.09565745520803</v>
      </c>
      <c r="V11" s="195"/>
      <c r="W11" s="196">
        <f>X11/150</f>
        <v>71794</v>
      </c>
      <c r="X11" s="196">
        <v>10769100</v>
      </c>
      <c r="Y11" s="227">
        <f t="shared" si="1"/>
        <v>275.90792052572925</v>
      </c>
    </row>
    <row r="12" spans="1:25" s="183" customFormat="1" ht="20.25" customHeight="1">
      <c r="B12" s="211" t="s">
        <v>118</v>
      </c>
      <c r="C12" s="70"/>
      <c r="D12" s="134" t="s">
        <v>133</v>
      </c>
      <c r="E12" s="178"/>
      <c r="F12" s="196"/>
      <c r="G12" s="60">
        <v>50039</v>
      </c>
      <c r="H12" s="60">
        <v>3502730</v>
      </c>
      <c r="I12" s="227">
        <v>98.472891862638988</v>
      </c>
      <c r="J12" s="195"/>
      <c r="K12" s="196">
        <v>51777</v>
      </c>
      <c r="L12" s="196">
        <v>3624390</v>
      </c>
      <c r="M12" s="227">
        <v>103.47329083315013</v>
      </c>
      <c r="N12" s="195"/>
      <c r="O12" s="196">
        <v>8258</v>
      </c>
      <c r="P12" s="196">
        <v>578060</v>
      </c>
      <c r="Q12" s="227">
        <v>15.949166618382678</v>
      </c>
      <c r="R12" s="195"/>
      <c r="S12" s="196">
        <v>28075</v>
      </c>
      <c r="T12" s="196">
        <f>S12*70</f>
        <v>1965250</v>
      </c>
      <c r="U12" s="227">
        <f t="shared" si="0"/>
        <v>339.97335916686848</v>
      </c>
      <c r="V12" s="195"/>
      <c r="W12" s="196">
        <f>X12/70</f>
        <v>50915</v>
      </c>
      <c r="X12" s="196">
        <v>3564050</v>
      </c>
      <c r="Y12" s="227">
        <f t="shared" si="1"/>
        <v>181.35351736420301</v>
      </c>
    </row>
    <row r="13" spans="1:25" s="217" customFormat="1" ht="20.25" customHeight="1">
      <c r="A13" s="214"/>
      <c r="B13" s="213"/>
      <c r="C13" s="214"/>
      <c r="D13" s="150" t="s">
        <v>33</v>
      </c>
      <c r="E13" s="228"/>
      <c r="F13" s="198">
        <v>31</v>
      </c>
      <c r="G13" s="199">
        <v>131865</v>
      </c>
      <c r="H13" s="199">
        <v>15776630</v>
      </c>
      <c r="I13" s="229">
        <v>104.81208851803379</v>
      </c>
      <c r="J13" s="197">
        <v>30</v>
      </c>
      <c r="K13" s="198">
        <v>127847</v>
      </c>
      <c r="L13" s="198">
        <v>15034890</v>
      </c>
      <c r="M13" s="229">
        <v>95.298488967542497</v>
      </c>
      <c r="N13" s="197">
        <v>34</v>
      </c>
      <c r="O13" s="198">
        <v>14844</v>
      </c>
      <c r="P13" s="198">
        <v>1565960</v>
      </c>
      <c r="Q13" s="229">
        <v>10.415506864366817</v>
      </c>
      <c r="R13" s="197">
        <v>29</v>
      </c>
      <c r="S13" s="198">
        <f>S11+S12</f>
        <v>54096</v>
      </c>
      <c r="T13" s="198">
        <f>T11+T12</f>
        <v>5868400</v>
      </c>
      <c r="U13" s="229">
        <f t="shared" si="0"/>
        <v>374.74775856343712</v>
      </c>
      <c r="V13" s="197">
        <v>28</v>
      </c>
      <c r="W13" s="198">
        <f>W11+W12</f>
        <v>122709</v>
      </c>
      <c r="X13" s="198">
        <f>X11+X12</f>
        <v>14333150</v>
      </c>
      <c r="Y13" s="229">
        <f t="shared" si="1"/>
        <v>244.24289414491173</v>
      </c>
    </row>
    <row r="14" spans="1:25" s="183" customFormat="1" ht="20.25" customHeight="1">
      <c r="B14" s="207"/>
      <c r="C14" s="226"/>
      <c r="D14" s="134" t="s">
        <v>134</v>
      </c>
      <c r="E14" s="178"/>
      <c r="F14" s="196"/>
      <c r="G14" s="60">
        <v>86906</v>
      </c>
      <c r="H14" s="60">
        <v>13035900</v>
      </c>
      <c r="I14" s="227">
        <v>106.1369548491103</v>
      </c>
      <c r="J14" s="195"/>
      <c r="K14" s="196">
        <v>83552</v>
      </c>
      <c r="L14" s="196">
        <v>12532800</v>
      </c>
      <c r="M14" s="227">
        <v>96.140657722136552</v>
      </c>
      <c r="N14" s="195"/>
      <c r="O14" s="196">
        <v>22183</v>
      </c>
      <c r="P14" s="196">
        <v>3327450</v>
      </c>
      <c r="Q14" s="227">
        <v>26.549932975871315</v>
      </c>
      <c r="R14" s="195"/>
      <c r="S14" s="196">
        <v>29822</v>
      </c>
      <c r="T14" s="196">
        <f>S14*150</f>
        <v>4473300</v>
      </c>
      <c r="U14" s="227">
        <f t="shared" si="0"/>
        <v>134.43628003426048</v>
      </c>
      <c r="V14" s="195"/>
      <c r="W14" s="196">
        <f>X14/150</f>
        <v>67433</v>
      </c>
      <c r="X14" s="196">
        <v>10114950</v>
      </c>
      <c r="Y14" s="227">
        <f t="shared" si="1"/>
        <v>226.11830192475355</v>
      </c>
    </row>
    <row r="15" spans="1:25" s="183" customFormat="1" ht="20.25" customHeight="1">
      <c r="B15" s="211" t="s">
        <v>117</v>
      </c>
      <c r="C15" s="69"/>
      <c r="D15" s="134" t="s">
        <v>133</v>
      </c>
      <c r="E15" s="149"/>
      <c r="F15" s="196"/>
      <c r="G15" s="60">
        <v>43438</v>
      </c>
      <c r="H15" s="60">
        <v>3040660</v>
      </c>
      <c r="I15" s="227">
        <v>104.33550308649389</v>
      </c>
      <c r="J15" s="195"/>
      <c r="K15" s="196">
        <v>44043</v>
      </c>
      <c r="L15" s="196">
        <v>3083010</v>
      </c>
      <c r="M15" s="227">
        <v>101.39278972328376</v>
      </c>
      <c r="N15" s="195"/>
      <c r="O15" s="196">
        <v>15380</v>
      </c>
      <c r="P15" s="196">
        <v>1076600</v>
      </c>
      <c r="Q15" s="227">
        <v>34.920418681742845</v>
      </c>
      <c r="R15" s="195"/>
      <c r="S15" s="196">
        <v>24067</v>
      </c>
      <c r="T15" s="196">
        <f>S15*70</f>
        <v>1684690</v>
      </c>
      <c r="U15" s="227">
        <f t="shared" si="0"/>
        <v>156.48244473342004</v>
      </c>
      <c r="V15" s="195"/>
      <c r="W15" s="196">
        <f>X15/70</f>
        <v>45453</v>
      </c>
      <c r="X15" s="196">
        <v>3181710</v>
      </c>
      <c r="Y15" s="227">
        <f t="shared" si="1"/>
        <v>188.86026509328127</v>
      </c>
    </row>
    <row r="16" spans="1:25" s="217" customFormat="1" ht="20.25" customHeight="1">
      <c r="A16" s="214"/>
      <c r="B16" s="213"/>
      <c r="C16" s="214"/>
      <c r="D16" s="150" t="s">
        <v>33</v>
      </c>
      <c r="E16" s="228"/>
      <c r="F16" s="198">
        <v>30</v>
      </c>
      <c r="G16" s="199">
        <v>130344</v>
      </c>
      <c r="H16" s="199">
        <v>16076560</v>
      </c>
      <c r="I16" s="229">
        <v>105.79148038424739</v>
      </c>
      <c r="J16" s="197">
        <v>33</v>
      </c>
      <c r="K16" s="198">
        <v>127595</v>
      </c>
      <c r="L16" s="198">
        <v>15615810</v>
      </c>
      <c r="M16" s="229">
        <v>97.134026184706173</v>
      </c>
      <c r="N16" s="197">
        <v>31</v>
      </c>
      <c r="O16" s="198">
        <v>37563</v>
      </c>
      <c r="P16" s="198">
        <v>4404050</v>
      </c>
      <c r="Q16" s="229">
        <v>28.202507586862289</v>
      </c>
      <c r="R16" s="197">
        <v>29</v>
      </c>
      <c r="S16" s="198">
        <f>S14+S15</f>
        <v>53889</v>
      </c>
      <c r="T16" s="198">
        <f>T14+T15</f>
        <v>6157990</v>
      </c>
      <c r="U16" s="229">
        <f t="shared" si="0"/>
        <v>139.82561505886628</v>
      </c>
      <c r="V16" s="197">
        <v>28</v>
      </c>
      <c r="W16" s="198">
        <f>W14+W15</f>
        <v>112886</v>
      </c>
      <c r="X16" s="198">
        <f>X14+X15</f>
        <v>13296660</v>
      </c>
      <c r="Y16" s="229">
        <f t="shared" si="1"/>
        <v>215.92532628341391</v>
      </c>
    </row>
    <row r="17" spans="1:25" s="183" customFormat="1" ht="20.25" customHeight="1">
      <c r="B17" s="207"/>
      <c r="C17" s="226"/>
      <c r="D17" s="134" t="s">
        <v>134</v>
      </c>
      <c r="E17" s="178"/>
      <c r="F17" s="196"/>
      <c r="G17" s="60">
        <v>77404</v>
      </c>
      <c r="H17" s="60">
        <v>11610600</v>
      </c>
      <c r="I17" s="227">
        <v>91.338619843292747</v>
      </c>
      <c r="J17" s="195"/>
      <c r="K17" s="196">
        <v>76525</v>
      </c>
      <c r="L17" s="196">
        <v>11478750</v>
      </c>
      <c r="M17" s="227">
        <v>98.864399772621567</v>
      </c>
      <c r="N17" s="195"/>
      <c r="O17" s="196">
        <v>39548</v>
      </c>
      <c r="P17" s="196">
        <v>5932200</v>
      </c>
      <c r="Q17" s="227">
        <v>51.679843188500485</v>
      </c>
      <c r="R17" s="195"/>
      <c r="S17" s="196">
        <v>53785</v>
      </c>
      <c r="T17" s="196">
        <f>S17*150</f>
        <v>8067750</v>
      </c>
      <c r="U17" s="227">
        <f t="shared" si="0"/>
        <v>135.99929199959541</v>
      </c>
      <c r="V17" s="195"/>
      <c r="W17" s="196">
        <f>X17/150</f>
        <v>69277</v>
      </c>
      <c r="X17" s="196">
        <v>10391550</v>
      </c>
      <c r="Y17" s="227">
        <f t="shared" si="1"/>
        <v>128.80356976852283</v>
      </c>
    </row>
    <row r="18" spans="1:25" s="183" customFormat="1" ht="20.25" customHeight="1">
      <c r="B18" s="211" t="s">
        <v>116</v>
      </c>
      <c r="C18" s="69"/>
      <c r="D18" s="134" t="s">
        <v>133</v>
      </c>
      <c r="E18" s="178"/>
      <c r="F18" s="196"/>
      <c r="G18" s="60">
        <v>42777</v>
      </c>
      <c r="H18" s="60">
        <v>2994390</v>
      </c>
      <c r="I18" s="227">
        <v>97.145387654993868</v>
      </c>
      <c r="J18" s="195"/>
      <c r="K18" s="196">
        <v>44443</v>
      </c>
      <c r="L18" s="196">
        <v>3111010</v>
      </c>
      <c r="M18" s="227">
        <v>103.8946162657503</v>
      </c>
      <c r="N18" s="195"/>
      <c r="O18" s="196">
        <v>21135</v>
      </c>
      <c r="P18" s="196">
        <v>1479450</v>
      </c>
      <c r="Q18" s="227">
        <v>47.555295547105281</v>
      </c>
      <c r="R18" s="195"/>
      <c r="S18" s="196">
        <v>23952</v>
      </c>
      <c r="T18" s="196">
        <f>S18*70</f>
        <v>1676640</v>
      </c>
      <c r="U18" s="227">
        <f t="shared" si="0"/>
        <v>113.32860184528033</v>
      </c>
      <c r="V18" s="195"/>
      <c r="W18" s="196">
        <f>X18/70</f>
        <v>39811</v>
      </c>
      <c r="X18" s="196">
        <v>2786770</v>
      </c>
      <c r="Y18" s="227">
        <f t="shared" si="1"/>
        <v>166.21158984635937</v>
      </c>
    </row>
    <row r="19" spans="1:25" s="217" customFormat="1" ht="20.25" customHeight="1">
      <c r="A19" s="214"/>
      <c r="B19" s="213"/>
      <c r="C19" s="214"/>
      <c r="D19" s="150" t="s">
        <v>33</v>
      </c>
      <c r="E19" s="228"/>
      <c r="F19" s="198">
        <v>30</v>
      </c>
      <c r="G19" s="199">
        <v>120181</v>
      </c>
      <c r="H19" s="199">
        <v>14604990</v>
      </c>
      <c r="I19" s="229">
        <v>92.471878525868718</v>
      </c>
      <c r="J19" s="197">
        <v>30</v>
      </c>
      <c r="K19" s="198">
        <v>120968</v>
      </c>
      <c r="L19" s="198">
        <v>14589760</v>
      </c>
      <c r="M19" s="229">
        <v>99.895720572215382</v>
      </c>
      <c r="N19" s="197">
        <v>28</v>
      </c>
      <c r="O19" s="198">
        <v>60683</v>
      </c>
      <c r="P19" s="198">
        <v>7411650</v>
      </c>
      <c r="Q19" s="229">
        <v>50.800355866032064</v>
      </c>
      <c r="R19" s="197">
        <v>29</v>
      </c>
      <c r="S19" s="198">
        <f>S17+S18</f>
        <v>77737</v>
      </c>
      <c r="T19" s="198">
        <f>T17+T18</f>
        <v>9744390</v>
      </c>
      <c r="U19" s="229">
        <f t="shared" si="0"/>
        <v>131.47396328752708</v>
      </c>
      <c r="V19" s="197">
        <v>29</v>
      </c>
      <c r="W19" s="198">
        <f>W17+W18</f>
        <v>109088</v>
      </c>
      <c r="X19" s="198">
        <f>X17+X18</f>
        <v>13178320</v>
      </c>
      <c r="Y19" s="229">
        <f t="shared" si="1"/>
        <v>135.24007146676189</v>
      </c>
    </row>
    <row r="20" spans="1:25" s="183" customFormat="1" ht="20.25" customHeight="1">
      <c r="B20" s="207"/>
      <c r="C20" s="206"/>
      <c r="D20" s="134" t="s">
        <v>134</v>
      </c>
      <c r="E20" s="178"/>
      <c r="F20" s="196"/>
      <c r="G20" s="60">
        <v>102141</v>
      </c>
      <c r="H20" s="60">
        <v>15321150</v>
      </c>
      <c r="I20" s="227">
        <v>90.35588227488654</v>
      </c>
      <c r="J20" s="195"/>
      <c r="K20" s="196">
        <v>104535</v>
      </c>
      <c r="L20" s="196">
        <v>15680250</v>
      </c>
      <c r="M20" s="227">
        <v>102.34381883866419</v>
      </c>
      <c r="N20" s="195"/>
      <c r="O20" s="196">
        <v>61221</v>
      </c>
      <c r="P20" s="196">
        <v>9183150</v>
      </c>
      <c r="Q20" s="227">
        <v>58.565073898694223</v>
      </c>
      <c r="R20" s="195"/>
      <c r="S20" s="196">
        <v>58170</v>
      </c>
      <c r="T20" s="196">
        <f>S20*150</f>
        <v>8725500</v>
      </c>
      <c r="U20" s="227">
        <f t="shared" si="0"/>
        <v>95.016415935708338</v>
      </c>
      <c r="V20" s="195"/>
      <c r="W20" s="196">
        <f>X20/150</f>
        <v>92317</v>
      </c>
      <c r="X20" s="196">
        <v>13847550</v>
      </c>
      <c r="Y20" s="227">
        <f t="shared" si="1"/>
        <v>158.70208011002237</v>
      </c>
    </row>
    <row r="21" spans="1:25" s="183" customFormat="1" ht="20.25" customHeight="1">
      <c r="B21" s="211" t="s">
        <v>115</v>
      </c>
      <c r="C21" s="70"/>
      <c r="D21" s="134" t="s">
        <v>133</v>
      </c>
      <c r="E21" s="178"/>
      <c r="F21" s="196"/>
      <c r="G21" s="60">
        <v>46014</v>
      </c>
      <c r="H21" s="60">
        <v>3220980</v>
      </c>
      <c r="I21" s="227">
        <v>87.967423721036937</v>
      </c>
      <c r="J21" s="195"/>
      <c r="K21" s="196">
        <v>50667</v>
      </c>
      <c r="L21" s="196">
        <v>3546690</v>
      </c>
      <c r="M21" s="227">
        <v>110.11213978354415</v>
      </c>
      <c r="N21" s="195"/>
      <c r="O21" s="196">
        <v>24378</v>
      </c>
      <c r="P21" s="196">
        <v>1706460</v>
      </c>
      <c r="Q21" s="227">
        <v>48.114157143703004</v>
      </c>
      <c r="R21" s="195"/>
      <c r="S21" s="196">
        <v>25860</v>
      </c>
      <c r="T21" s="196">
        <f>S21*70</f>
        <v>1810200</v>
      </c>
      <c r="U21" s="227">
        <f t="shared" si="0"/>
        <v>106.07925178439577</v>
      </c>
      <c r="V21" s="195"/>
      <c r="W21" s="196">
        <f>X21/70</f>
        <v>48787</v>
      </c>
      <c r="X21" s="196">
        <v>3415090</v>
      </c>
      <c r="Y21" s="227">
        <f t="shared" si="1"/>
        <v>188.65815931941222</v>
      </c>
    </row>
    <row r="22" spans="1:25" s="217" customFormat="1" ht="20.25" customHeight="1">
      <c r="A22" s="214"/>
      <c r="B22" s="213"/>
      <c r="C22" s="214"/>
      <c r="D22" s="150" t="s">
        <v>33</v>
      </c>
      <c r="E22" s="228"/>
      <c r="F22" s="198">
        <v>30</v>
      </c>
      <c r="G22" s="199">
        <v>148155</v>
      </c>
      <c r="H22" s="199">
        <v>18542130</v>
      </c>
      <c r="I22" s="229">
        <v>89.931715039424262</v>
      </c>
      <c r="J22" s="197">
        <v>32</v>
      </c>
      <c r="K22" s="198">
        <v>155202</v>
      </c>
      <c r="L22" s="198">
        <v>19226940</v>
      </c>
      <c r="M22" s="229">
        <v>103.69326501324281</v>
      </c>
      <c r="N22" s="197">
        <v>34</v>
      </c>
      <c r="O22" s="198">
        <v>85599</v>
      </c>
      <c r="P22" s="198">
        <v>10889610</v>
      </c>
      <c r="Q22" s="229">
        <v>56.637249609142174</v>
      </c>
      <c r="R22" s="197">
        <v>29</v>
      </c>
      <c r="S22" s="198">
        <f>S20+S21</f>
        <v>84030</v>
      </c>
      <c r="T22" s="198">
        <f>T20+T21</f>
        <v>10535700</v>
      </c>
      <c r="U22" s="229">
        <f t="shared" si="0"/>
        <v>96.750021350626881</v>
      </c>
      <c r="V22" s="197">
        <v>29</v>
      </c>
      <c r="W22" s="198">
        <f>W20+W21</f>
        <v>141104</v>
      </c>
      <c r="X22" s="198">
        <f>X20+X21</f>
        <v>17262640</v>
      </c>
      <c r="Y22" s="229">
        <f t="shared" si="1"/>
        <v>163.84900860882524</v>
      </c>
    </row>
    <row r="23" spans="1:25" s="183" customFormat="1" ht="20.25" customHeight="1">
      <c r="B23" s="207"/>
      <c r="C23" s="206"/>
      <c r="D23" s="134" t="s">
        <v>134</v>
      </c>
      <c r="E23" s="149"/>
      <c r="F23" s="196"/>
      <c r="G23" s="60">
        <v>88701</v>
      </c>
      <c r="H23" s="60">
        <v>13305150</v>
      </c>
      <c r="I23" s="227">
        <v>102.87632943250485</v>
      </c>
      <c r="J23" s="195"/>
      <c r="K23" s="196">
        <v>82710</v>
      </c>
      <c r="L23" s="196">
        <v>12406500</v>
      </c>
      <c r="M23" s="227">
        <v>93.245848412081031</v>
      </c>
      <c r="N23" s="195"/>
      <c r="O23" s="196">
        <v>55150</v>
      </c>
      <c r="P23" s="196">
        <v>8272500</v>
      </c>
      <c r="Q23" s="227">
        <v>66.678757103131431</v>
      </c>
      <c r="R23" s="195"/>
      <c r="S23" s="196">
        <v>38741</v>
      </c>
      <c r="T23" s="196">
        <f>S23*150</f>
        <v>5811150</v>
      </c>
      <c r="U23" s="227">
        <f t="shared" si="0"/>
        <v>70.246600181323657</v>
      </c>
      <c r="V23" s="195"/>
      <c r="W23" s="196">
        <f>X23/150</f>
        <v>80714</v>
      </c>
      <c r="X23" s="196">
        <v>12107100</v>
      </c>
      <c r="Y23" s="227">
        <f t="shared" si="1"/>
        <v>208.34258279342296</v>
      </c>
    </row>
    <row r="24" spans="1:25" s="183" customFormat="1" ht="20.25" customHeight="1">
      <c r="B24" s="211" t="s">
        <v>114</v>
      </c>
      <c r="C24" s="70"/>
      <c r="D24" s="134" t="s">
        <v>133</v>
      </c>
      <c r="E24" s="178"/>
      <c r="F24" s="196"/>
      <c r="G24" s="60">
        <v>46670</v>
      </c>
      <c r="H24" s="60">
        <v>3266900</v>
      </c>
      <c r="I24" s="227">
        <v>102.19857224193053</v>
      </c>
      <c r="J24" s="195"/>
      <c r="K24" s="196">
        <v>46430</v>
      </c>
      <c r="L24" s="196">
        <v>3250100</v>
      </c>
      <c r="M24" s="227">
        <v>99.485751017784438</v>
      </c>
      <c r="N24" s="195"/>
      <c r="O24" s="196">
        <v>24349</v>
      </c>
      <c r="P24" s="196">
        <v>1704430</v>
      </c>
      <c r="Q24" s="227">
        <v>52.442386388111139</v>
      </c>
      <c r="R24" s="195"/>
      <c r="S24" s="196">
        <v>21322</v>
      </c>
      <c r="T24" s="196">
        <f>S24*70</f>
        <v>1492540</v>
      </c>
      <c r="U24" s="227">
        <f t="shared" si="0"/>
        <v>87.568277958027025</v>
      </c>
      <c r="V24" s="195"/>
      <c r="W24" s="196">
        <f>X24/70</f>
        <v>45053</v>
      </c>
      <c r="X24" s="196">
        <v>3153710</v>
      </c>
      <c r="Y24" s="227">
        <f t="shared" si="1"/>
        <v>211.2981896632586</v>
      </c>
    </row>
    <row r="25" spans="1:25" s="217" customFormat="1" ht="20.25" customHeight="1">
      <c r="A25" s="214"/>
      <c r="B25" s="213"/>
      <c r="C25" s="214"/>
      <c r="D25" s="150" t="s">
        <v>33</v>
      </c>
      <c r="E25" s="228"/>
      <c r="F25" s="198">
        <v>30</v>
      </c>
      <c r="G25" s="199">
        <v>135371</v>
      </c>
      <c r="H25" s="199">
        <v>16572050</v>
      </c>
      <c r="I25" s="229">
        <v>102.74201058043606</v>
      </c>
      <c r="J25" s="197">
        <v>31</v>
      </c>
      <c r="K25" s="198">
        <v>129140</v>
      </c>
      <c r="L25" s="198">
        <v>15656600</v>
      </c>
      <c r="M25" s="229">
        <v>94.475939910874033</v>
      </c>
      <c r="N25" s="197">
        <v>29</v>
      </c>
      <c r="O25" s="198">
        <v>79499</v>
      </c>
      <c r="P25" s="198">
        <v>9976930</v>
      </c>
      <c r="Q25" s="229">
        <v>63.723477638823248</v>
      </c>
      <c r="R25" s="197">
        <v>29</v>
      </c>
      <c r="S25" s="198">
        <f>S23+S24</f>
        <v>60063</v>
      </c>
      <c r="T25" s="198">
        <f>T23+T24</f>
        <v>7303690</v>
      </c>
      <c r="U25" s="229">
        <f t="shared" si="0"/>
        <v>73.205785747719986</v>
      </c>
      <c r="V25" s="197">
        <v>29</v>
      </c>
      <c r="W25" s="198">
        <f>W23+W24</f>
        <v>125767</v>
      </c>
      <c r="X25" s="198">
        <f>X23+X24</f>
        <v>15260810</v>
      </c>
      <c r="Y25" s="229">
        <f t="shared" si="1"/>
        <v>208.94657358129933</v>
      </c>
    </row>
    <row r="26" spans="1:25" s="183" customFormat="1" ht="20.25" customHeight="1">
      <c r="B26" s="207"/>
      <c r="C26" s="226"/>
      <c r="D26" s="134" t="s">
        <v>134</v>
      </c>
      <c r="E26" s="178"/>
      <c r="F26" s="196"/>
      <c r="G26" s="60">
        <v>96265</v>
      </c>
      <c r="H26" s="60">
        <v>14439750</v>
      </c>
      <c r="I26" s="227">
        <v>97.407591042933618</v>
      </c>
      <c r="J26" s="195"/>
      <c r="K26" s="196">
        <v>90059</v>
      </c>
      <c r="L26" s="196">
        <v>13508850</v>
      </c>
      <c r="M26" s="227">
        <v>93.553212486365766</v>
      </c>
      <c r="N26" s="195"/>
      <c r="O26" s="196">
        <v>72692</v>
      </c>
      <c r="P26" s="196">
        <v>10903800</v>
      </c>
      <c r="Q26" s="227">
        <v>80.71597508300114</v>
      </c>
      <c r="R26" s="195"/>
      <c r="S26" s="196">
        <v>70925</v>
      </c>
      <c r="T26" s="196">
        <f>S26*150</f>
        <v>10638750</v>
      </c>
      <c r="U26" s="227">
        <f t="shared" si="0"/>
        <v>97.569196060089141</v>
      </c>
      <c r="V26" s="195"/>
      <c r="W26" s="196">
        <f>X26/150</f>
        <v>89131</v>
      </c>
      <c r="X26" s="196">
        <v>13369650</v>
      </c>
      <c r="Y26" s="227">
        <f t="shared" si="1"/>
        <v>125.66936905181529</v>
      </c>
    </row>
    <row r="27" spans="1:25" s="183" customFormat="1" ht="20.25" customHeight="1">
      <c r="B27" s="211" t="s">
        <v>113</v>
      </c>
      <c r="C27" s="69"/>
      <c r="D27" s="134" t="s">
        <v>135</v>
      </c>
      <c r="E27" s="178"/>
      <c r="F27" s="196"/>
      <c r="G27" s="60">
        <v>49445</v>
      </c>
      <c r="H27" s="60">
        <v>3461150</v>
      </c>
      <c r="I27" s="227">
        <v>92.212006489994593</v>
      </c>
      <c r="J27" s="195"/>
      <c r="K27" s="196">
        <v>44911</v>
      </c>
      <c r="L27" s="196">
        <v>3143770</v>
      </c>
      <c r="M27" s="227">
        <v>90.830215390838305</v>
      </c>
      <c r="N27" s="195"/>
      <c r="O27" s="196">
        <v>26035</v>
      </c>
      <c r="P27" s="196">
        <v>1822450</v>
      </c>
      <c r="Q27" s="227">
        <v>57.970207744205204</v>
      </c>
      <c r="R27" s="195"/>
      <c r="S27" s="196">
        <v>33508</v>
      </c>
      <c r="T27" s="196">
        <f>S27*70</f>
        <v>2345560</v>
      </c>
      <c r="U27" s="227">
        <f t="shared" si="0"/>
        <v>128.7036681390436</v>
      </c>
      <c r="V27" s="195"/>
      <c r="W27" s="196">
        <f>X27/70</f>
        <v>51581</v>
      </c>
      <c r="X27" s="196">
        <v>3610670</v>
      </c>
      <c r="Y27" s="227">
        <f t="shared" si="1"/>
        <v>153.93637340336636</v>
      </c>
    </row>
    <row r="28" spans="1:25" s="217" customFormat="1" ht="20.25" customHeight="1">
      <c r="A28" s="214"/>
      <c r="B28" s="213"/>
      <c r="C28" s="214"/>
      <c r="D28" s="150" t="s">
        <v>33</v>
      </c>
      <c r="E28" s="228"/>
      <c r="F28" s="198">
        <v>30</v>
      </c>
      <c r="G28" s="199">
        <v>145710</v>
      </c>
      <c r="H28" s="199">
        <v>17900900</v>
      </c>
      <c r="I28" s="229">
        <v>96.357856161640527</v>
      </c>
      <c r="J28" s="197">
        <v>31</v>
      </c>
      <c r="K28" s="198">
        <v>134970</v>
      </c>
      <c r="L28" s="198">
        <v>16652620</v>
      </c>
      <c r="M28" s="229">
        <v>93.026719326961214</v>
      </c>
      <c r="N28" s="197">
        <v>31</v>
      </c>
      <c r="O28" s="198">
        <v>98727</v>
      </c>
      <c r="P28" s="198">
        <v>12726250</v>
      </c>
      <c r="Q28" s="229">
        <v>76.421908384386356</v>
      </c>
      <c r="R28" s="197">
        <v>29</v>
      </c>
      <c r="S28" s="198">
        <f>S26+S27</f>
        <v>104433</v>
      </c>
      <c r="T28" s="198">
        <f>T26+T27</f>
        <v>12984310</v>
      </c>
      <c r="U28" s="229">
        <f t="shared" si="0"/>
        <v>102.02777723209901</v>
      </c>
      <c r="V28" s="197">
        <v>29</v>
      </c>
      <c r="W28" s="198">
        <f>W26+W27</f>
        <v>140712</v>
      </c>
      <c r="X28" s="198">
        <f>X26+X27</f>
        <v>16980320</v>
      </c>
      <c r="Y28" s="229">
        <f t="shared" si="1"/>
        <v>130.775682342766</v>
      </c>
    </row>
    <row r="29" spans="1:25" s="183" customFormat="1" ht="20.25" customHeight="1">
      <c r="B29" s="207"/>
      <c r="C29" s="206"/>
      <c r="D29" s="134" t="s">
        <v>134</v>
      </c>
      <c r="E29" s="178"/>
      <c r="F29" s="196"/>
      <c r="G29" s="60">
        <v>101506</v>
      </c>
      <c r="H29" s="60">
        <v>15225900</v>
      </c>
      <c r="I29" s="227">
        <v>101.44209148236611</v>
      </c>
      <c r="J29" s="195"/>
      <c r="K29" s="196">
        <v>99105</v>
      </c>
      <c r="L29" s="196">
        <v>14865750</v>
      </c>
      <c r="M29" s="227">
        <v>97.634622583886667</v>
      </c>
      <c r="N29" s="195"/>
      <c r="O29" s="196">
        <v>83437</v>
      </c>
      <c r="P29" s="196">
        <v>12515550</v>
      </c>
      <c r="Q29" s="227">
        <v>84.190505019928366</v>
      </c>
      <c r="R29" s="195"/>
      <c r="S29" s="196">
        <v>89839</v>
      </c>
      <c r="T29" s="196">
        <f>S29*150</f>
        <v>13475850</v>
      </c>
      <c r="U29" s="227">
        <f t="shared" si="0"/>
        <v>107.6728549684193</v>
      </c>
      <c r="V29" s="195"/>
      <c r="W29" s="196">
        <f>X29/150</f>
        <v>91397</v>
      </c>
      <c r="X29" s="196">
        <v>13709550</v>
      </c>
      <c r="Y29" s="227">
        <f t="shared" si="1"/>
        <v>101.73421342624027</v>
      </c>
    </row>
    <row r="30" spans="1:25" s="183" customFormat="1" ht="20.25" customHeight="1">
      <c r="B30" s="211" t="s">
        <v>110</v>
      </c>
      <c r="C30" s="70"/>
      <c r="D30" s="134" t="s">
        <v>133</v>
      </c>
      <c r="E30" s="178"/>
      <c r="F30" s="196"/>
      <c r="G30" s="60">
        <v>49870</v>
      </c>
      <c r="H30" s="60">
        <v>3490900</v>
      </c>
      <c r="I30" s="227">
        <v>90.021300407956957</v>
      </c>
      <c r="J30" s="195"/>
      <c r="K30" s="196">
        <v>50026</v>
      </c>
      <c r="L30" s="196">
        <v>3501820</v>
      </c>
      <c r="M30" s="227">
        <v>100.31281331461801</v>
      </c>
      <c r="N30" s="195"/>
      <c r="O30" s="196">
        <v>33733</v>
      </c>
      <c r="P30" s="196">
        <v>2361310</v>
      </c>
      <c r="Q30" s="227">
        <v>67.430935913325072</v>
      </c>
      <c r="R30" s="195"/>
      <c r="S30" s="196">
        <v>36677</v>
      </c>
      <c r="T30" s="196">
        <f>S30*70</f>
        <v>2567390</v>
      </c>
      <c r="U30" s="227">
        <f t="shared" si="0"/>
        <v>108.72735896599768</v>
      </c>
      <c r="V30" s="195"/>
      <c r="W30" s="196">
        <f>X30/70</f>
        <v>46634</v>
      </c>
      <c r="X30" s="196">
        <v>3264380</v>
      </c>
      <c r="Y30" s="227">
        <f t="shared" si="1"/>
        <v>127.14780380074706</v>
      </c>
    </row>
    <row r="31" spans="1:25" s="217" customFormat="1" ht="20.25" customHeight="1">
      <c r="A31" s="214"/>
      <c r="B31" s="213"/>
      <c r="C31" s="214"/>
      <c r="D31" s="150" t="s">
        <v>33</v>
      </c>
      <c r="E31" s="230"/>
      <c r="F31" s="198">
        <v>30</v>
      </c>
      <c r="G31" s="199">
        <v>151376</v>
      </c>
      <c r="H31" s="199">
        <v>18716800</v>
      </c>
      <c r="I31" s="229">
        <v>99.097224538592315</v>
      </c>
      <c r="J31" s="197">
        <v>31</v>
      </c>
      <c r="K31" s="198">
        <v>149131</v>
      </c>
      <c r="L31" s="198">
        <v>18367570</v>
      </c>
      <c r="M31" s="229">
        <v>98.134136177124304</v>
      </c>
      <c r="N31" s="197">
        <v>30</v>
      </c>
      <c r="O31" s="198">
        <v>117170</v>
      </c>
      <c r="P31" s="198">
        <v>14876860</v>
      </c>
      <c r="Q31" s="229">
        <v>80.99525413541366</v>
      </c>
      <c r="R31" s="197">
        <v>29</v>
      </c>
      <c r="S31" s="198">
        <f>S29+S30</f>
        <v>126516</v>
      </c>
      <c r="T31" s="198">
        <f>T29+T30</f>
        <v>16043240</v>
      </c>
      <c r="U31" s="229">
        <f t="shared" si="0"/>
        <v>107.84022972589646</v>
      </c>
      <c r="V31" s="197">
        <v>29</v>
      </c>
      <c r="W31" s="198">
        <f>W29+W30</f>
        <v>138031</v>
      </c>
      <c r="X31" s="198">
        <f>X29+X30</f>
        <v>16973930</v>
      </c>
      <c r="Y31" s="229">
        <f t="shared" si="1"/>
        <v>105.80113493284399</v>
      </c>
    </row>
    <row r="32" spans="1:25" s="183" customFormat="1" ht="20.25" customHeight="1">
      <c r="B32" s="207"/>
      <c r="C32" s="206"/>
      <c r="D32" s="134" t="s">
        <v>134</v>
      </c>
      <c r="E32" s="178"/>
      <c r="F32" s="196"/>
      <c r="G32" s="60">
        <v>101071</v>
      </c>
      <c r="H32" s="60">
        <v>15160650</v>
      </c>
      <c r="I32" s="227">
        <v>102.18068220878742</v>
      </c>
      <c r="J32" s="195"/>
      <c r="K32" s="196">
        <v>96747</v>
      </c>
      <c r="L32" s="196">
        <v>14512050</v>
      </c>
      <c r="M32" s="227">
        <v>95.721819315134908</v>
      </c>
      <c r="N32" s="195"/>
      <c r="O32" s="196">
        <v>70444</v>
      </c>
      <c r="P32" s="196">
        <v>10566600</v>
      </c>
      <c r="Q32" s="227">
        <v>72.812593672155216</v>
      </c>
      <c r="R32" s="195"/>
      <c r="S32" s="196">
        <v>94008</v>
      </c>
      <c r="T32" s="196">
        <f>S32*150</f>
        <v>14101200</v>
      </c>
      <c r="U32" s="227">
        <f t="shared" si="0"/>
        <v>133.45068423144625</v>
      </c>
      <c r="V32" s="195"/>
      <c r="W32" s="196">
        <f>X32/150</f>
        <v>91057</v>
      </c>
      <c r="X32" s="196">
        <v>13658550</v>
      </c>
      <c r="Y32" s="227">
        <f t="shared" si="1"/>
        <v>96.860905454854901</v>
      </c>
    </row>
    <row r="33" spans="1:25" s="183" customFormat="1" ht="20.25" customHeight="1">
      <c r="B33" s="211" t="s">
        <v>109</v>
      </c>
      <c r="C33" s="70"/>
      <c r="D33" s="134" t="s">
        <v>133</v>
      </c>
      <c r="E33" s="178"/>
      <c r="F33" s="196"/>
      <c r="G33" s="60">
        <v>54570</v>
      </c>
      <c r="H33" s="60">
        <v>3819900</v>
      </c>
      <c r="I33" s="227">
        <v>112.41579630430752</v>
      </c>
      <c r="J33" s="195"/>
      <c r="K33" s="196">
        <v>46505</v>
      </c>
      <c r="L33" s="196">
        <v>3255350</v>
      </c>
      <c r="M33" s="227">
        <v>85.220817298882167</v>
      </c>
      <c r="N33" s="195"/>
      <c r="O33" s="196">
        <v>25007</v>
      </c>
      <c r="P33" s="196">
        <v>1750490</v>
      </c>
      <c r="Q33" s="227">
        <v>53.772712611547149</v>
      </c>
      <c r="R33" s="195"/>
      <c r="S33" s="196">
        <v>33222</v>
      </c>
      <c r="T33" s="196">
        <f>S33*70</f>
        <v>2325540</v>
      </c>
      <c r="U33" s="227">
        <f t="shared" si="0"/>
        <v>132.85080177550284</v>
      </c>
      <c r="V33" s="195"/>
      <c r="W33" s="196">
        <f>X33/70</f>
        <v>43715</v>
      </c>
      <c r="X33" s="196">
        <v>3060050</v>
      </c>
      <c r="Y33" s="227">
        <f t="shared" si="1"/>
        <v>131.58449220396122</v>
      </c>
    </row>
    <row r="34" spans="1:25" s="217" customFormat="1" ht="20.25" customHeight="1">
      <c r="B34" s="213"/>
      <c r="C34" s="214"/>
      <c r="D34" s="150" t="s">
        <v>33</v>
      </c>
      <c r="E34" s="228"/>
      <c r="F34" s="198">
        <v>30</v>
      </c>
      <c r="G34" s="199">
        <v>155641</v>
      </c>
      <c r="H34" s="199">
        <v>18980550</v>
      </c>
      <c r="I34" s="229">
        <v>104.08793804918095</v>
      </c>
      <c r="J34" s="197">
        <v>32</v>
      </c>
      <c r="K34" s="198">
        <v>143252</v>
      </c>
      <c r="L34" s="198">
        <v>17767400</v>
      </c>
      <c r="M34" s="229">
        <v>93.608457078430291</v>
      </c>
      <c r="N34" s="197">
        <v>29</v>
      </c>
      <c r="O34" s="198">
        <v>95451</v>
      </c>
      <c r="P34" s="198">
        <v>12317090</v>
      </c>
      <c r="Q34" s="229">
        <v>69.324099192903859</v>
      </c>
      <c r="R34" s="197">
        <v>29</v>
      </c>
      <c r="S34" s="198">
        <f>S32+S33</f>
        <v>127230</v>
      </c>
      <c r="T34" s="198">
        <f>T32+T33</f>
        <v>16426740</v>
      </c>
      <c r="U34" s="229">
        <f t="shared" si="0"/>
        <v>133.3654296591159</v>
      </c>
      <c r="V34" s="197">
        <v>29</v>
      </c>
      <c r="W34" s="198">
        <f>W32+W33</f>
        <v>134772</v>
      </c>
      <c r="X34" s="198">
        <f>X32+X33</f>
        <v>16718600</v>
      </c>
      <c r="Y34" s="229">
        <f t="shared" si="1"/>
        <v>101.77673719800764</v>
      </c>
    </row>
    <row r="35" spans="1:25" s="183" customFormat="1" ht="20.25" customHeight="1">
      <c r="B35" s="207"/>
      <c r="C35" s="206"/>
      <c r="D35" s="134" t="s">
        <v>134</v>
      </c>
      <c r="E35" s="178"/>
      <c r="F35" s="196"/>
      <c r="G35" s="60">
        <v>80750</v>
      </c>
      <c r="H35" s="60">
        <v>12112500</v>
      </c>
      <c r="I35" s="227">
        <v>99.592994573260967</v>
      </c>
      <c r="J35" s="195"/>
      <c r="K35" s="196">
        <v>82922</v>
      </c>
      <c r="L35" s="196">
        <v>12438300</v>
      </c>
      <c r="M35" s="227">
        <v>102.68978328173375</v>
      </c>
      <c r="N35" s="195"/>
      <c r="O35" s="196">
        <v>25780</v>
      </c>
      <c r="P35" s="196">
        <v>3867000</v>
      </c>
      <c r="Q35" s="227">
        <v>31.089457562528644</v>
      </c>
      <c r="R35" s="195"/>
      <c r="S35" s="196">
        <v>68116</v>
      </c>
      <c r="T35" s="196">
        <f>S35*150</f>
        <v>10217400</v>
      </c>
      <c r="U35" s="227">
        <f t="shared" si="0"/>
        <v>264.22032583397981</v>
      </c>
      <c r="V35" s="195"/>
      <c r="W35" s="196">
        <f>X35/150</f>
        <v>67830</v>
      </c>
      <c r="X35" s="196">
        <v>10174500</v>
      </c>
      <c r="Y35" s="227">
        <f t="shared" si="1"/>
        <v>99.580128016912326</v>
      </c>
    </row>
    <row r="36" spans="1:25" s="183" customFormat="1" ht="20.25" customHeight="1">
      <c r="B36" s="211" t="s">
        <v>108</v>
      </c>
      <c r="C36" s="70"/>
      <c r="D36" s="134" t="s">
        <v>133</v>
      </c>
      <c r="E36" s="178"/>
      <c r="F36" s="196"/>
      <c r="G36" s="60">
        <v>54473</v>
      </c>
      <c r="H36" s="60">
        <v>3813110</v>
      </c>
      <c r="I36" s="227">
        <v>107.7286660733709</v>
      </c>
      <c r="J36" s="195"/>
      <c r="K36" s="196">
        <v>48491</v>
      </c>
      <c r="L36" s="196">
        <v>3394370</v>
      </c>
      <c r="M36" s="227">
        <v>89.01841279165825</v>
      </c>
      <c r="N36" s="195"/>
      <c r="O36" s="196">
        <v>25336</v>
      </c>
      <c r="P36" s="196">
        <v>1773520</v>
      </c>
      <c r="Q36" s="227">
        <v>52.248870924501453</v>
      </c>
      <c r="R36" s="195"/>
      <c r="S36" s="196">
        <v>30691</v>
      </c>
      <c r="T36" s="196">
        <f>S36*70</f>
        <v>2148370</v>
      </c>
      <c r="U36" s="227">
        <f t="shared" si="0"/>
        <v>121.13593305967794</v>
      </c>
      <c r="V36" s="195"/>
      <c r="W36" s="196">
        <f>X36/70</f>
        <v>49476</v>
      </c>
      <c r="X36" s="196">
        <v>3463320</v>
      </c>
      <c r="Y36" s="227">
        <f t="shared" si="1"/>
        <v>161.20686846306737</v>
      </c>
    </row>
    <row r="37" spans="1:25" s="217" customFormat="1" ht="20.25" customHeight="1">
      <c r="A37" s="214"/>
      <c r="B37" s="213"/>
      <c r="C37" s="214"/>
      <c r="D37" s="150" t="s">
        <v>33</v>
      </c>
      <c r="E37" s="228"/>
      <c r="F37" s="198">
        <v>30</v>
      </c>
      <c r="G37" s="199">
        <v>135223</v>
      </c>
      <c r="H37" s="199">
        <v>15925610</v>
      </c>
      <c r="I37" s="229">
        <v>101.42699287649945</v>
      </c>
      <c r="J37" s="197">
        <v>32</v>
      </c>
      <c r="K37" s="198">
        <v>131413</v>
      </c>
      <c r="L37" s="198">
        <v>15832670</v>
      </c>
      <c r="M37" s="229">
        <v>99.416411679050285</v>
      </c>
      <c r="N37" s="197">
        <v>31</v>
      </c>
      <c r="O37" s="198">
        <v>51116</v>
      </c>
      <c r="P37" s="198">
        <v>5640520</v>
      </c>
      <c r="Q37" s="229">
        <v>35.625829376851783</v>
      </c>
      <c r="R37" s="197">
        <v>29</v>
      </c>
      <c r="S37" s="198">
        <f>S35+S36</f>
        <v>98807</v>
      </c>
      <c r="T37" s="198">
        <f>T35+T36</f>
        <v>12365770</v>
      </c>
      <c r="U37" s="229">
        <f t="shared" si="0"/>
        <v>219.23102834490439</v>
      </c>
      <c r="V37" s="197">
        <v>29</v>
      </c>
      <c r="W37" s="198">
        <f>W35+W36</f>
        <v>117306</v>
      </c>
      <c r="X37" s="198">
        <f>X35+X36</f>
        <v>13637820</v>
      </c>
      <c r="Y37" s="229">
        <f t="shared" si="1"/>
        <v>110.28686446537499</v>
      </c>
    </row>
    <row r="38" spans="1:25" s="183" customFormat="1" ht="20.25" customHeight="1">
      <c r="B38" s="207"/>
      <c r="C38" s="226"/>
      <c r="D38" s="134" t="s">
        <v>134</v>
      </c>
      <c r="E38" s="178"/>
      <c r="F38" s="196"/>
      <c r="G38" s="60">
        <v>75813</v>
      </c>
      <c r="H38" s="60">
        <v>11371950</v>
      </c>
      <c r="I38" s="227">
        <v>99.421669682901879</v>
      </c>
      <c r="J38" s="195"/>
      <c r="K38" s="196">
        <v>81626</v>
      </c>
      <c r="L38" s="196">
        <v>12243900</v>
      </c>
      <c r="M38" s="227">
        <v>107.66755042011265</v>
      </c>
      <c r="N38" s="195"/>
      <c r="O38" s="196">
        <v>29431</v>
      </c>
      <c r="P38" s="196">
        <v>4414650</v>
      </c>
      <c r="Q38" s="227">
        <v>36.055913556954891</v>
      </c>
      <c r="R38" s="195"/>
      <c r="S38" s="196">
        <v>48031</v>
      </c>
      <c r="T38" s="196">
        <f>S38*150</f>
        <v>7204650</v>
      </c>
      <c r="U38" s="227">
        <f t="shared" si="0"/>
        <v>163.19866807108153</v>
      </c>
      <c r="V38" s="195"/>
      <c r="W38" s="196">
        <f>X38/150</f>
        <v>66553</v>
      </c>
      <c r="X38" s="196">
        <v>9982950</v>
      </c>
      <c r="Y38" s="227">
        <f t="shared" si="1"/>
        <v>138.56259499073516</v>
      </c>
    </row>
    <row r="39" spans="1:25" s="183" customFormat="1" ht="20.25" customHeight="1">
      <c r="B39" s="211" t="s">
        <v>107</v>
      </c>
      <c r="C39" s="69"/>
      <c r="D39" s="134" t="s">
        <v>133</v>
      </c>
      <c r="E39" s="178"/>
      <c r="F39" s="196"/>
      <c r="G39" s="60">
        <v>47169</v>
      </c>
      <c r="H39" s="60">
        <v>3301830</v>
      </c>
      <c r="I39" s="227">
        <v>108.32740050065452</v>
      </c>
      <c r="J39" s="195"/>
      <c r="K39" s="196">
        <v>42173</v>
      </c>
      <c r="L39" s="196">
        <v>2952110</v>
      </c>
      <c r="M39" s="227">
        <v>89.408297822722545</v>
      </c>
      <c r="N39" s="195"/>
      <c r="O39" s="196">
        <v>25614</v>
      </c>
      <c r="P39" s="196">
        <v>1792980</v>
      </c>
      <c r="Q39" s="227">
        <v>60.735541697294479</v>
      </c>
      <c r="R39" s="195"/>
      <c r="S39" s="196">
        <v>26334</v>
      </c>
      <c r="T39" s="196">
        <f>S39*70</f>
        <v>1843380</v>
      </c>
      <c r="U39" s="227">
        <f t="shared" si="0"/>
        <v>102.81096275474351</v>
      </c>
      <c r="V39" s="195"/>
      <c r="W39" s="196">
        <f>X39/70</f>
        <v>48207</v>
      </c>
      <c r="X39" s="196">
        <v>3374490</v>
      </c>
      <c r="Y39" s="227">
        <f t="shared" si="1"/>
        <v>183.05992253360674</v>
      </c>
    </row>
    <row r="40" spans="1:25" s="217" customFormat="1" ht="20.25" customHeight="1">
      <c r="A40" s="214"/>
      <c r="B40" s="213"/>
      <c r="C40" s="214"/>
      <c r="D40" s="150" t="s">
        <v>33</v>
      </c>
      <c r="E40" s="228"/>
      <c r="F40" s="198">
        <v>30</v>
      </c>
      <c r="G40" s="199">
        <v>122982</v>
      </c>
      <c r="H40" s="199">
        <v>14673780</v>
      </c>
      <c r="I40" s="229">
        <v>101.295516877892</v>
      </c>
      <c r="J40" s="197">
        <v>33</v>
      </c>
      <c r="K40" s="198">
        <v>123799</v>
      </c>
      <c r="L40" s="198">
        <v>15196010</v>
      </c>
      <c r="M40" s="229">
        <v>103.55893300840002</v>
      </c>
      <c r="N40" s="197">
        <v>30</v>
      </c>
      <c r="O40" s="198">
        <v>55045</v>
      </c>
      <c r="P40" s="198">
        <v>6207630</v>
      </c>
      <c r="Q40" s="229">
        <v>40.850394281130377</v>
      </c>
      <c r="R40" s="197">
        <v>29</v>
      </c>
      <c r="S40" s="198">
        <f>S38+S39</f>
        <v>74365</v>
      </c>
      <c r="T40" s="198">
        <f>T38+T39</f>
        <v>9048030</v>
      </c>
      <c r="U40" s="229">
        <f t="shared" si="0"/>
        <v>145.75659309591583</v>
      </c>
      <c r="V40" s="197">
        <v>29</v>
      </c>
      <c r="W40" s="198">
        <f>W38+W39</f>
        <v>114760</v>
      </c>
      <c r="X40" s="198">
        <f>X38+X39</f>
        <v>13357440</v>
      </c>
      <c r="Y40" s="229">
        <f t="shared" si="1"/>
        <v>147.62815773157251</v>
      </c>
    </row>
    <row r="41" spans="1:25" s="183" customFormat="1" ht="20.25" customHeight="1">
      <c r="B41" s="318" t="s">
        <v>132</v>
      </c>
      <c r="C41" s="318"/>
      <c r="D41" s="318"/>
      <c r="E41" s="231"/>
      <c r="F41" s="196"/>
      <c r="G41" s="60">
        <v>1068553</v>
      </c>
      <c r="H41" s="60">
        <v>160282950</v>
      </c>
      <c r="I41" s="227">
        <v>99.214862642744862</v>
      </c>
      <c r="J41" s="195"/>
      <c r="K41" s="196">
        <v>1047190</v>
      </c>
      <c r="L41" s="196">
        <v>157078500</v>
      </c>
      <c r="M41" s="227">
        <v>98.000754291083354</v>
      </c>
      <c r="N41" s="195"/>
      <c r="O41" s="196">
        <v>534827</v>
      </c>
      <c r="P41" s="196">
        <v>80224050</v>
      </c>
      <c r="Q41" s="227">
        <v>51.072584726744907</v>
      </c>
      <c r="R41" s="195"/>
      <c r="S41" s="196">
        <v>642315</v>
      </c>
      <c r="T41" s="196">
        <f>T5+T8+T11+T14+T17+T20+T23+T26+T29+T32+T35+T38</f>
        <v>96347250</v>
      </c>
      <c r="U41" s="227">
        <f t="shared" si="0"/>
        <v>120.09771384017635</v>
      </c>
      <c r="V41" s="195"/>
      <c r="W41" s="196">
        <f>W5+W8+W11+W14+W17+W20+W23+W26+W29+W32+W35+W38</f>
        <v>908530</v>
      </c>
      <c r="X41" s="196">
        <f>X5+X8+X11+X14+X17+X20+X23+X26+X29+X32+X35+X38</f>
        <v>136279500</v>
      </c>
      <c r="Y41" s="227">
        <f t="shared" si="1"/>
        <v>141.44617516327656</v>
      </c>
    </row>
    <row r="42" spans="1:25" s="183" customFormat="1" ht="20.25" customHeight="1">
      <c r="B42" s="322" t="s">
        <v>131</v>
      </c>
      <c r="C42" s="322"/>
      <c r="D42" s="322"/>
      <c r="E42" s="231"/>
      <c r="F42" s="196"/>
      <c r="G42" s="60">
        <v>576121</v>
      </c>
      <c r="H42" s="60">
        <v>40328470</v>
      </c>
      <c r="I42" s="227">
        <v>99.160070292477982</v>
      </c>
      <c r="J42" s="195"/>
      <c r="K42" s="196">
        <v>567119</v>
      </c>
      <c r="L42" s="196">
        <v>39698330</v>
      </c>
      <c r="M42" s="227">
        <v>98.437481015272837</v>
      </c>
      <c r="N42" s="195"/>
      <c r="O42" s="196">
        <v>273681</v>
      </c>
      <c r="P42" s="196">
        <v>19157670</v>
      </c>
      <c r="Q42" s="227">
        <v>48.258125719646138</v>
      </c>
      <c r="R42" s="195"/>
      <c r="S42" s="196">
        <v>330074</v>
      </c>
      <c r="T42" s="196">
        <f>T6+T9+T12+T15+T18+T21+T24+T27+T30+T33+T36+T39</f>
        <v>23105180</v>
      </c>
      <c r="U42" s="227">
        <f t="shared" si="0"/>
        <v>120.60537633229929</v>
      </c>
      <c r="V42" s="195"/>
      <c r="W42" s="196">
        <f>W6+W9+W12+W15+W18+W21+W24+W27+W30+W33+W36+W39</f>
        <v>539363</v>
      </c>
      <c r="X42" s="196">
        <f>X6+X9+X12+X15+X18+X21+X24+X27+X30+X33+X36+X39</f>
        <v>37755410</v>
      </c>
      <c r="Y42" s="227">
        <f t="shared" si="1"/>
        <v>163.40669062089108</v>
      </c>
    </row>
    <row r="43" spans="1:25" s="217" customFormat="1" ht="20.25" customHeight="1" thickBot="1">
      <c r="A43" s="219"/>
      <c r="B43" s="336" t="s">
        <v>130</v>
      </c>
      <c r="C43" s="336"/>
      <c r="D43" s="336"/>
      <c r="E43" s="232"/>
      <c r="F43" s="194">
        <v>31</v>
      </c>
      <c r="G43" s="194">
        <v>1644674</v>
      </c>
      <c r="H43" s="194">
        <v>200611420</v>
      </c>
      <c r="I43" s="233">
        <v>99.203842995465081</v>
      </c>
      <c r="J43" s="193">
        <v>33</v>
      </c>
      <c r="K43" s="194">
        <v>1614309</v>
      </c>
      <c r="L43" s="194">
        <v>196776830</v>
      </c>
      <c r="M43" s="233">
        <v>98.088548498385592</v>
      </c>
      <c r="N43" s="193">
        <v>33</v>
      </c>
      <c r="O43" s="194">
        <v>808508</v>
      </c>
      <c r="P43" s="194">
        <v>99381720</v>
      </c>
      <c r="Q43" s="233">
        <v>50.504787580936231</v>
      </c>
      <c r="R43" s="193">
        <v>30</v>
      </c>
      <c r="S43" s="194">
        <f>S41+S42</f>
        <v>972389</v>
      </c>
      <c r="T43" s="194">
        <f>T41+T42</f>
        <v>119452430</v>
      </c>
      <c r="U43" s="233">
        <f t="shared" si="0"/>
        <v>120.19557520236116</v>
      </c>
      <c r="V43" s="193">
        <v>31</v>
      </c>
      <c r="W43" s="194">
        <f>W41+W42</f>
        <v>1447893</v>
      </c>
      <c r="X43" s="194">
        <f>X41+X42</f>
        <v>174034910</v>
      </c>
      <c r="Y43" s="233">
        <f t="shared" si="1"/>
        <v>145.69390509678203</v>
      </c>
    </row>
    <row r="44" spans="1:25" s="183" customFormat="1" ht="17.100000000000001" customHeight="1">
      <c r="I44" s="208"/>
      <c r="M44" s="208"/>
      <c r="Q44" s="208"/>
      <c r="U44" s="208"/>
      <c r="Y44" s="208"/>
    </row>
    <row r="45" spans="1:25" s="183" customFormat="1" ht="17.100000000000001" customHeight="1">
      <c r="I45" s="208"/>
    </row>
    <row r="46" spans="1:25" s="183" customFormat="1" ht="17.100000000000001" customHeight="1">
      <c r="I46" s="208"/>
    </row>
    <row r="47" spans="1:25" s="183" customFormat="1" ht="17.100000000000001" customHeight="1">
      <c r="I47" s="208"/>
    </row>
    <row r="48" spans="1:25" s="183" customFormat="1" ht="17.100000000000001" customHeight="1">
      <c r="I48" s="208"/>
    </row>
    <row r="49" spans="9:9" s="183" customFormat="1" ht="17.100000000000001" customHeight="1">
      <c r="I49" s="208"/>
    </row>
    <row r="50" spans="9:9" s="183" customFormat="1" ht="17.100000000000001" customHeight="1">
      <c r="I50" s="208"/>
    </row>
    <row r="51" spans="9:9" s="183" customFormat="1" ht="17.100000000000001" customHeight="1">
      <c r="I51" s="208"/>
    </row>
    <row r="52" spans="9:9" s="183" customFormat="1" ht="17.100000000000001" customHeight="1">
      <c r="I52" s="208"/>
    </row>
    <row r="53" spans="9:9" s="183" customFormat="1" ht="17.100000000000001" customHeight="1">
      <c r="I53" s="208"/>
    </row>
    <row r="54" spans="9:9" s="183" customFormat="1" ht="17.100000000000001" customHeight="1">
      <c r="I54" s="208"/>
    </row>
    <row r="55" spans="9:9" s="183" customFormat="1" ht="17.100000000000001" customHeight="1">
      <c r="I55" s="208"/>
    </row>
    <row r="56" spans="9:9" s="183" customFormat="1" ht="17.100000000000001" customHeight="1">
      <c r="I56" s="208"/>
    </row>
    <row r="57" spans="9:9" s="183" customFormat="1" ht="17.100000000000001" customHeight="1">
      <c r="I57" s="208"/>
    </row>
    <row r="58" spans="9:9" s="183" customFormat="1" ht="17.100000000000001" customHeight="1">
      <c r="I58" s="208"/>
    </row>
    <row r="59" spans="9:9" s="183" customFormat="1" ht="17.100000000000001" customHeight="1">
      <c r="I59" s="208"/>
    </row>
    <row r="60" spans="9:9" s="183" customFormat="1" ht="17.100000000000001" customHeight="1">
      <c r="I60" s="208"/>
    </row>
    <row r="61" spans="9:9" s="183" customFormat="1" ht="17.100000000000001" customHeight="1">
      <c r="I61" s="208"/>
    </row>
    <row r="62" spans="9:9" s="183" customFormat="1" ht="17.100000000000001" customHeight="1">
      <c r="I62" s="208"/>
    </row>
    <row r="63" spans="9:9" s="183" customFormat="1" ht="17.100000000000001" customHeight="1">
      <c r="I63" s="208"/>
    </row>
    <row r="64" spans="9:9" s="183" customFormat="1" ht="17.100000000000001" customHeight="1">
      <c r="I64" s="208"/>
    </row>
    <row r="65" spans="9:9" s="183" customFormat="1" ht="17.100000000000001" customHeight="1">
      <c r="I65" s="208"/>
    </row>
    <row r="66" spans="9:9" s="183" customFormat="1" ht="17.100000000000001" customHeight="1">
      <c r="I66" s="208"/>
    </row>
    <row r="67" spans="9:9" s="183" customFormat="1" ht="17.100000000000001" customHeight="1">
      <c r="I67" s="208"/>
    </row>
    <row r="68" spans="9:9" ht="17.100000000000001" customHeight="1">
      <c r="I68" s="234"/>
    </row>
    <row r="69" spans="9:9" ht="17.100000000000001" customHeight="1">
      <c r="I69" s="234"/>
    </row>
    <row r="70" spans="9:9" ht="17.100000000000001" customHeight="1">
      <c r="I70" s="234"/>
    </row>
    <row r="71" spans="9:9" ht="17.100000000000001" customHeight="1">
      <c r="I71" s="234"/>
    </row>
    <row r="72" spans="9:9" ht="17.100000000000001" customHeight="1">
      <c r="I72" s="234"/>
    </row>
    <row r="73" spans="9:9" ht="17.100000000000001" customHeight="1">
      <c r="I73" s="234"/>
    </row>
    <row r="74" spans="9:9" ht="17.100000000000001" customHeight="1">
      <c r="I74" s="234"/>
    </row>
  </sheetData>
  <mergeCells count="8">
    <mergeCell ref="B42:D42"/>
    <mergeCell ref="B43:D43"/>
    <mergeCell ref="V3:Y3"/>
    <mergeCell ref="N3:Q3"/>
    <mergeCell ref="F3:I3"/>
    <mergeCell ref="J3:M3"/>
    <mergeCell ref="B41:D41"/>
    <mergeCell ref="R3:U3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2" firstPageNumber="88" fitToWidth="2" fitToHeight="0" orientation="portrait" blackAndWhite="1" r:id="rId1"/>
  <headerFooter scaleWithDoc="0" alignWithMargins="0">
    <oddFooter>&amp;C&amp;"游明朝,標準"&amp;10&amp;P</oddFooter>
  </headerFooter>
  <colBreaks count="1" manualBreakCount="1">
    <brk id="15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view="pageBreakPreview" zoomScaleNormal="100" zoomScaleSheetLayoutView="100" workbookViewId="0">
      <pane xSplit="5" ySplit="4" topLeftCell="F5" activePane="bottomRight" state="frozen"/>
      <selection activeCell="K9" sqref="K9"/>
      <selection pane="topRight" activeCell="K9" sqref="K9"/>
      <selection pane="bottomLeft" activeCell="K9" sqref="K9"/>
      <selection pane="bottomRight" activeCell="L8" sqref="L8"/>
    </sheetView>
  </sheetViews>
  <sheetFormatPr defaultRowHeight="24.95" customHeight="1"/>
  <cols>
    <col min="1" max="1" width="3.625" style="247" customWidth="1"/>
    <col min="2" max="2" width="0.625" style="247" customWidth="1"/>
    <col min="3" max="3" width="13" style="247" customWidth="1"/>
    <col min="4" max="5" width="0.625" style="247" customWidth="1"/>
    <col min="6" max="6" width="16.875" style="247" customWidth="1"/>
    <col min="7" max="8" width="0.625" style="247" customWidth="1"/>
    <col min="9" max="9" width="16.875" style="247" customWidth="1"/>
    <col min="10" max="11" width="0.625" style="247" customWidth="1"/>
    <col min="12" max="12" width="16.875" style="247" customWidth="1"/>
    <col min="13" max="14" width="0.625" style="247" customWidth="1"/>
    <col min="15" max="15" width="16.875" style="247" customWidth="1"/>
    <col min="16" max="17" width="0.625" style="247" customWidth="1"/>
    <col min="18" max="18" width="16.5" style="247" customWidth="1"/>
    <col min="19" max="20" width="0.625" style="247" customWidth="1"/>
    <col min="21" max="21" width="16.5" style="247" customWidth="1"/>
    <col min="22" max="23" width="0.625" style="247" customWidth="1"/>
    <col min="24" max="24" width="16.5" style="247" customWidth="1"/>
    <col min="25" max="26" width="0.625" style="247" customWidth="1"/>
    <col min="27" max="27" width="16.5" style="247" customWidth="1"/>
    <col min="28" max="29" width="0.625" style="247" customWidth="1"/>
    <col min="30" max="30" width="16.5" style="247" customWidth="1"/>
    <col min="31" max="31" width="0.625" style="247" customWidth="1"/>
    <col min="32" max="32" width="16.125" style="247" bestFit="1" customWidth="1"/>
    <col min="33" max="16384" width="9" style="247"/>
  </cols>
  <sheetData>
    <row r="1" spans="1:31" ht="24.95" customHeight="1">
      <c r="A1" s="173" t="s">
        <v>167</v>
      </c>
    </row>
    <row r="2" spans="1:31" s="22" customFormat="1" ht="24.95" customHeight="1" thickBot="1">
      <c r="A2" s="22" t="s">
        <v>166</v>
      </c>
      <c r="AD2" s="144"/>
      <c r="AE2" s="144" t="s">
        <v>165</v>
      </c>
    </row>
    <row r="3" spans="1:31" s="22" customFormat="1" ht="20.25" customHeight="1">
      <c r="A3" s="76"/>
      <c r="B3" s="76"/>
      <c r="C3" s="76"/>
      <c r="D3" s="76"/>
      <c r="E3" s="248"/>
      <c r="F3" s="379" t="s">
        <v>86</v>
      </c>
      <c r="G3" s="249"/>
      <c r="H3" s="250"/>
      <c r="I3" s="251" t="s">
        <v>164</v>
      </c>
      <c r="J3" s="252"/>
      <c r="K3" s="251"/>
      <c r="L3" s="379" t="s">
        <v>163</v>
      </c>
      <c r="M3" s="250"/>
      <c r="N3" s="253"/>
      <c r="O3" s="251" t="s">
        <v>162</v>
      </c>
      <c r="P3" s="251"/>
      <c r="Q3" s="251"/>
      <c r="R3" s="379" t="s">
        <v>161</v>
      </c>
      <c r="S3" s="249"/>
      <c r="T3" s="250"/>
      <c r="U3" s="379" t="s">
        <v>160</v>
      </c>
      <c r="V3" s="249"/>
      <c r="W3" s="250"/>
      <c r="X3" s="379" t="s">
        <v>159</v>
      </c>
      <c r="Y3" s="249"/>
      <c r="Z3" s="250"/>
      <c r="AA3" s="381" t="s">
        <v>158</v>
      </c>
      <c r="AB3" s="250"/>
      <c r="AC3" s="253"/>
      <c r="AD3" s="379" t="s">
        <v>18</v>
      </c>
      <c r="AE3" s="76"/>
    </row>
    <row r="4" spans="1:31" s="22" customFormat="1" ht="20.25" customHeight="1">
      <c r="A4" s="14"/>
      <c r="B4" s="14"/>
      <c r="C4" s="14"/>
      <c r="D4" s="14"/>
      <c r="E4" s="254"/>
      <c r="F4" s="380"/>
      <c r="G4" s="255"/>
      <c r="H4" s="256"/>
      <c r="I4" s="257" t="s">
        <v>157</v>
      </c>
      <c r="J4" s="258"/>
      <c r="K4" s="257"/>
      <c r="L4" s="319"/>
      <c r="M4" s="134"/>
      <c r="N4" s="259"/>
      <c r="O4" s="257" t="s">
        <v>156</v>
      </c>
      <c r="P4" s="257"/>
      <c r="Q4" s="257"/>
      <c r="R4" s="319"/>
      <c r="S4" s="178"/>
      <c r="T4" s="134"/>
      <c r="U4" s="319"/>
      <c r="V4" s="178"/>
      <c r="W4" s="134"/>
      <c r="X4" s="319"/>
      <c r="Y4" s="178"/>
      <c r="Z4" s="134"/>
      <c r="AA4" s="319"/>
      <c r="AB4" s="134"/>
      <c r="AC4" s="259"/>
      <c r="AD4" s="319"/>
      <c r="AE4" s="14"/>
    </row>
    <row r="5" spans="1:31" s="22" customFormat="1" ht="41.25" customHeight="1">
      <c r="A5" s="376" t="s">
        <v>155</v>
      </c>
      <c r="B5" s="260"/>
      <c r="C5" s="163" t="s">
        <v>149</v>
      </c>
      <c r="D5" s="149"/>
      <c r="E5" s="261"/>
      <c r="F5" s="188">
        <v>1938</v>
      </c>
      <c r="G5" s="188"/>
      <c r="H5" s="188"/>
      <c r="I5" s="244">
        <v>10327269.32</v>
      </c>
      <c r="J5" s="236"/>
      <c r="K5" s="236"/>
      <c r="L5" s="244">
        <v>1791490.95</v>
      </c>
      <c r="M5" s="236"/>
      <c r="N5" s="236"/>
      <c r="O5" s="244">
        <v>1102282.46</v>
      </c>
      <c r="P5" s="236"/>
      <c r="Q5" s="236"/>
      <c r="R5" s="244">
        <v>7433495.9100000011</v>
      </c>
      <c r="S5" s="236"/>
      <c r="T5" s="236"/>
      <c r="U5" s="236">
        <v>4443639</v>
      </c>
      <c r="V5" s="236"/>
      <c r="W5" s="236"/>
      <c r="X5" s="236">
        <v>119155</v>
      </c>
      <c r="Y5" s="236"/>
      <c r="Z5" s="236"/>
      <c r="AA5" s="236">
        <v>4324484</v>
      </c>
      <c r="AB5" s="236"/>
      <c r="AC5" s="236"/>
      <c r="AD5" s="241">
        <v>101.05639315791122</v>
      </c>
      <c r="AE5" s="4"/>
    </row>
    <row r="6" spans="1:31" s="22" customFormat="1" ht="41.25" customHeight="1">
      <c r="A6" s="377"/>
      <c r="B6" s="69"/>
      <c r="C6" s="134" t="s">
        <v>148</v>
      </c>
      <c r="D6" s="178"/>
      <c r="E6" s="261"/>
      <c r="F6" s="188">
        <v>619</v>
      </c>
      <c r="G6" s="188"/>
      <c r="H6" s="188"/>
      <c r="I6" s="236">
        <v>553726739</v>
      </c>
      <c r="J6" s="236"/>
      <c r="K6" s="236"/>
      <c r="L6" s="236">
        <v>56077745</v>
      </c>
      <c r="M6" s="236"/>
      <c r="N6" s="236"/>
      <c r="O6" s="236">
        <v>13130497</v>
      </c>
      <c r="P6" s="236"/>
      <c r="Q6" s="236"/>
      <c r="R6" s="188">
        <v>484518497</v>
      </c>
      <c r="S6" s="236"/>
      <c r="T6" s="236"/>
      <c r="U6" s="236">
        <v>1217490</v>
      </c>
      <c r="V6" s="236"/>
      <c r="W6" s="236"/>
      <c r="X6" s="236">
        <v>20957</v>
      </c>
      <c r="Y6" s="236"/>
      <c r="Z6" s="236"/>
      <c r="AA6" s="236">
        <v>1196533</v>
      </c>
      <c r="AB6" s="236"/>
      <c r="AC6" s="236"/>
      <c r="AD6" s="241">
        <v>102.27136164600641</v>
      </c>
      <c r="AE6" s="4"/>
    </row>
    <row r="7" spans="1:31" s="265" customFormat="1" ht="41.25" customHeight="1">
      <c r="A7" s="378"/>
      <c r="B7" s="262"/>
      <c r="C7" s="263" t="s">
        <v>105</v>
      </c>
      <c r="D7" s="228"/>
      <c r="E7" s="264"/>
      <c r="F7" s="237">
        <v>2021</v>
      </c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>
        <v>5661129</v>
      </c>
      <c r="V7" s="237">
        <v>0</v>
      </c>
      <c r="W7" s="237">
        <v>0</v>
      </c>
      <c r="X7" s="237">
        <v>140112</v>
      </c>
      <c r="Y7" s="237">
        <v>0</v>
      </c>
      <c r="Z7" s="237">
        <v>0</v>
      </c>
      <c r="AA7" s="237">
        <v>5521017</v>
      </c>
      <c r="AB7" s="237">
        <v>0</v>
      </c>
      <c r="AC7" s="237">
        <v>0</v>
      </c>
      <c r="AD7" s="238">
        <v>101.31724863499238</v>
      </c>
      <c r="AE7" s="48"/>
    </row>
    <row r="8" spans="1:31" s="22" customFormat="1" ht="41.25" customHeight="1">
      <c r="A8" s="376" t="s">
        <v>154</v>
      </c>
      <c r="B8" s="260"/>
      <c r="C8" s="163" t="s">
        <v>149</v>
      </c>
      <c r="D8" s="149"/>
      <c r="E8" s="261"/>
      <c r="F8" s="242">
        <v>1950</v>
      </c>
      <c r="G8" s="242"/>
      <c r="H8" s="242"/>
      <c r="I8" s="243">
        <v>10680454.779999999</v>
      </c>
      <c r="J8" s="243"/>
      <c r="K8" s="243"/>
      <c r="L8" s="243">
        <v>1901433.93</v>
      </c>
      <c r="M8" s="243"/>
      <c r="N8" s="243"/>
      <c r="O8" s="243">
        <v>1137567.26</v>
      </c>
      <c r="P8" s="243"/>
      <c r="Q8" s="243"/>
      <c r="R8" s="268">
        <v>7641453.5899999999</v>
      </c>
      <c r="S8" s="243"/>
      <c r="T8" s="243"/>
      <c r="U8" s="236">
        <v>4581755</v>
      </c>
      <c r="V8" s="236"/>
      <c r="W8" s="236"/>
      <c r="X8" s="188">
        <v>129677</v>
      </c>
      <c r="Y8" s="236"/>
      <c r="Z8" s="236"/>
      <c r="AA8" s="188">
        <v>4452078</v>
      </c>
      <c r="AB8" s="4"/>
      <c r="AC8" s="4"/>
      <c r="AD8" s="241">
        <v>102.95050230270246</v>
      </c>
      <c r="AE8" s="4"/>
    </row>
    <row r="9" spans="1:31" s="22" customFormat="1" ht="41.25" customHeight="1">
      <c r="A9" s="377"/>
      <c r="B9" s="69"/>
      <c r="C9" s="134" t="s">
        <v>148</v>
      </c>
      <c r="D9" s="178"/>
      <c r="E9" s="261"/>
      <c r="F9" s="242">
        <v>615</v>
      </c>
      <c r="G9" s="242"/>
      <c r="H9" s="242"/>
      <c r="I9" s="242">
        <v>570691191</v>
      </c>
      <c r="J9" s="242"/>
      <c r="K9" s="242"/>
      <c r="L9" s="242">
        <v>62339050</v>
      </c>
      <c r="M9" s="242"/>
      <c r="N9" s="242"/>
      <c r="O9" s="242">
        <v>9532545</v>
      </c>
      <c r="P9" s="242"/>
      <c r="Q9" s="242"/>
      <c r="R9" s="242">
        <v>498819596</v>
      </c>
      <c r="S9" s="242"/>
      <c r="T9" s="242"/>
      <c r="U9" s="236">
        <v>1250137</v>
      </c>
      <c r="V9" s="236"/>
      <c r="W9" s="236"/>
      <c r="X9" s="236">
        <v>24805</v>
      </c>
      <c r="Y9" s="236"/>
      <c r="Z9" s="236"/>
      <c r="AA9" s="236">
        <v>1225332</v>
      </c>
      <c r="AB9" s="4"/>
      <c r="AC9" s="4"/>
      <c r="AD9" s="241">
        <v>102.4068705167346</v>
      </c>
      <c r="AE9" s="4"/>
    </row>
    <row r="10" spans="1:31" s="265" customFormat="1" ht="41.25" customHeight="1">
      <c r="A10" s="378"/>
      <c r="B10" s="262"/>
      <c r="C10" s="263" t="s">
        <v>105</v>
      </c>
      <c r="D10" s="228"/>
      <c r="E10" s="264"/>
      <c r="F10" s="240">
        <v>2032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37">
        <v>5831892</v>
      </c>
      <c r="V10" s="237">
        <v>0</v>
      </c>
      <c r="W10" s="237">
        <v>0</v>
      </c>
      <c r="X10" s="237">
        <v>154482</v>
      </c>
      <c r="Y10" s="237">
        <v>0</v>
      </c>
      <c r="Z10" s="237">
        <v>0</v>
      </c>
      <c r="AA10" s="237">
        <v>5677410</v>
      </c>
      <c r="AB10" s="239">
        <v>0</v>
      </c>
      <c r="AC10" s="239">
        <v>0</v>
      </c>
      <c r="AD10" s="238">
        <v>102.83268463038604</v>
      </c>
      <c r="AE10" s="48"/>
    </row>
    <row r="11" spans="1:31" s="22" customFormat="1" ht="41.25" customHeight="1">
      <c r="A11" s="376" t="s">
        <v>153</v>
      </c>
      <c r="B11" s="260"/>
      <c r="C11" s="163" t="s">
        <v>149</v>
      </c>
      <c r="D11" s="149"/>
      <c r="E11" s="269"/>
      <c r="F11" s="281">
        <v>1944</v>
      </c>
      <c r="G11" s="281"/>
      <c r="H11" s="281"/>
      <c r="I11" s="282">
        <v>11073120.060000001</v>
      </c>
      <c r="J11" s="282"/>
      <c r="K11" s="282"/>
      <c r="L11" s="282">
        <v>2089601.03</v>
      </c>
      <c r="M11" s="282"/>
      <c r="N11" s="282"/>
      <c r="O11" s="282">
        <v>1142859.94</v>
      </c>
      <c r="P11" s="282"/>
      <c r="Q11" s="282"/>
      <c r="R11" s="282">
        <v>7840659.0899999999</v>
      </c>
      <c r="S11" s="282"/>
      <c r="T11" s="282"/>
      <c r="U11" s="245">
        <v>4709485</v>
      </c>
      <c r="V11" s="245"/>
      <c r="W11" s="245"/>
      <c r="X11" s="245">
        <v>152306</v>
      </c>
      <c r="Y11" s="245"/>
      <c r="Z11" s="245"/>
      <c r="AA11" s="245">
        <v>4557179</v>
      </c>
      <c r="AB11" s="103"/>
      <c r="AC11" s="103"/>
      <c r="AD11" s="266">
        <v>102.36071784905836</v>
      </c>
      <c r="AE11" s="103"/>
    </row>
    <row r="12" spans="1:31" s="22" customFormat="1" ht="41.25" customHeight="1">
      <c r="A12" s="377"/>
      <c r="B12" s="69"/>
      <c r="C12" s="134" t="s">
        <v>148</v>
      </c>
      <c r="D12" s="178"/>
      <c r="E12" s="261"/>
      <c r="F12" s="280">
        <v>629</v>
      </c>
      <c r="G12" s="280"/>
      <c r="H12" s="280"/>
      <c r="I12" s="280">
        <v>584727979</v>
      </c>
      <c r="J12" s="280"/>
      <c r="K12" s="280"/>
      <c r="L12" s="280">
        <v>63036641</v>
      </c>
      <c r="M12" s="280"/>
      <c r="N12" s="280"/>
      <c r="O12" s="280">
        <v>9846001</v>
      </c>
      <c r="P12" s="280"/>
      <c r="Q12" s="280"/>
      <c r="R12" s="280">
        <v>511845337</v>
      </c>
      <c r="S12" s="280"/>
      <c r="T12" s="280"/>
      <c r="U12" s="188">
        <v>1291382</v>
      </c>
      <c r="V12" s="188"/>
      <c r="W12" s="188"/>
      <c r="X12" s="188">
        <v>33411</v>
      </c>
      <c r="Y12" s="188"/>
      <c r="Z12" s="188"/>
      <c r="AA12" s="188">
        <v>1257971</v>
      </c>
      <c r="AB12" s="24"/>
      <c r="AC12" s="24"/>
      <c r="AD12" s="267">
        <v>102.66368624993063</v>
      </c>
      <c r="AE12" s="24"/>
    </row>
    <row r="13" spans="1:31" s="271" customFormat="1" ht="41.25" customHeight="1">
      <c r="A13" s="378"/>
      <c r="B13" s="262"/>
      <c r="C13" s="263" t="s">
        <v>152</v>
      </c>
      <c r="D13" s="228"/>
      <c r="E13" s="264"/>
      <c r="F13" s="240">
        <v>2038</v>
      </c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37">
        <v>6000867</v>
      </c>
      <c r="V13" s="237">
        <v>0</v>
      </c>
      <c r="W13" s="237">
        <v>0</v>
      </c>
      <c r="X13" s="237">
        <v>185717</v>
      </c>
      <c r="Y13" s="237">
        <v>0</v>
      </c>
      <c r="Z13" s="237">
        <v>0</v>
      </c>
      <c r="AA13" s="237">
        <v>5815150</v>
      </c>
      <c r="AB13" s="239">
        <v>0</v>
      </c>
      <c r="AC13" s="239">
        <v>0</v>
      </c>
      <c r="AD13" s="238">
        <v>102.42610627028874</v>
      </c>
      <c r="AE13" s="270"/>
    </row>
    <row r="14" spans="1:31" s="273" customFormat="1" ht="41.25" customHeight="1">
      <c r="A14" s="373" t="s">
        <v>151</v>
      </c>
      <c r="B14" s="272"/>
      <c r="C14" s="134" t="s">
        <v>149</v>
      </c>
      <c r="D14" s="178"/>
      <c r="E14" s="95"/>
      <c r="F14" s="280">
        <v>1969</v>
      </c>
      <c r="G14" s="280"/>
      <c r="H14" s="280"/>
      <c r="I14" s="268">
        <v>11202761.470000001</v>
      </c>
      <c r="J14" s="268"/>
      <c r="K14" s="268"/>
      <c r="L14" s="268">
        <v>2112118.41</v>
      </c>
      <c r="M14" s="268"/>
      <c r="N14" s="268"/>
      <c r="O14" s="268">
        <v>1317660.82</v>
      </c>
      <c r="P14" s="268"/>
      <c r="Q14" s="268"/>
      <c r="R14" s="268">
        <f>I14-L14-O14</f>
        <v>7772982.2400000002</v>
      </c>
      <c r="S14" s="268"/>
      <c r="T14" s="268"/>
      <c r="U14" s="188">
        <f>X14+AA14</f>
        <v>4658428</v>
      </c>
      <c r="V14" s="188"/>
      <c r="W14" s="188"/>
      <c r="X14" s="188">
        <v>141255</v>
      </c>
      <c r="Y14" s="188"/>
      <c r="Z14" s="188"/>
      <c r="AA14" s="188">
        <v>4517173</v>
      </c>
      <c r="AB14" s="24"/>
      <c r="AC14" s="24"/>
      <c r="AD14" s="267">
        <f t="shared" ref="AD14:AD19" si="0">AA14/AA11*100</f>
        <v>99.122132354248109</v>
      </c>
      <c r="AE14" s="24"/>
    </row>
    <row r="15" spans="1:31" s="273" customFormat="1" ht="41.25" customHeight="1">
      <c r="A15" s="373"/>
      <c r="B15" s="69"/>
      <c r="C15" s="134" t="s">
        <v>148</v>
      </c>
      <c r="D15" s="178"/>
      <c r="E15" s="95"/>
      <c r="F15" s="280">
        <v>631</v>
      </c>
      <c r="G15" s="280"/>
      <c r="H15" s="280"/>
      <c r="I15" s="280">
        <v>572366908</v>
      </c>
      <c r="J15" s="280"/>
      <c r="K15" s="280"/>
      <c r="L15" s="280">
        <v>64311903</v>
      </c>
      <c r="M15" s="280"/>
      <c r="N15" s="280"/>
      <c r="O15" s="280">
        <v>9549245</v>
      </c>
      <c r="P15" s="280"/>
      <c r="Q15" s="280"/>
      <c r="R15" s="280">
        <f>I15-L15-O15</f>
        <v>498505760</v>
      </c>
      <c r="S15" s="280"/>
      <c r="T15" s="280"/>
      <c r="U15" s="188">
        <f>X15+AA15</f>
        <v>1246277</v>
      </c>
      <c r="V15" s="188"/>
      <c r="W15" s="188"/>
      <c r="X15" s="188">
        <v>21878</v>
      </c>
      <c r="Y15" s="188"/>
      <c r="Z15" s="188"/>
      <c r="AA15" s="188">
        <v>1224399</v>
      </c>
      <c r="AB15" s="24"/>
      <c r="AC15" s="24"/>
      <c r="AD15" s="267">
        <f t="shared" si="0"/>
        <v>97.331258033770254</v>
      </c>
      <c r="AE15" s="24"/>
    </row>
    <row r="16" spans="1:31" s="271" customFormat="1" ht="41.25" customHeight="1">
      <c r="A16" s="375"/>
      <c r="B16" s="262"/>
      <c r="C16" s="263" t="s">
        <v>152</v>
      </c>
      <c r="D16" s="228"/>
      <c r="E16" s="215"/>
      <c r="F16" s="240">
        <v>2062</v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37">
        <f t="shared" ref="U16:AC16" si="1">SUM(U14:U15)</f>
        <v>5904705</v>
      </c>
      <c r="V16" s="237">
        <f t="shared" si="1"/>
        <v>0</v>
      </c>
      <c r="W16" s="237">
        <f t="shared" si="1"/>
        <v>0</v>
      </c>
      <c r="X16" s="237">
        <f t="shared" si="1"/>
        <v>163133</v>
      </c>
      <c r="Y16" s="237">
        <f t="shared" si="1"/>
        <v>0</v>
      </c>
      <c r="Z16" s="237">
        <f t="shared" si="1"/>
        <v>0</v>
      </c>
      <c r="AA16" s="237">
        <f t="shared" si="1"/>
        <v>5741572</v>
      </c>
      <c r="AB16" s="239">
        <f t="shared" si="1"/>
        <v>0</v>
      </c>
      <c r="AC16" s="239">
        <f t="shared" si="1"/>
        <v>0</v>
      </c>
      <c r="AD16" s="238">
        <f t="shared" si="0"/>
        <v>98.734718794872009</v>
      </c>
      <c r="AE16" s="48"/>
    </row>
    <row r="17" spans="1:32" s="273" customFormat="1" ht="41.25" customHeight="1">
      <c r="A17" s="372" t="s">
        <v>150</v>
      </c>
      <c r="B17" s="260"/>
      <c r="C17" s="163" t="s">
        <v>149</v>
      </c>
      <c r="D17" s="149"/>
      <c r="E17" s="97"/>
      <c r="F17" s="281">
        <v>1938</v>
      </c>
      <c r="G17" s="281"/>
      <c r="H17" s="281"/>
      <c r="I17" s="282">
        <v>10891239.039999999</v>
      </c>
      <c r="J17" s="282"/>
      <c r="K17" s="282"/>
      <c r="L17" s="282">
        <v>2053901.25</v>
      </c>
      <c r="M17" s="282"/>
      <c r="N17" s="282"/>
      <c r="O17" s="282">
        <v>1154280.44</v>
      </c>
      <c r="P17" s="282"/>
      <c r="Q17" s="282"/>
      <c r="R17" s="282">
        <f>I17-L17-O17</f>
        <v>7683057.3499999996</v>
      </c>
      <c r="S17" s="282"/>
      <c r="T17" s="282"/>
      <c r="U17" s="245">
        <f>X17+AA17</f>
        <v>4598521</v>
      </c>
      <c r="V17" s="245"/>
      <c r="W17" s="245"/>
      <c r="X17" s="245">
        <v>136189</v>
      </c>
      <c r="Y17" s="245"/>
      <c r="Z17" s="245"/>
      <c r="AA17" s="245">
        <v>4462332</v>
      </c>
      <c r="AB17" s="103"/>
      <c r="AC17" s="103"/>
      <c r="AD17" s="266">
        <f t="shared" si="0"/>
        <v>98.785944217766286</v>
      </c>
      <c r="AE17" s="103"/>
      <c r="AF17" s="274"/>
    </row>
    <row r="18" spans="1:32" s="273" customFormat="1" ht="41.25" customHeight="1">
      <c r="A18" s="373"/>
      <c r="B18" s="69"/>
      <c r="C18" s="134" t="s">
        <v>148</v>
      </c>
      <c r="D18" s="178"/>
      <c r="E18" s="95"/>
      <c r="F18" s="280">
        <v>613</v>
      </c>
      <c r="G18" s="280"/>
      <c r="H18" s="280"/>
      <c r="I18" s="280">
        <v>581723184</v>
      </c>
      <c r="J18" s="280"/>
      <c r="K18" s="280"/>
      <c r="L18" s="280">
        <v>62618684</v>
      </c>
      <c r="M18" s="280"/>
      <c r="N18" s="280"/>
      <c r="O18" s="280">
        <v>8864911</v>
      </c>
      <c r="P18" s="280"/>
      <c r="Q18" s="280"/>
      <c r="R18" s="280">
        <f>I18-L18-O18</f>
        <v>510239589</v>
      </c>
      <c r="S18" s="280"/>
      <c r="T18" s="280"/>
      <c r="U18" s="188">
        <f>X18+AA18</f>
        <v>1275441</v>
      </c>
      <c r="V18" s="188"/>
      <c r="W18" s="188"/>
      <c r="X18" s="188">
        <v>20419</v>
      </c>
      <c r="Y18" s="188"/>
      <c r="Z18" s="188"/>
      <c r="AA18" s="188">
        <v>1255022</v>
      </c>
      <c r="AB18" s="24"/>
      <c r="AC18" s="24"/>
      <c r="AD18" s="267">
        <f t="shared" si="0"/>
        <v>102.50106378721316</v>
      </c>
      <c r="AE18" s="24"/>
    </row>
    <row r="19" spans="1:32" s="271" customFormat="1" ht="41.25" customHeight="1" thickBot="1">
      <c r="A19" s="374"/>
      <c r="B19" s="275"/>
      <c r="C19" s="276" t="s">
        <v>152</v>
      </c>
      <c r="D19" s="283"/>
      <c r="E19" s="221"/>
      <c r="F19" s="277">
        <v>2035</v>
      </c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184">
        <f t="shared" ref="U19:AC19" si="2">SUM(U17:U18)</f>
        <v>5873962</v>
      </c>
      <c r="V19" s="184">
        <f t="shared" si="2"/>
        <v>0</v>
      </c>
      <c r="W19" s="184">
        <f t="shared" si="2"/>
        <v>0</v>
      </c>
      <c r="X19" s="184">
        <f t="shared" si="2"/>
        <v>156608</v>
      </c>
      <c r="Y19" s="184">
        <f t="shared" si="2"/>
        <v>0</v>
      </c>
      <c r="Z19" s="184">
        <f t="shared" si="2"/>
        <v>0</v>
      </c>
      <c r="AA19" s="184">
        <f t="shared" si="2"/>
        <v>5717354</v>
      </c>
      <c r="AB19" s="278">
        <f t="shared" si="2"/>
        <v>0</v>
      </c>
      <c r="AC19" s="278">
        <f t="shared" si="2"/>
        <v>0</v>
      </c>
      <c r="AD19" s="279">
        <f t="shared" si="0"/>
        <v>99.578199141280479</v>
      </c>
      <c r="AE19" s="112"/>
    </row>
    <row r="20" spans="1:32" s="22" customFormat="1" ht="24.95" customHeight="1">
      <c r="A20" s="22" t="s">
        <v>147</v>
      </c>
    </row>
    <row r="21" spans="1:32" s="22" customFormat="1" ht="24.95" customHeight="1"/>
    <row r="22" spans="1:32" s="22" customFormat="1" ht="24.95" customHeight="1"/>
  </sheetData>
  <mergeCells count="12">
    <mergeCell ref="A17:A19"/>
    <mergeCell ref="A14:A16"/>
    <mergeCell ref="A11:A13"/>
    <mergeCell ref="AD3:AD4"/>
    <mergeCell ref="A5:A7"/>
    <mergeCell ref="A8:A10"/>
    <mergeCell ref="F3:F4"/>
    <mergeCell ref="L3:L4"/>
    <mergeCell ref="R3:R4"/>
    <mergeCell ref="U3:U4"/>
    <mergeCell ref="X3:X4"/>
    <mergeCell ref="AA3:AA4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firstPageNumber="90" fitToWidth="2" orientation="portrait" blackAndWhite="1" useFirstPageNumber="1" r:id="rId1"/>
  <headerFooter alignWithMargins="0">
    <oddFooter>&amp;C&amp;"游明朝,標準"&amp;10&amp;P</oddFooter>
  </headerFooter>
  <colBreaks count="1" manualBreakCount="1">
    <brk id="16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view="pageBreakPreview" zoomScaleNormal="100" zoomScaleSheetLayoutView="100" zoomScalePageLayoutView="106" workbookViewId="0">
      <selection activeCell="I9" sqref="I9"/>
    </sheetView>
  </sheetViews>
  <sheetFormatPr defaultRowHeight="27" customHeight="1"/>
  <cols>
    <col min="1" max="1" width="0.875" style="235" customWidth="1"/>
    <col min="2" max="2" width="2.875" style="235" customWidth="1"/>
    <col min="3" max="3" width="0.875" style="235" customWidth="1"/>
    <col min="4" max="4" width="10.375" style="235" customWidth="1"/>
    <col min="5" max="5" width="0.875" style="235" customWidth="1"/>
    <col min="6" max="6" width="8.625" style="235" customWidth="1"/>
    <col min="7" max="7" width="9.875" style="235" customWidth="1"/>
    <col min="8" max="8" width="6.5" style="235" customWidth="1"/>
    <col min="9" max="9" width="8.625" style="235" customWidth="1"/>
    <col min="10" max="10" width="9.875" style="235" customWidth="1"/>
    <col min="11" max="11" width="6.5" style="235" customWidth="1"/>
    <col min="12" max="12" width="8.625" style="235" customWidth="1"/>
    <col min="13" max="13" width="9.875" style="235" customWidth="1"/>
    <col min="14" max="14" width="6.5" style="235" customWidth="1"/>
    <col min="15" max="15" width="1.875" style="235" customWidth="1"/>
    <col min="16" max="16" width="10" style="306" bestFit="1" customWidth="1"/>
    <col min="17" max="17" width="11.125" style="306" bestFit="1" customWidth="1"/>
    <col min="18" max="18" width="9" style="306"/>
    <col min="19" max="19" width="9" style="307"/>
    <col min="20" max="20" width="9.375" style="235" bestFit="1" customWidth="1"/>
    <col min="21" max="16384" width="9" style="235"/>
  </cols>
  <sheetData>
    <row r="1" spans="1:22" ht="22.5" customHeight="1">
      <c r="A1" s="2" t="s">
        <v>183</v>
      </c>
      <c r="B1" s="2"/>
      <c r="C1" s="2"/>
    </row>
    <row r="2" spans="1:22" s="3" customFormat="1" ht="24" customHeight="1" thickBot="1">
      <c r="A2" s="3" t="s">
        <v>166</v>
      </c>
      <c r="N2" s="5" t="s">
        <v>182</v>
      </c>
      <c r="O2" s="5"/>
      <c r="P2" s="246"/>
      <c r="Q2" s="246"/>
      <c r="R2" s="246"/>
      <c r="S2" s="273"/>
    </row>
    <row r="3" spans="1:22" s="3" customFormat="1" ht="24" customHeight="1">
      <c r="B3" s="286"/>
      <c r="C3" s="286"/>
      <c r="D3" s="286"/>
      <c r="E3" s="286"/>
      <c r="F3" s="382" t="s">
        <v>181</v>
      </c>
      <c r="G3" s="383"/>
      <c r="H3" s="388"/>
      <c r="I3" s="382" t="s">
        <v>180</v>
      </c>
      <c r="J3" s="383"/>
      <c r="K3" s="388"/>
      <c r="L3" s="382" t="s">
        <v>179</v>
      </c>
      <c r="M3" s="383"/>
      <c r="N3" s="383"/>
      <c r="O3" s="305"/>
      <c r="P3" s="246"/>
      <c r="Q3" s="246"/>
      <c r="R3" s="246"/>
      <c r="S3" s="273"/>
    </row>
    <row r="4" spans="1:22" s="3" customFormat="1" ht="33.75" customHeight="1">
      <c r="B4" s="293"/>
      <c r="C4" s="293"/>
      <c r="D4" s="293"/>
      <c r="E4" s="293"/>
      <c r="F4" s="304" t="s">
        <v>178</v>
      </c>
      <c r="G4" s="71" t="s">
        <v>31</v>
      </c>
      <c r="H4" s="303" t="s">
        <v>18</v>
      </c>
      <c r="I4" s="302" t="s">
        <v>178</v>
      </c>
      <c r="J4" s="71" t="s">
        <v>31</v>
      </c>
      <c r="K4" s="303" t="s">
        <v>18</v>
      </c>
      <c r="L4" s="302" t="s">
        <v>178</v>
      </c>
      <c r="M4" s="71" t="s">
        <v>31</v>
      </c>
      <c r="N4" s="6" t="s">
        <v>18</v>
      </c>
      <c r="O4" s="17"/>
      <c r="P4" s="246"/>
      <c r="Q4" s="246"/>
      <c r="R4" s="246"/>
      <c r="S4" s="273"/>
    </row>
    <row r="5" spans="1:22" s="3" customFormat="1" ht="27" customHeight="1">
      <c r="A5" s="246"/>
      <c r="B5" s="385" t="s">
        <v>177</v>
      </c>
      <c r="C5" s="385"/>
      <c r="D5" s="385"/>
      <c r="E5" s="301"/>
      <c r="F5" s="297">
        <v>292739</v>
      </c>
      <c r="G5" s="188">
        <v>6896997</v>
      </c>
      <c r="H5" s="296">
        <v>106.85505617368254</v>
      </c>
      <c r="I5" s="236">
        <v>280925</v>
      </c>
      <c r="J5" s="236">
        <v>7617740</v>
      </c>
      <c r="K5" s="296">
        <v>100.62291115795325</v>
      </c>
      <c r="L5" s="236">
        <v>333378</v>
      </c>
      <c r="M5" s="236">
        <v>14514737</v>
      </c>
      <c r="N5" s="267">
        <v>103.49102257043559</v>
      </c>
      <c r="O5" s="267"/>
      <c r="P5" s="246"/>
      <c r="Q5" s="246"/>
      <c r="R5" s="246"/>
      <c r="S5" s="273"/>
    </row>
    <row r="6" spans="1:22" s="3" customFormat="1" ht="27" customHeight="1">
      <c r="A6" s="299"/>
      <c r="B6" s="384" t="s">
        <v>176</v>
      </c>
      <c r="C6" s="384"/>
      <c r="D6" s="384"/>
      <c r="E6" s="298"/>
      <c r="F6" s="297">
        <v>295321</v>
      </c>
      <c r="G6" s="188">
        <v>7232661</v>
      </c>
      <c r="H6" s="296">
        <v>104.86681377416866</v>
      </c>
      <c r="I6" s="236">
        <v>283840</v>
      </c>
      <c r="J6" s="236">
        <v>7854406</v>
      </c>
      <c r="K6" s="296">
        <v>103.10677445016501</v>
      </c>
      <c r="L6" s="236">
        <v>335565</v>
      </c>
      <c r="M6" s="236">
        <v>15087069</v>
      </c>
      <c r="N6" s="267">
        <v>103.94310968224916</v>
      </c>
      <c r="O6" s="267"/>
      <c r="P6" s="246"/>
      <c r="Q6" s="246"/>
      <c r="R6" s="246"/>
      <c r="S6" s="273"/>
    </row>
    <row r="7" spans="1:22" s="3" customFormat="1" ht="27" customHeight="1">
      <c r="A7" s="246"/>
      <c r="B7" s="385" t="s">
        <v>175</v>
      </c>
      <c r="C7" s="385"/>
      <c r="D7" s="385"/>
      <c r="E7" s="300"/>
      <c r="F7" s="297">
        <v>298041</v>
      </c>
      <c r="G7" s="188">
        <v>7370388</v>
      </c>
      <c r="H7" s="296">
        <v>101.90423690533817</v>
      </c>
      <c r="I7" s="188">
        <v>286782</v>
      </c>
      <c r="J7" s="188">
        <v>8118020</v>
      </c>
      <c r="K7" s="296">
        <v>103.35625634834767</v>
      </c>
      <c r="L7" s="188">
        <v>337789</v>
      </c>
      <c r="M7" s="188">
        <v>15488409</v>
      </c>
      <c r="N7" s="267">
        <v>102.6601588419858</v>
      </c>
      <c r="O7" s="267"/>
      <c r="P7" s="246"/>
      <c r="Q7" s="246"/>
      <c r="R7" s="246"/>
      <c r="S7" s="246"/>
    </row>
    <row r="8" spans="1:22" s="3" customFormat="1" ht="27" customHeight="1">
      <c r="A8" s="299"/>
      <c r="B8" s="384" t="s">
        <v>174</v>
      </c>
      <c r="C8" s="384"/>
      <c r="D8" s="384"/>
      <c r="E8" s="298"/>
      <c r="F8" s="297">
        <v>301320</v>
      </c>
      <c r="G8" s="188">
        <v>7368838</v>
      </c>
      <c r="H8" s="296">
        <v>99.978969899549384</v>
      </c>
      <c r="I8" s="188">
        <v>289327</v>
      </c>
      <c r="J8" s="188">
        <v>7809099</v>
      </c>
      <c r="K8" s="296">
        <v>96.194626275865303</v>
      </c>
      <c r="L8" s="188">
        <v>340513</v>
      </c>
      <c r="M8" s="188">
        <v>15177937</v>
      </c>
      <c r="N8" s="267">
        <v>97.995455827645003</v>
      </c>
      <c r="O8" s="267"/>
      <c r="P8" s="246"/>
      <c r="Q8" s="246"/>
      <c r="R8" s="246"/>
      <c r="S8" s="273"/>
    </row>
    <row r="9" spans="1:22" s="3" customFormat="1" ht="27" customHeight="1">
      <c r="A9" s="293"/>
      <c r="B9" s="387" t="s">
        <v>173</v>
      </c>
      <c r="C9" s="387"/>
      <c r="D9" s="387"/>
      <c r="E9" s="295"/>
      <c r="F9" s="309">
        <f>SUM(F10:F14)</f>
        <v>303946</v>
      </c>
      <c r="G9" s="310">
        <f>SUM(G10:G14)+1</f>
        <v>7791197</v>
      </c>
      <c r="H9" s="311">
        <f>G9/G8*100</f>
        <v>105.73169066818949</v>
      </c>
      <c r="I9" s="310">
        <f>SUM(I10:I14)</f>
        <v>292875</v>
      </c>
      <c r="J9" s="310">
        <f>SUM(J10:J14)+1</f>
        <v>8313280</v>
      </c>
      <c r="K9" s="311">
        <f>J9/J8*100</f>
        <v>106.45632742010314</v>
      </c>
      <c r="L9" s="310">
        <f>SUM(L10:L14)</f>
        <v>342621</v>
      </c>
      <c r="M9" s="310">
        <f>SUM(M10:M14)</f>
        <v>16104477</v>
      </c>
      <c r="N9" s="312">
        <f>M9/M8*100</f>
        <v>106.10451868392919</v>
      </c>
      <c r="O9" s="267"/>
      <c r="P9" s="246"/>
      <c r="Q9" s="246"/>
      <c r="R9" s="246"/>
      <c r="S9" s="273"/>
    </row>
    <row r="10" spans="1:22" s="3" customFormat="1" ht="27" customHeight="1">
      <c r="A10" s="293"/>
      <c r="B10" s="387" t="s">
        <v>172</v>
      </c>
      <c r="C10" s="387"/>
      <c r="D10" s="387"/>
      <c r="E10" s="294"/>
      <c r="F10" s="297">
        <v>91995</v>
      </c>
      <c r="G10" s="188">
        <v>2729378</v>
      </c>
      <c r="H10" s="296">
        <v>105.99517980956907</v>
      </c>
      <c r="I10" s="236">
        <v>88500</v>
      </c>
      <c r="J10" s="236">
        <v>3056834</v>
      </c>
      <c r="K10" s="296">
        <v>106.79735525063106</v>
      </c>
      <c r="L10" s="236">
        <v>102409</v>
      </c>
      <c r="M10" s="236">
        <f>G10+J10+1</f>
        <v>5786213</v>
      </c>
      <c r="N10" s="241">
        <v>106.41747698342388</v>
      </c>
      <c r="O10" s="241"/>
      <c r="P10" s="191"/>
      <c r="Q10" s="191"/>
      <c r="R10" s="308"/>
      <c r="S10" s="273"/>
      <c r="T10" s="287"/>
      <c r="U10" s="287"/>
      <c r="V10" s="287"/>
    </row>
    <row r="11" spans="1:22" s="3" customFormat="1" ht="27" customHeight="1">
      <c r="A11" s="293"/>
      <c r="B11" s="387" t="s">
        <v>171</v>
      </c>
      <c r="C11" s="387"/>
      <c r="D11" s="387"/>
      <c r="E11" s="292"/>
      <c r="F11" s="297">
        <v>45314</v>
      </c>
      <c r="G11" s="188">
        <v>1456630</v>
      </c>
      <c r="H11" s="296">
        <v>105.70348772236389</v>
      </c>
      <c r="I11" s="236">
        <v>43743</v>
      </c>
      <c r="J11" s="236">
        <v>1628845</v>
      </c>
      <c r="K11" s="296">
        <v>106.52061033158596</v>
      </c>
      <c r="L11" s="236">
        <v>51965</v>
      </c>
      <c r="M11" s="236">
        <f>G11+J11+1</f>
        <v>3085476</v>
      </c>
      <c r="N11" s="241">
        <v>106.13331865697569</v>
      </c>
      <c r="O11" s="241"/>
      <c r="P11" s="191"/>
      <c r="Q11" s="191"/>
      <c r="R11" s="308"/>
      <c r="S11" s="273"/>
    </row>
    <row r="12" spans="1:22" s="3" customFormat="1" ht="27" customHeight="1">
      <c r="A12" s="293"/>
      <c r="B12" s="384" t="s">
        <v>170</v>
      </c>
      <c r="C12" s="384"/>
      <c r="D12" s="384"/>
      <c r="E12" s="292"/>
      <c r="F12" s="297">
        <v>35985</v>
      </c>
      <c r="G12" s="188">
        <v>1086807</v>
      </c>
      <c r="H12" s="296">
        <v>105.88078843073758</v>
      </c>
      <c r="I12" s="236">
        <v>34186</v>
      </c>
      <c r="J12" s="236">
        <v>1000527</v>
      </c>
      <c r="K12" s="296">
        <v>106.03767865886357</v>
      </c>
      <c r="L12" s="236">
        <v>41832</v>
      </c>
      <c r="M12" s="236">
        <f>G12+J12</f>
        <v>2087334</v>
      </c>
      <c r="N12" s="241">
        <v>105.95593303966189</v>
      </c>
      <c r="O12" s="241"/>
      <c r="P12" s="191"/>
      <c r="Q12" s="191"/>
      <c r="R12" s="308"/>
      <c r="S12" s="273"/>
    </row>
    <row r="13" spans="1:22" s="3" customFormat="1" ht="27" customHeight="1">
      <c r="A13" s="291"/>
      <c r="B13" s="384" t="s">
        <v>169</v>
      </c>
      <c r="C13" s="384"/>
      <c r="D13" s="384"/>
      <c r="E13" s="290"/>
      <c r="F13" s="297">
        <v>66804</v>
      </c>
      <c r="G13" s="188">
        <v>1246155</v>
      </c>
      <c r="H13" s="296">
        <v>105.47611974028679</v>
      </c>
      <c r="I13" s="236">
        <v>63761</v>
      </c>
      <c r="J13" s="236">
        <v>1411251</v>
      </c>
      <c r="K13" s="296">
        <v>108.84537219499215</v>
      </c>
      <c r="L13" s="236">
        <v>75339</v>
      </c>
      <c r="M13" s="236">
        <f>G13+J13</f>
        <v>2657406</v>
      </c>
      <c r="N13" s="241">
        <v>107.23899949233704</v>
      </c>
      <c r="O13" s="241"/>
      <c r="P13" s="191"/>
      <c r="Q13" s="191"/>
      <c r="R13" s="308"/>
      <c r="S13" s="273"/>
    </row>
    <row r="14" spans="1:22" s="3" customFormat="1" ht="27" customHeight="1" thickBot="1">
      <c r="A14" s="289"/>
      <c r="B14" s="386" t="s">
        <v>50</v>
      </c>
      <c r="C14" s="386"/>
      <c r="D14" s="386"/>
      <c r="E14" s="57"/>
      <c r="F14" s="288">
        <v>63848</v>
      </c>
      <c r="G14" s="313">
        <v>1272226</v>
      </c>
      <c r="H14" s="314">
        <v>105.3253536506717</v>
      </c>
      <c r="I14" s="313">
        <v>62685</v>
      </c>
      <c r="J14" s="313">
        <v>1215822</v>
      </c>
      <c r="K14" s="314">
        <v>103.24882278260648</v>
      </c>
      <c r="L14" s="288">
        <v>71076</v>
      </c>
      <c r="M14" s="313">
        <f>G14+J14</f>
        <v>2488048</v>
      </c>
      <c r="N14" s="315">
        <v>104.30029185073273</v>
      </c>
      <c r="O14" s="267"/>
      <c r="P14" s="191"/>
      <c r="Q14" s="191"/>
      <c r="R14" s="308"/>
      <c r="S14" s="273"/>
      <c r="T14" s="287"/>
      <c r="U14" s="287"/>
      <c r="V14" s="287"/>
    </row>
    <row r="15" spans="1:22" s="3" customFormat="1" ht="20.25" customHeight="1">
      <c r="A15" s="286"/>
      <c r="B15" s="72" t="s">
        <v>168</v>
      </c>
      <c r="E15" s="285"/>
      <c r="N15" s="284"/>
      <c r="O15" s="284"/>
      <c r="P15" s="246"/>
      <c r="Q15" s="246"/>
      <c r="R15" s="246"/>
      <c r="S15" s="273"/>
    </row>
    <row r="16" spans="1:22" s="3" customFormat="1" ht="27" customHeight="1">
      <c r="B16" s="235"/>
      <c r="C16" s="235"/>
      <c r="D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306"/>
      <c r="Q16" s="306"/>
      <c r="R16" s="306"/>
      <c r="S16" s="273"/>
    </row>
    <row r="17" spans="1:19" s="3" customFormat="1" ht="27" customHeight="1">
      <c r="A17" s="235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306"/>
      <c r="Q17" s="306"/>
      <c r="R17" s="306"/>
      <c r="S17" s="273"/>
    </row>
  </sheetData>
  <mergeCells count="13">
    <mergeCell ref="L3:N3"/>
    <mergeCell ref="B6:D6"/>
    <mergeCell ref="B5:D5"/>
    <mergeCell ref="B14:D14"/>
    <mergeCell ref="B11:D11"/>
    <mergeCell ref="F3:H3"/>
    <mergeCell ref="I3:K3"/>
    <mergeCell ref="B7:D7"/>
    <mergeCell ref="B12:D12"/>
    <mergeCell ref="B8:D8"/>
    <mergeCell ref="B13:D13"/>
    <mergeCell ref="B10:D10"/>
    <mergeCell ref="B9:D9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firstPageNumber="92" fitToHeight="0" orientation="portrait" blackAndWhite="1" useFirstPageNumber="1" r:id="rId1"/>
  <headerFooter scaleWithDoc="0" alignWithMargins="0">
    <oddFooter>&amp;C&amp;"游明朝,標準"&amp;10&amp;P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1課税台数</vt:lpstr>
      <vt:lpstr>2調定額</vt:lpstr>
      <vt:lpstr>3課税状況</vt:lpstr>
      <vt:lpstr>軽自動車税環境性能割・鉱産税</vt:lpstr>
      <vt:lpstr>たばこ税</vt:lpstr>
      <vt:lpstr>入湯税</vt:lpstr>
      <vt:lpstr>事業所税</vt:lpstr>
      <vt:lpstr>都市計画税</vt:lpstr>
      <vt:lpstr>'1課税台数'!Print_Area</vt:lpstr>
      <vt:lpstr>'2調定額'!Print_Area</vt:lpstr>
      <vt:lpstr>'3課税状況'!Print_Area</vt:lpstr>
      <vt:lpstr>たばこ税!Print_Area</vt:lpstr>
      <vt:lpstr>事業所税!Print_Area</vt:lpstr>
      <vt:lpstr>都市計画税!Print_Area</vt:lpstr>
      <vt:lpstr>入湯税!Print_Area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拓磨</dc:creator>
  <cp:lastModifiedBy>三浦　紗樹</cp:lastModifiedBy>
  <cp:lastPrinted>2024-01-10T01:58:18Z</cp:lastPrinted>
  <dcterms:created xsi:type="dcterms:W3CDTF">2001-07-05T07:07:00Z</dcterms:created>
  <dcterms:modified xsi:type="dcterms:W3CDTF">2024-02-02T05:38:19Z</dcterms:modified>
</cp:coreProperties>
</file>